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eanorwich-my.sharepoint.com/personal/gjx17gku_uea_ac_uk/Documents/Documents/Buffer paper/12_11_24/Submission/"/>
    </mc:Choice>
  </mc:AlternateContent>
  <xr:revisionPtr revIDLastSave="7" documentId="8_{E89CE85D-70EC-4735-93C8-BB509C766C19}" xr6:coauthVersionLast="47" xr6:coauthVersionMax="47" xr10:uidLastSave="{F8E99546-EE89-484F-9823-581C22F19CAA}"/>
  <bookViews>
    <workbookView xWindow="-120" yWindow="-120" windowWidth="29040" windowHeight="15840" xr2:uid="{FE59CDF0-46F8-48CC-909F-C5367C1CF922}"/>
  </bookViews>
  <sheets>
    <sheet name="Gradient prediction" sheetId="5" r:id="rId1"/>
    <sheet name="pH" sheetId="1" r:id="rId2"/>
    <sheet name="pKa fitting" sheetId="3" r:id="rId3"/>
    <sheet name="pH Mnova" sheetId="2" r:id="rId4"/>
    <sheet name="pKa fitting Mnova" sheetId="4" r:id="rId5"/>
  </sheets>
  <definedNames>
    <definedName name="solver_adj" localSheetId="0" hidden="1">'Gradient prediction'!$F$13</definedName>
    <definedName name="solver_adj" localSheetId="2" hidden="1">'pKa fitting'!$K$11:$K$13,'pKa fitting'!$K$15:$M$18</definedName>
    <definedName name="solver_adj" localSheetId="4" hidden="1">'pKa fitting Mnova'!$AF$11:$AF$13,'pKa fitting Mnova'!$AF$15:$AH$18,'pKa fitting Mnova'!$AN$11:$AN$13,'pKa fitting Mnova'!$AN$15:$AP$18,'pKa fitting Mnova'!$AU$11:$AU$13,'pKa fitting Mnova'!$AU$15:$AW$18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drv" localSheetId="0" hidden="1">2</definedName>
    <definedName name="solver_drv" localSheetId="2" hidden="1">1</definedName>
    <definedName name="solver_drv" localSheetId="4" hidden="1">1</definedName>
    <definedName name="solver_eng" localSheetId="0" hidden="1">1</definedName>
    <definedName name="solver_eng" localSheetId="2" hidden="1">1</definedName>
    <definedName name="solver_eng" localSheetId="4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itr" localSheetId="0" hidden="1">2147483647</definedName>
    <definedName name="solver_itr" localSheetId="2" hidden="1">100</definedName>
    <definedName name="solver_itr" localSheetId="4" hidden="1">100</definedName>
    <definedName name="solver_lhs1" localSheetId="0" hidden="1">'Gradient prediction'!$F$19</definedName>
    <definedName name="solver_lhs1" localSheetId="2" hidden="1">'pKa fitting'!$L$15</definedName>
    <definedName name="solver_lhs1" localSheetId="4" hidden="1">'pKa fitting Mnova'!$AF$15</definedName>
    <definedName name="solver_lhs2" localSheetId="2" hidden="1">'pKa fitting'!$M$15</definedName>
    <definedName name="solver_lhs2" localSheetId="4" hidden="1">'pKa fitting Mnova'!$AH$15</definedName>
    <definedName name="solver_lhs3" localSheetId="2" hidden="1">'pKa fitting'!$K$15</definedName>
    <definedName name="solver_lhs3" localSheetId="4" hidden="1">'pKa fitting Mnova'!$AN$16</definedName>
    <definedName name="solver_lhs4" localSheetId="2" hidden="1">'pKa fitting'!$AN$16</definedName>
    <definedName name="solver_lhs4" localSheetId="4" hidden="1">'pKa fitting Mnova'!$AO$15</definedName>
    <definedName name="solver_lhs5" localSheetId="2" hidden="1">'pKa fitting'!$AO$15</definedName>
    <definedName name="solver_lhs5" localSheetId="4" hidden="1">'pKa fitting Mnova'!$AP$15</definedName>
    <definedName name="solver_lhs6" localSheetId="2" hidden="1">'pKa fitting'!$AP$15</definedName>
    <definedName name="solver_lhs6" localSheetId="4" hidden="1">'pKa fitting Mnova'!$AU$15</definedName>
    <definedName name="solver_lhs7" localSheetId="2" hidden="1">'pKa fitting'!$AU$15</definedName>
    <definedName name="solver_lhs7" localSheetId="4" hidden="1">'pKa fitting Mnova'!$AV$15</definedName>
    <definedName name="solver_lhs8" localSheetId="2" hidden="1">'pKa fitting'!$AV$15</definedName>
    <definedName name="solver_lhs8" localSheetId="4" hidden="1">'pKa fitting Mnova'!$AW$15</definedName>
    <definedName name="solver_lhs9" localSheetId="2" hidden="1">'pKa fitting'!$AW$15</definedName>
    <definedName name="solver_lhs9" localSheetId="4" hidden="1">'pKa fitting Mnova'!$AG$15</definedName>
    <definedName name="solver_lin" localSheetId="2" hidden="1">2</definedName>
    <definedName name="solver_lin" localSheetId="4" hidden="1">2</definedName>
    <definedName name="solver_mip" localSheetId="0" hidden="1">2147483647</definedName>
    <definedName name="solver_mip" localSheetId="2" hidden="1">2147483647</definedName>
    <definedName name="solver_mip" localSheetId="4" hidden="1">2147483647</definedName>
    <definedName name="solver_mni" localSheetId="0" hidden="1">30</definedName>
    <definedName name="solver_mni" localSheetId="2" hidden="1">30</definedName>
    <definedName name="solver_mni" localSheetId="4" hidden="1">30</definedName>
    <definedName name="solver_mrt" localSheetId="0" hidden="1">0.075</definedName>
    <definedName name="solver_mrt" localSheetId="2" hidden="1">0.075</definedName>
    <definedName name="solver_mrt" localSheetId="4" hidden="1">0.075</definedName>
    <definedName name="solver_msl" localSheetId="0" hidden="1">2</definedName>
    <definedName name="solver_msl" localSheetId="2" hidden="1">2</definedName>
    <definedName name="solver_msl" localSheetId="4" hidden="1">2</definedName>
    <definedName name="solver_neg" localSheetId="0" hidden="1">1</definedName>
    <definedName name="solver_neg" localSheetId="2" hidden="1">1</definedName>
    <definedName name="solver_neg" localSheetId="4" hidden="1">1</definedName>
    <definedName name="solver_nod" localSheetId="0" hidden="1">2147483647</definedName>
    <definedName name="solver_nod" localSheetId="2" hidden="1">2147483647</definedName>
    <definedName name="solver_nod" localSheetId="4" hidden="1">2147483647</definedName>
    <definedName name="solver_num" localSheetId="0" hidden="1">1</definedName>
    <definedName name="solver_num" localSheetId="2" hidden="1">3</definedName>
    <definedName name="solver_num" localSheetId="4" hidden="1">9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opt" localSheetId="0" hidden="1">'Gradient prediction'!$H$18</definedName>
    <definedName name="solver_opt" localSheetId="2" hidden="1">'pKa fitting'!$K$21</definedName>
    <definedName name="solver_opt" localSheetId="4" hidden="1">'pKa fitting Mnova'!$AD$19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rbv" localSheetId="0" hidden="1">2</definedName>
    <definedName name="solver_rbv" localSheetId="2" hidden="1">1</definedName>
    <definedName name="solver_rbv" localSheetId="4" hidden="1">1</definedName>
    <definedName name="solver_rel1" localSheetId="0" hidden="1">2</definedName>
    <definedName name="solver_rel1" localSheetId="2" hidden="1">1</definedName>
    <definedName name="solver_rel1" localSheetId="4" hidden="1">1</definedName>
    <definedName name="solver_rel2" localSheetId="2" hidden="1">1</definedName>
    <definedName name="solver_rel2" localSheetId="4" hidden="1">1</definedName>
    <definedName name="solver_rel3" localSheetId="2" hidden="1">1</definedName>
    <definedName name="solver_rel3" localSheetId="4" hidden="1">1</definedName>
    <definedName name="solver_rel4" localSheetId="2" hidden="1">1</definedName>
    <definedName name="solver_rel4" localSheetId="4" hidden="1">1</definedName>
    <definedName name="solver_rel5" localSheetId="2" hidden="1">1</definedName>
    <definedName name="solver_rel5" localSheetId="4" hidden="1">1</definedName>
    <definedName name="solver_rel6" localSheetId="2" hidden="1">1</definedName>
    <definedName name="solver_rel6" localSheetId="4" hidden="1">1</definedName>
    <definedName name="solver_rel7" localSheetId="2" hidden="1">1</definedName>
    <definedName name="solver_rel7" localSheetId="4" hidden="1">1</definedName>
    <definedName name="solver_rel8" localSheetId="2" hidden="1">1</definedName>
    <definedName name="solver_rel8" localSheetId="4" hidden="1">1</definedName>
    <definedName name="solver_rel9" localSheetId="2" hidden="1">1</definedName>
    <definedName name="solver_rel9" localSheetId="4" hidden="1">1</definedName>
    <definedName name="solver_rhs1" localSheetId="0" hidden="1">0.007</definedName>
    <definedName name="solver_rhs1" localSheetId="2" hidden="1">'pKa fitting'!$L$19</definedName>
    <definedName name="solver_rhs1" localSheetId="4" hidden="1">'pKa fitting Mnova'!$K$19</definedName>
    <definedName name="solver_rhs2" localSheetId="2" hidden="1">'pKa fitting'!$M$19</definedName>
    <definedName name="solver_rhs2" localSheetId="4" hidden="1">'pKa fitting Mnova'!$M$19</definedName>
    <definedName name="solver_rhs3" localSheetId="2" hidden="1">'pKa fitting'!$K$19</definedName>
    <definedName name="solver_rhs3" localSheetId="4" hidden="1">'pKa fitting Mnova'!$K$19</definedName>
    <definedName name="solver_rhs4" localSheetId="2" hidden="1">'pKa fitting'!$K$19</definedName>
    <definedName name="solver_rhs4" localSheetId="4" hidden="1">'pKa fitting Mnova'!$L$19</definedName>
    <definedName name="solver_rhs5" localSheetId="2" hidden="1">'pKa fitting'!$L$19</definedName>
    <definedName name="solver_rhs5" localSheetId="4" hidden="1">'pKa fitting Mnova'!$M$19</definedName>
    <definedName name="solver_rhs6" localSheetId="2" hidden="1">'pKa fitting'!$M$19</definedName>
    <definedName name="solver_rhs6" localSheetId="4" hidden="1">'pKa fitting Mnova'!$K$19</definedName>
    <definedName name="solver_rhs7" localSheetId="2" hidden="1">'pKa fitting'!$K$19</definedName>
    <definedName name="solver_rhs7" localSheetId="4" hidden="1">'pKa fitting Mnova'!$L$19</definedName>
    <definedName name="solver_rhs8" localSheetId="2" hidden="1">'pKa fitting'!$L$19</definedName>
    <definedName name="solver_rhs8" localSheetId="4" hidden="1">'pKa fitting Mnova'!$M$19</definedName>
    <definedName name="solver_rhs9" localSheetId="2" hidden="1">'pKa fitting'!$M$19</definedName>
    <definedName name="solver_rhs9" localSheetId="4" hidden="1">'pKa fitting Mnova'!$L$19</definedName>
    <definedName name="solver_rlx" localSheetId="0" hidden="1">2</definedName>
    <definedName name="solver_rlx" localSheetId="2" hidden="1">2</definedName>
    <definedName name="solver_rlx" localSheetId="4" hidden="1">2</definedName>
    <definedName name="solver_rsd" localSheetId="0" hidden="1">0</definedName>
    <definedName name="solver_rsd" localSheetId="2" hidden="1">0</definedName>
    <definedName name="solver_rsd" localSheetId="4" hidden="1">0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ssz" localSheetId="0" hidden="1">100</definedName>
    <definedName name="solver_ssz" localSheetId="2" hidden="1">100</definedName>
    <definedName name="solver_ssz" localSheetId="4" hidden="1">100</definedName>
    <definedName name="solver_tim" localSheetId="0" hidden="1">2147483647</definedName>
    <definedName name="solver_tim" localSheetId="2" hidden="1">100</definedName>
    <definedName name="solver_tim" localSheetId="4" hidden="1">100</definedName>
    <definedName name="solver_tol" localSheetId="0" hidden="1">0.01</definedName>
    <definedName name="solver_tol" localSheetId="2" hidden="1">0.05</definedName>
    <definedName name="solver_tol" localSheetId="4" hidden="1">0.05</definedName>
    <definedName name="solver_typ" localSheetId="0" hidden="1">3</definedName>
    <definedName name="solver_typ" localSheetId="2" hidden="1">3</definedName>
    <definedName name="solver_typ" localSheetId="4" hidden="1">3</definedName>
    <definedName name="solver_val" localSheetId="0" hidden="1">7.3</definedName>
    <definedName name="solver_val" localSheetId="2" hidden="1">1</definedName>
    <definedName name="solver_val" localSheetId="4" hidden="1">1</definedName>
    <definedName name="solver_ver" localSheetId="0" hidden="1">3</definedName>
    <definedName name="solver_ver" localSheetId="2" hidden="1">3</definedName>
    <definedName name="solver_ver" localSheetId="4" hidden="1">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3" l="1"/>
  <c r="M19" i="3"/>
  <c r="L20" i="3"/>
  <c r="M20" i="3"/>
  <c r="L23" i="3"/>
  <c r="M23" i="3"/>
  <c r="AU166" i="5"/>
  <c r="AU165" i="5"/>
  <c r="AU164" i="5"/>
  <c r="AU163" i="5"/>
  <c r="AU162" i="5"/>
  <c r="AU161" i="5"/>
  <c r="AU160" i="5"/>
  <c r="AU159" i="5"/>
  <c r="AU158" i="5"/>
  <c r="AU157" i="5"/>
  <c r="AU156" i="5"/>
  <c r="AU155" i="5"/>
  <c r="AU154" i="5"/>
  <c r="AU153" i="5"/>
  <c r="AU152" i="5"/>
  <c r="AU151" i="5"/>
  <c r="AU150" i="5"/>
  <c r="AU149" i="5"/>
  <c r="AU148" i="5"/>
  <c r="AU147" i="5"/>
  <c r="AU146" i="5"/>
  <c r="AU145" i="5"/>
  <c r="AU144" i="5"/>
  <c r="AU143" i="5"/>
  <c r="AU142" i="5"/>
  <c r="AU141" i="5"/>
  <c r="AU140" i="5"/>
  <c r="AU139" i="5"/>
  <c r="AU138" i="5"/>
  <c r="AU137" i="5"/>
  <c r="AU136" i="5"/>
  <c r="AU135" i="5"/>
  <c r="Z134" i="5"/>
  <c r="Y134" i="5"/>
  <c r="X134" i="5"/>
  <c r="W134" i="5"/>
  <c r="V134" i="5"/>
  <c r="U134" i="5"/>
  <c r="T134" i="5"/>
  <c r="S134" i="5"/>
  <c r="AD134" i="5" s="1"/>
  <c r="BB134" i="5" s="1"/>
  <c r="BA134" i="5" s="1"/>
  <c r="Z133" i="5"/>
  <c r="Y133" i="5"/>
  <c r="AJ133" i="5" s="1"/>
  <c r="X133" i="5"/>
  <c r="W133" i="5"/>
  <c r="V133" i="5"/>
  <c r="U133" i="5"/>
  <c r="AF133" i="5" s="1"/>
  <c r="T133" i="5"/>
  <c r="S133" i="5"/>
  <c r="AD133" i="5"/>
  <c r="BB133" i="5" s="1"/>
  <c r="BA133" i="5" s="1"/>
  <c r="Z132" i="5"/>
  <c r="Y132" i="5"/>
  <c r="X132" i="5"/>
  <c r="W132" i="5"/>
  <c r="V132" i="5"/>
  <c r="U132" i="5"/>
  <c r="T132" i="5"/>
  <c r="S132" i="5"/>
  <c r="AD132" i="5" s="1"/>
  <c r="BB132" i="5"/>
  <c r="BA132" i="5"/>
  <c r="Z131" i="5"/>
  <c r="Y131" i="5"/>
  <c r="X131" i="5"/>
  <c r="W131" i="5"/>
  <c r="V131" i="5"/>
  <c r="U131" i="5"/>
  <c r="T131" i="5"/>
  <c r="S131" i="5"/>
  <c r="AD131" i="5" s="1"/>
  <c r="BB131" i="5" s="1"/>
  <c r="BA131" i="5" s="1"/>
  <c r="Z130" i="5"/>
  <c r="Y130" i="5"/>
  <c r="X130" i="5"/>
  <c r="W130" i="5"/>
  <c r="V130" i="5"/>
  <c r="U130" i="5"/>
  <c r="T130" i="5"/>
  <c r="S130" i="5"/>
  <c r="AD130" i="5"/>
  <c r="BB130" i="5" s="1"/>
  <c r="BA130" i="5" s="1"/>
  <c r="Z129" i="5"/>
  <c r="Y129" i="5"/>
  <c r="X129" i="5"/>
  <c r="W129" i="5"/>
  <c r="V129" i="5"/>
  <c r="U129" i="5"/>
  <c r="AF129" i="5" s="1"/>
  <c r="T129" i="5"/>
  <c r="S129" i="5"/>
  <c r="AD129" i="5"/>
  <c r="BB129" i="5" s="1"/>
  <c r="BA129" i="5"/>
  <c r="Z128" i="5"/>
  <c r="Y128" i="5"/>
  <c r="X128" i="5"/>
  <c r="W128" i="5"/>
  <c r="V128" i="5"/>
  <c r="U128" i="5"/>
  <c r="T128" i="5"/>
  <c r="S128" i="5"/>
  <c r="AD128" i="5" s="1"/>
  <c r="BB128" i="5" s="1"/>
  <c r="BA128" i="5" s="1"/>
  <c r="CP127" i="5"/>
  <c r="BS127" i="5"/>
  <c r="BR127" i="5"/>
  <c r="BP127" i="5"/>
  <c r="BN127" i="5"/>
  <c r="C127" i="5"/>
  <c r="CP126" i="5"/>
  <c r="BS126" i="5"/>
  <c r="BR126" i="5"/>
  <c r="BP126" i="5"/>
  <c r="BN126" i="5"/>
  <c r="C126" i="5"/>
  <c r="CP125" i="5"/>
  <c r="BS125" i="5"/>
  <c r="BR125" i="5"/>
  <c r="BP125" i="5"/>
  <c r="BN125" i="5"/>
  <c r="C125" i="5"/>
  <c r="CP124" i="5"/>
  <c r="BS124" i="5"/>
  <c r="BR124" i="5"/>
  <c r="BP124" i="5"/>
  <c r="BN124" i="5"/>
  <c r="C124" i="5"/>
  <c r="CP123" i="5"/>
  <c r="BS123" i="5"/>
  <c r="BR123" i="5"/>
  <c r="BP123" i="5"/>
  <c r="BN123" i="5"/>
  <c r="C123" i="5"/>
  <c r="CP122" i="5"/>
  <c r="BS122" i="5"/>
  <c r="BR122" i="5"/>
  <c r="BP122" i="5"/>
  <c r="BN122" i="5"/>
  <c r="C122" i="5"/>
  <c r="CP121" i="5"/>
  <c r="BS121" i="5"/>
  <c r="BR121" i="5"/>
  <c r="BP121" i="5"/>
  <c r="BN121" i="5"/>
  <c r="C121" i="5"/>
  <c r="CP120" i="5"/>
  <c r="BS120" i="5"/>
  <c r="BR120" i="5"/>
  <c r="BP120" i="5"/>
  <c r="BN120" i="5"/>
  <c r="C120" i="5"/>
  <c r="CP119" i="5"/>
  <c r="BS119" i="5"/>
  <c r="BR119" i="5"/>
  <c r="BP119" i="5"/>
  <c r="BN119" i="5"/>
  <c r="C119" i="5"/>
  <c r="CP118" i="5"/>
  <c r="BS118" i="5"/>
  <c r="BR118" i="5"/>
  <c r="BP118" i="5"/>
  <c r="BN118" i="5"/>
  <c r="C118" i="5"/>
  <c r="CP117" i="5"/>
  <c r="BS117" i="5"/>
  <c r="BR117" i="5"/>
  <c r="BP117" i="5"/>
  <c r="BN117" i="5"/>
  <c r="C117" i="5"/>
  <c r="CP116" i="5"/>
  <c r="BS116" i="5"/>
  <c r="BR116" i="5"/>
  <c r="BP116" i="5"/>
  <c r="BN116" i="5"/>
  <c r="C116" i="5"/>
  <c r="CP115" i="5"/>
  <c r="BS115" i="5"/>
  <c r="BR115" i="5"/>
  <c r="BP115" i="5"/>
  <c r="BN115" i="5"/>
  <c r="C115" i="5"/>
  <c r="CP114" i="5"/>
  <c r="BS114" i="5"/>
  <c r="BR114" i="5"/>
  <c r="BP114" i="5"/>
  <c r="BN114" i="5"/>
  <c r="C114" i="5"/>
  <c r="CP113" i="5"/>
  <c r="BS113" i="5"/>
  <c r="BR113" i="5"/>
  <c r="BP113" i="5"/>
  <c r="BN113" i="5"/>
  <c r="C113" i="5"/>
  <c r="CP112" i="5"/>
  <c r="BS112" i="5"/>
  <c r="BR112" i="5"/>
  <c r="BP112" i="5"/>
  <c r="BN112" i="5"/>
  <c r="C112" i="5"/>
  <c r="CP111" i="5"/>
  <c r="BS111" i="5"/>
  <c r="BR111" i="5"/>
  <c r="BP111" i="5"/>
  <c r="BN111" i="5"/>
  <c r="C111" i="5"/>
  <c r="CP110" i="5"/>
  <c r="BS110" i="5"/>
  <c r="BR110" i="5"/>
  <c r="BP110" i="5"/>
  <c r="BN110" i="5"/>
  <c r="C110" i="5"/>
  <c r="CP109" i="5"/>
  <c r="BS109" i="5"/>
  <c r="BR109" i="5"/>
  <c r="BP109" i="5"/>
  <c r="BN109" i="5"/>
  <c r="C109" i="5"/>
  <c r="CP108" i="5"/>
  <c r="BS108" i="5"/>
  <c r="BR108" i="5"/>
  <c r="BP108" i="5"/>
  <c r="BN108" i="5"/>
  <c r="C108" i="5"/>
  <c r="CP107" i="5"/>
  <c r="BS107" i="5"/>
  <c r="BR107" i="5"/>
  <c r="BP107" i="5"/>
  <c r="BN107" i="5"/>
  <c r="C107" i="5"/>
  <c r="CP106" i="5"/>
  <c r="BS106" i="5"/>
  <c r="BR106" i="5"/>
  <c r="BP106" i="5"/>
  <c r="BN106" i="5"/>
  <c r="C106" i="5"/>
  <c r="CP105" i="5"/>
  <c r="BS105" i="5"/>
  <c r="BR105" i="5"/>
  <c r="BP105" i="5"/>
  <c r="BN105" i="5"/>
  <c r="C105" i="5"/>
  <c r="CP104" i="5"/>
  <c r="BS104" i="5"/>
  <c r="BR104" i="5"/>
  <c r="BP104" i="5"/>
  <c r="BN104" i="5"/>
  <c r="C104" i="5"/>
  <c r="CP103" i="5"/>
  <c r="BS103" i="5"/>
  <c r="BR103" i="5"/>
  <c r="BP103" i="5"/>
  <c r="BN103" i="5"/>
  <c r="C103" i="5"/>
  <c r="CP102" i="5"/>
  <c r="BS102" i="5"/>
  <c r="BR102" i="5"/>
  <c r="BP102" i="5"/>
  <c r="BN102" i="5"/>
  <c r="C102" i="5"/>
  <c r="CP101" i="5"/>
  <c r="BS101" i="5"/>
  <c r="BR101" i="5"/>
  <c r="BP101" i="5"/>
  <c r="BN101" i="5"/>
  <c r="C101" i="5"/>
  <c r="CP100" i="5"/>
  <c r="BS100" i="5"/>
  <c r="BR100" i="5"/>
  <c r="BP100" i="5"/>
  <c r="BN100" i="5"/>
  <c r="C100" i="5"/>
  <c r="CP99" i="5"/>
  <c r="BS99" i="5"/>
  <c r="BR99" i="5"/>
  <c r="BP99" i="5"/>
  <c r="BN99" i="5"/>
  <c r="C99" i="5"/>
  <c r="CP98" i="5"/>
  <c r="BS98" i="5"/>
  <c r="BR98" i="5"/>
  <c r="BP98" i="5"/>
  <c r="BN98" i="5"/>
  <c r="C98" i="5"/>
  <c r="CP97" i="5"/>
  <c r="BS97" i="5"/>
  <c r="BR97" i="5"/>
  <c r="BP97" i="5"/>
  <c r="BN97" i="5"/>
  <c r="C97" i="5"/>
  <c r="CP96" i="5"/>
  <c r="BS96" i="5"/>
  <c r="BR96" i="5"/>
  <c r="BP96" i="5"/>
  <c r="BN96" i="5"/>
  <c r="C96" i="5"/>
  <c r="CP95" i="5"/>
  <c r="BS95" i="5"/>
  <c r="BR95" i="5"/>
  <c r="BP95" i="5"/>
  <c r="BN95" i="5"/>
  <c r="C95" i="5"/>
  <c r="CP94" i="5"/>
  <c r="BS94" i="5"/>
  <c r="BR94" i="5"/>
  <c r="BP94" i="5"/>
  <c r="BN94" i="5"/>
  <c r="C94" i="5"/>
  <c r="CP93" i="5"/>
  <c r="BS93" i="5"/>
  <c r="BR93" i="5"/>
  <c r="BP93" i="5"/>
  <c r="BN93" i="5"/>
  <c r="C93" i="5"/>
  <c r="CP92" i="5"/>
  <c r="BS92" i="5"/>
  <c r="BR92" i="5"/>
  <c r="BP92" i="5"/>
  <c r="BN92" i="5"/>
  <c r="C92" i="5"/>
  <c r="CP91" i="5"/>
  <c r="BS91" i="5"/>
  <c r="BR91" i="5"/>
  <c r="BP91" i="5"/>
  <c r="BN91" i="5"/>
  <c r="C91" i="5"/>
  <c r="CP90" i="5"/>
  <c r="BS90" i="5"/>
  <c r="BR90" i="5"/>
  <c r="BP90" i="5"/>
  <c r="BN90" i="5"/>
  <c r="C90" i="5"/>
  <c r="CP89" i="5"/>
  <c r="BS89" i="5"/>
  <c r="BR89" i="5"/>
  <c r="BP89" i="5"/>
  <c r="BN89" i="5"/>
  <c r="C89" i="5"/>
  <c r="CP88" i="5"/>
  <c r="BS88" i="5"/>
  <c r="BR88" i="5"/>
  <c r="BP88" i="5"/>
  <c r="BN88" i="5"/>
  <c r="C88" i="5"/>
  <c r="CP87" i="5"/>
  <c r="BS87" i="5"/>
  <c r="BR87" i="5"/>
  <c r="BP87" i="5"/>
  <c r="BN87" i="5"/>
  <c r="C87" i="5"/>
  <c r="CP86" i="5"/>
  <c r="BS86" i="5"/>
  <c r="BR86" i="5"/>
  <c r="BP86" i="5"/>
  <c r="BN86" i="5"/>
  <c r="C86" i="5"/>
  <c r="CP85" i="5"/>
  <c r="BS85" i="5"/>
  <c r="BR85" i="5"/>
  <c r="BP85" i="5"/>
  <c r="BN85" i="5"/>
  <c r="C85" i="5"/>
  <c r="CP84" i="5"/>
  <c r="BS84" i="5"/>
  <c r="BR84" i="5"/>
  <c r="BP84" i="5"/>
  <c r="BN84" i="5"/>
  <c r="C84" i="5"/>
  <c r="CP83" i="5"/>
  <c r="BS83" i="5"/>
  <c r="BR83" i="5"/>
  <c r="BP83" i="5"/>
  <c r="BN83" i="5"/>
  <c r="C83" i="5"/>
  <c r="CP82" i="5"/>
  <c r="BS82" i="5"/>
  <c r="BR82" i="5"/>
  <c r="BP82" i="5"/>
  <c r="BN82" i="5"/>
  <c r="C82" i="5"/>
  <c r="CP81" i="5"/>
  <c r="BS81" i="5"/>
  <c r="BR81" i="5"/>
  <c r="BP81" i="5"/>
  <c r="BN81" i="5"/>
  <c r="C81" i="5"/>
  <c r="CP80" i="5"/>
  <c r="BS80" i="5"/>
  <c r="BR80" i="5"/>
  <c r="BP80" i="5"/>
  <c r="BN80" i="5"/>
  <c r="C80" i="5"/>
  <c r="CP79" i="5"/>
  <c r="BS79" i="5"/>
  <c r="BR79" i="5"/>
  <c r="BP79" i="5"/>
  <c r="BN79" i="5"/>
  <c r="C79" i="5"/>
  <c r="CP78" i="5"/>
  <c r="BS78" i="5"/>
  <c r="BR78" i="5"/>
  <c r="BP78" i="5"/>
  <c r="BN78" i="5"/>
  <c r="C78" i="5"/>
  <c r="CP77" i="5"/>
  <c r="BS77" i="5"/>
  <c r="BR77" i="5"/>
  <c r="BP77" i="5"/>
  <c r="BN77" i="5"/>
  <c r="C77" i="5"/>
  <c r="CP76" i="5"/>
  <c r="BS76" i="5"/>
  <c r="BR76" i="5"/>
  <c r="BP76" i="5"/>
  <c r="BN76" i="5"/>
  <c r="C76" i="5"/>
  <c r="CP75" i="5"/>
  <c r="BS75" i="5"/>
  <c r="BR75" i="5"/>
  <c r="BP75" i="5"/>
  <c r="BN75" i="5"/>
  <c r="C75" i="5"/>
  <c r="CP74" i="5"/>
  <c r="BS74" i="5"/>
  <c r="BR74" i="5"/>
  <c r="BP74" i="5"/>
  <c r="BN74" i="5"/>
  <c r="C74" i="5"/>
  <c r="CP73" i="5"/>
  <c r="BS73" i="5"/>
  <c r="BR73" i="5"/>
  <c r="BP73" i="5"/>
  <c r="BN73" i="5"/>
  <c r="C73" i="5"/>
  <c r="CP72" i="5"/>
  <c r="BS72" i="5"/>
  <c r="BR72" i="5"/>
  <c r="BP72" i="5"/>
  <c r="BN72" i="5"/>
  <c r="C72" i="5"/>
  <c r="CP71" i="5"/>
  <c r="BS71" i="5"/>
  <c r="BR71" i="5"/>
  <c r="BP71" i="5"/>
  <c r="BN71" i="5"/>
  <c r="C71" i="5"/>
  <c r="CP70" i="5"/>
  <c r="BS70" i="5"/>
  <c r="BR70" i="5"/>
  <c r="BP70" i="5"/>
  <c r="BN70" i="5"/>
  <c r="C70" i="5"/>
  <c r="CP69" i="5"/>
  <c r="BS69" i="5"/>
  <c r="BR69" i="5"/>
  <c r="BP69" i="5"/>
  <c r="BN69" i="5"/>
  <c r="C69" i="5"/>
  <c r="CP68" i="5"/>
  <c r="BS68" i="5"/>
  <c r="BR68" i="5"/>
  <c r="BP68" i="5"/>
  <c r="BN68" i="5"/>
  <c r="C68" i="5"/>
  <c r="CP67" i="5"/>
  <c r="BS67" i="5"/>
  <c r="BR67" i="5"/>
  <c r="BP67" i="5"/>
  <c r="BN67" i="5"/>
  <c r="C67" i="5"/>
  <c r="CP66" i="5"/>
  <c r="BS66" i="5"/>
  <c r="BR66" i="5"/>
  <c r="BP66" i="5"/>
  <c r="BN66" i="5"/>
  <c r="C66" i="5"/>
  <c r="CP65" i="5"/>
  <c r="BS65" i="5"/>
  <c r="BR65" i="5"/>
  <c r="BP65" i="5"/>
  <c r="BN65" i="5"/>
  <c r="C65" i="5"/>
  <c r="CP64" i="5"/>
  <c r="BS64" i="5"/>
  <c r="BR64" i="5"/>
  <c r="BP64" i="5"/>
  <c r="BN64" i="5"/>
  <c r="C64" i="5"/>
  <c r="CP63" i="5"/>
  <c r="BS63" i="5"/>
  <c r="BR63" i="5"/>
  <c r="BP63" i="5"/>
  <c r="BN63" i="5"/>
  <c r="C63" i="5"/>
  <c r="CP62" i="5"/>
  <c r="BS62" i="5"/>
  <c r="BR62" i="5"/>
  <c r="BP62" i="5"/>
  <c r="BN62" i="5"/>
  <c r="C62" i="5"/>
  <c r="CP61" i="5"/>
  <c r="BS61" i="5"/>
  <c r="BR61" i="5"/>
  <c r="BP61" i="5"/>
  <c r="BN61" i="5"/>
  <c r="C61" i="5"/>
  <c r="CP60" i="5"/>
  <c r="BS60" i="5"/>
  <c r="BR60" i="5"/>
  <c r="BP60" i="5"/>
  <c r="BN60" i="5"/>
  <c r="C60" i="5"/>
  <c r="CP59" i="5"/>
  <c r="BS59" i="5"/>
  <c r="BR59" i="5"/>
  <c r="BP59" i="5"/>
  <c r="BN59" i="5"/>
  <c r="C59" i="5"/>
  <c r="CP58" i="5"/>
  <c r="BS58" i="5"/>
  <c r="BR58" i="5"/>
  <c r="BP58" i="5"/>
  <c r="BN58" i="5"/>
  <c r="C58" i="5"/>
  <c r="CP57" i="5"/>
  <c r="BS57" i="5"/>
  <c r="BR57" i="5"/>
  <c r="BP57" i="5"/>
  <c r="BN57" i="5"/>
  <c r="C57" i="5"/>
  <c r="CP56" i="5"/>
  <c r="BS56" i="5"/>
  <c r="BR56" i="5"/>
  <c r="BP56" i="5"/>
  <c r="BN56" i="5"/>
  <c r="C56" i="5"/>
  <c r="CP55" i="5"/>
  <c r="BS55" i="5"/>
  <c r="BR55" i="5"/>
  <c r="BP55" i="5"/>
  <c r="BN55" i="5"/>
  <c r="C55" i="5"/>
  <c r="CP54" i="5"/>
  <c r="BS54" i="5"/>
  <c r="BR54" i="5"/>
  <c r="BP54" i="5"/>
  <c r="BN54" i="5"/>
  <c r="C54" i="5"/>
  <c r="CP53" i="5"/>
  <c r="BS53" i="5"/>
  <c r="BR53" i="5"/>
  <c r="BP53" i="5"/>
  <c r="BN53" i="5"/>
  <c r="C53" i="5"/>
  <c r="CP52" i="5"/>
  <c r="BS52" i="5"/>
  <c r="BR52" i="5"/>
  <c r="BP52" i="5"/>
  <c r="BN52" i="5"/>
  <c r="C52" i="5"/>
  <c r="CP51" i="5"/>
  <c r="BS51" i="5"/>
  <c r="BR51" i="5"/>
  <c r="BP51" i="5"/>
  <c r="BN51" i="5"/>
  <c r="C51" i="5"/>
  <c r="CP50" i="5"/>
  <c r="BS50" i="5"/>
  <c r="BR50" i="5"/>
  <c r="BP50" i="5"/>
  <c r="BN50" i="5"/>
  <c r="C50" i="5"/>
  <c r="CP49" i="5"/>
  <c r="BS49" i="5"/>
  <c r="BR49" i="5"/>
  <c r="BP49" i="5"/>
  <c r="BN49" i="5"/>
  <c r="C49" i="5"/>
  <c r="CP48" i="5"/>
  <c r="BS48" i="5"/>
  <c r="BR48" i="5"/>
  <c r="BP48" i="5"/>
  <c r="BN48" i="5"/>
  <c r="C48" i="5"/>
  <c r="CP47" i="5"/>
  <c r="BS47" i="5"/>
  <c r="BR47" i="5"/>
  <c r="BP47" i="5"/>
  <c r="BN47" i="5"/>
  <c r="C47" i="5"/>
  <c r="CP46" i="5"/>
  <c r="BS46" i="5"/>
  <c r="BR46" i="5"/>
  <c r="BP46" i="5"/>
  <c r="BN46" i="5"/>
  <c r="C46" i="5"/>
  <c r="CP45" i="5"/>
  <c r="BS45" i="5"/>
  <c r="BR45" i="5"/>
  <c r="BP45" i="5"/>
  <c r="BN45" i="5"/>
  <c r="C45" i="5"/>
  <c r="CP44" i="5"/>
  <c r="BS44" i="5"/>
  <c r="BR44" i="5"/>
  <c r="BP44" i="5"/>
  <c r="BN44" i="5"/>
  <c r="C44" i="5"/>
  <c r="CP43" i="5"/>
  <c r="BS43" i="5"/>
  <c r="BR43" i="5"/>
  <c r="BP43" i="5"/>
  <c r="BN43" i="5"/>
  <c r="C43" i="5"/>
  <c r="CP42" i="5"/>
  <c r="BS42" i="5"/>
  <c r="BR42" i="5"/>
  <c r="BP42" i="5"/>
  <c r="BN42" i="5"/>
  <c r="C42" i="5"/>
  <c r="CP41" i="5"/>
  <c r="BS41" i="5"/>
  <c r="BR41" i="5"/>
  <c r="BP41" i="5"/>
  <c r="BN41" i="5"/>
  <c r="C41" i="5"/>
  <c r="CP40" i="5"/>
  <c r="BS40" i="5"/>
  <c r="BR40" i="5"/>
  <c r="BP40" i="5"/>
  <c r="BN40" i="5"/>
  <c r="C40" i="5"/>
  <c r="CP39" i="5"/>
  <c r="BS39" i="5"/>
  <c r="BR39" i="5"/>
  <c r="BP39" i="5"/>
  <c r="BN39" i="5"/>
  <c r="C39" i="5"/>
  <c r="CP38" i="5"/>
  <c r="BS38" i="5"/>
  <c r="BR38" i="5"/>
  <c r="BP38" i="5"/>
  <c r="BN38" i="5"/>
  <c r="C38" i="5"/>
  <c r="CP37" i="5"/>
  <c r="BS37" i="5"/>
  <c r="BR37" i="5"/>
  <c r="BP37" i="5"/>
  <c r="BN37" i="5"/>
  <c r="C37" i="5"/>
  <c r="CP36" i="5"/>
  <c r="BS36" i="5"/>
  <c r="BR36" i="5"/>
  <c r="BP36" i="5"/>
  <c r="BN36" i="5"/>
  <c r="C36" i="5"/>
  <c r="CP35" i="5"/>
  <c r="BS35" i="5"/>
  <c r="BR35" i="5"/>
  <c r="BP35" i="5"/>
  <c r="BN35" i="5"/>
  <c r="C35" i="5"/>
  <c r="CP34" i="5"/>
  <c r="BS34" i="5"/>
  <c r="BR34" i="5"/>
  <c r="BP34" i="5"/>
  <c r="BN34" i="5"/>
  <c r="C34" i="5"/>
  <c r="CP33" i="5"/>
  <c r="BS33" i="5"/>
  <c r="BR33" i="5"/>
  <c r="BP33" i="5"/>
  <c r="BN33" i="5"/>
  <c r="C33" i="5"/>
  <c r="CP32" i="5"/>
  <c r="BS32" i="5"/>
  <c r="BR32" i="5"/>
  <c r="BP32" i="5"/>
  <c r="BN32" i="5"/>
  <c r="C32" i="5"/>
  <c r="CP31" i="5"/>
  <c r="BS31" i="5"/>
  <c r="BR31" i="5"/>
  <c r="BP31" i="5"/>
  <c r="BN31" i="5"/>
  <c r="C31" i="5"/>
  <c r="CP30" i="5"/>
  <c r="BS30" i="5"/>
  <c r="BR30" i="5"/>
  <c r="BP30" i="5"/>
  <c r="BN30" i="5"/>
  <c r="C30" i="5"/>
  <c r="CP29" i="5"/>
  <c r="BS29" i="5"/>
  <c r="BR29" i="5"/>
  <c r="BP29" i="5"/>
  <c r="BN29" i="5"/>
  <c r="C29" i="5"/>
  <c r="CP28" i="5"/>
  <c r="BS28" i="5"/>
  <c r="BR28" i="5"/>
  <c r="BP28" i="5"/>
  <c r="BN28" i="5"/>
  <c r="C28" i="5"/>
  <c r="CP27" i="5"/>
  <c r="BS27" i="5"/>
  <c r="BR27" i="5"/>
  <c r="BP27" i="5"/>
  <c r="BN27" i="5"/>
  <c r="C27" i="5"/>
  <c r="CM25" i="5"/>
  <c r="CL25" i="5"/>
  <c r="CV25" i="5"/>
  <c r="CK25" i="5"/>
  <c r="CU25" i="5"/>
  <c r="CJ25" i="5"/>
  <c r="CT25" i="5"/>
  <c r="CI25" i="5"/>
  <c r="CS25" i="5"/>
  <c r="CH25" i="5"/>
  <c r="CR25" i="5"/>
  <c r="CG25" i="5"/>
  <c r="CQ25" i="5"/>
  <c r="CF25" i="5"/>
  <c r="CP25" i="5"/>
  <c r="BS25" i="5"/>
  <c r="BR25" i="5"/>
  <c r="BQ25" i="5"/>
  <c r="BP25" i="5"/>
  <c r="BO25" i="5"/>
  <c r="BN25" i="5"/>
  <c r="AN25" i="5"/>
  <c r="AD25" i="5"/>
  <c r="S25" i="5"/>
  <c r="BB25" i="5"/>
  <c r="BS24" i="5"/>
  <c r="BS23" i="5" s="1"/>
  <c r="BP24" i="5"/>
  <c r="BN24" i="5"/>
  <c r="BN23" i="5" s="1"/>
  <c r="P24" i="5"/>
  <c r="O24" i="5"/>
  <c r="M24" i="5"/>
  <c r="L24" i="5"/>
  <c r="K24" i="5"/>
  <c r="J24" i="5"/>
  <c r="T23" i="5" s="1"/>
  <c r="I24" i="5"/>
  <c r="S23" i="5" s="1"/>
  <c r="BP23" i="5"/>
  <c r="P23" i="5"/>
  <c r="CM22" i="5"/>
  <c r="CL22" i="5"/>
  <c r="CK22" i="5"/>
  <c r="CJ22" i="5"/>
  <c r="CI22" i="5"/>
  <c r="CH22" i="5"/>
  <c r="CG22" i="5"/>
  <c r="CF22" i="5"/>
  <c r="P18" i="5"/>
  <c r="AW23" i="5"/>
  <c r="F18" i="5"/>
  <c r="F19" i="5" s="1"/>
  <c r="I13" i="5"/>
  <c r="AH25" i="5"/>
  <c r="AR25" i="5"/>
  <c r="F25" i="4"/>
  <c r="G25" i="4"/>
  <c r="H25" i="4"/>
  <c r="F26" i="4"/>
  <c r="G26" i="4"/>
  <c r="H26" i="4"/>
  <c r="F27" i="4"/>
  <c r="G27" i="4"/>
  <c r="H27" i="4"/>
  <c r="F28" i="4"/>
  <c r="G28" i="4"/>
  <c r="H28" i="4"/>
  <c r="F29" i="4"/>
  <c r="G29" i="4"/>
  <c r="H29" i="4"/>
  <c r="F30" i="4"/>
  <c r="G30" i="4"/>
  <c r="H30" i="4"/>
  <c r="F31" i="4"/>
  <c r="G31" i="4"/>
  <c r="H31" i="4"/>
  <c r="F32" i="4"/>
  <c r="G32" i="4"/>
  <c r="H32" i="4"/>
  <c r="F33" i="4"/>
  <c r="G33" i="4"/>
  <c r="H33" i="4"/>
  <c r="F34" i="4"/>
  <c r="G34" i="4"/>
  <c r="H34" i="4"/>
  <c r="F35" i="4"/>
  <c r="G35" i="4"/>
  <c r="H35" i="4"/>
  <c r="F36" i="4"/>
  <c r="G36" i="4"/>
  <c r="H36" i="4"/>
  <c r="F37" i="4"/>
  <c r="G37" i="4"/>
  <c r="H37" i="4"/>
  <c r="F38" i="4"/>
  <c r="G38" i="4"/>
  <c r="H38" i="4"/>
  <c r="F39" i="4"/>
  <c r="G39" i="4"/>
  <c r="H39" i="4"/>
  <c r="F40" i="4"/>
  <c r="G40" i="4"/>
  <c r="H40" i="4"/>
  <c r="F41" i="4"/>
  <c r="G41" i="4"/>
  <c r="H41" i="4"/>
  <c r="F42" i="4"/>
  <c r="G42" i="4"/>
  <c r="H42" i="4"/>
  <c r="F43" i="4"/>
  <c r="G43" i="4"/>
  <c r="H43" i="4"/>
  <c r="F44" i="4"/>
  <c r="G44" i="4"/>
  <c r="H44" i="4"/>
  <c r="F45" i="4"/>
  <c r="G45" i="4"/>
  <c r="H45" i="4"/>
  <c r="F46" i="4"/>
  <c r="G46" i="4"/>
  <c r="H46" i="4"/>
  <c r="F47" i="4"/>
  <c r="G47" i="4"/>
  <c r="H47" i="4"/>
  <c r="F48" i="4"/>
  <c r="G48" i="4"/>
  <c r="H48" i="4"/>
  <c r="F49" i="4"/>
  <c r="G49" i="4"/>
  <c r="H49" i="4"/>
  <c r="F50" i="4"/>
  <c r="G50" i="4"/>
  <c r="H50" i="4"/>
  <c r="F51" i="4"/>
  <c r="G51" i="4"/>
  <c r="H51" i="4"/>
  <c r="F52" i="4"/>
  <c r="G52" i="4"/>
  <c r="H52" i="4"/>
  <c r="F53" i="4"/>
  <c r="G53" i="4"/>
  <c r="H53" i="4"/>
  <c r="F54" i="4"/>
  <c r="G54" i="4"/>
  <c r="H54" i="4"/>
  <c r="F55" i="4"/>
  <c r="G55" i="4"/>
  <c r="H55" i="4"/>
  <c r="F56" i="4"/>
  <c r="G56" i="4"/>
  <c r="H56" i="4"/>
  <c r="F57" i="4"/>
  <c r="G57" i="4"/>
  <c r="H57" i="4"/>
  <c r="F58" i="4"/>
  <c r="G58" i="4"/>
  <c r="H58" i="4"/>
  <c r="F59" i="4"/>
  <c r="G59" i="4"/>
  <c r="H59" i="4"/>
  <c r="F60" i="4"/>
  <c r="G60" i="4"/>
  <c r="H60" i="4"/>
  <c r="F61" i="4"/>
  <c r="G61" i="4"/>
  <c r="H61" i="4"/>
  <c r="F62" i="4"/>
  <c r="G62" i="4"/>
  <c r="H62" i="4"/>
  <c r="F63" i="4"/>
  <c r="G63" i="4"/>
  <c r="H63" i="4"/>
  <c r="F64" i="4"/>
  <c r="G64" i="4"/>
  <c r="H64" i="4"/>
  <c r="F65" i="4"/>
  <c r="G65" i="4"/>
  <c r="H65" i="4"/>
  <c r="F66" i="4"/>
  <c r="G66" i="4"/>
  <c r="H66" i="4"/>
  <c r="F67" i="4"/>
  <c r="G67" i="4"/>
  <c r="H67" i="4"/>
  <c r="F68" i="4"/>
  <c r="G68" i="4"/>
  <c r="H68" i="4"/>
  <c r="F69" i="4"/>
  <c r="G69" i="4"/>
  <c r="H69" i="4"/>
  <c r="F70" i="4"/>
  <c r="G70" i="4"/>
  <c r="H70" i="4"/>
  <c r="F71" i="4"/>
  <c r="G71" i="4"/>
  <c r="H71" i="4"/>
  <c r="F72" i="4"/>
  <c r="G72" i="4"/>
  <c r="H72" i="4"/>
  <c r="F73" i="4"/>
  <c r="G73" i="4"/>
  <c r="H73" i="4"/>
  <c r="F74" i="4"/>
  <c r="G74" i="4"/>
  <c r="H74" i="4"/>
  <c r="F75" i="4"/>
  <c r="G75" i="4"/>
  <c r="H75" i="4"/>
  <c r="F76" i="4"/>
  <c r="G76" i="4"/>
  <c r="H76" i="4"/>
  <c r="F77" i="4"/>
  <c r="G77" i="4"/>
  <c r="H77" i="4"/>
  <c r="F78" i="4"/>
  <c r="G78" i="4"/>
  <c r="H78" i="4"/>
  <c r="F79" i="4"/>
  <c r="G79" i="4"/>
  <c r="H79" i="4"/>
  <c r="F80" i="4"/>
  <c r="G80" i="4"/>
  <c r="H80" i="4"/>
  <c r="F81" i="4"/>
  <c r="G81" i="4"/>
  <c r="H81" i="4"/>
  <c r="F82" i="4"/>
  <c r="G82" i="4"/>
  <c r="H82" i="4"/>
  <c r="F83" i="4"/>
  <c r="G83" i="4"/>
  <c r="H83" i="4"/>
  <c r="F84" i="4"/>
  <c r="G84" i="4"/>
  <c r="H84" i="4"/>
  <c r="F85" i="4"/>
  <c r="G85" i="4"/>
  <c r="H85" i="4"/>
  <c r="F86" i="4"/>
  <c r="G86" i="4"/>
  <c r="H86" i="4"/>
  <c r="F87" i="4"/>
  <c r="G87" i="4"/>
  <c r="H87" i="4"/>
  <c r="F88" i="4"/>
  <c r="G88" i="4"/>
  <c r="H88" i="4"/>
  <c r="F89" i="4"/>
  <c r="G89" i="4"/>
  <c r="H89" i="4"/>
  <c r="F90" i="4"/>
  <c r="G90" i="4"/>
  <c r="H90" i="4"/>
  <c r="F91" i="4"/>
  <c r="G91" i="4"/>
  <c r="H91" i="4"/>
  <c r="F92" i="4"/>
  <c r="G92" i="4"/>
  <c r="H92" i="4"/>
  <c r="F93" i="4"/>
  <c r="G93" i="4"/>
  <c r="H93" i="4"/>
  <c r="F94" i="4"/>
  <c r="G94" i="4"/>
  <c r="H94" i="4"/>
  <c r="F95" i="4"/>
  <c r="G95" i="4"/>
  <c r="H95" i="4"/>
  <c r="F96" i="4"/>
  <c r="G96" i="4"/>
  <c r="H96" i="4"/>
  <c r="F97" i="4"/>
  <c r="G97" i="4"/>
  <c r="H97" i="4"/>
  <c r="F98" i="4"/>
  <c r="G98" i="4"/>
  <c r="H98" i="4"/>
  <c r="F99" i="4"/>
  <c r="G99" i="4"/>
  <c r="H99" i="4"/>
  <c r="F100" i="4"/>
  <c r="G100" i="4"/>
  <c r="H100" i="4"/>
  <c r="F101" i="4"/>
  <c r="G101" i="4"/>
  <c r="H101" i="4"/>
  <c r="F102" i="4"/>
  <c r="G102" i="4"/>
  <c r="H102" i="4"/>
  <c r="F103" i="4"/>
  <c r="G103" i="4"/>
  <c r="H103" i="4"/>
  <c r="F104" i="4"/>
  <c r="G104" i="4"/>
  <c r="H104" i="4"/>
  <c r="F105" i="4"/>
  <c r="G105" i="4"/>
  <c r="H105" i="4"/>
  <c r="F106" i="4"/>
  <c r="G106" i="4"/>
  <c r="H106" i="4"/>
  <c r="F107" i="4"/>
  <c r="G107" i="4"/>
  <c r="H107" i="4"/>
  <c r="F108" i="4"/>
  <c r="G108" i="4"/>
  <c r="H108" i="4"/>
  <c r="F109" i="4"/>
  <c r="G109" i="4"/>
  <c r="H109" i="4"/>
  <c r="F110" i="4"/>
  <c r="G110" i="4"/>
  <c r="H110" i="4"/>
  <c r="F111" i="4"/>
  <c r="G111" i="4"/>
  <c r="H111" i="4"/>
  <c r="F112" i="4"/>
  <c r="G112" i="4"/>
  <c r="H112" i="4"/>
  <c r="F113" i="4"/>
  <c r="G113" i="4"/>
  <c r="H113" i="4"/>
  <c r="F114" i="4"/>
  <c r="G114" i="4"/>
  <c r="H114" i="4"/>
  <c r="F115" i="4"/>
  <c r="G115" i="4"/>
  <c r="H115" i="4"/>
  <c r="F116" i="4"/>
  <c r="G116" i="4"/>
  <c r="H116" i="4"/>
  <c r="F117" i="4"/>
  <c r="G117" i="4"/>
  <c r="H117" i="4"/>
  <c r="F118" i="4"/>
  <c r="G118" i="4"/>
  <c r="H118" i="4"/>
  <c r="F119" i="4"/>
  <c r="G119" i="4"/>
  <c r="H119" i="4"/>
  <c r="F120" i="4"/>
  <c r="G120" i="4"/>
  <c r="H120" i="4"/>
  <c r="F121" i="4"/>
  <c r="G121" i="4"/>
  <c r="H121" i="4"/>
  <c r="F122" i="4"/>
  <c r="G122" i="4"/>
  <c r="H122" i="4"/>
  <c r="F123" i="4"/>
  <c r="G123" i="4"/>
  <c r="H123" i="4"/>
  <c r="F124" i="4"/>
  <c r="G124" i="4"/>
  <c r="H124" i="4"/>
  <c r="G24" i="4"/>
  <c r="H24" i="4"/>
  <c r="F24" i="4"/>
  <c r="G23" i="4"/>
  <c r="H23" i="4"/>
  <c r="F23" i="4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21" i="2"/>
  <c r="AU19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21" i="2"/>
  <c r="AV19" i="2"/>
  <c r="D124" i="5"/>
  <c r="D122" i="5"/>
  <c r="I122" i="5" s="1"/>
  <c r="S122" i="5" s="1"/>
  <c r="AD122" i="5" s="1"/>
  <c r="BW122" i="5" s="1"/>
  <c r="D117" i="5"/>
  <c r="I117" i="5" s="1"/>
  <c r="S117" i="5" s="1"/>
  <c r="AD117" i="5" s="1"/>
  <c r="BW117" i="5" s="1"/>
  <c r="D115" i="5"/>
  <c r="I115" i="5" s="1"/>
  <c r="S115" i="5" s="1"/>
  <c r="AD115" i="5" s="1"/>
  <c r="D106" i="5"/>
  <c r="D108" i="5"/>
  <c r="D103" i="5"/>
  <c r="I103" i="5" s="1"/>
  <c r="D92" i="5"/>
  <c r="I92" i="5" s="1"/>
  <c r="D94" i="5"/>
  <c r="I94" i="5" s="1"/>
  <c r="S94" i="5" s="1"/>
  <c r="AD94" i="5" s="1"/>
  <c r="D86" i="5"/>
  <c r="D88" i="5"/>
  <c r="D78" i="5"/>
  <c r="D77" i="5"/>
  <c r="I77" i="5" s="1"/>
  <c r="D79" i="5"/>
  <c r="I79" i="5" s="1"/>
  <c r="S79" i="5" s="1"/>
  <c r="AD79" i="5" s="1"/>
  <c r="D60" i="5"/>
  <c r="I60" i="5" s="1"/>
  <c r="D67" i="5"/>
  <c r="D70" i="5"/>
  <c r="I70" i="5" s="1"/>
  <c r="S70" i="5" s="1"/>
  <c r="AD70" i="5" s="1"/>
  <c r="D54" i="5"/>
  <c r="I54" i="5" s="1"/>
  <c r="S54" i="5" s="1"/>
  <c r="AD54" i="5" s="1"/>
  <c r="D57" i="5"/>
  <c r="I57" i="5" s="1"/>
  <c r="S57" i="5" s="1"/>
  <c r="AD57" i="5" s="1"/>
  <c r="D41" i="5"/>
  <c r="I41" i="5" s="1"/>
  <c r="S41" i="5" s="1"/>
  <c r="AD41" i="5" s="1"/>
  <c r="D40" i="5"/>
  <c r="D39" i="5"/>
  <c r="I39" i="5" s="1"/>
  <c r="D38" i="5"/>
  <c r="D34" i="5"/>
  <c r="I34" i="5" s="1"/>
  <c r="S34" i="5" s="1"/>
  <c r="AD34" i="5" s="1"/>
  <c r="D35" i="5"/>
  <c r="AE134" i="5"/>
  <c r="AE132" i="5"/>
  <c r="AE130" i="5"/>
  <c r="AE128" i="5"/>
  <c r="AE133" i="5"/>
  <c r="AE131" i="5"/>
  <c r="AE129" i="5"/>
  <c r="N24" i="5"/>
  <c r="T24" i="5"/>
  <c r="X24" i="5"/>
  <c r="AR24" i="5"/>
  <c r="T25" i="5"/>
  <c r="BC25" i="5"/>
  <c r="X25" i="5"/>
  <c r="BG25" i="5"/>
  <c r="AE25" i="5"/>
  <c r="AO25" i="5"/>
  <c r="AI25" i="5"/>
  <c r="AS25" i="5"/>
  <c r="W26" i="5"/>
  <c r="U23" i="5"/>
  <c r="Y23" i="5"/>
  <c r="U24" i="5"/>
  <c r="Y24" i="5"/>
  <c r="AO24" i="5"/>
  <c r="AS24" i="5"/>
  <c r="BO24" i="5"/>
  <c r="O25" i="5"/>
  <c r="U25" i="5"/>
  <c r="BD25" i="5"/>
  <c r="Y25" i="5"/>
  <c r="BH25" i="5"/>
  <c r="AF25" i="5"/>
  <c r="AP25" i="5"/>
  <c r="AJ25" i="5"/>
  <c r="AT25" i="5"/>
  <c r="V23" i="5"/>
  <c r="Z23" i="5"/>
  <c r="AG130" i="5"/>
  <c r="V24" i="5"/>
  <c r="Z24" i="5"/>
  <c r="AP24" i="5"/>
  <c r="AT24" i="5"/>
  <c r="V25" i="5"/>
  <c r="BE25" i="5"/>
  <c r="Z25" i="5"/>
  <c r="BI25" i="5"/>
  <c r="AG25" i="5"/>
  <c r="AQ25" i="5"/>
  <c r="AK25" i="5"/>
  <c r="AU25" i="5"/>
  <c r="AV25" i="5"/>
  <c r="W23" i="5"/>
  <c r="S24" i="5"/>
  <c r="W24" i="5"/>
  <c r="BQ24" i="5"/>
  <c r="I25" i="5"/>
  <c r="W25" i="5"/>
  <c r="BF25" i="5"/>
  <c r="BL128" i="5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R19" i="4"/>
  <c r="B26" i="4"/>
  <c r="S22" i="4"/>
  <c r="B25" i="4"/>
  <c r="B24" i="4"/>
  <c r="D23" i="4"/>
  <c r="C23" i="4"/>
  <c r="B23" i="4"/>
  <c r="AB15" i="4"/>
  <c r="AB14" i="4"/>
  <c r="R12" i="4"/>
  <c r="R11" i="4"/>
  <c r="Q9" i="4"/>
  <c r="Q8" i="4"/>
  <c r="AU7" i="4"/>
  <c r="AN7" i="4"/>
  <c r="AF7" i="4"/>
  <c r="AU6" i="4"/>
  <c r="AN6" i="4"/>
  <c r="AF6" i="4"/>
  <c r="AA6" i="4"/>
  <c r="P6" i="4"/>
  <c r="AU5" i="4"/>
  <c r="AN5" i="4"/>
  <c r="AF5" i="4"/>
  <c r="AA5" i="4"/>
  <c r="P5" i="4"/>
  <c r="AB4" i="4"/>
  <c r="AA4" i="4"/>
  <c r="R4" i="4"/>
  <c r="Q4" i="4"/>
  <c r="P4" i="4"/>
  <c r="S19" i="3"/>
  <c r="T19" i="3"/>
  <c r="S20" i="3"/>
  <c r="T20" i="3"/>
  <c r="S21" i="3"/>
  <c r="T21" i="3"/>
  <c r="S22" i="3"/>
  <c r="T22" i="3"/>
  <c r="R20" i="3"/>
  <c r="R21" i="3"/>
  <c r="R22" i="3"/>
  <c r="R19" i="3"/>
  <c r="P6" i="3"/>
  <c r="P5" i="3"/>
  <c r="P4" i="3"/>
  <c r="AA6" i="3"/>
  <c r="AA5" i="3"/>
  <c r="AA4" i="3"/>
  <c r="AB15" i="3"/>
  <c r="AB14" i="3"/>
  <c r="AB13" i="3"/>
  <c r="AB12" i="3"/>
  <c r="AB11" i="3"/>
  <c r="AB10" i="3"/>
  <c r="AB9" i="3"/>
  <c r="AB8" i="3"/>
  <c r="AB7" i="3"/>
  <c r="AB6" i="3"/>
  <c r="AB5" i="3"/>
  <c r="AB4" i="3"/>
  <c r="AW20" i="3"/>
  <c r="AV20" i="3"/>
  <c r="AU20" i="3"/>
  <c r="AW19" i="3"/>
  <c r="AV19" i="3"/>
  <c r="AU19" i="3"/>
  <c r="AH20" i="3"/>
  <c r="AG20" i="3"/>
  <c r="AF20" i="3"/>
  <c r="AH19" i="3"/>
  <c r="AG19" i="3"/>
  <c r="AF19" i="3"/>
  <c r="R7" i="3"/>
  <c r="AP19" i="3"/>
  <c r="AO20" i="3"/>
  <c r="AP20" i="3"/>
  <c r="K20" i="3"/>
  <c r="K19" i="3"/>
  <c r="AN19" i="3"/>
  <c r="R12" i="3"/>
  <c r="R11" i="3"/>
  <c r="R4" i="3"/>
  <c r="X26" i="5"/>
  <c r="BR24" i="5"/>
  <c r="I35" i="5"/>
  <c r="I38" i="5"/>
  <c r="S38" i="5" s="1"/>
  <c r="AD38" i="5" s="1"/>
  <c r="I40" i="5"/>
  <c r="I67" i="5"/>
  <c r="S67" i="5" s="1"/>
  <c r="AD67" i="5" s="1"/>
  <c r="I86" i="5"/>
  <c r="S92" i="5"/>
  <c r="AD92" i="5" s="1"/>
  <c r="BW92" i="5" s="1"/>
  <c r="X23" i="5"/>
  <c r="R22" i="4"/>
  <c r="K19" i="4"/>
  <c r="K20" i="4"/>
  <c r="L19" i="4"/>
  <c r="L20" i="4"/>
  <c r="R20" i="4"/>
  <c r="S19" i="4"/>
  <c r="R21" i="4"/>
  <c r="R10" i="3"/>
  <c r="R8" i="3"/>
  <c r="AO19" i="3"/>
  <c r="R6" i="3"/>
  <c r="AN20" i="3"/>
  <c r="R5" i="3"/>
  <c r="R9" i="3"/>
  <c r="Q9" i="3"/>
  <c r="Q8" i="3"/>
  <c r="Q7" i="3"/>
  <c r="Q6" i="3"/>
  <c r="Q5" i="3"/>
  <c r="Q4" i="3"/>
  <c r="BW94" i="5"/>
  <c r="BX70" i="5"/>
  <c r="BW70" i="5"/>
  <c r="BM70" i="5"/>
  <c r="BL70" i="5"/>
  <c r="AN70" i="5" s="1"/>
  <c r="BB70" i="5"/>
  <c r="BB54" i="5"/>
  <c r="BM54" i="5"/>
  <c r="BO54" i="5" s="1"/>
  <c r="BL41" i="5"/>
  <c r="AN41" i="5" s="1"/>
  <c r="BB41" i="5"/>
  <c r="BX41" i="5"/>
  <c r="BW41" i="5"/>
  <c r="BM41" i="5"/>
  <c r="BW115" i="5"/>
  <c r="BM79" i="5"/>
  <c r="BQ79" i="5" s="1"/>
  <c r="BW67" i="5"/>
  <c r="BX67" i="5"/>
  <c r="BL57" i="5"/>
  <c r="AN57" i="5" s="1"/>
  <c r="BL34" i="5"/>
  <c r="AN34" i="5" s="1"/>
  <c r="BB34" i="5"/>
  <c r="BW34" i="5"/>
  <c r="BX34" i="5"/>
  <c r="BM34" i="5"/>
  <c r="S20" i="4"/>
  <c r="R7" i="4"/>
  <c r="Q5" i="4"/>
  <c r="AO19" i="4"/>
  <c r="AB12" i="4"/>
  <c r="AG19" i="4"/>
  <c r="AV19" i="4"/>
  <c r="AB9" i="4"/>
  <c r="AB6" i="4"/>
  <c r="R6" i="4"/>
  <c r="AU20" i="4"/>
  <c r="AN20" i="4"/>
  <c r="AF20" i="4"/>
  <c r="AU19" i="4"/>
  <c r="R5" i="4"/>
  <c r="Q6" i="4"/>
  <c r="AN19" i="4"/>
  <c r="AB8" i="4"/>
  <c r="AB11" i="4"/>
  <c r="AF19" i="4"/>
  <c r="AB5" i="4"/>
  <c r="S21" i="4"/>
  <c r="AV20" i="4"/>
  <c r="R9" i="4"/>
  <c r="AO20" i="4"/>
  <c r="AG20" i="4"/>
  <c r="R10" i="4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D23" i="3"/>
  <c r="C23" i="3"/>
  <c r="B23" i="3"/>
  <c r="AU7" i="3"/>
  <c r="AN7" i="3"/>
  <c r="AF7" i="3"/>
  <c r="AU6" i="3"/>
  <c r="AN6" i="3"/>
  <c r="AF6" i="3"/>
  <c r="AU5" i="3"/>
  <c r="AN5" i="3"/>
  <c r="AF5" i="3"/>
  <c r="FB148" i="2"/>
  <c r="EY148" i="2" s="1"/>
  <c r="FA148" i="2"/>
  <c r="EX148" i="2" s="1"/>
  <c r="EZ148" i="2"/>
  <c r="EW148" i="2" s="1"/>
  <c r="DR148" i="2"/>
  <c r="AT148" i="2"/>
  <c r="AJ148" i="2"/>
  <c r="AR148" i="2"/>
  <c r="B148" i="2"/>
  <c r="FB147" i="2"/>
  <c r="EY147" i="2" s="1"/>
  <c r="FA147" i="2"/>
  <c r="EX147" i="2" s="1"/>
  <c r="EZ147" i="2"/>
  <c r="EW147" i="2" s="1"/>
  <c r="DR147" i="2"/>
  <c r="AT147" i="2"/>
  <c r="AQ147" i="2"/>
  <c r="AO147" i="2"/>
  <c r="AM147" i="2"/>
  <c r="AL147" i="2"/>
  <c r="AJ147" i="2"/>
  <c r="AR147" i="2"/>
  <c r="B147" i="2"/>
  <c r="FB146" i="2"/>
  <c r="EY146" i="2" s="1"/>
  <c r="FA146" i="2"/>
  <c r="EX146" i="2" s="1"/>
  <c r="EZ146" i="2"/>
  <c r="EW146" i="2" s="1"/>
  <c r="DR146" i="2"/>
  <c r="AT146" i="2"/>
  <c r="AJ146" i="2"/>
  <c r="AR146" i="2"/>
  <c r="B146" i="2"/>
  <c r="FB145" i="2"/>
  <c r="EY145" i="2" s="1"/>
  <c r="FA145" i="2"/>
  <c r="EX145" i="2" s="1"/>
  <c r="EZ145" i="2"/>
  <c r="EW145" i="2" s="1"/>
  <c r="DR145" i="2"/>
  <c r="AT145" i="2"/>
  <c r="AJ145" i="2"/>
  <c r="AS145" i="2"/>
  <c r="B145" i="2"/>
  <c r="FB144" i="2"/>
  <c r="EY144" i="2" s="1"/>
  <c r="FA144" i="2"/>
  <c r="EX144" i="2" s="1"/>
  <c r="EZ144" i="2"/>
  <c r="EW144" i="2" s="1"/>
  <c r="DR144" i="2"/>
  <c r="AT144" i="2"/>
  <c r="AJ144" i="2"/>
  <c r="AR144" i="2"/>
  <c r="B144" i="2"/>
  <c r="FB143" i="2"/>
  <c r="EY143" i="2" s="1"/>
  <c r="FA143" i="2"/>
  <c r="EX143" i="2" s="1"/>
  <c r="EZ143" i="2"/>
  <c r="EW143" i="2" s="1"/>
  <c r="DR143" i="2"/>
  <c r="AT143" i="2"/>
  <c r="AJ143" i="2"/>
  <c r="AS143" i="2"/>
  <c r="B143" i="2"/>
  <c r="FB142" i="2"/>
  <c r="EY142" i="2" s="1"/>
  <c r="FA142" i="2"/>
  <c r="EX142" i="2" s="1"/>
  <c r="EZ142" i="2"/>
  <c r="EW142" i="2" s="1"/>
  <c r="DR142" i="2"/>
  <c r="AT142" i="2"/>
  <c r="AJ142" i="2"/>
  <c r="B142" i="2"/>
  <c r="FB141" i="2"/>
  <c r="EY141" i="2" s="1"/>
  <c r="FA141" i="2"/>
  <c r="EX141" i="2" s="1"/>
  <c r="EZ141" i="2"/>
  <c r="EW141" i="2" s="1"/>
  <c r="DR141" i="2"/>
  <c r="AT141" i="2"/>
  <c r="AJ141" i="2"/>
  <c r="AO141" i="2"/>
  <c r="B141" i="2"/>
  <c r="FB140" i="2"/>
  <c r="EY140" i="2" s="1"/>
  <c r="FA140" i="2"/>
  <c r="EX140" i="2" s="1"/>
  <c r="EZ140" i="2"/>
  <c r="EW140" i="2" s="1"/>
  <c r="DR140" i="2"/>
  <c r="AT140" i="2"/>
  <c r="AO140" i="2"/>
  <c r="AJ140" i="2"/>
  <c r="AN140" i="2"/>
  <c r="B140" i="2"/>
  <c r="FB139" i="2"/>
  <c r="EY139" i="2" s="1"/>
  <c r="FA139" i="2"/>
  <c r="EX139" i="2" s="1"/>
  <c r="EZ139" i="2"/>
  <c r="EW139" i="2" s="1"/>
  <c r="DR139" i="2"/>
  <c r="AT139" i="2"/>
  <c r="AJ139" i="2"/>
  <c r="B139" i="2"/>
  <c r="C124" i="4"/>
  <c r="FB138" i="2"/>
  <c r="EY138" i="2" s="1"/>
  <c r="FA138" i="2"/>
  <c r="EX138" i="2" s="1"/>
  <c r="EZ138" i="2"/>
  <c r="EW138" i="2" s="1"/>
  <c r="DR138" i="2"/>
  <c r="AT138" i="2"/>
  <c r="AJ138" i="2"/>
  <c r="B138" i="2"/>
  <c r="C123" i="4"/>
  <c r="FB137" i="2"/>
  <c r="EY137" i="2" s="1"/>
  <c r="FA137" i="2"/>
  <c r="EX137" i="2" s="1"/>
  <c r="EZ137" i="2"/>
  <c r="EW137" i="2" s="1"/>
  <c r="DR137" i="2"/>
  <c r="AT137" i="2"/>
  <c r="AN137" i="2"/>
  <c r="AM137" i="2"/>
  <c r="AL137" i="2"/>
  <c r="AJ137" i="2"/>
  <c r="AP137" i="2"/>
  <c r="B137" i="2"/>
  <c r="C122" i="4"/>
  <c r="FB136" i="2"/>
  <c r="EY136" i="2" s="1"/>
  <c r="FA136" i="2"/>
  <c r="EX136" i="2" s="1"/>
  <c r="EZ136" i="2"/>
  <c r="EW136" i="2" s="1"/>
  <c r="DR136" i="2"/>
  <c r="AT136" i="2"/>
  <c r="AJ136" i="2"/>
  <c r="AS136" i="2"/>
  <c r="B136" i="2"/>
  <c r="C121" i="4"/>
  <c r="FB135" i="2"/>
  <c r="EY135" i="2" s="1"/>
  <c r="FA135" i="2"/>
  <c r="EX135" i="2" s="1"/>
  <c r="EZ135" i="2"/>
  <c r="EW135" i="2" s="1"/>
  <c r="DR135" i="2"/>
  <c r="AT135" i="2"/>
  <c r="AJ135" i="2"/>
  <c r="B135" i="2"/>
  <c r="C120" i="4"/>
  <c r="FB134" i="2"/>
  <c r="EY134" i="2" s="1"/>
  <c r="FA134" i="2"/>
  <c r="EX134" i="2" s="1"/>
  <c r="EZ134" i="2"/>
  <c r="EW134" i="2" s="1"/>
  <c r="DR134" i="2"/>
  <c r="AT134" i="2"/>
  <c r="AQ134" i="2"/>
  <c r="AJ134" i="2"/>
  <c r="AM134" i="2"/>
  <c r="B134" i="2"/>
  <c r="C119" i="4"/>
  <c r="FB133" i="2"/>
  <c r="EY133" i="2" s="1"/>
  <c r="FA133" i="2"/>
  <c r="EX133" i="2" s="1"/>
  <c r="EZ133" i="2"/>
  <c r="EW133" i="2" s="1"/>
  <c r="DR133" i="2"/>
  <c r="AT133" i="2"/>
  <c r="AJ133" i="2"/>
  <c r="AP133" i="2"/>
  <c r="B133" i="2"/>
  <c r="C118" i="4"/>
  <c r="FB132" i="2"/>
  <c r="EY132" i="2" s="1"/>
  <c r="FA132" i="2"/>
  <c r="EX132" i="2" s="1"/>
  <c r="EZ132" i="2"/>
  <c r="EW132" i="2" s="1"/>
  <c r="DR132" i="2"/>
  <c r="AT132" i="2"/>
  <c r="AK132" i="2"/>
  <c r="AJ132" i="2"/>
  <c r="AO132" i="2"/>
  <c r="B132" i="2"/>
  <c r="C117" i="4"/>
  <c r="FB131" i="2"/>
  <c r="EY131" i="2" s="1"/>
  <c r="FA131" i="2"/>
  <c r="EX131" i="2" s="1"/>
  <c r="EZ131" i="2"/>
  <c r="EW131" i="2" s="1"/>
  <c r="DR131" i="2"/>
  <c r="AT131" i="2"/>
  <c r="AK131" i="2"/>
  <c r="AJ131" i="2"/>
  <c r="B131" i="2"/>
  <c r="C116" i="4"/>
  <c r="FB130" i="2"/>
  <c r="EY130" i="2" s="1"/>
  <c r="FA130" i="2"/>
  <c r="EX130" i="2" s="1"/>
  <c r="EZ130" i="2"/>
  <c r="EW130" i="2" s="1"/>
  <c r="DR130" i="2"/>
  <c r="AT130" i="2"/>
  <c r="AJ130" i="2"/>
  <c r="B130" i="2"/>
  <c r="C115" i="4"/>
  <c r="FB129" i="2"/>
  <c r="EY129" i="2" s="1"/>
  <c r="FA129" i="2"/>
  <c r="EX129" i="2" s="1"/>
  <c r="EZ129" i="2"/>
  <c r="EW129" i="2" s="1"/>
  <c r="DR129" i="2"/>
  <c r="AT129" i="2"/>
  <c r="AM129" i="2"/>
  <c r="AL129" i="2"/>
  <c r="AJ129" i="2"/>
  <c r="AQ129" i="2"/>
  <c r="B129" i="2"/>
  <c r="C114" i="4"/>
  <c r="FB128" i="2"/>
  <c r="EY128" i="2" s="1"/>
  <c r="FA128" i="2"/>
  <c r="EX128" i="2" s="1"/>
  <c r="EZ128" i="2"/>
  <c r="EW128" i="2" s="1"/>
  <c r="DR128" i="2"/>
  <c r="AT128" i="2"/>
  <c r="AJ128" i="2"/>
  <c r="B128" i="2"/>
  <c r="C113" i="4"/>
  <c r="FB127" i="2"/>
  <c r="EY127" i="2" s="1"/>
  <c r="FA127" i="2"/>
  <c r="EX127" i="2" s="1"/>
  <c r="EZ127" i="2"/>
  <c r="EW127" i="2" s="1"/>
  <c r="DR127" i="2"/>
  <c r="AT127" i="2"/>
  <c r="AJ127" i="2"/>
  <c r="AQ127" i="2"/>
  <c r="B127" i="2"/>
  <c r="C112" i="4"/>
  <c r="FB126" i="2"/>
  <c r="EY126" i="2" s="1"/>
  <c r="FA126" i="2"/>
  <c r="EX126" i="2" s="1"/>
  <c r="EZ126" i="2"/>
  <c r="EW126" i="2" s="1"/>
  <c r="DR126" i="2"/>
  <c r="AT126" i="2"/>
  <c r="AJ126" i="2"/>
  <c r="AS126" i="2"/>
  <c r="B126" i="2"/>
  <c r="C111" i="4"/>
  <c r="FB125" i="2"/>
  <c r="EY125" i="2" s="1"/>
  <c r="FA125" i="2"/>
  <c r="EX125" i="2" s="1"/>
  <c r="EZ125" i="2"/>
  <c r="EW125" i="2" s="1"/>
  <c r="DR125" i="2"/>
  <c r="AT125" i="2"/>
  <c r="AN125" i="2"/>
  <c r="AJ125" i="2"/>
  <c r="B125" i="2"/>
  <c r="C110" i="4"/>
  <c r="FB124" i="2"/>
  <c r="EY124" i="2" s="1"/>
  <c r="FA124" i="2"/>
  <c r="EX124" i="2" s="1"/>
  <c r="EZ124" i="2"/>
  <c r="EW124" i="2" s="1"/>
  <c r="DR124" i="2"/>
  <c r="AT124" i="2"/>
  <c r="AQ124" i="2"/>
  <c r="AN124" i="2"/>
  <c r="AM124" i="2"/>
  <c r="AJ124" i="2"/>
  <c r="B124" i="2"/>
  <c r="C109" i="4"/>
  <c r="FB123" i="2"/>
  <c r="EY123" i="2" s="1"/>
  <c r="FA123" i="2"/>
  <c r="EX123" i="2" s="1"/>
  <c r="EZ123" i="2"/>
  <c r="EW123" i="2" s="1"/>
  <c r="DR123" i="2"/>
  <c r="AT123" i="2"/>
  <c r="AL123" i="2"/>
  <c r="AK123" i="2"/>
  <c r="AJ123" i="2"/>
  <c r="AM123" i="2"/>
  <c r="B123" i="2"/>
  <c r="C108" i="4"/>
  <c r="FB122" i="2"/>
  <c r="EY122" i="2" s="1"/>
  <c r="FA122" i="2"/>
  <c r="EX122" i="2" s="1"/>
  <c r="EZ122" i="2"/>
  <c r="EW122" i="2" s="1"/>
  <c r="DR122" i="2"/>
  <c r="AT122" i="2"/>
  <c r="AP122" i="2"/>
  <c r="AK122" i="2"/>
  <c r="AJ122" i="2"/>
  <c r="AQ122" i="2"/>
  <c r="B122" i="2"/>
  <c r="C107" i="4"/>
  <c r="FB121" i="2"/>
  <c r="EY121" i="2" s="1"/>
  <c r="FA121" i="2"/>
  <c r="EX121" i="2" s="1"/>
  <c r="EZ121" i="2"/>
  <c r="EW121" i="2" s="1"/>
  <c r="DR121" i="2"/>
  <c r="AT121" i="2"/>
  <c r="AJ121" i="2"/>
  <c r="AS121" i="2"/>
  <c r="B121" i="2"/>
  <c r="C106" i="4"/>
  <c r="FB120" i="2"/>
  <c r="EY120" i="2" s="1"/>
  <c r="FA120" i="2"/>
  <c r="EX120" i="2" s="1"/>
  <c r="EZ120" i="2"/>
  <c r="EW120" i="2" s="1"/>
  <c r="DR120" i="2"/>
  <c r="AT120" i="2"/>
  <c r="AK120" i="2"/>
  <c r="AJ120" i="2"/>
  <c r="B120" i="2"/>
  <c r="C105" i="4"/>
  <c r="FB119" i="2"/>
  <c r="EY119" i="2" s="1"/>
  <c r="FA119" i="2"/>
  <c r="EX119" i="2" s="1"/>
  <c r="EZ119" i="2"/>
  <c r="EW119" i="2" s="1"/>
  <c r="DR119" i="2"/>
  <c r="AT119" i="2"/>
  <c r="AJ119" i="2"/>
  <c r="B119" i="2"/>
  <c r="C104" i="4"/>
  <c r="FB118" i="2"/>
  <c r="EY118" i="2" s="1"/>
  <c r="FA118" i="2"/>
  <c r="EX118" i="2" s="1"/>
  <c r="EZ118" i="2"/>
  <c r="EW118" i="2" s="1"/>
  <c r="DR118" i="2"/>
  <c r="AT118" i="2"/>
  <c r="AJ118" i="2"/>
  <c r="B118" i="2"/>
  <c r="C103" i="4"/>
  <c r="FB117" i="2"/>
  <c r="EY117" i="2" s="1"/>
  <c r="FA117" i="2"/>
  <c r="EX117" i="2" s="1"/>
  <c r="EZ117" i="2"/>
  <c r="EW117" i="2" s="1"/>
  <c r="DR117" i="2"/>
  <c r="AT117" i="2"/>
  <c r="AJ117" i="2"/>
  <c r="B117" i="2"/>
  <c r="C102" i="4"/>
  <c r="FB116" i="2"/>
  <c r="EY116" i="2" s="1"/>
  <c r="FA116" i="2"/>
  <c r="EX116" i="2" s="1"/>
  <c r="EZ116" i="2"/>
  <c r="EW116" i="2" s="1"/>
  <c r="DR116" i="2"/>
  <c r="AT116" i="2"/>
  <c r="AJ116" i="2"/>
  <c r="B116" i="2"/>
  <c r="C101" i="4"/>
  <c r="FB115" i="2"/>
  <c r="EY115" i="2" s="1"/>
  <c r="FA115" i="2"/>
  <c r="EX115" i="2" s="1"/>
  <c r="EZ115" i="2"/>
  <c r="EW115" i="2" s="1"/>
  <c r="DR115" i="2"/>
  <c r="AT115" i="2"/>
  <c r="AJ115" i="2"/>
  <c r="B115" i="2"/>
  <c r="C100" i="4"/>
  <c r="FB114" i="2"/>
  <c r="EY114" i="2" s="1"/>
  <c r="FA114" i="2"/>
  <c r="EX114" i="2" s="1"/>
  <c r="EZ114" i="2"/>
  <c r="EW114" i="2" s="1"/>
  <c r="DR114" i="2"/>
  <c r="AT114" i="2"/>
  <c r="AJ114" i="2"/>
  <c r="B114" i="2"/>
  <c r="C99" i="4"/>
  <c r="FB113" i="2"/>
  <c r="EY113" i="2" s="1"/>
  <c r="FA113" i="2"/>
  <c r="EX113" i="2" s="1"/>
  <c r="EZ113" i="2"/>
  <c r="EW113" i="2" s="1"/>
  <c r="DR113" i="2"/>
  <c r="AT113" i="2"/>
  <c r="AJ113" i="2"/>
  <c r="B113" i="2"/>
  <c r="C98" i="4"/>
  <c r="FB112" i="2"/>
  <c r="EY112" i="2" s="1"/>
  <c r="FA112" i="2"/>
  <c r="EX112" i="2" s="1"/>
  <c r="EZ112" i="2"/>
  <c r="EW112" i="2" s="1"/>
  <c r="DR112" i="2"/>
  <c r="AT112" i="2"/>
  <c r="AJ112" i="2"/>
  <c r="AS112" i="2"/>
  <c r="B112" i="2"/>
  <c r="C97" i="4"/>
  <c r="FB111" i="2"/>
  <c r="EY111" i="2" s="1"/>
  <c r="FA111" i="2"/>
  <c r="EX111" i="2" s="1"/>
  <c r="EZ111" i="2"/>
  <c r="EW111" i="2" s="1"/>
  <c r="DR111" i="2"/>
  <c r="AT111" i="2"/>
  <c r="AJ111" i="2"/>
  <c r="B111" i="2"/>
  <c r="C96" i="4"/>
  <c r="FB110" i="2"/>
  <c r="EY110" i="2" s="1"/>
  <c r="FA110" i="2"/>
  <c r="EX110" i="2" s="1"/>
  <c r="EZ110" i="2"/>
  <c r="EW110" i="2" s="1"/>
  <c r="DR110" i="2"/>
  <c r="AT110" i="2"/>
  <c r="AQ110" i="2"/>
  <c r="AJ110" i="2"/>
  <c r="AN110" i="2"/>
  <c r="B110" i="2"/>
  <c r="C95" i="4"/>
  <c r="FB109" i="2"/>
  <c r="EY109" i="2" s="1"/>
  <c r="FA109" i="2"/>
  <c r="EX109" i="2" s="1"/>
  <c r="EZ109" i="2"/>
  <c r="EW109" i="2" s="1"/>
  <c r="DR109" i="2"/>
  <c r="AT109" i="2"/>
  <c r="AM109" i="2"/>
  <c r="AJ109" i="2"/>
  <c r="B109" i="2"/>
  <c r="C94" i="4"/>
  <c r="FB108" i="2"/>
  <c r="EY108" i="2" s="1"/>
  <c r="FA108" i="2"/>
  <c r="EX108" i="2" s="1"/>
  <c r="EZ108" i="2"/>
  <c r="EW108" i="2" s="1"/>
  <c r="DR108" i="2"/>
  <c r="AT108" i="2"/>
  <c r="AM108" i="2"/>
  <c r="AK108" i="2"/>
  <c r="AJ108" i="2"/>
  <c r="AP108" i="2"/>
  <c r="B108" i="2"/>
  <c r="C93" i="4"/>
  <c r="FB107" i="2"/>
  <c r="EY107" i="2" s="1"/>
  <c r="FA107" i="2"/>
  <c r="EX107" i="2" s="1"/>
  <c r="EZ107" i="2"/>
  <c r="EW107" i="2" s="1"/>
  <c r="DR107" i="2"/>
  <c r="AT107" i="2"/>
  <c r="AJ107" i="2"/>
  <c r="B107" i="2"/>
  <c r="C92" i="4"/>
  <c r="FB106" i="2"/>
  <c r="EY106" i="2" s="1"/>
  <c r="FA106" i="2"/>
  <c r="EX106" i="2" s="1"/>
  <c r="EZ106" i="2"/>
  <c r="EW106" i="2" s="1"/>
  <c r="DR106" i="2"/>
  <c r="AT106" i="2"/>
  <c r="AJ106" i="2"/>
  <c r="B106" i="2"/>
  <c r="C91" i="4"/>
  <c r="FB105" i="2"/>
  <c r="EY105" i="2" s="1"/>
  <c r="FA105" i="2"/>
  <c r="EX105" i="2" s="1"/>
  <c r="EZ105" i="2"/>
  <c r="EW105" i="2" s="1"/>
  <c r="DR105" i="2"/>
  <c r="AT105" i="2"/>
  <c r="AJ105" i="2"/>
  <c r="AQ105" i="2"/>
  <c r="B105" i="2"/>
  <c r="C90" i="4"/>
  <c r="FB104" i="2"/>
  <c r="EY104" i="2" s="1"/>
  <c r="FA104" i="2"/>
  <c r="EX104" i="2" s="1"/>
  <c r="EZ104" i="2"/>
  <c r="EW104" i="2" s="1"/>
  <c r="DR104" i="2"/>
  <c r="AT104" i="2"/>
  <c r="AQ104" i="2"/>
  <c r="AO104" i="2"/>
  <c r="AM104" i="2"/>
  <c r="AJ104" i="2"/>
  <c r="AP104" i="2"/>
  <c r="B104" i="2"/>
  <c r="C89" i="4"/>
  <c r="FB103" i="2"/>
  <c r="EY103" i="2" s="1"/>
  <c r="FA103" i="2"/>
  <c r="EX103" i="2" s="1"/>
  <c r="EZ103" i="2"/>
  <c r="EW103" i="2" s="1"/>
  <c r="DR103" i="2"/>
  <c r="AT103" i="2"/>
  <c r="AJ103" i="2"/>
  <c r="AS103" i="2"/>
  <c r="B103" i="2"/>
  <c r="C88" i="4"/>
  <c r="FB102" i="2"/>
  <c r="EY102" i="2" s="1"/>
  <c r="FA102" i="2"/>
  <c r="EX102" i="2" s="1"/>
  <c r="EZ102" i="2"/>
  <c r="EW102" i="2" s="1"/>
  <c r="DR102" i="2"/>
  <c r="AT102" i="2"/>
  <c r="AJ102" i="2"/>
  <c r="B102" i="2"/>
  <c r="C87" i="4"/>
  <c r="FB101" i="2"/>
  <c r="EY101" i="2" s="1"/>
  <c r="FA101" i="2"/>
  <c r="EX101" i="2" s="1"/>
  <c r="EZ101" i="2"/>
  <c r="EW101" i="2" s="1"/>
  <c r="DR101" i="2"/>
  <c r="AT101" i="2"/>
  <c r="AJ101" i="2"/>
  <c r="B101" i="2"/>
  <c r="C86" i="4"/>
  <c r="FB100" i="2"/>
  <c r="EY100" i="2" s="1"/>
  <c r="FA100" i="2"/>
  <c r="EX100" i="2" s="1"/>
  <c r="EZ100" i="2"/>
  <c r="EW100" i="2" s="1"/>
  <c r="DR100" i="2"/>
  <c r="AT100" i="2"/>
  <c r="AJ100" i="2"/>
  <c r="B100" i="2"/>
  <c r="C85" i="4"/>
  <c r="FB99" i="2"/>
  <c r="EY99" i="2" s="1"/>
  <c r="FA99" i="2"/>
  <c r="EX99" i="2" s="1"/>
  <c r="EZ99" i="2"/>
  <c r="EW99" i="2" s="1"/>
  <c r="DR99" i="2"/>
  <c r="AT99" i="2"/>
  <c r="AJ99" i="2"/>
  <c r="AQ99" i="2"/>
  <c r="B99" i="2"/>
  <c r="C84" i="4"/>
  <c r="FB98" i="2"/>
  <c r="EY98" i="2" s="1"/>
  <c r="FA98" i="2"/>
  <c r="EX98" i="2" s="1"/>
  <c r="EZ98" i="2"/>
  <c r="EW98" i="2" s="1"/>
  <c r="DR98" i="2"/>
  <c r="AT98" i="2"/>
  <c r="AJ98" i="2"/>
  <c r="AS98" i="2"/>
  <c r="B98" i="2"/>
  <c r="C83" i="4"/>
  <c r="FB97" i="2"/>
  <c r="EY97" i="2" s="1"/>
  <c r="FA97" i="2"/>
  <c r="EX97" i="2" s="1"/>
  <c r="EZ97" i="2"/>
  <c r="EW97" i="2" s="1"/>
  <c r="DR97" i="2"/>
  <c r="AT97" i="2"/>
  <c r="AN97" i="2"/>
  <c r="AK97" i="2"/>
  <c r="AJ97" i="2"/>
  <c r="AS97" i="2"/>
  <c r="B97" i="2"/>
  <c r="C82" i="4"/>
  <c r="FB96" i="2"/>
  <c r="EY96" i="2" s="1"/>
  <c r="FA96" i="2"/>
  <c r="EX96" i="2" s="1"/>
  <c r="EZ96" i="2"/>
  <c r="EW96" i="2" s="1"/>
  <c r="DR96" i="2"/>
  <c r="AT96" i="2"/>
  <c r="AJ96" i="2"/>
  <c r="B96" i="2"/>
  <c r="C81" i="4"/>
  <c r="FB95" i="2"/>
  <c r="EY95" i="2" s="1"/>
  <c r="FA95" i="2"/>
  <c r="EX95" i="2" s="1"/>
  <c r="EZ95" i="2"/>
  <c r="EW95" i="2" s="1"/>
  <c r="DR95" i="2"/>
  <c r="AT95" i="2"/>
  <c r="AJ95" i="2"/>
  <c r="AS95" i="2"/>
  <c r="B95" i="2"/>
  <c r="C80" i="4"/>
  <c r="FB94" i="2"/>
  <c r="EY94" i="2" s="1"/>
  <c r="FA94" i="2"/>
  <c r="EX94" i="2" s="1"/>
  <c r="EZ94" i="2"/>
  <c r="EW94" i="2" s="1"/>
  <c r="DR94" i="2"/>
  <c r="AT94" i="2"/>
  <c r="AJ94" i="2"/>
  <c r="AS94" i="2"/>
  <c r="B94" i="2"/>
  <c r="C79" i="4"/>
  <c r="FB93" i="2"/>
  <c r="EY93" i="2" s="1"/>
  <c r="FA93" i="2"/>
  <c r="EX93" i="2" s="1"/>
  <c r="EZ93" i="2"/>
  <c r="EW93" i="2" s="1"/>
  <c r="DR93" i="2"/>
  <c r="AT93" i="2"/>
  <c r="AR93" i="2"/>
  <c r="AK93" i="2"/>
  <c r="AJ93" i="2"/>
  <c r="B93" i="2"/>
  <c r="C78" i="4"/>
  <c r="FB92" i="2"/>
  <c r="EY92" i="2" s="1"/>
  <c r="FA92" i="2"/>
  <c r="EX92" i="2" s="1"/>
  <c r="EZ92" i="2"/>
  <c r="EW92" i="2" s="1"/>
  <c r="DR92" i="2"/>
  <c r="AT92" i="2"/>
  <c r="AJ92" i="2"/>
  <c r="B92" i="2"/>
  <c r="C77" i="4"/>
  <c r="FB91" i="2"/>
  <c r="EY91" i="2" s="1"/>
  <c r="FA91" i="2"/>
  <c r="EX91" i="2" s="1"/>
  <c r="EZ91" i="2"/>
  <c r="EW91" i="2" s="1"/>
  <c r="DR91" i="2"/>
  <c r="AT91" i="2"/>
  <c r="AS91" i="2"/>
  <c r="AQ91" i="2"/>
  <c r="AM91" i="2"/>
  <c r="AL91" i="2"/>
  <c r="AK91" i="2"/>
  <c r="AJ91" i="2"/>
  <c r="AN91" i="2"/>
  <c r="B91" i="2"/>
  <c r="C76" i="4"/>
  <c r="FB90" i="2"/>
  <c r="EY90" i="2" s="1"/>
  <c r="FA90" i="2"/>
  <c r="EX90" i="2" s="1"/>
  <c r="EZ90" i="2"/>
  <c r="EW90" i="2" s="1"/>
  <c r="DR90" i="2"/>
  <c r="AT90" i="2"/>
  <c r="AJ90" i="2"/>
  <c r="AO90" i="2"/>
  <c r="B90" i="2"/>
  <c r="C75" i="4"/>
  <c r="FB89" i="2"/>
  <c r="EY89" i="2" s="1"/>
  <c r="FA89" i="2"/>
  <c r="EX89" i="2" s="1"/>
  <c r="EZ89" i="2"/>
  <c r="EW89" i="2" s="1"/>
  <c r="DR89" i="2"/>
  <c r="AT89" i="2"/>
  <c r="AR89" i="2"/>
  <c r="AJ89" i="2"/>
  <c r="B89" i="2"/>
  <c r="C74" i="4"/>
  <c r="FB88" i="2"/>
  <c r="EY88" i="2" s="1"/>
  <c r="FA88" i="2"/>
  <c r="EX88" i="2" s="1"/>
  <c r="EZ88" i="2"/>
  <c r="EW88" i="2" s="1"/>
  <c r="DR88" i="2"/>
  <c r="AT88" i="2"/>
  <c r="AQ88" i="2"/>
  <c r="AJ88" i="2"/>
  <c r="B88" i="2"/>
  <c r="C73" i="4"/>
  <c r="FB87" i="2"/>
  <c r="EY87" i="2" s="1"/>
  <c r="FA87" i="2"/>
  <c r="EX87" i="2" s="1"/>
  <c r="EZ87" i="2"/>
  <c r="EW87" i="2" s="1"/>
  <c r="DR87" i="2"/>
  <c r="AT87" i="2"/>
  <c r="AN87" i="2"/>
  <c r="AJ87" i="2"/>
  <c r="AQ87" i="2"/>
  <c r="B87" i="2"/>
  <c r="C72" i="4"/>
  <c r="FB86" i="2"/>
  <c r="EY86" i="2" s="1"/>
  <c r="FA86" i="2"/>
  <c r="EX86" i="2" s="1"/>
  <c r="EZ86" i="2"/>
  <c r="EW86" i="2" s="1"/>
  <c r="DR86" i="2"/>
  <c r="AT86" i="2"/>
  <c r="AQ86" i="2"/>
  <c r="AM86" i="2"/>
  <c r="AJ86" i="2"/>
  <c r="AP86" i="2"/>
  <c r="B86" i="2"/>
  <c r="C71" i="4"/>
  <c r="FB85" i="2"/>
  <c r="EY85" i="2" s="1"/>
  <c r="FA85" i="2"/>
  <c r="EX85" i="2" s="1"/>
  <c r="EZ85" i="2"/>
  <c r="EW85" i="2" s="1"/>
  <c r="DR85" i="2"/>
  <c r="AT85" i="2"/>
  <c r="AO85" i="2"/>
  <c r="AJ85" i="2"/>
  <c r="B85" i="2"/>
  <c r="C70" i="4"/>
  <c r="FB84" i="2"/>
  <c r="EY84" i="2" s="1"/>
  <c r="FA84" i="2"/>
  <c r="EX84" i="2" s="1"/>
  <c r="EZ84" i="2"/>
  <c r="EW84" i="2" s="1"/>
  <c r="DR84" i="2"/>
  <c r="AT84" i="2"/>
  <c r="AJ84" i="2"/>
  <c r="AQ84" i="2"/>
  <c r="B84" i="2"/>
  <c r="C69" i="4"/>
  <c r="FB83" i="2"/>
  <c r="EY83" i="2" s="1"/>
  <c r="FA83" i="2"/>
  <c r="EX83" i="2" s="1"/>
  <c r="EZ83" i="2"/>
  <c r="EW83" i="2" s="1"/>
  <c r="DR83" i="2"/>
  <c r="AT83" i="2"/>
  <c r="AP83" i="2"/>
  <c r="AL83" i="2"/>
  <c r="AJ83" i="2"/>
  <c r="AM83" i="2"/>
  <c r="B83" i="2"/>
  <c r="C68" i="4"/>
  <c r="FB82" i="2"/>
  <c r="EY82" i="2" s="1"/>
  <c r="FA82" i="2"/>
  <c r="EX82" i="2" s="1"/>
  <c r="EZ82" i="2"/>
  <c r="EW82" i="2" s="1"/>
  <c r="DR82" i="2"/>
  <c r="AT82" i="2"/>
  <c r="AK82" i="2"/>
  <c r="AJ82" i="2"/>
  <c r="AS82" i="2"/>
  <c r="B82" i="2"/>
  <c r="C67" i="4"/>
  <c r="FB81" i="2"/>
  <c r="EY81" i="2" s="1"/>
  <c r="FA81" i="2"/>
  <c r="EX81" i="2" s="1"/>
  <c r="EZ81" i="2"/>
  <c r="EW81" i="2" s="1"/>
  <c r="DR81" i="2"/>
  <c r="AT81" i="2"/>
  <c r="AJ81" i="2"/>
  <c r="B81" i="2"/>
  <c r="C66" i="4"/>
  <c r="FB80" i="2"/>
  <c r="EY80" i="2" s="1"/>
  <c r="FA80" i="2"/>
  <c r="EX80" i="2" s="1"/>
  <c r="EZ80" i="2"/>
  <c r="EW80" i="2" s="1"/>
  <c r="DR80" i="2"/>
  <c r="AT80" i="2"/>
  <c r="AJ80" i="2"/>
  <c r="B80" i="2"/>
  <c r="C65" i="4"/>
  <c r="FB79" i="2"/>
  <c r="EY79" i="2" s="1"/>
  <c r="FA79" i="2"/>
  <c r="EX79" i="2" s="1"/>
  <c r="EZ79" i="2"/>
  <c r="EW79" i="2" s="1"/>
  <c r="DR79" i="2"/>
  <c r="AT79" i="2"/>
  <c r="AP79" i="2"/>
  <c r="AL79" i="2"/>
  <c r="AK79" i="2"/>
  <c r="AJ79" i="2"/>
  <c r="AS79" i="2"/>
  <c r="B79" i="2"/>
  <c r="C64" i="4"/>
  <c r="FB78" i="2"/>
  <c r="EY78" i="2" s="1"/>
  <c r="FA78" i="2"/>
  <c r="EX78" i="2" s="1"/>
  <c r="EZ78" i="2"/>
  <c r="EW78" i="2" s="1"/>
  <c r="DR78" i="2"/>
  <c r="AT78" i="2"/>
  <c r="AJ78" i="2"/>
  <c r="AS78" i="2"/>
  <c r="B78" i="2"/>
  <c r="C63" i="4"/>
  <c r="FB77" i="2"/>
  <c r="EY77" i="2" s="1"/>
  <c r="FA77" i="2"/>
  <c r="EX77" i="2" s="1"/>
  <c r="EZ77" i="2"/>
  <c r="EW77" i="2" s="1"/>
  <c r="DR77" i="2"/>
  <c r="AT77" i="2"/>
  <c r="AJ77" i="2"/>
  <c r="B77" i="2"/>
  <c r="C62" i="4"/>
  <c r="FB76" i="2"/>
  <c r="EY76" i="2" s="1"/>
  <c r="FA76" i="2"/>
  <c r="EX76" i="2" s="1"/>
  <c r="EZ76" i="2"/>
  <c r="EW76" i="2" s="1"/>
  <c r="DR76" i="2"/>
  <c r="AT76" i="2"/>
  <c r="AJ76" i="2"/>
  <c r="B76" i="2"/>
  <c r="C61" i="4"/>
  <c r="FB75" i="2"/>
  <c r="EY75" i="2" s="1"/>
  <c r="FA75" i="2"/>
  <c r="EX75" i="2" s="1"/>
  <c r="EZ75" i="2"/>
  <c r="EW75" i="2" s="1"/>
  <c r="DR75" i="2"/>
  <c r="AT75" i="2"/>
  <c r="AJ75" i="2"/>
  <c r="B75" i="2"/>
  <c r="C60" i="4"/>
  <c r="FB74" i="2"/>
  <c r="EY74" i="2" s="1"/>
  <c r="FA74" i="2"/>
  <c r="EX74" i="2" s="1"/>
  <c r="EZ74" i="2"/>
  <c r="EW74" i="2" s="1"/>
  <c r="DR74" i="2"/>
  <c r="AT74" i="2"/>
  <c r="AM74" i="2"/>
  <c r="AK74" i="2"/>
  <c r="AJ74" i="2"/>
  <c r="AO74" i="2"/>
  <c r="B74" i="2"/>
  <c r="C59" i="4"/>
  <c r="FB73" i="2"/>
  <c r="EY73" i="2" s="1"/>
  <c r="FA73" i="2"/>
  <c r="EX73" i="2" s="1"/>
  <c r="EZ73" i="2"/>
  <c r="EW73" i="2" s="1"/>
  <c r="DR73" i="2"/>
  <c r="AT73" i="2"/>
  <c r="AJ73" i="2"/>
  <c r="AM73" i="2"/>
  <c r="B73" i="2"/>
  <c r="C58" i="4"/>
  <c r="FB72" i="2"/>
  <c r="EY72" i="2" s="1"/>
  <c r="FA72" i="2"/>
  <c r="EX72" i="2" s="1"/>
  <c r="EZ72" i="2"/>
  <c r="EW72" i="2" s="1"/>
  <c r="DR72" i="2"/>
  <c r="AT72" i="2"/>
  <c r="AJ72" i="2"/>
  <c r="AQ72" i="2"/>
  <c r="B72" i="2"/>
  <c r="C57" i="4"/>
  <c r="FB71" i="2"/>
  <c r="EY71" i="2" s="1"/>
  <c r="FA71" i="2"/>
  <c r="EX71" i="2" s="1"/>
  <c r="EZ71" i="2"/>
  <c r="EW71" i="2" s="1"/>
  <c r="DR71" i="2"/>
  <c r="AT71" i="2"/>
  <c r="AQ71" i="2"/>
  <c r="AJ71" i="2"/>
  <c r="AS71" i="2"/>
  <c r="B71" i="2"/>
  <c r="C56" i="4"/>
  <c r="FB70" i="2"/>
  <c r="EY70" i="2" s="1"/>
  <c r="FA70" i="2"/>
  <c r="EX70" i="2" s="1"/>
  <c r="EZ70" i="2"/>
  <c r="EW70" i="2" s="1"/>
  <c r="DR70" i="2"/>
  <c r="AT70" i="2"/>
  <c r="AJ70" i="2"/>
  <c r="B70" i="2"/>
  <c r="C55" i="4"/>
  <c r="FB69" i="2"/>
  <c r="EY69" i="2" s="1"/>
  <c r="FA69" i="2"/>
  <c r="EX69" i="2" s="1"/>
  <c r="EZ69" i="2"/>
  <c r="EW69" i="2" s="1"/>
  <c r="DR69" i="2"/>
  <c r="AT69" i="2"/>
  <c r="AR69" i="2"/>
  <c r="AJ69" i="2"/>
  <c r="B69" i="2"/>
  <c r="C54" i="4"/>
  <c r="FB68" i="2"/>
  <c r="EY68" i="2" s="1"/>
  <c r="FA68" i="2"/>
  <c r="EX68" i="2" s="1"/>
  <c r="EZ68" i="2"/>
  <c r="EW68" i="2" s="1"/>
  <c r="DR68" i="2"/>
  <c r="AT68" i="2"/>
  <c r="AJ68" i="2"/>
  <c r="B68" i="2"/>
  <c r="C53" i="4"/>
  <c r="FB67" i="2"/>
  <c r="EY67" i="2" s="1"/>
  <c r="FA67" i="2"/>
  <c r="EX67" i="2" s="1"/>
  <c r="EZ67" i="2"/>
  <c r="EW67" i="2" s="1"/>
  <c r="DR67" i="2"/>
  <c r="AT67" i="2"/>
  <c r="AJ67" i="2"/>
  <c r="AO67" i="2"/>
  <c r="B67" i="2"/>
  <c r="C52" i="4"/>
  <c r="FB66" i="2"/>
  <c r="EY66" i="2" s="1"/>
  <c r="FA66" i="2"/>
  <c r="EX66" i="2" s="1"/>
  <c r="EZ66" i="2"/>
  <c r="EW66" i="2" s="1"/>
  <c r="DR66" i="2"/>
  <c r="AT66" i="2"/>
  <c r="AN66" i="2"/>
  <c r="AJ66" i="2"/>
  <c r="AO66" i="2"/>
  <c r="B66" i="2"/>
  <c r="C51" i="4"/>
  <c r="FB65" i="2"/>
  <c r="EY65" i="2" s="1"/>
  <c r="FA65" i="2"/>
  <c r="EX65" i="2" s="1"/>
  <c r="EZ65" i="2"/>
  <c r="EW65" i="2" s="1"/>
  <c r="DR65" i="2"/>
  <c r="AT65" i="2"/>
  <c r="AJ65" i="2"/>
  <c r="AQ65" i="2"/>
  <c r="B65" i="2"/>
  <c r="C50" i="4"/>
  <c r="FB64" i="2"/>
  <c r="EY64" i="2" s="1"/>
  <c r="FA64" i="2"/>
  <c r="EX64" i="2" s="1"/>
  <c r="EZ64" i="2"/>
  <c r="EW64" i="2" s="1"/>
  <c r="DR64" i="2"/>
  <c r="AT64" i="2"/>
  <c r="AK64" i="2"/>
  <c r="AJ64" i="2"/>
  <c r="AS64" i="2"/>
  <c r="B64" i="2"/>
  <c r="C49" i="4"/>
  <c r="FB63" i="2"/>
  <c r="EY63" i="2" s="1"/>
  <c r="FA63" i="2"/>
  <c r="EX63" i="2" s="1"/>
  <c r="EZ63" i="2"/>
  <c r="EW63" i="2" s="1"/>
  <c r="DR63" i="2"/>
  <c r="AT63" i="2"/>
  <c r="AJ63" i="2"/>
  <c r="B63" i="2"/>
  <c r="C48" i="4"/>
  <c r="FB62" i="2"/>
  <c r="EY62" i="2" s="1"/>
  <c r="FA62" i="2"/>
  <c r="EX62" i="2" s="1"/>
  <c r="EZ62" i="2"/>
  <c r="EW62" i="2" s="1"/>
  <c r="DR62" i="2"/>
  <c r="AT62" i="2"/>
  <c r="AJ62" i="2"/>
  <c r="B62" i="2"/>
  <c r="C47" i="4"/>
  <c r="FB61" i="2"/>
  <c r="EY61" i="2" s="1"/>
  <c r="FA61" i="2"/>
  <c r="EX61" i="2" s="1"/>
  <c r="EZ61" i="2"/>
  <c r="EW61" i="2" s="1"/>
  <c r="DR61" i="2"/>
  <c r="AT61" i="2"/>
  <c r="AJ61" i="2"/>
  <c r="B61" i="2"/>
  <c r="C46" i="4"/>
  <c r="FB60" i="2"/>
  <c r="EY60" i="2" s="1"/>
  <c r="FA60" i="2"/>
  <c r="EX60" i="2" s="1"/>
  <c r="EZ60" i="2"/>
  <c r="EW60" i="2" s="1"/>
  <c r="DR60" i="2"/>
  <c r="AT60" i="2"/>
  <c r="AJ60" i="2"/>
  <c r="AO60" i="2"/>
  <c r="B60" i="2"/>
  <c r="C45" i="4"/>
  <c r="FB59" i="2"/>
  <c r="EY59" i="2" s="1"/>
  <c r="FA59" i="2"/>
  <c r="EX59" i="2" s="1"/>
  <c r="EZ59" i="2"/>
  <c r="EW59" i="2" s="1"/>
  <c r="DR59" i="2"/>
  <c r="AT59" i="2"/>
  <c r="AN59" i="2"/>
  <c r="AM59" i="2"/>
  <c r="AJ59" i="2"/>
  <c r="AK59" i="2"/>
  <c r="B59" i="2"/>
  <c r="C44" i="4"/>
  <c r="FB58" i="2"/>
  <c r="EY58" i="2" s="1"/>
  <c r="FA58" i="2"/>
  <c r="EX58" i="2" s="1"/>
  <c r="EZ58" i="2"/>
  <c r="EW58" i="2" s="1"/>
  <c r="DR58" i="2"/>
  <c r="AT58" i="2"/>
  <c r="AJ58" i="2"/>
  <c r="AM58" i="2"/>
  <c r="B58" i="2"/>
  <c r="C43" i="4"/>
  <c r="FB57" i="2"/>
  <c r="EY57" i="2" s="1"/>
  <c r="FA57" i="2"/>
  <c r="EX57" i="2" s="1"/>
  <c r="EZ57" i="2"/>
  <c r="EW57" i="2" s="1"/>
  <c r="DR57" i="2"/>
  <c r="AT57" i="2"/>
  <c r="AP57" i="2"/>
  <c r="AM57" i="2"/>
  <c r="AL57" i="2"/>
  <c r="AJ57" i="2"/>
  <c r="AQ57" i="2"/>
  <c r="B57" i="2"/>
  <c r="C42" i="4"/>
  <c r="FB56" i="2"/>
  <c r="EY56" i="2" s="1"/>
  <c r="FA56" i="2"/>
  <c r="EX56" i="2" s="1"/>
  <c r="EZ56" i="2"/>
  <c r="EW56" i="2" s="1"/>
  <c r="DR56" i="2"/>
  <c r="AT56" i="2"/>
  <c r="AJ56" i="2"/>
  <c r="B56" i="2"/>
  <c r="C41" i="4"/>
  <c r="FB55" i="2"/>
  <c r="EY55" i="2" s="1"/>
  <c r="FA55" i="2"/>
  <c r="EX55" i="2" s="1"/>
  <c r="EZ55" i="2"/>
  <c r="EW55" i="2" s="1"/>
  <c r="DR55" i="2"/>
  <c r="AT55" i="2"/>
  <c r="AJ55" i="2"/>
  <c r="B55" i="2"/>
  <c r="C40" i="4"/>
  <c r="FB54" i="2"/>
  <c r="EY54" i="2" s="1"/>
  <c r="FA54" i="2"/>
  <c r="EX54" i="2" s="1"/>
  <c r="EZ54" i="2"/>
  <c r="EW54" i="2" s="1"/>
  <c r="DR54" i="2"/>
  <c r="AT54" i="2"/>
  <c r="AK54" i="2"/>
  <c r="AJ54" i="2"/>
  <c r="AS54" i="2"/>
  <c r="B54" i="2"/>
  <c r="C39" i="4"/>
  <c r="FB53" i="2"/>
  <c r="EY53" i="2" s="1"/>
  <c r="FA53" i="2"/>
  <c r="EX53" i="2" s="1"/>
  <c r="EZ53" i="2"/>
  <c r="EW53" i="2" s="1"/>
  <c r="DR53" i="2"/>
  <c r="AT53" i="2"/>
  <c r="AJ53" i="2"/>
  <c r="AP53" i="2"/>
  <c r="B53" i="2"/>
  <c r="C38" i="4"/>
  <c r="FB52" i="2"/>
  <c r="EY52" i="2" s="1"/>
  <c r="FA52" i="2"/>
  <c r="EX52" i="2" s="1"/>
  <c r="EZ52" i="2"/>
  <c r="EW52" i="2" s="1"/>
  <c r="DR52" i="2"/>
  <c r="AT52" i="2"/>
  <c r="AO52" i="2"/>
  <c r="AJ52" i="2"/>
  <c r="AS52" i="2"/>
  <c r="B52" i="2"/>
  <c r="C37" i="4"/>
  <c r="FB51" i="2"/>
  <c r="EY51" i="2" s="1"/>
  <c r="FA51" i="2"/>
  <c r="EX51" i="2" s="1"/>
  <c r="EZ51" i="2"/>
  <c r="EW51" i="2" s="1"/>
  <c r="DR51" i="2"/>
  <c r="AT51" i="2"/>
  <c r="AK51" i="2"/>
  <c r="AJ51" i="2"/>
  <c r="B51" i="2"/>
  <c r="C36" i="4"/>
  <c r="FB50" i="2"/>
  <c r="EY50" i="2" s="1"/>
  <c r="FA50" i="2"/>
  <c r="EX50" i="2" s="1"/>
  <c r="EZ50" i="2"/>
  <c r="EW50" i="2" s="1"/>
  <c r="DR50" i="2"/>
  <c r="AT50" i="2"/>
  <c r="AJ50" i="2"/>
  <c r="AM50" i="2"/>
  <c r="B50" i="2"/>
  <c r="C35" i="4"/>
  <c r="FB49" i="2"/>
  <c r="EY49" i="2" s="1"/>
  <c r="FA49" i="2"/>
  <c r="EX49" i="2" s="1"/>
  <c r="EZ49" i="2"/>
  <c r="EW49" i="2" s="1"/>
  <c r="DR49" i="2"/>
  <c r="AT49" i="2"/>
  <c r="AL49" i="2"/>
  <c r="AK49" i="2"/>
  <c r="AJ49" i="2"/>
  <c r="AQ49" i="2"/>
  <c r="B49" i="2"/>
  <c r="C34" i="4"/>
  <c r="FB48" i="2"/>
  <c r="EY48" i="2" s="1"/>
  <c r="FA48" i="2"/>
  <c r="EX48" i="2" s="1"/>
  <c r="EZ48" i="2"/>
  <c r="EW48" i="2" s="1"/>
  <c r="DR48" i="2"/>
  <c r="AT48" i="2"/>
  <c r="AP48" i="2"/>
  <c r="AJ48" i="2"/>
  <c r="AS48" i="2"/>
  <c r="B48" i="2"/>
  <c r="C33" i="4"/>
  <c r="FB47" i="2"/>
  <c r="EY47" i="2" s="1"/>
  <c r="FA47" i="2"/>
  <c r="EX47" i="2" s="1"/>
  <c r="EZ47" i="2"/>
  <c r="EW47" i="2" s="1"/>
  <c r="DR47" i="2"/>
  <c r="AT47" i="2"/>
  <c r="AJ47" i="2"/>
  <c r="B47" i="2"/>
  <c r="C32" i="4"/>
  <c r="FB46" i="2"/>
  <c r="EY46" i="2" s="1"/>
  <c r="FA46" i="2"/>
  <c r="EX46" i="2" s="1"/>
  <c r="EZ46" i="2"/>
  <c r="EW46" i="2" s="1"/>
  <c r="DR46" i="2"/>
  <c r="AT46" i="2"/>
  <c r="AJ46" i="2"/>
  <c r="AS46" i="2"/>
  <c r="B46" i="2"/>
  <c r="C31" i="4"/>
  <c r="FB45" i="2"/>
  <c r="EY45" i="2" s="1"/>
  <c r="FA45" i="2"/>
  <c r="EX45" i="2" s="1"/>
  <c r="EZ45" i="2"/>
  <c r="EW45" i="2" s="1"/>
  <c r="DR45" i="2"/>
  <c r="AT45" i="2"/>
  <c r="AJ45" i="2"/>
  <c r="AP45" i="2"/>
  <c r="B45" i="2"/>
  <c r="C30" i="4"/>
  <c r="FB44" i="2"/>
  <c r="EY44" i="2" s="1"/>
  <c r="FA44" i="2"/>
  <c r="EX44" i="2" s="1"/>
  <c r="EZ44" i="2"/>
  <c r="EW44" i="2" s="1"/>
  <c r="DR44" i="2"/>
  <c r="AT44" i="2"/>
  <c r="AR44" i="2"/>
  <c r="AJ44" i="2"/>
  <c r="AN44" i="2"/>
  <c r="BC44" i="2"/>
  <c r="B44" i="2"/>
  <c r="C29" i="4"/>
  <c r="FB43" i="2"/>
  <c r="EY43" i="2" s="1"/>
  <c r="FA43" i="2"/>
  <c r="EX43" i="2" s="1"/>
  <c r="EZ43" i="2"/>
  <c r="EW43" i="2" s="1"/>
  <c r="DR43" i="2"/>
  <c r="AT43" i="2"/>
  <c r="AJ43" i="2"/>
  <c r="B43" i="2"/>
  <c r="C28" i="4"/>
  <c r="FB42" i="2"/>
  <c r="EY42" i="2" s="1"/>
  <c r="FA42" i="2"/>
  <c r="EX42" i="2" s="1"/>
  <c r="EZ42" i="2"/>
  <c r="EW42" i="2" s="1"/>
  <c r="DR42" i="2"/>
  <c r="AT42" i="2"/>
  <c r="AJ42" i="2"/>
  <c r="AS42" i="2"/>
  <c r="B42" i="2"/>
  <c r="C27" i="4"/>
  <c r="FB41" i="2"/>
  <c r="EY41" i="2" s="1"/>
  <c r="FA41" i="2"/>
  <c r="EX41" i="2" s="1"/>
  <c r="EZ41" i="2"/>
  <c r="EW41" i="2" s="1"/>
  <c r="DR41" i="2"/>
  <c r="AT41" i="2"/>
  <c r="AO41" i="2"/>
  <c r="BD41" i="2"/>
  <c r="AJ41" i="2"/>
  <c r="AS41" i="2"/>
  <c r="B41" i="2"/>
  <c r="C26" i="4"/>
  <c r="FB40" i="2"/>
  <c r="EY40" i="2" s="1"/>
  <c r="FA40" i="2"/>
  <c r="EX40" i="2" s="1"/>
  <c r="EZ40" i="2"/>
  <c r="EW40" i="2" s="1"/>
  <c r="DR40" i="2"/>
  <c r="AT40" i="2"/>
  <c r="AJ40" i="2"/>
  <c r="B40" i="2"/>
  <c r="C25" i="4"/>
  <c r="FB39" i="2"/>
  <c r="EY39" i="2" s="1"/>
  <c r="FA39" i="2"/>
  <c r="EX39" i="2" s="1"/>
  <c r="EZ39" i="2"/>
  <c r="EW39" i="2" s="1"/>
  <c r="DR39" i="2"/>
  <c r="AT39" i="2"/>
  <c r="AQ39" i="2"/>
  <c r="AJ39" i="2"/>
  <c r="AN39" i="2"/>
  <c r="B39" i="2"/>
  <c r="C24" i="4"/>
  <c r="FB38" i="2"/>
  <c r="EY38" i="2" s="1"/>
  <c r="FA38" i="2"/>
  <c r="EX38" i="2" s="1"/>
  <c r="EZ38" i="2"/>
  <c r="EW38" i="2" s="1"/>
  <c r="DR38" i="2"/>
  <c r="AT38" i="2"/>
  <c r="AN38" i="2"/>
  <c r="AK38" i="2"/>
  <c r="AJ38" i="2"/>
  <c r="AS38" i="2"/>
  <c r="B38" i="2"/>
  <c r="FB37" i="2"/>
  <c r="EY37" i="2" s="1"/>
  <c r="FA37" i="2"/>
  <c r="EX37" i="2" s="1"/>
  <c r="EZ37" i="2"/>
  <c r="EW37" i="2" s="1"/>
  <c r="DR37" i="2"/>
  <c r="AT37" i="2"/>
  <c r="AJ37" i="2"/>
  <c r="AR37" i="2"/>
  <c r="B37" i="2"/>
  <c r="FB36" i="2"/>
  <c r="EY36" i="2" s="1"/>
  <c r="FA36" i="2"/>
  <c r="EX36" i="2" s="1"/>
  <c r="EZ36" i="2"/>
  <c r="EW36" i="2" s="1"/>
  <c r="DR36" i="2"/>
  <c r="AT36" i="2"/>
  <c r="AJ36" i="2"/>
  <c r="AK36" i="2"/>
  <c r="B36" i="2"/>
  <c r="FB35" i="2"/>
  <c r="EY35" i="2" s="1"/>
  <c r="FA35" i="2"/>
  <c r="EX35" i="2" s="1"/>
  <c r="EZ35" i="2"/>
  <c r="EW35" i="2" s="1"/>
  <c r="DR35" i="2"/>
  <c r="AT35" i="2"/>
  <c r="AQ35" i="2"/>
  <c r="BF35" i="2"/>
  <c r="AM35" i="2"/>
  <c r="AJ35" i="2"/>
  <c r="AL35" i="2"/>
  <c r="B35" i="2"/>
  <c r="FB34" i="2"/>
  <c r="EY34" i="2" s="1"/>
  <c r="FA34" i="2"/>
  <c r="EX34" i="2" s="1"/>
  <c r="EZ34" i="2"/>
  <c r="EW34" i="2" s="1"/>
  <c r="DR34" i="2"/>
  <c r="AT34" i="2"/>
  <c r="AJ34" i="2"/>
  <c r="AS34" i="2"/>
  <c r="B34" i="2"/>
  <c r="FB33" i="2"/>
  <c r="EY33" i="2" s="1"/>
  <c r="FA33" i="2"/>
  <c r="EX33" i="2" s="1"/>
  <c r="EZ33" i="2"/>
  <c r="EW33" i="2" s="1"/>
  <c r="DR33" i="2"/>
  <c r="AT33" i="2"/>
  <c r="AQ33" i="2"/>
  <c r="AM33" i="2"/>
  <c r="AL33" i="2"/>
  <c r="AJ33" i="2"/>
  <c r="AR33" i="2"/>
  <c r="B33" i="2"/>
  <c r="FB32" i="2"/>
  <c r="EY32" i="2" s="1"/>
  <c r="FA32" i="2"/>
  <c r="EX32" i="2" s="1"/>
  <c r="EZ32" i="2"/>
  <c r="EW32" i="2" s="1"/>
  <c r="DR32" i="2"/>
  <c r="AT32" i="2"/>
  <c r="AS32" i="2"/>
  <c r="AJ32" i="2"/>
  <c r="B32" i="2"/>
  <c r="FB31" i="2"/>
  <c r="EY31" i="2" s="1"/>
  <c r="FA31" i="2"/>
  <c r="EX31" i="2" s="1"/>
  <c r="EZ31" i="2"/>
  <c r="EW31" i="2" s="1"/>
  <c r="DR31" i="2"/>
  <c r="AT31" i="2"/>
  <c r="AR31" i="2"/>
  <c r="AJ31" i="2"/>
  <c r="B31" i="2"/>
  <c r="FB30" i="2"/>
  <c r="EY30" i="2" s="1"/>
  <c r="FA30" i="2"/>
  <c r="EX30" i="2" s="1"/>
  <c r="EZ30" i="2"/>
  <c r="EW30" i="2" s="1"/>
  <c r="DR30" i="2"/>
  <c r="AT30" i="2"/>
  <c r="AQ30" i="2"/>
  <c r="AP30" i="2"/>
  <c r="AM30" i="2"/>
  <c r="BB30" i="2"/>
  <c r="AJ30" i="2"/>
  <c r="AO30" i="2"/>
  <c r="B30" i="2"/>
  <c r="FB29" i="2"/>
  <c r="EY29" i="2" s="1"/>
  <c r="FA29" i="2"/>
  <c r="EX29" i="2" s="1"/>
  <c r="EZ29" i="2"/>
  <c r="EW29" i="2" s="1"/>
  <c r="DR29" i="2"/>
  <c r="AT29" i="2"/>
  <c r="AK29" i="2"/>
  <c r="AZ29" i="2"/>
  <c r="BT29" i="2"/>
  <c r="AJ29" i="2"/>
  <c r="AR29" i="2"/>
  <c r="BG29" i="2"/>
  <c r="B29" i="2"/>
  <c r="FB28" i="2"/>
  <c r="EY28" i="2" s="1"/>
  <c r="FA28" i="2"/>
  <c r="EX28" i="2" s="1"/>
  <c r="EZ28" i="2"/>
  <c r="EW28" i="2" s="1"/>
  <c r="DR28" i="2"/>
  <c r="AT28" i="2"/>
  <c r="AJ28" i="2"/>
  <c r="AM28" i="2"/>
  <c r="B28" i="2"/>
  <c r="FB27" i="2"/>
  <c r="EY27" i="2" s="1"/>
  <c r="FA27" i="2"/>
  <c r="EX27" i="2" s="1"/>
  <c r="EZ27" i="2"/>
  <c r="EW27" i="2" s="1"/>
  <c r="DR27" i="2"/>
  <c r="AT27" i="2"/>
  <c r="AQ27" i="2"/>
  <c r="BF27" i="2"/>
  <c r="AN27" i="2"/>
  <c r="AM27" i="2"/>
  <c r="AJ27" i="2"/>
  <c r="AL27" i="2"/>
  <c r="B27" i="2"/>
  <c r="FB26" i="2"/>
  <c r="EY26" i="2" s="1"/>
  <c r="FA26" i="2"/>
  <c r="EX26" i="2" s="1"/>
  <c r="EZ26" i="2"/>
  <c r="EW26" i="2" s="1"/>
  <c r="DR26" i="2"/>
  <c r="AT26" i="2"/>
  <c r="AQ26" i="2"/>
  <c r="BF26" i="2"/>
  <c r="AN26" i="2"/>
  <c r="AM26" i="2"/>
  <c r="AJ26" i="2"/>
  <c r="AR26" i="2"/>
  <c r="B26" i="2"/>
  <c r="FB25" i="2"/>
  <c r="EY25" i="2" s="1"/>
  <c r="FA25" i="2"/>
  <c r="EX25" i="2" s="1"/>
  <c r="EZ25" i="2"/>
  <c r="EW25" i="2" s="1"/>
  <c r="DR25" i="2"/>
  <c r="AT25" i="2"/>
  <c r="AJ25" i="2"/>
  <c r="AR25" i="2"/>
  <c r="BG25" i="2"/>
  <c r="B25" i="2"/>
  <c r="FB24" i="2"/>
  <c r="EY24" i="2" s="1"/>
  <c r="FA24" i="2"/>
  <c r="EX24" i="2" s="1"/>
  <c r="EZ24" i="2"/>
  <c r="EW24" i="2" s="1"/>
  <c r="DR24" i="2"/>
  <c r="AT24" i="2"/>
  <c r="AJ24" i="2"/>
  <c r="AK24" i="2"/>
  <c r="B24" i="2"/>
  <c r="FB23" i="2"/>
  <c r="EY23" i="2" s="1"/>
  <c r="FA23" i="2"/>
  <c r="EX23" i="2" s="1"/>
  <c r="EZ23" i="2"/>
  <c r="EW23" i="2" s="1"/>
  <c r="DR23" i="2"/>
  <c r="AT23" i="2"/>
  <c r="AJ23" i="2"/>
  <c r="B23" i="2"/>
  <c r="FB22" i="2"/>
  <c r="EY22" i="2" s="1"/>
  <c r="FA22" i="2"/>
  <c r="EX22" i="2" s="1"/>
  <c r="EZ22" i="2"/>
  <c r="EW22" i="2" s="1"/>
  <c r="DR22" i="2"/>
  <c r="AT22" i="2"/>
  <c r="AL22" i="2"/>
  <c r="AJ22" i="2"/>
  <c r="AO22" i="2"/>
  <c r="B22" i="2"/>
  <c r="FB21" i="2"/>
  <c r="EY21" i="2" s="1"/>
  <c r="FA21" i="2"/>
  <c r="EX21" i="2" s="1"/>
  <c r="EZ21" i="2"/>
  <c r="EW21" i="2" s="1"/>
  <c r="DR21" i="2"/>
  <c r="AT21" i="2"/>
  <c r="AJ21" i="2"/>
  <c r="AN21" i="2"/>
  <c r="B21" i="2"/>
  <c r="DQ19" i="2"/>
  <c r="DP19" i="2"/>
  <c r="DO19" i="2"/>
  <c r="DN19" i="2"/>
  <c r="DM19" i="2"/>
  <c r="DL19" i="2"/>
  <c r="DK19" i="2"/>
  <c r="DJ19" i="2"/>
  <c r="CA19" i="2"/>
  <c r="BZ19" i="2"/>
  <c r="CJ19" i="2"/>
  <c r="EB19" i="2" s="1"/>
  <c r="BY19" i="2"/>
  <c r="BX19" i="2"/>
  <c r="CH19" i="2" s="1"/>
  <c r="BW19" i="2"/>
  <c r="CG19" i="2" s="1"/>
  <c r="BV19" i="2"/>
  <c r="BU19" i="2"/>
  <c r="BT19" i="2"/>
  <c r="CD19" i="2" s="1"/>
  <c r="BQ19" i="2"/>
  <c r="BP19" i="2"/>
  <c r="BO19" i="2"/>
  <c r="BN19" i="2"/>
  <c r="BM19" i="2"/>
  <c r="BL19" i="2"/>
  <c r="BK19" i="2"/>
  <c r="BJ19" i="2"/>
  <c r="BG19" i="2"/>
  <c r="BF19" i="2"/>
  <c r="BE19" i="2"/>
  <c r="BD19" i="2"/>
  <c r="BC19" i="2"/>
  <c r="BB19" i="2"/>
  <c r="BA19" i="2"/>
  <c r="AZ19" i="2"/>
  <c r="AT19" i="2"/>
  <c r="AS19" i="2"/>
  <c r="AR19" i="2"/>
  <c r="AQ19" i="2"/>
  <c r="AP19" i="2"/>
  <c r="AO19" i="2"/>
  <c r="AN19" i="2"/>
  <c r="AM19" i="2"/>
  <c r="AL19" i="2"/>
  <c r="AK19" i="2"/>
  <c r="DR17" i="2"/>
  <c r="Y6" i="2"/>
  <c r="W6" i="2"/>
  <c r="U6" i="2"/>
  <c r="S6" i="2"/>
  <c r="Q6" i="2"/>
  <c r="O6" i="2"/>
  <c r="M6" i="2"/>
  <c r="K6" i="2"/>
  <c r="EO147" i="1"/>
  <c r="EL147" i="1" s="1"/>
  <c r="EN147" i="1"/>
  <c r="EK147" i="1" s="1"/>
  <c r="EM147" i="1"/>
  <c r="EJ147" i="1" s="1"/>
  <c r="DE147" i="1"/>
  <c r="AF147" i="1"/>
  <c r="AB147" i="1"/>
  <c r="AA147" i="1"/>
  <c r="W147" i="1"/>
  <c r="AH147" i="1"/>
  <c r="B147" i="1"/>
  <c r="EO146" i="1"/>
  <c r="EL146" i="1" s="1"/>
  <c r="EN146" i="1"/>
  <c r="EK146" i="1" s="1"/>
  <c r="EM146" i="1"/>
  <c r="EJ146" i="1" s="1"/>
  <c r="DE146" i="1"/>
  <c r="AF146" i="1"/>
  <c r="AC146" i="1"/>
  <c r="W146" i="1"/>
  <c r="AB146" i="1"/>
  <c r="B146" i="1"/>
  <c r="EO145" i="1"/>
  <c r="EL145" i="1" s="1"/>
  <c r="EN145" i="1"/>
  <c r="EK145" i="1" s="1"/>
  <c r="EM145" i="1"/>
  <c r="EJ145" i="1" s="1"/>
  <c r="DE145" i="1"/>
  <c r="AF145" i="1"/>
  <c r="W145" i="1"/>
  <c r="AG145" i="1"/>
  <c r="B145" i="1"/>
  <c r="EO144" i="1"/>
  <c r="EL144" i="1" s="1"/>
  <c r="EN144" i="1"/>
  <c r="EK144" i="1" s="1"/>
  <c r="EM144" i="1"/>
  <c r="EJ144" i="1" s="1"/>
  <c r="DE144" i="1"/>
  <c r="AF144" i="1"/>
  <c r="W144" i="1"/>
  <c r="AG144" i="1"/>
  <c r="B144" i="1"/>
  <c r="EO143" i="1"/>
  <c r="EL143" i="1" s="1"/>
  <c r="EN143" i="1"/>
  <c r="EK143" i="1" s="1"/>
  <c r="EM143" i="1"/>
  <c r="EJ143" i="1" s="1"/>
  <c r="DE143" i="1"/>
  <c r="AF143" i="1"/>
  <c r="W143" i="1"/>
  <c r="AE143" i="1"/>
  <c r="AT143" i="1"/>
  <c r="B143" i="1"/>
  <c r="EO142" i="1"/>
  <c r="EL142" i="1" s="1"/>
  <c r="EN142" i="1"/>
  <c r="EK142" i="1" s="1"/>
  <c r="EM142" i="1"/>
  <c r="EJ142" i="1" s="1"/>
  <c r="DE142" i="1"/>
  <c r="AG142" i="1"/>
  <c r="AF142" i="1"/>
  <c r="W142" i="1"/>
  <c r="AE142" i="1"/>
  <c r="AT142" i="1"/>
  <c r="B142" i="1"/>
  <c r="EO141" i="1"/>
  <c r="EL141" i="1" s="1"/>
  <c r="EN141" i="1"/>
  <c r="EK141" i="1" s="1"/>
  <c r="EM141" i="1"/>
  <c r="EJ141" i="1" s="1"/>
  <c r="DE141" i="1"/>
  <c r="AI141" i="1"/>
  <c r="AH141" i="1"/>
  <c r="AF141" i="1"/>
  <c r="AC141" i="1"/>
  <c r="AR141" i="1"/>
  <c r="BL141" i="1"/>
  <c r="AB141" i="1"/>
  <c r="Z141" i="1"/>
  <c r="Y141" i="1"/>
  <c r="W141" i="1"/>
  <c r="AE141" i="1"/>
  <c r="AT141" i="1"/>
  <c r="B141" i="1"/>
  <c r="EO140" i="1"/>
  <c r="EL140" i="1" s="1"/>
  <c r="EN140" i="1"/>
  <c r="EK140" i="1" s="1"/>
  <c r="EM140" i="1"/>
  <c r="EJ140" i="1" s="1"/>
  <c r="DE140" i="1"/>
  <c r="AF140" i="1"/>
  <c r="Z140" i="1"/>
  <c r="X140" i="1"/>
  <c r="W140" i="1"/>
  <c r="AE140" i="1"/>
  <c r="AT140" i="1"/>
  <c r="B140" i="1"/>
  <c r="EO139" i="1"/>
  <c r="EL139" i="1" s="1"/>
  <c r="EN139" i="1"/>
  <c r="EK139" i="1" s="1"/>
  <c r="EM139" i="1"/>
  <c r="EJ139" i="1" s="1"/>
  <c r="DE139" i="1"/>
  <c r="AH139" i="1"/>
  <c r="G124" i="3"/>
  <c r="AF139" i="1"/>
  <c r="AB139" i="1"/>
  <c r="X139" i="1"/>
  <c r="W139" i="1"/>
  <c r="AE139" i="1"/>
  <c r="AT139" i="1"/>
  <c r="B139" i="1"/>
  <c r="C124" i="3"/>
  <c r="EO138" i="1"/>
  <c r="EL138" i="1" s="1"/>
  <c r="EN138" i="1"/>
  <c r="EK138" i="1" s="1"/>
  <c r="EM138" i="1"/>
  <c r="EJ138" i="1" s="1"/>
  <c r="DE138" i="1"/>
  <c r="AF138" i="1"/>
  <c r="W138" i="1"/>
  <c r="AE138" i="1"/>
  <c r="AT138" i="1"/>
  <c r="B138" i="1"/>
  <c r="C123" i="3"/>
  <c r="EO137" i="1"/>
  <c r="EL137" i="1" s="1"/>
  <c r="EN137" i="1"/>
  <c r="EK137" i="1" s="1"/>
  <c r="EM137" i="1"/>
  <c r="EJ137" i="1" s="1"/>
  <c r="DE137" i="1"/>
  <c r="AO137" i="1"/>
  <c r="AH137" i="1"/>
  <c r="G122" i="3"/>
  <c r="AF137" i="1"/>
  <c r="Z137" i="1"/>
  <c r="W137" i="1"/>
  <c r="AG137" i="1"/>
  <c r="F122" i="3"/>
  <c r="B137" i="1"/>
  <c r="C122" i="3"/>
  <c r="EO136" i="1"/>
  <c r="EL136" i="1" s="1"/>
  <c r="EN136" i="1"/>
  <c r="EK136" i="1" s="1"/>
  <c r="EM136" i="1"/>
  <c r="EJ136" i="1" s="1"/>
  <c r="DE136" i="1"/>
  <c r="AG136" i="1"/>
  <c r="F121" i="3"/>
  <c r="AF136" i="1"/>
  <c r="AB136" i="1"/>
  <c r="AA136" i="1"/>
  <c r="Y136" i="1"/>
  <c r="X136" i="1"/>
  <c r="W136" i="1"/>
  <c r="AE136" i="1"/>
  <c r="AT136" i="1"/>
  <c r="B136" i="1"/>
  <c r="C121" i="3"/>
  <c r="EO135" i="1"/>
  <c r="EL135" i="1" s="1"/>
  <c r="EN135" i="1"/>
  <c r="EK135" i="1" s="1"/>
  <c r="EM135" i="1"/>
  <c r="EJ135" i="1" s="1"/>
  <c r="DE135" i="1"/>
  <c r="AS135" i="1"/>
  <c r="BM135" i="1"/>
  <c r="AI135" i="1"/>
  <c r="H120" i="3"/>
  <c r="AF135" i="1"/>
  <c r="AD135" i="1"/>
  <c r="AB135" i="1"/>
  <c r="AA135" i="1"/>
  <c r="Y135" i="1"/>
  <c r="AN135" i="1"/>
  <c r="X135" i="1"/>
  <c r="W135" i="1"/>
  <c r="AH135" i="1"/>
  <c r="G120" i="3"/>
  <c r="B135" i="1"/>
  <c r="C120" i="3"/>
  <c r="EO134" i="1"/>
  <c r="EL134" i="1" s="1"/>
  <c r="EN134" i="1"/>
  <c r="EK134" i="1" s="1"/>
  <c r="EM134" i="1"/>
  <c r="EJ134" i="1" s="1"/>
  <c r="DE134" i="1"/>
  <c r="AG134" i="1"/>
  <c r="F119" i="3"/>
  <c r="AF134" i="1"/>
  <c r="W134" i="1"/>
  <c r="AE134" i="1"/>
  <c r="AT134" i="1"/>
  <c r="B134" i="1"/>
  <c r="C119" i="3"/>
  <c r="EO133" i="1"/>
  <c r="EL133" i="1" s="1"/>
  <c r="EN133" i="1"/>
  <c r="EK133" i="1" s="1"/>
  <c r="EM133" i="1"/>
  <c r="EJ133" i="1" s="1"/>
  <c r="DE133" i="1"/>
  <c r="AG133" i="1"/>
  <c r="F118" i="3"/>
  <c r="AF133" i="1"/>
  <c r="X133" i="1"/>
  <c r="W133" i="1"/>
  <c r="AH133" i="1"/>
  <c r="G118" i="3"/>
  <c r="B133" i="1"/>
  <c r="C118" i="3"/>
  <c r="EO132" i="1"/>
  <c r="EL132" i="1" s="1"/>
  <c r="EN132" i="1"/>
  <c r="EK132" i="1" s="1"/>
  <c r="EM132" i="1"/>
  <c r="EJ132" i="1" s="1"/>
  <c r="DE132" i="1"/>
  <c r="AF132" i="1"/>
  <c r="W132" i="1"/>
  <c r="AH132" i="1"/>
  <c r="G117" i="3"/>
  <c r="B132" i="1"/>
  <c r="C117" i="3"/>
  <c r="EO131" i="1"/>
  <c r="EL131" i="1" s="1"/>
  <c r="EN131" i="1"/>
  <c r="EK131" i="1" s="1"/>
  <c r="EM131" i="1"/>
  <c r="EJ131" i="1" s="1"/>
  <c r="DE131" i="1"/>
  <c r="AP131" i="1"/>
  <c r="AI131" i="1"/>
  <c r="H116" i="3"/>
  <c r="AF131" i="1"/>
  <c r="AD131" i="1"/>
  <c r="AB131" i="1"/>
  <c r="AA131" i="1"/>
  <c r="Z131" i="1"/>
  <c r="AO131" i="1"/>
  <c r="BI131" i="1"/>
  <c r="X131" i="1"/>
  <c r="W131" i="1"/>
  <c r="AG131" i="1"/>
  <c r="F116" i="3"/>
  <c r="B131" i="1"/>
  <c r="C116" i="3"/>
  <c r="EO130" i="1"/>
  <c r="EL130" i="1" s="1"/>
  <c r="EN130" i="1"/>
  <c r="EK130" i="1" s="1"/>
  <c r="EM130" i="1"/>
  <c r="EJ130" i="1" s="1"/>
  <c r="DE130" i="1"/>
  <c r="AF130" i="1"/>
  <c r="AD130" i="1"/>
  <c r="AS130" i="1"/>
  <c r="AC130" i="1"/>
  <c r="AB130" i="1"/>
  <c r="AQ130" i="1"/>
  <c r="AA130" i="1"/>
  <c r="AP130" i="1"/>
  <c r="W130" i="1"/>
  <c r="AE130" i="1"/>
  <c r="AT130" i="1"/>
  <c r="B130" i="1"/>
  <c r="C115" i="3"/>
  <c r="EO129" i="1"/>
  <c r="EL129" i="1" s="1"/>
  <c r="EN129" i="1"/>
  <c r="EK129" i="1" s="1"/>
  <c r="EM129" i="1"/>
  <c r="EJ129" i="1" s="1"/>
  <c r="DE129" i="1"/>
  <c r="AF129" i="1"/>
  <c r="X129" i="1"/>
  <c r="AM129" i="1"/>
  <c r="BG129" i="1"/>
  <c r="W129" i="1"/>
  <c r="AE129" i="1"/>
  <c r="AT129" i="1"/>
  <c r="B129" i="1"/>
  <c r="C114" i="3"/>
  <c r="EO128" i="1"/>
  <c r="EL128" i="1" s="1"/>
  <c r="EN128" i="1"/>
  <c r="EK128" i="1" s="1"/>
  <c r="EM128" i="1"/>
  <c r="EJ128" i="1" s="1"/>
  <c r="DE128" i="1"/>
  <c r="AF128" i="1"/>
  <c r="AD128" i="1"/>
  <c r="AA128" i="1"/>
  <c r="X128" i="1"/>
  <c r="AM128" i="1"/>
  <c r="W128" i="1"/>
  <c r="AE128" i="1"/>
  <c r="AT128" i="1"/>
  <c r="BN128" i="1"/>
  <c r="B128" i="1"/>
  <c r="C113" i="3"/>
  <c r="EO127" i="1"/>
  <c r="EL127" i="1" s="1"/>
  <c r="EN127" i="1"/>
  <c r="EK127" i="1" s="1"/>
  <c r="EM127" i="1"/>
  <c r="EJ127" i="1" s="1"/>
  <c r="DE127" i="1"/>
  <c r="AF127" i="1"/>
  <c r="AC127" i="1"/>
  <c r="AB127" i="1"/>
  <c r="Y127" i="1"/>
  <c r="AN127" i="1"/>
  <c r="W127" i="1"/>
  <c r="AI127" i="1"/>
  <c r="H112" i="3"/>
  <c r="B127" i="1"/>
  <c r="C112" i="3"/>
  <c r="EO126" i="1"/>
  <c r="EL126" i="1" s="1"/>
  <c r="EN126" i="1"/>
  <c r="EK126" i="1" s="1"/>
  <c r="EM126" i="1"/>
  <c r="EJ126" i="1" s="1"/>
  <c r="DE126" i="1"/>
  <c r="AI126" i="1"/>
  <c r="H111" i="3"/>
  <c r="AH126" i="1"/>
  <c r="G111" i="3"/>
  <c r="AF126" i="1"/>
  <c r="W126" i="1"/>
  <c r="AG126" i="1"/>
  <c r="F111" i="3"/>
  <c r="B126" i="1"/>
  <c r="C111" i="3"/>
  <c r="EO125" i="1"/>
  <c r="EL125" i="1" s="1"/>
  <c r="EN125" i="1"/>
  <c r="EK125" i="1" s="1"/>
  <c r="EM125" i="1"/>
  <c r="EJ125" i="1" s="1"/>
  <c r="DE125" i="1"/>
  <c r="AF125" i="1"/>
  <c r="AB125" i="1"/>
  <c r="AQ125" i="1"/>
  <c r="BK125" i="1"/>
  <c r="W125" i="1"/>
  <c r="AE125" i="1"/>
  <c r="AT125" i="1"/>
  <c r="B125" i="1"/>
  <c r="C110" i="3"/>
  <c r="EO124" i="1"/>
  <c r="EL124" i="1" s="1"/>
  <c r="EN124" i="1"/>
  <c r="EK124" i="1" s="1"/>
  <c r="EM124" i="1"/>
  <c r="EJ124" i="1" s="1"/>
  <c r="DE124" i="1"/>
  <c r="AF124" i="1"/>
  <c r="W124" i="1"/>
  <c r="AE124" i="1"/>
  <c r="AT124" i="1"/>
  <c r="B124" i="1"/>
  <c r="C109" i="3"/>
  <c r="EO123" i="1"/>
  <c r="EL123" i="1" s="1"/>
  <c r="EN123" i="1"/>
  <c r="EK123" i="1" s="1"/>
  <c r="EM123" i="1"/>
  <c r="EJ123" i="1" s="1"/>
  <c r="DE123" i="1"/>
  <c r="AF123" i="1"/>
  <c r="AB123" i="1"/>
  <c r="AQ123" i="1"/>
  <c r="X123" i="1"/>
  <c r="W123" i="1"/>
  <c r="B123" i="1"/>
  <c r="C108" i="3"/>
  <c r="EO122" i="1"/>
  <c r="EL122" i="1" s="1"/>
  <c r="EN122" i="1"/>
  <c r="EK122" i="1" s="1"/>
  <c r="EM122" i="1"/>
  <c r="EJ122" i="1" s="1"/>
  <c r="DE122" i="1"/>
  <c r="AF122" i="1"/>
  <c r="AB122" i="1"/>
  <c r="AQ122" i="1"/>
  <c r="BK122" i="1"/>
  <c r="W122" i="1"/>
  <c r="B122" i="1"/>
  <c r="C107" i="3"/>
  <c r="EO121" i="1"/>
  <c r="EL121" i="1" s="1"/>
  <c r="EN121" i="1"/>
  <c r="EK121" i="1" s="1"/>
  <c r="EM121" i="1"/>
  <c r="EJ121" i="1" s="1"/>
  <c r="DE121" i="1"/>
  <c r="AF121" i="1"/>
  <c r="AE121" i="1"/>
  <c r="AT121" i="1"/>
  <c r="AB121" i="1"/>
  <c r="W121" i="1"/>
  <c r="B121" i="1"/>
  <c r="C106" i="3"/>
  <c r="EO120" i="1"/>
  <c r="EL120" i="1" s="1"/>
  <c r="EN120" i="1"/>
  <c r="EK120" i="1" s="1"/>
  <c r="EM120" i="1"/>
  <c r="EJ120" i="1" s="1"/>
  <c r="DE120" i="1"/>
  <c r="AF120" i="1"/>
  <c r="AD120" i="1"/>
  <c r="AB120" i="1"/>
  <c r="AA120" i="1"/>
  <c r="Y120" i="1"/>
  <c r="AN120" i="1"/>
  <c r="X120" i="1"/>
  <c r="AM120" i="1"/>
  <c r="W120" i="1"/>
  <c r="AH120" i="1"/>
  <c r="G105" i="3"/>
  <c r="B120" i="1"/>
  <c r="C105" i="3"/>
  <c r="EO119" i="1"/>
  <c r="EL119" i="1" s="1"/>
  <c r="EN119" i="1"/>
  <c r="EK119" i="1" s="1"/>
  <c r="EM119" i="1"/>
  <c r="EJ119" i="1" s="1"/>
  <c r="DE119" i="1"/>
  <c r="AF119" i="1"/>
  <c r="W119" i="1"/>
  <c r="B119" i="1"/>
  <c r="C104" i="3"/>
  <c r="EO118" i="1"/>
  <c r="EL118" i="1" s="1"/>
  <c r="EN118" i="1"/>
  <c r="EK118" i="1" s="1"/>
  <c r="EM118" i="1"/>
  <c r="EJ118" i="1" s="1"/>
  <c r="DE118" i="1"/>
  <c r="AG118" i="1"/>
  <c r="F103" i="3"/>
  <c r="AF118" i="1"/>
  <c r="AA118" i="1"/>
  <c r="X118" i="1"/>
  <c r="W118" i="1"/>
  <c r="AH118" i="1"/>
  <c r="G103" i="3"/>
  <c r="B118" i="1"/>
  <c r="C103" i="3"/>
  <c r="EO117" i="1"/>
  <c r="EL117" i="1" s="1"/>
  <c r="EN117" i="1"/>
  <c r="EK117" i="1" s="1"/>
  <c r="EM117" i="1"/>
  <c r="EJ117" i="1" s="1"/>
  <c r="DE117" i="1"/>
  <c r="AH117" i="1"/>
  <c r="G102" i="3"/>
  <c r="AG117" i="1"/>
  <c r="F102" i="3"/>
  <c r="AF117" i="1"/>
  <c r="AD117" i="1"/>
  <c r="AS117" i="1"/>
  <c r="Y117" i="1"/>
  <c r="W117" i="1"/>
  <c r="X117" i="1"/>
  <c r="B117" i="1"/>
  <c r="C102" i="3"/>
  <c r="EO116" i="1"/>
  <c r="EL116" i="1" s="1"/>
  <c r="EN116" i="1"/>
  <c r="EK116" i="1" s="1"/>
  <c r="EM116" i="1"/>
  <c r="EJ116" i="1" s="1"/>
  <c r="DE116" i="1"/>
  <c r="AF116" i="1"/>
  <c r="Y116" i="1"/>
  <c r="W116" i="1"/>
  <c r="AI116" i="1"/>
  <c r="H101" i="3"/>
  <c r="B116" i="1"/>
  <c r="C101" i="3"/>
  <c r="EO115" i="1"/>
  <c r="EL115" i="1" s="1"/>
  <c r="EN115" i="1"/>
  <c r="EK115" i="1" s="1"/>
  <c r="EM115" i="1"/>
  <c r="EJ115" i="1" s="1"/>
  <c r="DE115" i="1"/>
  <c r="AG115" i="1"/>
  <c r="F100" i="3"/>
  <c r="AF115" i="1"/>
  <c r="AD115" i="1"/>
  <c r="AC115" i="1"/>
  <c r="AR115" i="1"/>
  <c r="AA115" i="1"/>
  <c r="AP115" i="1"/>
  <c r="Y115" i="1"/>
  <c r="X115" i="1"/>
  <c r="W115" i="1"/>
  <c r="AE115" i="1"/>
  <c r="AT115" i="1"/>
  <c r="B115" i="1"/>
  <c r="C100" i="3"/>
  <c r="EO114" i="1"/>
  <c r="EL114" i="1" s="1"/>
  <c r="EN114" i="1"/>
  <c r="EK114" i="1" s="1"/>
  <c r="EM114" i="1"/>
  <c r="EJ114" i="1" s="1"/>
  <c r="DE114" i="1"/>
  <c r="AF114" i="1"/>
  <c r="Y114" i="1"/>
  <c r="AN114" i="1"/>
  <c r="W114" i="1"/>
  <c r="AI114" i="1"/>
  <c r="H99" i="3"/>
  <c r="B114" i="1"/>
  <c r="C99" i="3"/>
  <c r="EO113" i="1"/>
  <c r="EL113" i="1" s="1"/>
  <c r="EN113" i="1"/>
  <c r="EK113" i="1" s="1"/>
  <c r="EM113" i="1"/>
  <c r="EJ113" i="1" s="1"/>
  <c r="DE113" i="1"/>
  <c r="AG113" i="1"/>
  <c r="F98" i="3"/>
  <c r="AF113" i="1"/>
  <c r="AC113" i="1"/>
  <c r="AA113" i="1"/>
  <c r="W113" i="1"/>
  <c r="AE113" i="1"/>
  <c r="AT113" i="1"/>
  <c r="B113" i="1"/>
  <c r="C98" i="3"/>
  <c r="EO112" i="1"/>
  <c r="EL112" i="1" s="1"/>
  <c r="EN112" i="1"/>
  <c r="EK112" i="1" s="1"/>
  <c r="EM112" i="1"/>
  <c r="EJ112" i="1" s="1"/>
  <c r="DE112" i="1"/>
  <c r="AH112" i="1"/>
  <c r="G97" i="3"/>
  <c r="AF112" i="1"/>
  <c r="AD112" i="1"/>
  <c r="AC112" i="1"/>
  <c r="AB112" i="1"/>
  <c r="Y112" i="1"/>
  <c r="W112" i="1"/>
  <c r="X112" i="1"/>
  <c r="B112" i="1"/>
  <c r="C97" i="3"/>
  <c r="EO111" i="1"/>
  <c r="EL111" i="1" s="1"/>
  <c r="EN111" i="1"/>
  <c r="EK111" i="1" s="1"/>
  <c r="EM111" i="1"/>
  <c r="EJ111" i="1" s="1"/>
  <c r="DE111" i="1"/>
  <c r="AI111" i="1"/>
  <c r="H96" i="3"/>
  <c r="AG111" i="1"/>
  <c r="F96" i="3"/>
  <c r="AF111" i="1"/>
  <c r="AD111" i="1"/>
  <c r="AC111" i="1"/>
  <c r="Z111" i="1"/>
  <c r="X111" i="1"/>
  <c r="AM111" i="1"/>
  <c r="AW111" i="1"/>
  <c r="W111" i="1"/>
  <c r="AE111" i="1"/>
  <c r="AT111" i="1"/>
  <c r="B111" i="1"/>
  <c r="C96" i="3"/>
  <c r="EO110" i="1"/>
  <c r="EL110" i="1" s="1"/>
  <c r="EN110" i="1"/>
  <c r="EK110" i="1" s="1"/>
  <c r="EM110" i="1"/>
  <c r="EJ110" i="1" s="1"/>
  <c r="DE110" i="1"/>
  <c r="AF110" i="1"/>
  <c r="W110" i="1"/>
  <c r="AG110" i="1"/>
  <c r="F95" i="3"/>
  <c r="B110" i="1"/>
  <c r="C95" i="3"/>
  <c r="EO109" i="1"/>
  <c r="EL109" i="1" s="1"/>
  <c r="EN109" i="1"/>
  <c r="EK109" i="1" s="1"/>
  <c r="EM109" i="1"/>
  <c r="EJ109" i="1" s="1"/>
  <c r="DE109" i="1"/>
  <c r="AF109" i="1"/>
  <c r="W109" i="1"/>
  <c r="AE109" i="1"/>
  <c r="AT109" i="1"/>
  <c r="B109" i="1"/>
  <c r="C94" i="3"/>
  <c r="EO108" i="1"/>
  <c r="EL108" i="1" s="1"/>
  <c r="EN108" i="1"/>
  <c r="EK108" i="1" s="1"/>
  <c r="EM108" i="1"/>
  <c r="EJ108" i="1" s="1"/>
  <c r="DE108" i="1"/>
  <c r="AF108" i="1"/>
  <c r="AD108" i="1"/>
  <c r="W108" i="1"/>
  <c r="AC108" i="1"/>
  <c r="B108" i="1"/>
  <c r="C93" i="3"/>
  <c r="EO107" i="1"/>
  <c r="EL107" i="1" s="1"/>
  <c r="EN107" i="1"/>
  <c r="EK107" i="1" s="1"/>
  <c r="EM107" i="1"/>
  <c r="EJ107" i="1" s="1"/>
  <c r="DE107" i="1"/>
  <c r="AF107" i="1"/>
  <c r="Z107" i="1"/>
  <c r="W107" i="1"/>
  <c r="AB107" i="1"/>
  <c r="AQ107" i="1"/>
  <c r="B107" i="1"/>
  <c r="C92" i="3"/>
  <c r="EO106" i="1"/>
  <c r="EL106" i="1" s="1"/>
  <c r="EN106" i="1"/>
  <c r="EK106" i="1" s="1"/>
  <c r="EM106" i="1"/>
  <c r="EJ106" i="1" s="1"/>
  <c r="DE106" i="1"/>
  <c r="AF106" i="1"/>
  <c r="AD106" i="1"/>
  <c r="AA106" i="1"/>
  <c r="AP106" i="1"/>
  <c r="X106" i="1"/>
  <c r="W106" i="1"/>
  <c r="AC106" i="1"/>
  <c r="AR106" i="1"/>
  <c r="B106" i="1"/>
  <c r="C91" i="3"/>
  <c r="EO105" i="1"/>
  <c r="EL105" i="1" s="1"/>
  <c r="EN105" i="1"/>
  <c r="EK105" i="1" s="1"/>
  <c r="EM105" i="1"/>
  <c r="EJ105" i="1" s="1"/>
  <c r="DE105" i="1"/>
  <c r="AI105" i="1"/>
  <c r="H90" i="3"/>
  <c r="AF105" i="1"/>
  <c r="W105" i="1"/>
  <c r="AE105" i="1"/>
  <c r="AT105" i="1"/>
  <c r="B105" i="1"/>
  <c r="C90" i="3"/>
  <c r="EO104" i="1"/>
  <c r="EL104" i="1" s="1"/>
  <c r="EN104" i="1"/>
  <c r="EK104" i="1" s="1"/>
  <c r="EM104" i="1"/>
  <c r="EJ104" i="1" s="1"/>
  <c r="DE104" i="1"/>
  <c r="AH104" i="1"/>
  <c r="G89" i="3"/>
  <c r="AF104" i="1"/>
  <c r="AC104" i="1"/>
  <c r="Z104" i="1"/>
  <c r="AO104" i="1"/>
  <c r="X104" i="1"/>
  <c r="AM104" i="1"/>
  <c r="BG104" i="1"/>
  <c r="W104" i="1"/>
  <c r="AE104" i="1"/>
  <c r="AT104" i="1"/>
  <c r="B104" i="1"/>
  <c r="C89" i="3"/>
  <c r="EO103" i="1"/>
  <c r="EL103" i="1" s="1"/>
  <c r="EN103" i="1"/>
  <c r="EK103" i="1" s="1"/>
  <c r="EM103" i="1"/>
  <c r="EJ103" i="1" s="1"/>
  <c r="DE103" i="1"/>
  <c r="AH103" i="1"/>
  <c r="G88" i="3"/>
  <c r="AF103" i="1"/>
  <c r="AC103" i="1"/>
  <c r="Z103" i="1"/>
  <c r="AO103" i="1"/>
  <c r="W103" i="1"/>
  <c r="AB103" i="1"/>
  <c r="B103" i="1"/>
  <c r="C88" i="3"/>
  <c r="EO102" i="1"/>
  <c r="EL102" i="1" s="1"/>
  <c r="EN102" i="1"/>
  <c r="EK102" i="1" s="1"/>
  <c r="EM102" i="1"/>
  <c r="EJ102" i="1" s="1"/>
  <c r="DE102" i="1"/>
  <c r="AF102" i="1"/>
  <c r="W102" i="1"/>
  <c r="AE102" i="1"/>
  <c r="AT102" i="1"/>
  <c r="B102" i="1"/>
  <c r="C87" i="3"/>
  <c r="EO101" i="1"/>
  <c r="EL101" i="1" s="1"/>
  <c r="EN101" i="1"/>
  <c r="EK101" i="1" s="1"/>
  <c r="EM101" i="1"/>
  <c r="EJ101" i="1" s="1"/>
  <c r="DE101" i="1"/>
  <c r="AI101" i="1"/>
  <c r="H86" i="3"/>
  <c r="AF101" i="1"/>
  <c r="AD101" i="1"/>
  <c r="AA101" i="1"/>
  <c r="X101" i="1"/>
  <c r="AM101" i="1"/>
  <c r="W101" i="1"/>
  <c r="AC101" i="1"/>
  <c r="B101" i="1"/>
  <c r="C86" i="3"/>
  <c r="EO100" i="1"/>
  <c r="EL100" i="1" s="1"/>
  <c r="EN100" i="1"/>
  <c r="EK100" i="1" s="1"/>
  <c r="EM100" i="1"/>
  <c r="EJ100" i="1" s="1"/>
  <c r="DE100" i="1"/>
  <c r="AH100" i="1"/>
  <c r="G85" i="3"/>
  <c r="AF100" i="1"/>
  <c r="W100" i="1"/>
  <c r="AG100" i="1"/>
  <c r="F85" i="3"/>
  <c r="B100" i="1"/>
  <c r="C85" i="3"/>
  <c r="EO99" i="1"/>
  <c r="EL99" i="1" s="1"/>
  <c r="EN99" i="1"/>
  <c r="EK99" i="1" s="1"/>
  <c r="EM99" i="1"/>
  <c r="EJ99" i="1" s="1"/>
  <c r="DE99" i="1"/>
  <c r="AF99" i="1"/>
  <c r="AE99" i="1"/>
  <c r="AT99" i="1"/>
  <c r="AB99" i="1"/>
  <c r="AQ99" i="1"/>
  <c r="W99" i="1"/>
  <c r="B99" i="1"/>
  <c r="C84" i="3"/>
  <c r="EO98" i="1"/>
  <c r="EL98" i="1" s="1"/>
  <c r="EN98" i="1"/>
  <c r="EK98" i="1" s="1"/>
  <c r="EM98" i="1"/>
  <c r="EJ98" i="1" s="1"/>
  <c r="DE98" i="1"/>
  <c r="AF98" i="1"/>
  <c r="AE98" i="1"/>
  <c r="AT98" i="1"/>
  <c r="DD98" i="1"/>
  <c r="W98" i="1"/>
  <c r="AI98" i="1"/>
  <c r="H83" i="3"/>
  <c r="B98" i="1"/>
  <c r="C83" i="3"/>
  <c r="EO97" i="1"/>
  <c r="EL97" i="1" s="1"/>
  <c r="EN97" i="1"/>
  <c r="EK97" i="1" s="1"/>
  <c r="EM97" i="1"/>
  <c r="EJ97" i="1" s="1"/>
  <c r="DE97" i="1"/>
  <c r="AF97" i="1"/>
  <c r="AE97" i="1"/>
  <c r="AT97" i="1"/>
  <c r="Y97" i="1"/>
  <c r="AN97" i="1"/>
  <c r="BH97" i="1"/>
  <c r="W97" i="1"/>
  <c r="AI97" i="1"/>
  <c r="H82" i="3"/>
  <c r="B97" i="1"/>
  <c r="C82" i="3"/>
  <c r="EO96" i="1"/>
  <c r="EL96" i="1" s="1"/>
  <c r="EN96" i="1"/>
  <c r="EK96" i="1" s="1"/>
  <c r="EM96" i="1"/>
  <c r="EJ96" i="1" s="1"/>
  <c r="DE96" i="1"/>
  <c r="AF96" i="1"/>
  <c r="AE96" i="1"/>
  <c r="AT96" i="1"/>
  <c r="W96" i="1"/>
  <c r="AI96" i="1"/>
  <c r="H81" i="3"/>
  <c r="B96" i="1"/>
  <c r="C81" i="3"/>
  <c r="EO95" i="1"/>
  <c r="EL95" i="1" s="1"/>
  <c r="EN95" i="1"/>
  <c r="EK95" i="1" s="1"/>
  <c r="EM95" i="1"/>
  <c r="EJ95" i="1" s="1"/>
  <c r="DE95" i="1"/>
  <c r="AF95" i="1"/>
  <c r="AE95" i="1"/>
  <c r="AT95" i="1"/>
  <c r="BN95" i="1"/>
  <c r="X95" i="1"/>
  <c r="W95" i="1"/>
  <c r="AH95" i="1"/>
  <c r="G80" i="3"/>
  <c r="B95" i="1"/>
  <c r="C80" i="3"/>
  <c r="EO94" i="1"/>
  <c r="EL94" i="1" s="1"/>
  <c r="EN94" i="1"/>
  <c r="EK94" i="1" s="1"/>
  <c r="EM94" i="1"/>
  <c r="EJ94" i="1" s="1"/>
  <c r="DE94" i="1"/>
  <c r="AI94" i="1"/>
  <c r="H79" i="3"/>
  <c r="AG94" i="1"/>
  <c r="F79" i="3"/>
  <c r="AF94" i="1"/>
  <c r="AE94" i="1"/>
  <c r="AT94" i="1"/>
  <c r="AD94" i="1"/>
  <c r="AS94" i="1"/>
  <c r="BM94" i="1"/>
  <c r="AA94" i="1"/>
  <c r="W94" i="1"/>
  <c r="X94" i="1"/>
  <c r="B94" i="1"/>
  <c r="C79" i="3"/>
  <c r="EO93" i="1"/>
  <c r="EL93" i="1" s="1"/>
  <c r="EN93" i="1"/>
  <c r="EK93" i="1" s="1"/>
  <c r="EM93" i="1"/>
  <c r="EJ93" i="1" s="1"/>
  <c r="DE93" i="1"/>
  <c r="AH93" i="1"/>
  <c r="G78" i="3"/>
  <c r="AF93" i="1"/>
  <c r="AE93" i="1"/>
  <c r="AT93" i="1"/>
  <c r="DD93" i="1"/>
  <c r="AC93" i="1"/>
  <c r="Z93" i="1"/>
  <c r="W93" i="1"/>
  <c r="AD93" i="1"/>
  <c r="B93" i="1"/>
  <c r="C78" i="3"/>
  <c r="EO92" i="1"/>
  <c r="EL92" i="1" s="1"/>
  <c r="EN92" i="1"/>
  <c r="EK92" i="1" s="1"/>
  <c r="EM92" i="1"/>
  <c r="EJ92" i="1" s="1"/>
  <c r="DE92" i="1"/>
  <c r="AG92" i="1"/>
  <c r="F77" i="3"/>
  <c r="AF92" i="1"/>
  <c r="AE92" i="1"/>
  <c r="AT92" i="1"/>
  <c r="AD92" i="1"/>
  <c r="AB92" i="1"/>
  <c r="W92" i="1"/>
  <c r="AI92" i="1"/>
  <c r="H77" i="3"/>
  <c r="B92" i="1"/>
  <c r="C77" i="3"/>
  <c r="EO91" i="1"/>
  <c r="EL91" i="1" s="1"/>
  <c r="EN91" i="1"/>
  <c r="EK91" i="1" s="1"/>
  <c r="EM91" i="1"/>
  <c r="EJ91" i="1" s="1"/>
  <c r="DE91" i="1"/>
  <c r="AH91" i="1"/>
  <c r="G76" i="3"/>
  <c r="AF91" i="1"/>
  <c r="AE91" i="1"/>
  <c r="AT91" i="1"/>
  <c r="DD91" i="1"/>
  <c r="AC91" i="1"/>
  <c r="Z91" i="1"/>
  <c r="W91" i="1"/>
  <c r="AD91" i="1"/>
  <c r="B91" i="1"/>
  <c r="C76" i="3"/>
  <c r="EO90" i="1"/>
  <c r="EL90" i="1" s="1"/>
  <c r="EN90" i="1"/>
  <c r="EK90" i="1" s="1"/>
  <c r="EM90" i="1"/>
  <c r="EJ90" i="1" s="1"/>
  <c r="DE90" i="1"/>
  <c r="AF90" i="1"/>
  <c r="AE90" i="1"/>
  <c r="AT90" i="1"/>
  <c r="DD90" i="1"/>
  <c r="AD90" i="1"/>
  <c r="AC90" i="1"/>
  <c r="X90" i="1"/>
  <c r="W90" i="1"/>
  <c r="AI90" i="1"/>
  <c r="H75" i="3"/>
  <c r="B90" i="1"/>
  <c r="C75" i="3"/>
  <c r="EO89" i="1"/>
  <c r="EL89" i="1" s="1"/>
  <c r="EN89" i="1"/>
  <c r="EK89" i="1" s="1"/>
  <c r="EM89" i="1"/>
  <c r="EJ89" i="1" s="1"/>
  <c r="DE89" i="1"/>
  <c r="AF89" i="1"/>
  <c r="AE89" i="1"/>
  <c r="AT89" i="1"/>
  <c r="AC89" i="1"/>
  <c r="W89" i="1"/>
  <c r="AB89" i="1"/>
  <c r="AQ89" i="1"/>
  <c r="B89" i="1"/>
  <c r="C74" i="3"/>
  <c r="EO88" i="1"/>
  <c r="EL88" i="1" s="1"/>
  <c r="EN88" i="1"/>
  <c r="EK88" i="1" s="1"/>
  <c r="EM88" i="1"/>
  <c r="EJ88" i="1" s="1"/>
  <c r="DE88" i="1"/>
  <c r="AF88" i="1"/>
  <c r="AE88" i="1"/>
  <c r="AT88" i="1"/>
  <c r="W88" i="1"/>
  <c r="B88" i="1"/>
  <c r="C73" i="3"/>
  <c r="EO87" i="1"/>
  <c r="EL87" i="1" s="1"/>
  <c r="EN87" i="1"/>
  <c r="EK87" i="1" s="1"/>
  <c r="EM87" i="1"/>
  <c r="EJ87" i="1" s="1"/>
  <c r="DE87" i="1"/>
  <c r="AF87" i="1"/>
  <c r="AE87" i="1"/>
  <c r="AT87" i="1"/>
  <c r="W87" i="1"/>
  <c r="AG87" i="1"/>
  <c r="F72" i="3"/>
  <c r="B87" i="1"/>
  <c r="C72" i="3"/>
  <c r="EO86" i="1"/>
  <c r="EL86" i="1" s="1"/>
  <c r="EN86" i="1"/>
  <c r="EK86" i="1" s="1"/>
  <c r="EM86" i="1"/>
  <c r="EJ86" i="1" s="1"/>
  <c r="DE86" i="1"/>
  <c r="AF86" i="1"/>
  <c r="AE86" i="1"/>
  <c r="AT86" i="1"/>
  <c r="Z86" i="1"/>
  <c r="X86" i="1"/>
  <c r="W86" i="1"/>
  <c r="AD86" i="1"/>
  <c r="B86" i="1"/>
  <c r="C71" i="3"/>
  <c r="EO85" i="1"/>
  <c r="EL85" i="1" s="1"/>
  <c r="EN85" i="1"/>
  <c r="EK85" i="1" s="1"/>
  <c r="EM85" i="1"/>
  <c r="EJ85" i="1" s="1"/>
  <c r="DE85" i="1"/>
  <c r="AG85" i="1"/>
  <c r="F70" i="3"/>
  <c r="AF85" i="1"/>
  <c r="AE85" i="1"/>
  <c r="AT85" i="1"/>
  <c r="AB85" i="1"/>
  <c r="Y85" i="1"/>
  <c r="W85" i="1"/>
  <c r="AI85" i="1"/>
  <c r="H70" i="3"/>
  <c r="B85" i="1"/>
  <c r="C70" i="3"/>
  <c r="EO84" i="1"/>
  <c r="EL84" i="1" s="1"/>
  <c r="EN84" i="1"/>
  <c r="EK84" i="1" s="1"/>
  <c r="EM84" i="1"/>
  <c r="EJ84" i="1" s="1"/>
  <c r="DE84" i="1"/>
  <c r="AG84" i="1"/>
  <c r="F69" i="3"/>
  <c r="AF84" i="1"/>
  <c r="AE84" i="1"/>
  <c r="AT84" i="1"/>
  <c r="BN84" i="1"/>
  <c r="W84" i="1"/>
  <c r="Y84" i="1"/>
  <c r="B84" i="1"/>
  <c r="C69" i="3"/>
  <c r="EO83" i="1"/>
  <c r="EL83" i="1" s="1"/>
  <c r="EN83" i="1"/>
  <c r="EK83" i="1" s="1"/>
  <c r="EM83" i="1"/>
  <c r="EJ83" i="1" s="1"/>
  <c r="DE83" i="1"/>
  <c r="AF83" i="1"/>
  <c r="AE83" i="1"/>
  <c r="AT83" i="1"/>
  <c r="AA83" i="1"/>
  <c r="Y83" i="1"/>
  <c r="AN83" i="1"/>
  <c r="W83" i="1"/>
  <c r="X83" i="1"/>
  <c r="B83" i="1"/>
  <c r="C68" i="3"/>
  <c r="EO82" i="1"/>
  <c r="EL82" i="1" s="1"/>
  <c r="EN82" i="1"/>
  <c r="EK82" i="1" s="1"/>
  <c r="EM82" i="1"/>
  <c r="EJ82" i="1" s="1"/>
  <c r="DE82" i="1"/>
  <c r="AI82" i="1"/>
  <c r="H67" i="3"/>
  <c r="AF82" i="1"/>
  <c r="AE82" i="1"/>
  <c r="AT82" i="1"/>
  <c r="AC82" i="1"/>
  <c r="AR82" i="1"/>
  <c r="AA82" i="1"/>
  <c r="X82" i="1"/>
  <c r="W82" i="1"/>
  <c r="AH82" i="1"/>
  <c r="G67" i="3"/>
  <c r="B82" i="1"/>
  <c r="C67" i="3"/>
  <c r="EO81" i="1"/>
  <c r="EL81" i="1" s="1"/>
  <c r="EN81" i="1"/>
  <c r="EK81" i="1" s="1"/>
  <c r="EM81" i="1"/>
  <c r="EJ81" i="1" s="1"/>
  <c r="DE81" i="1"/>
  <c r="AF81" i="1"/>
  <c r="AE81" i="1"/>
  <c r="AT81" i="1"/>
  <c r="W81" i="1"/>
  <c r="AC81" i="1"/>
  <c r="B81" i="1"/>
  <c r="C66" i="3"/>
  <c r="EO80" i="1"/>
  <c r="EL80" i="1" s="1"/>
  <c r="EN80" i="1"/>
  <c r="EK80" i="1" s="1"/>
  <c r="EM80" i="1"/>
  <c r="EJ80" i="1" s="1"/>
  <c r="DE80" i="1"/>
  <c r="AF80" i="1"/>
  <c r="AE80" i="1"/>
  <c r="AT80" i="1"/>
  <c r="W80" i="1"/>
  <c r="B80" i="1"/>
  <c r="C65" i="3"/>
  <c r="EO79" i="1"/>
  <c r="EL79" i="1" s="1"/>
  <c r="EN79" i="1"/>
  <c r="EK79" i="1" s="1"/>
  <c r="EM79" i="1"/>
  <c r="EJ79" i="1" s="1"/>
  <c r="DE79" i="1"/>
  <c r="AG79" i="1"/>
  <c r="F64" i="3"/>
  <c r="AF79" i="1"/>
  <c r="AE79" i="1"/>
  <c r="AT79" i="1"/>
  <c r="W79" i="1"/>
  <c r="X79" i="1"/>
  <c r="B79" i="1"/>
  <c r="C64" i="3"/>
  <c r="EO78" i="1"/>
  <c r="EL78" i="1" s="1"/>
  <c r="EN78" i="1"/>
  <c r="EK78" i="1" s="1"/>
  <c r="EM78" i="1"/>
  <c r="EJ78" i="1" s="1"/>
  <c r="DE78" i="1"/>
  <c r="AF78" i="1"/>
  <c r="AE78" i="1"/>
  <c r="AT78" i="1"/>
  <c r="DD78" i="1"/>
  <c r="AD78" i="1"/>
  <c r="AS78" i="1"/>
  <c r="X78" i="1"/>
  <c r="W78" i="1"/>
  <c r="AH78" i="1"/>
  <c r="G63" i="3"/>
  <c r="B78" i="1"/>
  <c r="C63" i="3"/>
  <c r="EO77" i="1"/>
  <c r="EL77" i="1" s="1"/>
  <c r="EN77" i="1"/>
  <c r="EK77" i="1" s="1"/>
  <c r="EM77" i="1"/>
  <c r="EJ77" i="1" s="1"/>
  <c r="DE77" i="1"/>
  <c r="AH77" i="1"/>
  <c r="G62" i="3"/>
  <c r="AF77" i="1"/>
  <c r="AE77" i="1"/>
  <c r="AT77" i="1"/>
  <c r="AC77" i="1"/>
  <c r="AR77" i="1"/>
  <c r="AA77" i="1"/>
  <c r="AP77" i="1"/>
  <c r="BJ77" i="1"/>
  <c r="Z77" i="1"/>
  <c r="W77" i="1"/>
  <c r="AD77" i="1"/>
  <c r="B77" i="1"/>
  <c r="C62" i="3"/>
  <c r="EO76" i="1"/>
  <c r="EL76" i="1" s="1"/>
  <c r="EN76" i="1"/>
  <c r="EK76" i="1" s="1"/>
  <c r="EM76" i="1"/>
  <c r="EJ76" i="1" s="1"/>
  <c r="DE76" i="1"/>
  <c r="AF76" i="1"/>
  <c r="AE76" i="1"/>
  <c r="AT76" i="1"/>
  <c r="AB76" i="1"/>
  <c r="AQ76" i="1"/>
  <c r="W76" i="1"/>
  <c r="AI76" i="1"/>
  <c r="H61" i="3"/>
  <c r="B76" i="1"/>
  <c r="C61" i="3"/>
  <c r="EO75" i="1"/>
  <c r="EL75" i="1" s="1"/>
  <c r="EN75" i="1"/>
  <c r="EK75" i="1" s="1"/>
  <c r="EM75" i="1"/>
  <c r="EJ75" i="1" s="1"/>
  <c r="DE75" i="1"/>
  <c r="AG75" i="1"/>
  <c r="F60" i="3"/>
  <c r="AF75" i="1"/>
  <c r="AE75" i="1"/>
  <c r="AT75" i="1"/>
  <c r="AD75" i="1"/>
  <c r="AB75" i="1"/>
  <c r="AA75" i="1"/>
  <c r="W75" i="1"/>
  <c r="X75" i="1"/>
  <c r="B75" i="1"/>
  <c r="C60" i="3"/>
  <c r="EO74" i="1"/>
  <c r="EL74" i="1" s="1"/>
  <c r="EN74" i="1"/>
  <c r="EK74" i="1" s="1"/>
  <c r="EM74" i="1"/>
  <c r="EJ74" i="1" s="1"/>
  <c r="DE74" i="1"/>
  <c r="AF74" i="1"/>
  <c r="AE74" i="1"/>
  <c r="AT74" i="1"/>
  <c r="W74" i="1"/>
  <c r="B74" i="1"/>
  <c r="C59" i="3"/>
  <c r="EO73" i="1"/>
  <c r="EL73" i="1" s="1"/>
  <c r="EN73" i="1"/>
  <c r="EK73" i="1" s="1"/>
  <c r="EM73" i="1"/>
  <c r="EJ73" i="1" s="1"/>
  <c r="DE73" i="1"/>
  <c r="AF73" i="1"/>
  <c r="AE73" i="1"/>
  <c r="AT73" i="1"/>
  <c r="W73" i="1"/>
  <c r="AD73" i="1"/>
  <c r="B73" i="1"/>
  <c r="C58" i="3"/>
  <c r="EO72" i="1"/>
  <c r="EL72" i="1" s="1"/>
  <c r="EN72" i="1"/>
  <c r="EK72" i="1" s="1"/>
  <c r="EM72" i="1"/>
  <c r="EJ72" i="1" s="1"/>
  <c r="DE72" i="1"/>
  <c r="AF72" i="1"/>
  <c r="AE72" i="1"/>
  <c r="AT72" i="1"/>
  <c r="Z72" i="1"/>
  <c r="W72" i="1"/>
  <c r="AG72" i="1"/>
  <c r="F57" i="3"/>
  <c r="B72" i="1"/>
  <c r="C57" i="3"/>
  <c r="EO71" i="1"/>
  <c r="EL71" i="1" s="1"/>
  <c r="EN71" i="1"/>
  <c r="EK71" i="1" s="1"/>
  <c r="EM71" i="1"/>
  <c r="EJ71" i="1" s="1"/>
  <c r="DE71" i="1"/>
  <c r="AF71" i="1"/>
  <c r="AE71" i="1"/>
  <c r="AT71" i="1"/>
  <c r="AD71" i="1"/>
  <c r="AA71" i="1"/>
  <c r="AP71" i="1"/>
  <c r="W71" i="1"/>
  <c r="AC71" i="1"/>
  <c r="B71" i="1"/>
  <c r="C56" i="3"/>
  <c r="EO70" i="1"/>
  <c r="EL70" i="1" s="1"/>
  <c r="EN70" i="1"/>
  <c r="EK70" i="1" s="1"/>
  <c r="EM70" i="1"/>
  <c r="EJ70" i="1" s="1"/>
  <c r="DE70" i="1"/>
  <c r="AH70" i="1"/>
  <c r="G55" i="3"/>
  <c r="AF70" i="1"/>
  <c r="AE70" i="1"/>
  <c r="AT70" i="1"/>
  <c r="DD70" i="1"/>
  <c r="AC70" i="1"/>
  <c r="AR70" i="1"/>
  <c r="AA70" i="1"/>
  <c r="Z70" i="1"/>
  <c r="W70" i="1"/>
  <c r="AD70" i="1"/>
  <c r="B70" i="1"/>
  <c r="C55" i="3"/>
  <c r="EO69" i="1"/>
  <c r="EL69" i="1" s="1"/>
  <c r="EN69" i="1"/>
  <c r="EK69" i="1" s="1"/>
  <c r="EM69" i="1"/>
  <c r="EJ69" i="1" s="1"/>
  <c r="DE69" i="1"/>
  <c r="BD69" i="1"/>
  <c r="AG69" i="1"/>
  <c r="F54" i="3"/>
  <c r="AF69" i="1"/>
  <c r="AE69" i="1"/>
  <c r="AT69" i="1"/>
  <c r="AD69" i="1"/>
  <c r="AA69" i="1"/>
  <c r="Y69" i="1"/>
  <c r="AN69" i="1"/>
  <c r="W69" i="1"/>
  <c r="AC69" i="1"/>
  <c r="AR69" i="1"/>
  <c r="B69" i="1"/>
  <c r="C54" i="3"/>
  <c r="EO68" i="1"/>
  <c r="EL68" i="1" s="1"/>
  <c r="EN68" i="1"/>
  <c r="EK68" i="1" s="1"/>
  <c r="EM68" i="1"/>
  <c r="EJ68" i="1" s="1"/>
  <c r="DE68" i="1"/>
  <c r="AH68" i="1"/>
  <c r="G53" i="3"/>
  <c r="AF68" i="1"/>
  <c r="AE68" i="1"/>
  <c r="AT68" i="1"/>
  <c r="AC68" i="1"/>
  <c r="W68" i="1"/>
  <c r="AG68" i="1"/>
  <c r="F53" i="3"/>
  <c r="B68" i="1"/>
  <c r="C53" i="3"/>
  <c r="EO67" i="1"/>
  <c r="EL67" i="1" s="1"/>
  <c r="EN67" i="1"/>
  <c r="EK67" i="1" s="1"/>
  <c r="EM67" i="1"/>
  <c r="EJ67" i="1" s="1"/>
  <c r="DE67" i="1"/>
  <c r="AF67" i="1"/>
  <c r="AE67" i="1"/>
  <c r="AT67" i="1"/>
  <c r="W67" i="1"/>
  <c r="B67" i="1"/>
  <c r="C52" i="3"/>
  <c r="EO66" i="1"/>
  <c r="EL66" i="1" s="1"/>
  <c r="EN66" i="1"/>
  <c r="EK66" i="1" s="1"/>
  <c r="EM66" i="1"/>
  <c r="EJ66" i="1" s="1"/>
  <c r="DE66" i="1"/>
  <c r="AF66" i="1"/>
  <c r="AE66" i="1"/>
  <c r="AT66" i="1"/>
  <c r="DD66" i="1"/>
  <c r="AD66" i="1"/>
  <c r="X66" i="1"/>
  <c r="W66" i="1"/>
  <c r="AH66" i="1"/>
  <c r="G51" i="3"/>
  <c r="B66" i="1"/>
  <c r="C51" i="3"/>
  <c r="EO65" i="1"/>
  <c r="EL65" i="1" s="1"/>
  <c r="EN65" i="1"/>
  <c r="EK65" i="1" s="1"/>
  <c r="EM65" i="1"/>
  <c r="EJ65" i="1" s="1"/>
  <c r="DE65" i="1"/>
  <c r="AF65" i="1"/>
  <c r="AE65" i="1"/>
  <c r="AT65" i="1"/>
  <c r="AC65" i="1"/>
  <c r="AR65" i="1"/>
  <c r="BL65" i="1"/>
  <c r="AA65" i="1"/>
  <c r="AP65" i="1"/>
  <c r="AZ65" i="1"/>
  <c r="W65" i="1"/>
  <c r="AD65" i="1"/>
  <c r="B65" i="1"/>
  <c r="C50" i="3"/>
  <c r="EO64" i="1"/>
  <c r="EL64" i="1" s="1"/>
  <c r="EN64" i="1"/>
  <c r="EK64" i="1" s="1"/>
  <c r="EM64" i="1"/>
  <c r="EJ64" i="1" s="1"/>
  <c r="DE64" i="1"/>
  <c r="AF64" i="1"/>
  <c r="AE64" i="1"/>
  <c r="AT64" i="1"/>
  <c r="AD64" i="1"/>
  <c r="AC64" i="1"/>
  <c r="AA64" i="1"/>
  <c r="AP64" i="1"/>
  <c r="X64" i="1"/>
  <c r="W64" i="1"/>
  <c r="AH64" i="1"/>
  <c r="G49" i="3"/>
  <c r="B64" i="1"/>
  <c r="C49" i="3"/>
  <c r="EO63" i="1"/>
  <c r="EL63" i="1" s="1"/>
  <c r="EN63" i="1"/>
  <c r="EK63" i="1" s="1"/>
  <c r="EM63" i="1"/>
  <c r="EJ63" i="1" s="1"/>
  <c r="DE63" i="1"/>
  <c r="AF63" i="1"/>
  <c r="AE63" i="1"/>
  <c r="AT63" i="1"/>
  <c r="W63" i="1"/>
  <c r="B63" i="1"/>
  <c r="C48" i="3"/>
  <c r="EO62" i="1"/>
  <c r="EL62" i="1" s="1"/>
  <c r="EN62" i="1"/>
  <c r="EK62" i="1" s="1"/>
  <c r="EM62" i="1"/>
  <c r="EJ62" i="1" s="1"/>
  <c r="DE62" i="1"/>
  <c r="AG62" i="1"/>
  <c r="F47" i="3"/>
  <c r="AF62" i="1"/>
  <c r="AE62" i="1"/>
  <c r="AT62" i="1"/>
  <c r="W62" i="1"/>
  <c r="Y62" i="1"/>
  <c r="B62" i="1"/>
  <c r="C47" i="3"/>
  <c r="EO61" i="1"/>
  <c r="EL61" i="1" s="1"/>
  <c r="EN61" i="1"/>
  <c r="EK61" i="1" s="1"/>
  <c r="EM61" i="1"/>
  <c r="EJ61" i="1" s="1"/>
  <c r="DE61" i="1"/>
  <c r="AF61" i="1"/>
  <c r="AE61" i="1"/>
  <c r="AT61" i="1"/>
  <c r="BD61" i="1"/>
  <c r="AD61" i="1"/>
  <c r="AB61" i="1"/>
  <c r="W61" i="1"/>
  <c r="X61" i="1"/>
  <c r="AM61" i="1"/>
  <c r="B61" i="1"/>
  <c r="C46" i="3"/>
  <c r="EO60" i="1"/>
  <c r="EL60" i="1" s="1"/>
  <c r="EN60" i="1"/>
  <c r="EK60" i="1" s="1"/>
  <c r="EM60" i="1"/>
  <c r="EJ60" i="1" s="1"/>
  <c r="DE60" i="1"/>
  <c r="AF60" i="1"/>
  <c r="AE60" i="1"/>
  <c r="AT60" i="1"/>
  <c r="W60" i="1"/>
  <c r="AG60" i="1"/>
  <c r="F45" i="3"/>
  <c r="B60" i="1"/>
  <c r="C45" i="3"/>
  <c r="EO59" i="1"/>
  <c r="EL59" i="1" s="1"/>
  <c r="EN59" i="1"/>
  <c r="EK59" i="1" s="1"/>
  <c r="EM59" i="1"/>
  <c r="EJ59" i="1" s="1"/>
  <c r="DE59" i="1"/>
  <c r="AF59" i="1"/>
  <c r="AE59" i="1"/>
  <c r="AT59" i="1"/>
  <c r="AD59" i="1"/>
  <c r="X59" i="1"/>
  <c r="W59" i="1"/>
  <c r="AH59" i="1"/>
  <c r="G44" i="3"/>
  <c r="B59" i="1"/>
  <c r="C44" i="3"/>
  <c r="EO58" i="1"/>
  <c r="EL58" i="1" s="1"/>
  <c r="EN58" i="1"/>
  <c r="EK58" i="1" s="1"/>
  <c r="EM58" i="1"/>
  <c r="EJ58" i="1" s="1"/>
  <c r="DE58" i="1"/>
  <c r="AF58" i="1"/>
  <c r="AE58" i="1"/>
  <c r="AT58" i="1"/>
  <c r="AD58" i="1"/>
  <c r="AS58" i="1"/>
  <c r="BM58" i="1"/>
  <c r="AC58" i="1"/>
  <c r="AR58" i="1"/>
  <c r="W58" i="1"/>
  <c r="AH58" i="1"/>
  <c r="G43" i="3"/>
  <c r="B58" i="1"/>
  <c r="C43" i="3"/>
  <c r="EO57" i="1"/>
  <c r="EL57" i="1" s="1"/>
  <c r="EN57" i="1"/>
  <c r="EK57" i="1" s="1"/>
  <c r="EM57" i="1"/>
  <c r="EJ57" i="1" s="1"/>
  <c r="DE57" i="1"/>
  <c r="AF57" i="1"/>
  <c r="AE57" i="1"/>
  <c r="AT57" i="1"/>
  <c r="W57" i="1"/>
  <c r="B57" i="1"/>
  <c r="C42" i="3"/>
  <c r="EO56" i="1"/>
  <c r="EL56" i="1" s="1"/>
  <c r="EN56" i="1"/>
  <c r="EK56" i="1" s="1"/>
  <c r="EM56" i="1"/>
  <c r="EJ56" i="1" s="1"/>
  <c r="DE56" i="1"/>
  <c r="AF56" i="1"/>
  <c r="AE56" i="1"/>
  <c r="AT56" i="1"/>
  <c r="AB56" i="1"/>
  <c r="AQ56" i="1"/>
  <c r="AA56" i="1"/>
  <c r="AP56" i="1"/>
  <c r="CZ56" i="1"/>
  <c r="Y56" i="1"/>
  <c r="W56" i="1"/>
  <c r="X56" i="1"/>
  <c r="B56" i="1"/>
  <c r="C41" i="3"/>
  <c r="EO55" i="1"/>
  <c r="EL55" i="1" s="1"/>
  <c r="EN55" i="1"/>
  <c r="EK55" i="1" s="1"/>
  <c r="EM55" i="1"/>
  <c r="EJ55" i="1" s="1"/>
  <c r="DE55" i="1"/>
  <c r="AF55" i="1"/>
  <c r="AE55" i="1"/>
  <c r="AT55" i="1"/>
  <c r="W55" i="1"/>
  <c r="B55" i="1"/>
  <c r="C40" i="3"/>
  <c r="EO54" i="1"/>
  <c r="EL54" i="1" s="1"/>
  <c r="EN54" i="1"/>
  <c r="EK54" i="1" s="1"/>
  <c r="EM54" i="1"/>
  <c r="EJ54" i="1" s="1"/>
  <c r="DE54" i="1"/>
  <c r="AF54" i="1"/>
  <c r="AE54" i="1"/>
  <c r="AT54" i="1"/>
  <c r="W54" i="1"/>
  <c r="X54" i="1"/>
  <c r="AM54" i="1"/>
  <c r="B54" i="1"/>
  <c r="C39" i="3"/>
  <c r="EO53" i="1"/>
  <c r="EL53" i="1" s="1"/>
  <c r="EN53" i="1"/>
  <c r="EK53" i="1" s="1"/>
  <c r="EM53" i="1"/>
  <c r="EJ53" i="1" s="1"/>
  <c r="DE53" i="1"/>
  <c r="AF53" i="1"/>
  <c r="AE53" i="1"/>
  <c r="AT53" i="1"/>
  <c r="AC53" i="1"/>
  <c r="AA53" i="1"/>
  <c r="Z53" i="1"/>
  <c r="AO53" i="1"/>
  <c r="W53" i="1"/>
  <c r="AH53" i="1"/>
  <c r="G38" i="3"/>
  <c r="B53" i="1"/>
  <c r="C38" i="3"/>
  <c r="EO52" i="1"/>
  <c r="EL52" i="1" s="1"/>
  <c r="EN52" i="1"/>
  <c r="EK52" i="1" s="1"/>
  <c r="EM52" i="1"/>
  <c r="EJ52" i="1" s="1"/>
  <c r="DE52" i="1"/>
  <c r="AF52" i="1"/>
  <c r="AE52" i="1"/>
  <c r="AT52" i="1"/>
  <c r="W52" i="1"/>
  <c r="AD52" i="1"/>
  <c r="AS52" i="1"/>
  <c r="B52" i="1"/>
  <c r="C37" i="3"/>
  <c r="EO51" i="1"/>
  <c r="EL51" i="1" s="1"/>
  <c r="EN51" i="1"/>
  <c r="EK51" i="1" s="1"/>
  <c r="EM51" i="1"/>
  <c r="EJ51" i="1" s="1"/>
  <c r="DE51" i="1"/>
  <c r="AF51" i="1"/>
  <c r="AE51" i="1"/>
  <c r="AT51" i="1"/>
  <c r="W51" i="1"/>
  <c r="X51" i="1"/>
  <c r="B51" i="1"/>
  <c r="C36" i="3"/>
  <c r="EO50" i="1"/>
  <c r="EL50" i="1" s="1"/>
  <c r="EN50" i="1"/>
  <c r="EK50" i="1" s="1"/>
  <c r="EM50" i="1"/>
  <c r="EJ50" i="1" s="1"/>
  <c r="DE50" i="1"/>
  <c r="AF50" i="1"/>
  <c r="AE50" i="1"/>
  <c r="AT50" i="1"/>
  <c r="W50" i="1"/>
  <c r="AB50" i="1"/>
  <c r="AQ50" i="1"/>
  <c r="BK50" i="1"/>
  <c r="B50" i="1"/>
  <c r="C35" i="3"/>
  <c r="EO49" i="1"/>
  <c r="EL49" i="1" s="1"/>
  <c r="EN49" i="1"/>
  <c r="EK49" i="1" s="1"/>
  <c r="EM49" i="1"/>
  <c r="EJ49" i="1" s="1"/>
  <c r="DE49" i="1"/>
  <c r="AF49" i="1"/>
  <c r="AE49" i="1"/>
  <c r="AT49" i="1"/>
  <c r="DD49" i="1"/>
  <c r="W49" i="1"/>
  <c r="AG49" i="1"/>
  <c r="F34" i="3"/>
  <c r="B49" i="1"/>
  <c r="C34" i="3"/>
  <c r="EO48" i="1"/>
  <c r="EL48" i="1" s="1"/>
  <c r="EN48" i="1"/>
  <c r="EK48" i="1" s="1"/>
  <c r="EM48" i="1"/>
  <c r="EJ48" i="1" s="1"/>
  <c r="DE48" i="1"/>
  <c r="AF48" i="1"/>
  <c r="AE48" i="1"/>
  <c r="AT48" i="1"/>
  <c r="W48" i="1"/>
  <c r="AH48" i="1"/>
  <c r="G33" i="3"/>
  <c r="B48" i="1"/>
  <c r="C33" i="3"/>
  <c r="EO47" i="1"/>
  <c r="EL47" i="1" s="1"/>
  <c r="EN47" i="1"/>
  <c r="EK47" i="1" s="1"/>
  <c r="EM47" i="1"/>
  <c r="EJ47" i="1" s="1"/>
  <c r="DE47" i="1"/>
  <c r="AF47" i="1"/>
  <c r="AE47" i="1"/>
  <c r="AT47" i="1"/>
  <c r="AB47" i="1"/>
  <c r="W47" i="1"/>
  <c r="AI47" i="1"/>
  <c r="H32" i="3"/>
  <c r="B47" i="1"/>
  <c r="C32" i="3"/>
  <c r="EO46" i="1"/>
  <c r="EL46" i="1" s="1"/>
  <c r="EN46" i="1"/>
  <c r="EK46" i="1" s="1"/>
  <c r="EM46" i="1"/>
  <c r="EJ46" i="1" s="1"/>
  <c r="DE46" i="1"/>
  <c r="AI46" i="1"/>
  <c r="H31" i="3"/>
  <c r="AF46" i="1"/>
  <c r="AE46" i="1"/>
  <c r="AT46" i="1"/>
  <c r="AD46" i="1"/>
  <c r="AB46" i="1"/>
  <c r="AQ46" i="1"/>
  <c r="AA46" i="1"/>
  <c r="Y46" i="1"/>
  <c r="AN46" i="1"/>
  <c r="W46" i="1"/>
  <c r="AH46" i="1"/>
  <c r="G31" i="3"/>
  <c r="B46" i="1"/>
  <c r="C31" i="3"/>
  <c r="EO45" i="1"/>
  <c r="EL45" i="1" s="1"/>
  <c r="EN45" i="1"/>
  <c r="EK45" i="1" s="1"/>
  <c r="EM45" i="1"/>
  <c r="EJ45" i="1" s="1"/>
  <c r="DE45" i="1"/>
  <c r="AF45" i="1"/>
  <c r="AE45" i="1"/>
  <c r="AT45" i="1"/>
  <c r="W45" i="1"/>
  <c r="AI45" i="1"/>
  <c r="H30" i="3"/>
  <c r="B45" i="1"/>
  <c r="C30" i="3"/>
  <c r="EO44" i="1"/>
  <c r="EL44" i="1" s="1"/>
  <c r="EN44" i="1"/>
  <c r="EK44" i="1" s="1"/>
  <c r="EM44" i="1"/>
  <c r="EJ44" i="1" s="1"/>
  <c r="DE44" i="1"/>
  <c r="AF44" i="1"/>
  <c r="AE44" i="1"/>
  <c r="AT44" i="1"/>
  <c r="W44" i="1"/>
  <c r="B44" i="1"/>
  <c r="C29" i="3"/>
  <c r="EO43" i="1"/>
  <c r="EL43" i="1" s="1"/>
  <c r="EN43" i="1"/>
  <c r="EK43" i="1" s="1"/>
  <c r="EM43" i="1"/>
  <c r="EJ43" i="1" s="1"/>
  <c r="DE43" i="1"/>
  <c r="AF43" i="1"/>
  <c r="AE43" i="1"/>
  <c r="AT43" i="1"/>
  <c r="W43" i="1"/>
  <c r="AC43" i="1"/>
  <c r="B43" i="1"/>
  <c r="C28" i="3"/>
  <c r="EO42" i="1"/>
  <c r="EL42" i="1" s="1"/>
  <c r="EN42" i="1"/>
  <c r="EK42" i="1" s="1"/>
  <c r="EM42" i="1"/>
  <c r="EJ42" i="1" s="1"/>
  <c r="DE42" i="1"/>
  <c r="AF42" i="1"/>
  <c r="AE42" i="1"/>
  <c r="AT42" i="1"/>
  <c r="Z42" i="1"/>
  <c r="W42" i="1"/>
  <c r="AH42" i="1"/>
  <c r="G27" i="3"/>
  <c r="B42" i="1"/>
  <c r="C27" i="3"/>
  <c r="EO41" i="1"/>
  <c r="EL41" i="1" s="1"/>
  <c r="EN41" i="1"/>
  <c r="EK41" i="1" s="1"/>
  <c r="EM41" i="1"/>
  <c r="EJ41" i="1" s="1"/>
  <c r="DE41" i="1"/>
  <c r="AT41" i="1"/>
  <c r="AF41" i="1"/>
  <c r="AE41" i="1"/>
  <c r="W41" i="1"/>
  <c r="Z41" i="1"/>
  <c r="AO41" i="1"/>
  <c r="B41" i="1"/>
  <c r="C26" i="3"/>
  <c r="EO40" i="1"/>
  <c r="EL40" i="1" s="1"/>
  <c r="EN40" i="1"/>
  <c r="EK40" i="1" s="1"/>
  <c r="EM40" i="1"/>
  <c r="EJ40" i="1" s="1"/>
  <c r="DE40" i="1"/>
  <c r="AF40" i="1"/>
  <c r="AE40" i="1"/>
  <c r="AT40" i="1"/>
  <c r="DD40" i="1"/>
  <c r="W40" i="1"/>
  <c r="AC40" i="1"/>
  <c r="B40" i="1"/>
  <c r="C25" i="3"/>
  <c r="EO39" i="1"/>
  <c r="EL39" i="1" s="1"/>
  <c r="EN39" i="1"/>
  <c r="EK39" i="1" s="1"/>
  <c r="EM39" i="1"/>
  <c r="EJ39" i="1" s="1"/>
  <c r="DE39" i="1"/>
  <c r="AR39" i="1"/>
  <c r="DB39" i="1"/>
  <c r="AG39" i="1"/>
  <c r="F24" i="3"/>
  <c r="AF39" i="1"/>
  <c r="AE39" i="1"/>
  <c r="AT39" i="1"/>
  <c r="AD39" i="1"/>
  <c r="AB39" i="1"/>
  <c r="Y39" i="1"/>
  <c r="W39" i="1"/>
  <c r="AC39" i="1"/>
  <c r="B39" i="1"/>
  <c r="C24" i="3"/>
  <c r="EO38" i="1"/>
  <c r="EL38" i="1" s="1"/>
  <c r="EN38" i="1"/>
  <c r="EK38" i="1" s="1"/>
  <c r="EM38" i="1"/>
  <c r="EJ38" i="1" s="1"/>
  <c r="DE38" i="1"/>
  <c r="AH38" i="1"/>
  <c r="AG38" i="1"/>
  <c r="AF38" i="1"/>
  <c r="AE38" i="1"/>
  <c r="AT38" i="1"/>
  <c r="AD38" i="1"/>
  <c r="BW38" i="1"/>
  <c r="AB38" i="1"/>
  <c r="W38" i="1"/>
  <c r="AC38" i="1"/>
  <c r="B38" i="1"/>
  <c r="EO37" i="1"/>
  <c r="EL37" i="1" s="1"/>
  <c r="EN37" i="1"/>
  <c r="EK37" i="1" s="1"/>
  <c r="EM37" i="1"/>
  <c r="EJ37" i="1" s="1"/>
  <c r="DE37" i="1"/>
  <c r="AI37" i="1"/>
  <c r="AH37" i="1"/>
  <c r="AG37" i="1"/>
  <c r="AF37" i="1"/>
  <c r="AE37" i="1"/>
  <c r="AT37" i="1"/>
  <c r="AD37" i="1"/>
  <c r="AC37" i="1"/>
  <c r="AB37" i="1"/>
  <c r="Y37" i="1"/>
  <c r="X37" i="1"/>
  <c r="W37" i="1"/>
  <c r="Z37" i="1"/>
  <c r="B37" i="1"/>
  <c r="EO36" i="1"/>
  <c r="EL36" i="1" s="1"/>
  <c r="EN36" i="1"/>
  <c r="EK36" i="1" s="1"/>
  <c r="EM36" i="1"/>
  <c r="EJ36" i="1" s="1"/>
  <c r="DE36" i="1"/>
  <c r="AH36" i="1"/>
  <c r="AF36" i="1"/>
  <c r="AE36" i="1"/>
  <c r="AT36" i="1"/>
  <c r="AD36" i="1"/>
  <c r="AC36" i="1"/>
  <c r="Z36" i="1"/>
  <c r="W36" i="1"/>
  <c r="AA36" i="1"/>
  <c r="B36" i="1"/>
  <c r="EO35" i="1"/>
  <c r="EL35" i="1" s="1"/>
  <c r="EN35" i="1"/>
  <c r="EK35" i="1" s="1"/>
  <c r="EM35" i="1"/>
  <c r="EJ35" i="1" s="1"/>
  <c r="DE35" i="1"/>
  <c r="AT35" i="1"/>
  <c r="BN35" i="1"/>
  <c r="AH35" i="1"/>
  <c r="AF35" i="1"/>
  <c r="AE35" i="1"/>
  <c r="AD35" i="1"/>
  <c r="BW35" i="1"/>
  <c r="W35" i="1"/>
  <c r="AB35" i="1"/>
  <c r="B35" i="1"/>
  <c r="EO34" i="1"/>
  <c r="EL34" i="1" s="1"/>
  <c r="EN34" i="1"/>
  <c r="EK34" i="1" s="1"/>
  <c r="EM34" i="1"/>
  <c r="EJ34" i="1" s="1"/>
  <c r="DE34" i="1"/>
  <c r="BW34" i="1"/>
  <c r="DO34" i="1"/>
  <c r="AI34" i="1"/>
  <c r="AH34" i="1"/>
  <c r="AG34" i="1"/>
  <c r="AF34" i="1"/>
  <c r="AE34" i="1"/>
  <c r="AT34" i="1"/>
  <c r="AD34" i="1"/>
  <c r="AS34" i="1"/>
  <c r="BM34" i="1"/>
  <c r="AC34" i="1"/>
  <c r="AB34" i="1"/>
  <c r="Y34" i="1"/>
  <c r="AN34" i="1"/>
  <c r="X34" i="1"/>
  <c r="AM34" i="1"/>
  <c r="W34" i="1"/>
  <c r="Z34" i="1"/>
  <c r="B34" i="1"/>
  <c r="EO33" i="1"/>
  <c r="EL33" i="1" s="1"/>
  <c r="EN33" i="1"/>
  <c r="EK33" i="1" s="1"/>
  <c r="EM33" i="1"/>
  <c r="EJ33" i="1" s="1"/>
  <c r="DE33" i="1"/>
  <c r="AI33" i="1"/>
  <c r="AH33" i="1"/>
  <c r="AG33" i="1"/>
  <c r="AF33" i="1"/>
  <c r="AE33" i="1"/>
  <c r="AT33" i="1"/>
  <c r="DD33" i="1"/>
  <c r="AD33" i="1"/>
  <c r="BW33" i="1"/>
  <c r="AB33" i="1"/>
  <c r="W33" i="1"/>
  <c r="Z33" i="1"/>
  <c r="AO33" i="1"/>
  <c r="B33" i="1"/>
  <c r="EO32" i="1"/>
  <c r="EL32" i="1" s="1"/>
  <c r="EN32" i="1"/>
  <c r="EK32" i="1" s="1"/>
  <c r="EM32" i="1"/>
  <c r="EJ32" i="1" s="1"/>
  <c r="DE32" i="1"/>
  <c r="AT32" i="1"/>
  <c r="DD32" i="1"/>
  <c r="AH32" i="1"/>
  <c r="AF32" i="1"/>
  <c r="AE32" i="1"/>
  <c r="AD32" i="1"/>
  <c r="AS32" i="1"/>
  <c r="W32" i="1"/>
  <c r="AB32" i="1"/>
  <c r="B32" i="1"/>
  <c r="EO31" i="1"/>
  <c r="EL31" i="1" s="1"/>
  <c r="EN31" i="1"/>
  <c r="EK31" i="1" s="1"/>
  <c r="EM31" i="1"/>
  <c r="EJ31" i="1" s="1"/>
  <c r="DE31" i="1"/>
  <c r="BW31" i="1"/>
  <c r="DO31" i="1"/>
  <c r="AS31" i="1"/>
  <c r="DC31" i="1"/>
  <c r="AI31" i="1"/>
  <c r="AH31" i="1"/>
  <c r="AF31" i="1"/>
  <c r="AE31" i="1"/>
  <c r="AT31" i="1"/>
  <c r="AD31" i="1"/>
  <c r="Z31" i="1"/>
  <c r="W31" i="1"/>
  <c r="AC31" i="1"/>
  <c r="AR31" i="1"/>
  <c r="DB31" i="1"/>
  <c r="B31" i="1"/>
  <c r="EO30" i="1"/>
  <c r="EL30" i="1" s="1"/>
  <c r="EN30" i="1"/>
  <c r="EK30" i="1" s="1"/>
  <c r="EM30" i="1"/>
  <c r="EJ30" i="1" s="1"/>
  <c r="DE30" i="1"/>
  <c r="AO30" i="1"/>
  <c r="BI30" i="1"/>
  <c r="AH30" i="1"/>
  <c r="AG30" i="1"/>
  <c r="AF30" i="1"/>
  <c r="AE30" i="1"/>
  <c r="AT30" i="1"/>
  <c r="AD30" i="1"/>
  <c r="BW30" i="1"/>
  <c r="AB30" i="1"/>
  <c r="Z30" i="1"/>
  <c r="W30" i="1"/>
  <c r="AI30" i="1"/>
  <c r="B30" i="1"/>
  <c r="EO29" i="1"/>
  <c r="EL29" i="1" s="1"/>
  <c r="EN29" i="1"/>
  <c r="EK29" i="1" s="1"/>
  <c r="EM29" i="1"/>
  <c r="EJ29" i="1" s="1"/>
  <c r="DE29" i="1"/>
  <c r="AI29" i="1"/>
  <c r="AH29" i="1"/>
  <c r="AG29" i="1"/>
  <c r="AF29" i="1"/>
  <c r="AE29" i="1"/>
  <c r="AT29" i="1"/>
  <c r="AD29" i="1"/>
  <c r="BW29" i="1"/>
  <c r="DO29" i="1"/>
  <c r="AB29" i="1"/>
  <c r="AQ29" i="1"/>
  <c r="DA29" i="1"/>
  <c r="AA29" i="1"/>
  <c r="AP29" i="1"/>
  <c r="Z29" i="1"/>
  <c r="Y29" i="1"/>
  <c r="AN29" i="1"/>
  <c r="BH29" i="1"/>
  <c r="W29" i="1"/>
  <c r="AC29" i="1"/>
  <c r="B29" i="1"/>
  <c r="EO28" i="1"/>
  <c r="EL28" i="1" s="1"/>
  <c r="EN28" i="1"/>
  <c r="EK28" i="1" s="1"/>
  <c r="EM28" i="1"/>
  <c r="EJ28" i="1" s="1"/>
  <c r="DE28" i="1"/>
  <c r="AI28" i="1"/>
  <c r="AH28" i="1"/>
  <c r="AF28" i="1"/>
  <c r="AE28" i="1"/>
  <c r="AT28" i="1"/>
  <c r="AD28" i="1"/>
  <c r="AB28" i="1"/>
  <c r="AA28" i="1"/>
  <c r="AP28" i="1"/>
  <c r="CZ28" i="1"/>
  <c r="Z28" i="1"/>
  <c r="AO28" i="1"/>
  <c r="W28" i="1"/>
  <c r="AG28" i="1"/>
  <c r="B28" i="1"/>
  <c r="EO27" i="1"/>
  <c r="EL27" i="1" s="1"/>
  <c r="EN27" i="1"/>
  <c r="EK27" i="1" s="1"/>
  <c r="EM27" i="1"/>
  <c r="EJ27" i="1" s="1"/>
  <c r="DE27" i="1"/>
  <c r="AH27" i="1"/>
  <c r="AF27" i="1"/>
  <c r="AE27" i="1"/>
  <c r="AT27" i="1"/>
  <c r="AD27" i="1"/>
  <c r="BW27" i="1"/>
  <c r="W27" i="1"/>
  <c r="AB27" i="1"/>
  <c r="B27" i="1"/>
  <c r="EO26" i="1"/>
  <c r="EL26" i="1" s="1"/>
  <c r="EN26" i="1"/>
  <c r="EK26" i="1" s="1"/>
  <c r="EM26" i="1"/>
  <c r="EJ26" i="1" s="1"/>
  <c r="DE26" i="1"/>
  <c r="AI26" i="1"/>
  <c r="AH26" i="1"/>
  <c r="AG26" i="1"/>
  <c r="AF26" i="1"/>
  <c r="AE26" i="1"/>
  <c r="AT26" i="1"/>
  <c r="AD26" i="1"/>
  <c r="BW26" i="1"/>
  <c r="AB26" i="1"/>
  <c r="Z26" i="1"/>
  <c r="W26" i="1"/>
  <c r="AC26" i="1"/>
  <c r="B26" i="1"/>
  <c r="EO25" i="1"/>
  <c r="EL25" i="1" s="1"/>
  <c r="EN25" i="1"/>
  <c r="EK25" i="1" s="1"/>
  <c r="EM25" i="1"/>
  <c r="EJ25" i="1" s="1"/>
  <c r="DE25" i="1"/>
  <c r="AH25" i="1"/>
  <c r="AF25" i="1"/>
  <c r="AE25" i="1"/>
  <c r="AT25" i="1"/>
  <c r="DD25" i="1"/>
  <c r="AD25" i="1"/>
  <c r="BW25" i="1"/>
  <c r="W25" i="1"/>
  <c r="AB25" i="1"/>
  <c r="B25" i="1"/>
  <c r="EO24" i="1"/>
  <c r="EL24" i="1" s="1"/>
  <c r="EN24" i="1"/>
  <c r="EK24" i="1" s="1"/>
  <c r="EM24" i="1"/>
  <c r="EJ24" i="1" s="1"/>
  <c r="DE24" i="1"/>
  <c r="AI24" i="1"/>
  <c r="AH24" i="1"/>
  <c r="AG24" i="1"/>
  <c r="AF24" i="1"/>
  <c r="AE24" i="1"/>
  <c r="AT24" i="1"/>
  <c r="DD24" i="1"/>
  <c r="AD24" i="1"/>
  <c r="AS24" i="1"/>
  <c r="AC24" i="1"/>
  <c r="X24" i="1"/>
  <c r="W24" i="1"/>
  <c r="Z24" i="1"/>
  <c r="B24" i="1"/>
  <c r="EO23" i="1"/>
  <c r="EL23" i="1" s="1"/>
  <c r="EN23" i="1"/>
  <c r="EK23" i="1" s="1"/>
  <c r="EM23" i="1"/>
  <c r="EJ23" i="1" s="1"/>
  <c r="DE23" i="1"/>
  <c r="AI23" i="1"/>
  <c r="AH23" i="1"/>
  <c r="AG23" i="1"/>
  <c r="AF23" i="1"/>
  <c r="AE23" i="1"/>
  <c r="AT23" i="1"/>
  <c r="AD23" i="1"/>
  <c r="AS23" i="1"/>
  <c r="DC23" i="1"/>
  <c r="Y23" i="1"/>
  <c r="X23" i="1"/>
  <c r="W23" i="1"/>
  <c r="Z23" i="1"/>
  <c r="B23" i="1"/>
  <c r="EO22" i="1"/>
  <c r="EL22" i="1" s="1"/>
  <c r="EN22" i="1"/>
  <c r="EK22" i="1" s="1"/>
  <c r="EM22" i="1"/>
  <c r="EJ22" i="1" s="1"/>
  <c r="DE22" i="1"/>
  <c r="AO22" i="1"/>
  <c r="BI22" i="1"/>
  <c r="AH22" i="1"/>
  <c r="AG22" i="1"/>
  <c r="AF22" i="1"/>
  <c r="AE22" i="1"/>
  <c r="AT22" i="1"/>
  <c r="AD22" i="1"/>
  <c r="BW22" i="1"/>
  <c r="AB22" i="1"/>
  <c r="Z22" i="1"/>
  <c r="Y22" i="1"/>
  <c r="X22" i="1"/>
  <c r="W22" i="1"/>
  <c r="AI22" i="1"/>
  <c r="B22" i="1"/>
  <c r="EO21" i="1"/>
  <c r="EL21" i="1" s="1"/>
  <c r="EN21" i="1"/>
  <c r="EK21" i="1" s="1"/>
  <c r="EM21" i="1"/>
  <c r="EJ21" i="1" s="1"/>
  <c r="DE21" i="1"/>
  <c r="AH21" i="1"/>
  <c r="AF21" i="1"/>
  <c r="AE21" i="1"/>
  <c r="AT21" i="1"/>
  <c r="AD21" i="1"/>
  <c r="BW21" i="1"/>
  <c r="DO21" i="1"/>
  <c r="W21" i="1"/>
  <c r="AB21" i="1"/>
  <c r="B21" i="1"/>
  <c r="EO20" i="1"/>
  <c r="EL20" i="1" s="1"/>
  <c r="EN20" i="1"/>
  <c r="EK20" i="1" s="1"/>
  <c r="EM20" i="1"/>
  <c r="EJ20" i="1" s="1"/>
  <c r="DE20" i="1"/>
  <c r="AH20" i="1"/>
  <c r="AG20" i="1"/>
  <c r="AF20" i="1"/>
  <c r="AE20" i="1"/>
  <c r="AT20" i="1"/>
  <c r="AD20" i="1"/>
  <c r="AB20" i="1"/>
  <c r="Z20" i="1"/>
  <c r="W20" i="1"/>
  <c r="AI20" i="1"/>
  <c r="B20" i="1"/>
  <c r="DD19" i="1"/>
  <c r="DC19" i="1"/>
  <c r="DB19" i="1"/>
  <c r="DA19" i="1"/>
  <c r="CZ19" i="1"/>
  <c r="CY19" i="1"/>
  <c r="CX19" i="1"/>
  <c r="CW19" i="1"/>
  <c r="BN19" i="1"/>
  <c r="BM19" i="1"/>
  <c r="BV19" i="1" s="1"/>
  <c r="BL19" i="1"/>
  <c r="BK19" i="1"/>
  <c r="BJ19" i="1"/>
  <c r="BT19" i="1"/>
  <c r="DL19" i="1" s="1"/>
  <c r="BI19" i="1"/>
  <c r="BH19" i="1"/>
  <c r="BR19" i="1"/>
  <c r="DT19" i="1" s="1"/>
  <c r="BG19" i="1"/>
  <c r="BD19" i="1"/>
  <c r="BC19" i="1"/>
  <c r="BB19" i="1"/>
  <c r="BA19" i="1"/>
  <c r="AZ19" i="1"/>
  <c r="AY19" i="1"/>
  <c r="AX19" i="1"/>
  <c r="AW19" i="1"/>
  <c r="AT19" i="1"/>
  <c r="AS19" i="1"/>
  <c r="AR19" i="1"/>
  <c r="AQ19" i="1"/>
  <c r="AP19" i="1"/>
  <c r="AO19" i="1"/>
  <c r="AN19" i="1"/>
  <c r="AM19" i="1"/>
  <c r="AI19" i="1"/>
  <c r="H23" i="3"/>
  <c r="AP23" i="3"/>
  <c r="AH19" i="1"/>
  <c r="G23" i="3"/>
  <c r="AG19" i="1"/>
  <c r="F23" i="3"/>
  <c r="AF19" i="1"/>
  <c r="AE19" i="1"/>
  <c r="AD19" i="1"/>
  <c r="AC19" i="1"/>
  <c r="AB19" i="1"/>
  <c r="AA19" i="1"/>
  <c r="Z19" i="1"/>
  <c r="Y19" i="1"/>
  <c r="X19" i="1"/>
  <c r="DE17" i="1"/>
  <c r="P6" i="1"/>
  <c r="O6" i="1"/>
  <c r="N6" i="1"/>
  <c r="M6" i="1"/>
  <c r="L6" i="1"/>
  <c r="K6" i="1"/>
  <c r="J6" i="1"/>
  <c r="I6" i="1"/>
  <c r="BO34" i="5"/>
  <c r="BQ34" i="5"/>
  <c r="BO79" i="5"/>
  <c r="BO41" i="5"/>
  <c r="BQ41" i="5"/>
  <c r="AN23" i="4"/>
  <c r="AU23" i="4"/>
  <c r="K23" i="4"/>
  <c r="AF23" i="4"/>
  <c r="CI19" i="2"/>
  <c r="EK19" i="2" s="1"/>
  <c r="AO25" i="2"/>
  <c r="BD25" i="2"/>
  <c r="AM39" i="2"/>
  <c r="BB39" i="2"/>
  <c r="DL39" i="2"/>
  <c r="AR43" i="2"/>
  <c r="AO45" i="2"/>
  <c r="AQ55" i="2"/>
  <c r="AL65" i="2"/>
  <c r="AP67" i="2"/>
  <c r="AR70" i="2"/>
  <c r="AN72" i="2"/>
  <c r="AO78" i="2"/>
  <c r="BD78" i="2"/>
  <c r="AP98" i="2"/>
  <c r="AO103" i="2"/>
  <c r="AQ108" i="2"/>
  <c r="AL133" i="2"/>
  <c r="AL141" i="2"/>
  <c r="AK146" i="2"/>
  <c r="AG23" i="4"/>
  <c r="AV23" i="4"/>
  <c r="L23" i="4"/>
  <c r="AO23" i="4"/>
  <c r="BA22" i="2"/>
  <c r="AS25" i="2"/>
  <c r="AO33" i="2"/>
  <c r="BD33" i="2"/>
  <c r="AS45" i="2"/>
  <c r="AO49" i="2"/>
  <c r="AL53" i="2"/>
  <c r="BA53" i="2"/>
  <c r="AK63" i="2"/>
  <c r="AP65" i="2"/>
  <c r="AQ67" i="2"/>
  <c r="AP76" i="2"/>
  <c r="AP78" i="2"/>
  <c r="AR81" i="2"/>
  <c r="AM84" i="2"/>
  <c r="AQ95" i="2"/>
  <c r="BF95" i="2"/>
  <c r="AL105" i="2"/>
  <c r="AK121" i="2"/>
  <c r="AL126" i="2"/>
  <c r="AM141" i="2"/>
  <c r="AO146" i="2"/>
  <c r="AP23" i="4"/>
  <c r="AH23" i="4"/>
  <c r="M23" i="4"/>
  <c r="AW23" i="4"/>
  <c r="AM22" i="2"/>
  <c r="BB22" i="2"/>
  <c r="BG26" i="2"/>
  <c r="AK44" i="2"/>
  <c r="AP49" i="2"/>
  <c r="AM53" i="2"/>
  <c r="AL63" i="2"/>
  <c r="AK71" i="2"/>
  <c r="AZ71" i="2"/>
  <c r="AQ76" i="2"/>
  <c r="AN84" i="2"/>
  <c r="AM87" i="2"/>
  <c r="AK104" i="2"/>
  <c r="AO121" i="2"/>
  <c r="AO126" i="2"/>
  <c r="AP141" i="2"/>
  <c r="AN28" i="2"/>
  <c r="BG31" i="2"/>
  <c r="AO53" i="2"/>
  <c r="AK57" i="2"/>
  <c r="AR63" i="2"/>
  <c r="AM66" i="2"/>
  <c r="AL71" i="2"/>
  <c r="AR76" i="2"/>
  <c r="AL104" i="2"/>
  <c r="AP126" i="2"/>
  <c r="AK147" i="2"/>
  <c r="CE19" i="2"/>
  <c r="EG19" i="2" s="1"/>
  <c r="BG44" i="2"/>
  <c r="AO21" i="2"/>
  <c r="AK25" i="2"/>
  <c r="BG33" i="2"/>
  <c r="BQ33" i="2"/>
  <c r="AN35" i="2"/>
  <c r="AP38" i="2"/>
  <c r="AK45" i="2"/>
  <c r="AP54" i="2"/>
  <c r="AO57" i="2"/>
  <c r="AO64" i="2"/>
  <c r="AL67" i="2"/>
  <c r="AK70" i="2"/>
  <c r="AZ70" i="2"/>
  <c r="AL72" i="2"/>
  <c r="AK78" i="2"/>
  <c r="AQ79" i="2"/>
  <c r="AP91" i="2"/>
  <c r="AO94" i="2"/>
  <c r="AO97" i="2"/>
  <c r="AK103" i="2"/>
  <c r="AL108" i="2"/>
  <c r="BA108" i="2"/>
  <c r="AP140" i="2"/>
  <c r="AN147" i="2"/>
  <c r="AP21" i="2"/>
  <c r="AN25" i="2"/>
  <c r="AL45" i="2"/>
  <c r="AL70" i="2"/>
  <c r="AM72" i="2"/>
  <c r="AL78" i="2"/>
  <c r="BA78" i="2"/>
  <c r="AP94" i="2"/>
  <c r="AN103" i="2"/>
  <c r="DP26" i="2"/>
  <c r="BZ26" i="2"/>
  <c r="DP27" i="2"/>
  <c r="BP27" i="2"/>
  <c r="BU22" i="2"/>
  <c r="BK22" i="2"/>
  <c r="AP42" i="2"/>
  <c r="AP46" i="2"/>
  <c r="AK48" i="2"/>
  <c r="AL50" i="2"/>
  <c r="BA50" i="2"/>
  <c r="AK52" i="2"/>
  <c r="AQ54" i="2"/>
  <c r="AL58" i="2"/>
  <c r="AL60" i="2"/>
  <c r="BA60" i="2"/>
  <c r="AK62" i="2"/>
  <c r="AL64" i="2"/>
  <c r="AM65" i="2"/>
  <c r="AR74" i="2"/>
  <c r="AS74" i="2"/>
  <c r="AN78" i="2"/>
  <c r="AN79" i="2"/>
  <c r="BC79" i="2"/>
  <c r="AS81" i="2"/>
  <c r="AN94" i="2"/>
  <c r="AN95" i="2"/>
  <c r="AN98" i="2"/>
  <c r="BC98" i="2"/>
  <c r="AP99" i="2"/>
  <c r="AS109" i="2"/>
  <c r="AM112" i="2"/>
  <c r="BB112" i="2"/>
  <c r="AR117" i="2"/>
  <c r="AO118" i="2"/>
  <c r="AN121" i="2"/>
  <c r="AN122" i="2"/>
  <c r="AL124" i="2"/>
  <c r="AK126" i="2"/>
  <c r="AM127" i="2"/>
  <c r="AR132" i="2"/>
  <c r="AS133" i="2"/>
  <c r="AM136" i="2"/>
  <c r="AS139" i="2"/>
  <c r="AS33" i="2"/>
  <c r="AK37" i="2"/>
  <c r="AZ37" i="2"/>
  <c r="AL38" i="2"/>
  <c r="BA38" i="2"/>
  <c r="AP41" i="2"/>
  <c r="BE41" i="2"/>
  <c r="AQ42" i="2"/>
  <c r="AS44" i="2"/>
  <c r="AQ46" i="2"/>
  <c r="BF46" i="2"/>
  <c r="AM48" i="2"/>
  <c r="AM49" i="2"/>
  <c r="AL52" i="2"/>
  <c r="AN60" i="2"/>
  <c r="BC60" i="2"/>
  <c r="AM64" i="2"/>
  <c r="AN65" i="2"/>
  <c r="AN67" i="2"/>
  <c r="AS69" i="2"/>
  <c r="AN75" i="2"/>
  <c r="AR82" i="2"/>
  <c r="AS83" i="2"/>
  <c r="AN86" i="2"/>
  <c r="BC86" i="2"/>
  <c r="AN90" i="2"/>
  <c r="AP95" i="2"/>
  <c r="AO98" i="2"/>
  <c r="BD98" i="2"/>
  <c r="AL109" i="2"/>
  <c r="AO112" i="2"/>
  <c r="AL115" i="2"/>
  <c r="AK117" i="2"/>
  <c r="AK118" i="2"/>
  <c r="AZ118" i="2"/>
  <c r="AP127" i="2"/>
  <c r="AL130" i="2"/>
  <c r="BA130" i="2"/>
  <c r="AN136" i="2"/>
  <c r="AL138" i="2"/>
  <c r="AM144" i="2"/>
  <c r="AL146" i="2"/>
  <c r="AS21" i="2"/>
  <c r="AN22" i="2"/>
  <c r="BC22" i="2"/>
  <c r="AP25" i="2"/>
  <c r="AP26" i="2"/>
  <c r="AL29" i="2"/>
  <c r="BA29" i="2"/>
  <c r="BU29" i="2"/>
  <c r="CD29" i="2"/>
  <c r="AK33" i="2"/>
  <c r="AZ33" i="2"/>
  <c r="AL37" i="2"/>
  <c r="AM38" i="2"/>
  <c r="AN48" i="2"/>
  <c r="AN49" i="2"/>
  <c r="BC49" i="2"/>
  <c r="AL51" i="2"/>
  <c r="AN52" i="2"/>
  <c r="AO54" i="2"/>
  <c r="BD54" i="2"/>
  <c r="AN57" i="2"/>
  <c r="AL59" i="2"/>
  <c r="BA59" i="2"/>
  <c r="AN64" i="2"/>
  <c r="AO65" i="2"/>
  <c r="AM71" i="2"/>
  <c r="AL74" i="2"/>
  <c r="BA74" i="2"/>
  <c r="AL75" i="2"/>
  <c r="AM85" i="2"/>
  <c r="AO86" i="2"/>
  <c r="BD86" i="2"/>
  <c r="AP87" i="2"/>
  <c r="AK90" i="2"/>
  <c r="AQ106" i="2"/>
  <c r="AM111" i="2"/>
  <c r="AP112" i="2"/>
  <c r="AM115" i="2"/>
  <c r="AL117" i="2"/>
  <c r="BA117" i="2"/>
  <c r="AL118" i="2"/>
  <c r="AR120" i="2"/>
  <c r="AP121" i="2"/>
  <c r="AM130" i="2"/>
  <c r="BB130" i="2"/>
  <c r="AL132" i="2"/>
  <c r="AM133" i="2"/>
  <c r="AS135" i="2"/>
  <c r="AO136" i="2"/>
  <c r="AM138" i="2"/>
  <c r="AK140" i="2"/>
  <c r="AN144" i="2"/>
  <c r="BC144" i="2"/>
  <c r="AM146" i="2"/>
  <c r="AP22" i="2"/>
  <c r="AM29" i="2"/>
  <c r="AN37" i="2"/>
  <c r="BC37" i="2"/>
  <c r="AO42" i="2"/>
  <c r="AL47" i="2"/>
  <c r="AQ61" i="2"/>
  <c r="AN71" i="2"/>
  <c r="AM75" i="2"/>
  <c r="BB75" i="2"/>
  <c r="AL82" i="2"/>
  <c r="AN85" i="2"/>
  <c r="AL90" i="2"/>
  <c r="AS93" i="2"/>
  <c r="AR100" i="2"/>
  <c r="AR104" i="2"/>
  <c r="BG104" i="2"/>
  <c r="AS104" i="2"/>
  <c r="AR106" i="2"/>
  <c r="AN108" i="2"/>
  <c r="AN109" i="2"/>
  <c r="AN111" i="2"/>
  <c r="BC111" i="2"/>
  <c r="AQ112" i="2"/>
  <c r="AN115" i="2"/>
  <c r="AM117" i="2"/>
  <c r="AM118" i="2"/>
  <c r="BB118" i="2"/>
  <c r="AS120" i="2"/>
  <c r="AS123" i="2"/>
  <c r="AN130" i="2"/>
  <c r="BC130" i="2"/>
  <c r="AM132" i="2"/>
  <c r="AN133" i="2"/>
  <c r="AK135" i="2"/>
  <c r="AN138" i="2"/>
  <c r="BC138" i="2"/>
  <c r="AL140" i="2"/>
  <c r="AQ141" i="2"/>
  <c r="AS144" i="2"/>
  <c r="AN146" i="2"/>
  <c r="BC146" i="2"/>
  <c r="AQ22" i="2"/>
  <c r="AS26" i="2"/>
  <c r="AN29" i="2"/>
  <c r="AL34" i="2"/>
  <c r="BA34" i="2"/>
  <c r="AO37" i="2"/>
  <c r="AN41" i="2"/>
  <c r="AK42" i="2"/>
  <c r="AZ42" i="2"/>
  <c r="AR46" i="2"/>
  <c r="AM47" i="2"/>
  <c r="AR48" i="2"/>
  <c r="AM51" i="2"/>
  <c r="AL54" i="2"/>
  <c r="AR55" i="2"/>
  <c r="AM61" i="2"/>
  <c r="BB61" i="2"/>
  <c r="AP64" i="2"/>
  <c r="AP71" i="2"/>
  <c r="AL73" i="2"/>
  <c r="AN74" i="2"/>
  <c r="AO75" i="2"/>
  <c r="AR78" i="2"/>
  <c r="AO79" i="2"/>
  <c r="AM82" i="2"/>
  <c r="AR94" i="2"/>
  <c r="AR95" i="2"/>
  <c r="AL96" i="2"/>
  <c r="BA96" i="2"/>
  <c r="AR98" i="2"/>
  <c r="BG98" i="2"/>
  <c r="AO99" i="2"/>
  <c r="BD99" i="2"/>
  <c r="AO105" i="2"/>
  <c r="AO108" i="2"/>
  <c r="BD108" i="2"/>
  <c r="AP109" i="2"/>
  <c r="AO111" i="2"/>
  <c r="BD111" i="2"/>
  <c r="AQ115" i="2"/>
  <c r="AN117" i="2"/>
  <c r="BC117" i="2"/>
  <c r="AP118" i="2"/>
  <c r="AR121" i="2"/>
  <c r="AS122" i="2"/>
  <c r="AM125" i="2"/>
  <c r="AS129" i="2"/>
  <c r="AM131" i="2"/>
  <c r="AN132" i="2"/>
  <c r="BC132" i="2"/>
  <c r="AO133" i="2"/>
  <c r="AN135" i="2"/>
  <c r="AS137" i="2"/>
  <c r="AQ138" i="2"/>
  <c r="AK21" i="2"/>
  <c r="AZ21" i="2"/>
  <c r="BT21" i="2"/>
  <c r="AS22" i="2"/>
  <c r="AO29" i="2"/>
  <c r="BD29" i="2"/>
  <c r="AL30" i="2"/>
  <c r="BA30" i="2"/>
  <c r="BU30" i="2"/>
  <c r="AN33" i="2"/>
  <c r="AM34" i="2"/>
  <c r="BB34" i="2"/>
  <c r="AP37" i="2"/>
  <c r="BE37" i="2"/>
  <c r="AQ38" i="2"/>
  <c r="AK41" i="2"/>
  <c r="AL42" i="2"/>
  <c r="BA42" i="2"/>
  <c r="AM43" i="2"/>
  <c r="BB43" i="2"/>
  <c r="AK46" i="2"/>
  <c r="AZ46" i="2"/>
  <c r="AN47" i="2"/>
  <c r="AN51" i="2"/>
  <c r="AN53" i="2"/>
  <c r="BC53" i="2"/>
  <c r="AM54" i="2"/>
  <c r="AP61" i="2"/>
  <c r="AS63" i="2"/>
  <c r="AL66" i="2"/>
  <c r="AP75" i="2"/>
  <c r="AN82" i="2"/>
  <c r="BC82" i="2"/>
  <c r="AQ83" i="2"/>
  <c r="AR86" i="2"/>
  <c r="AS86" i="2"/>
  <c r="AP90" i="2"/>
  <c r="AK94" i="2"/>
  <c r="AK95" i="2"/>
  <c r="AM96" i="2"/>
  <c r="AK98" i="2"/>
  <c r="AL99" i="2"/>
  <c r="AR107" i="2"/>
  <c r="AQ109" i="2"/>
  <c r="BF109" i="2"/>
  <c r="AN112" i="2"/>
  <c r="AO113" i="2"/>
  <c r="AM116" i="2"/>
  <c r="AO117" i="2"/>
  <c r="AQ118" i="2"/>
  <c r="BF118" i="2"/>
  <c r="AO127" i="2"/>
  <c r="AR136" i="2"/>
  <c r="AN145" i="2"/>
  <c r="AP146" i="2"/>
  <c r="AP147" i="2"/>
  <c r="AL21" i="2"/>
  <c r="BA21" i="2"/>
  <c r="BU21" i="2"/>
  <c r="CD21" i="2"/>
  <c r="AL25" i="2"/>
  <c r="AK26" i="2"/>
  <c r="AP29" i="2"/>
  <c r="AP34" i="2"/>
  <c r="BE34" i="2"/>
  <c r="AS37" i="2"/>
  <c r="AL39" i="2"/>
  <c r="AL41" i="2"/>
  <c r="BA41" i="2"/>
  <c r="AM42" i="2"/>
  <c r="BB42" i="2"/>
  <c r="AQ43" i="2"/>
  <c r="BF43" i="2"/>
  <c r="DP43" i="2"/>
  <c r="AR45" i="2"/>
  <c r="AL46" i="2"/>
  <c r="AQ47" i="2"/>
  <c r="AR49" i="2"/>
  <c r="AS49" i="2"/>
  <c r="AS51" i="2"/>
  <c r="AN54" i="2"/>
  <c r="AR57" i="2"/>
  <c r="AS57" i="2"/>
  <c r="AS59" i="2"/>
  <c r="AR61" i="2"/>
  <c r="BG61" i="2"/>
  <c r="AR64" i="2"/>
  <c r="AS65" i="2"/>
  <c r="AS70" i="2"/>
  <c r="AN73" i="2"/>
  <c r="AP74" i="2"/>
  <c r="AQ75" i="2"/>
  <c r="AK81" i="2"/>
  <c r="AZ81" i="2"/>
  <c r="AO82" i="2"/>
  <c r="BD82" i="2"/>
  <c r="AL84" i="2"/>
  <c r="BA84" i="2"/>
  <c r="AK86" i="2"/>
  <c r="AO87" i="2"/>
  <c r="AR88" i="2"/>
  <c r="BG88" i="2"/>
  <c r="AS90" i="2"/>
  <c r="AL94" i="2"/>
  <c r="BA94" i="2"/>
  <c r="AL95" i="2"/>
  <c r="BA95" i="2"/>
  <c r="AN96" i="2"/>
  <c r="BC96" i="2"/>
  <c r="AL98" i="2"/>
  <c r="AM99" i="2"/>
  <c r="AM103" i="2"/>
  <c r="AM105" i="2"/>
  <c r="AS107" i="2"/>
  <c r="AL110" i="2"/>
  <c r="BA110" i="2"/>
  <c r="AK112" i="2"/>
  <c r="AP113" i="2"/>
  <c r="AN116" i="2"/>
  <c r="AP117" i="2"/>
  <c r="BE117" i="2"/>
  <c r="AS118" i="2"/>
  <c r="AL121" i="2"/>
  <c r="BA121" i="2"/>
  <c r="AL122" i="2"/>
  <c r="BA122" i="2"/>
  <c r="AO125" i="2"/>
  <c r="BD125" i="2"/>
  <c r="AK127" i="2"/>
  <c r="AN131" i="2"/>
  <c r="AP132" i="2"/>
  <c r="AQ133" i="2"/>
  <c r="BF133" i="2"/>
  <c r="AK136" i="2"/>
  <c r="AZ136" i="2"/>
  <c r="AO139" i="2"/>
  <c r="BD139" i="2"/>
  <c r="AS140" i="2"/>
  <c r="AP143" i="2"/>
  <c r="BE143" i="2"/>
  <c r="AO145" i="2"/>
  <c r="AS146" i="2"/>
  <c r="AM21" i="2"/>
  <c r="AK22" i="2"/>
  <c r="AZ22" i="2"/>
  <c r="AM25" i="2"/>
  <c r="AL26" i="2"/>
  <c r="AO28" i="2"/>
  <c r="AS29" i="2"/>
  <c r="AN30" i="2"/>
  <c r="AP33" i="2"/>
  <c r="AQ34" i="2"/>
  <c r="BF34" i="2"/>
  <c r="AM41" i="2"/>
  <c r="BB41" i="2"/>
  <c r="AN42" i="2"/>
  <c r="AM46" i="2"/>
  <c r="AO48" i="2"/>
  <c r="AR50" i="2"/>
  <c r="AM52" i="2"/>
  <c r="AS58" i="2"/>
  <c r="AM60" i="2"/>
  <c r="BB60" i="2"/>
  <c r="AR71" i="2"/>
  <c r="AS72" i="2"/>
  <c r="AO73" i="2"/>
  <c r="AQ74" i="2"/>
  <c r="BF74" i="2"/>
  <c r="AM78" i="2"/>
  <c r="BB78" i="2"/>
  <c r="AM79" i="2"/>
  <c r="AP82" i="2"/>
  <c r="AL86" i="2"/>
  <c r="AL87" i="2"/>
  <c r="AO91" i="2"/>
  <c r="BD91" i="2"/>
  <c r="AM94" i="2"/>
  <c r="AM95" i="2"/>
  <c r="BB95" i="2"/>
  <c r="AM97" i="2"/>
  <c r="AM98" i="2"/>
  <c r="AN99" i="2"/>
  <c r="AN104" i="2"/>
  <c r="BC104" i="2"/>
  <c r="AP105" i="2"/>
  <c r="AR108" i="2"/>
  <c r="AS108" i="2"/>
  <c r="AM110" i="2"/>
  <c r="AL112" i="2"/>
  <c r="AQ113" i="2"/>
  <c r="AO116" i="2"/>
  <c r="BD116" i="2"/>
  <c r="AS117" i="2"/>
  <c r="AM121" i="2"/>
  <c r="AM122" i="2"/>
  <c r="BB122" i="2"/>
  <c r="AP123" i="2"/>
  <c r="BE123" i="2"/>
  <c r="AN126" i="2"/>
  <c r="AL127" i="2"/>
  <c r="AP129" i="2"/>
  <c r="BE129" i="2"/>
  <c r="AO131" i="2"/>
  <c r="AS132" i="2"/>
  <c r="AR134" i="2"/>
  <c r="AL136" i="2"/>
  <c r="AR139" i="2"/>
  <c r="AQ143" i="2"/>
  <c r="AS147" i="2"/>
  <c r="BI53" i="1"/>
  <c r="CY53" i="1"/>
  <c r="BD79" i="1"/>
  <c r="DD79" i="1"/>
  <c r="AI51" i="1"/>
  <c r="H36" i="3"/>
  <c r="AI54" i="1"/>
  <c r="H39" i="3"/>
  <c r="Y52" i="1"/>
  <c r="AA23" i="1"/>
  <c r="BW23" i="1"/>
  <c r="DO23" i="1"/>
  <c r="Y24" i="1"/>
  <c r="AN24" i="1"/>
  <c r="AX24" i="1"/>
  <c r="AC25" i="1"/>
  <c r="X28" i="1"/>
  <c r="AM28" i="1"/>
  <c r="AC33" i="1"/>
  <c r="AA34" i="1"/>
  <c r="AP34" i="1"/>
  <c r="AA37" i="1"/>
  <c r="AP37" i="1"/>
  <c r="AG40" i="1"/>
  <c r="F25" i="3"/>
  <c r="AG43" i="1"/>
  <c r="F28" i="3"/>
  <c r="AB45" i="1"/>
  <c r="AQ45" i="1"/>
  <c r="AD50" i="1"/>
  <c r="AS50" i="1"/>
  <c r="AG52" i="1"/>
  <c r="F37" i="3"/>
  <c r="X53" i="1"/>
  <c r="AG53" i="1"/>
  <c r="F38" i="3"/>
  <c r="AG56" i="1"/>
  <c r="F41" i="3"/>
  <c r="X58" i="1"/>
  <c r="AA59" i="1"/>
  <c r="Y61" i="1"/>
  <c r="AN61" i="1"/>
  <c r="AI64" i="1"/>
  <c r="H49" i="3"/>
  <c r="X65" i="1"/>
  <c r="AA66" i="1"/>
  <c r="AI69" i="1"/>
  <c r="H54" i="3"/>
  <c r="AI70" i="1"/>
  <c r="H55" i="3"/>
  <c r="X71" i="1"/>
  <c r="AB72" i="1"/>
  <c r="AI75" i="1"/>
  <c r="H60" i="3"/>
  <c r="AD76" i="1"/>
  <c r="AI77" i="1"/>
  <c r="H62" i="3"/>
  <c r="AA78" i="1"/>
  <c r="AD82" i="1"/>
  <c r="AG83" i="1"/>
  <c r="F68" i="3"/>
  <c r="AA86" i="1"/>
  <c r="Z90" i="1"/>
  <c r="AA95" i="1"/>
  <c r="AP95" i="1"/>
  <c r="AG96" i="1"/>
  <c r="F81" i="3"/>
  <c r="AB97" i="1"/>
  <c r="AH98" i="1"/>
  <c r="G83" i="3"/>
  <c r="Z100" i="1"/>
  <c r="AH102" i="1"/>
  <c r="G87" i="3"/>
  <c r="AH107" i="1"/>
  <c r="G92" i="3"/>
  <c r="X108" i="1"/>
  <c r="AC109" i="1"/>
  <c r="AR109" i="1"/>
  <c r="BL109" i="1"/>
  <c r="AA111" i="1"/>
  <c r="Z112" i="1"/>
  <c r="AO112" i="1"/>
  <c r="AI112" i="1"/>
  <c r="H97" i="3"/>
  <c r="X113" i="1"/>
  <c r="AG114" i="1"/>
  <c r="F99" i="3"/>
  <c r="AG116" i="1"/>
  <c r="F101" i="3"/>
  <c r="Z117" i="1"/>
  <c r="AB118" i="1"/>
  <c r="AQ118" i="1"/>
  <c r="AG120" i="1"/>
  <c r="F105" i="3"/>
  <c r="AB126" i="1"/>
  <c r="AB128" i="1"/>
  <c r="AB129" i="1"/>
  <c r="X130" i="1"/>
  <c r="AI130" i="1"/>
  <c r="H115" i="3"/>
  <c r="AB132" i="1"/>
  <c r="AB133" i="1"/>
  <c r="AQ133" i="1"/>
  <c r="AD134" i="1"/>
  <c r="AC142" i="1"/>
  <c r="AC143" i="1"/>
  <c r="AC21" i="1"/>
  <c r="AC23" i="1"/>
  <c r="AA24" i="1"/>
  <c r="BW24" i="1"/>
  <c r="X29" i="1"/>
  <c r="AM29" i="1"/>
  <c r="Y38" i="1"/>
  <c r="X46" i="1"/>
  <c r="AG46" i="1"/>
  <c r="F31" i="3"/>
  <c r="AG51" i="1"/>
  <c r="F36" i="3"/>
  <c r="Y53" i="1"/>
  <c r="AN53" i="1"/>
  <c r="AI53" i="1"/>
  <c r="H38" i="3"/>
  <c r="AG54" i="1"/>
  <c r="F39" i="3"/>
  <c r="AI56" i="1"/>
  <c r="H41" i="3"/>
  <c r="AA58" i="1"/>
  <c r="AC59" i="1"/>
  <c r="AH60" i="1"/>
  <c r="G45" i="3"/>
  <c r="AA61" i="1"/>
  <c r="Z65" i="1"/>
  <c r="AC66" i="1"/>
  <c r="AR66" i="1"/>
  <c r="DB66" i="1"/>
  <c r="X69" i="1"/>
  <c r="X70" i="1"/>
  <c r="AM70" i="1"/>
  <c r="Y71" i="1"/>
  <c r="AN71" i="1"/>
  <c r="AC72" i="1"/>
  <c r="AH73" i="1"/>
  <c r="G58" i="3"/>
  <c r="Y75" i="1"/>
  <c r="X77" i="1"/>
  <c r="AC78" i="1"/>
  <c r="AI83" i="1"/>
  <c r="H68" i="3"/>
  <c r="AC86" i="1"/>
  <c r="AR86" i="1"/>
  <c r="AA90" i="1"/>
  <c r="AP90" i="1"/>
  <c r="Y92" i="1"/>
  <c r="Y94" i="1"/>
  <c r="AC95" i="1"/>
  <c r="AD97" i="1"/>
  <c r="AG105" i="1"/>
  <c r="F90" i="3"/>
  <c r="AA108" i="1"/>
  <c r="AB111" i="1"/>
  <c r="AQ111" i="1"/>
  <c r="DA111" i="1"/>
  <c r="AA112" i="1"/>
  <c r="Y113" i="1"/>
  <c r="AB117" i="1"/>
  <c r="AD118" i="1"/>
  <c r="AS118" i="1"/>
  <c r="AI120" i="1"/>
  <c r="H105" i="3"/>
  <c r="AC128" i="1"/>
  <c r="Y130" i="1"/>
  <c r="AH131" i="1"/>
  <c r="G116" i="3"/>
  <c r="AD132" i="1"/>
  <c r="AS132" i="1"/>
  <c r="AD133" i="1"/>
  <c r="AG135" i="1"/>
  <c r="F120" i="3"/>
  <c r="AI136" i="1"/>
  <c r="H121" i="3"/>
  <c r="AB137" i="1"/>
  <c r="Z139" i="1"/>
  <c r="AH140" i="1"/>
  <c r="X141" i="1"/>
  <c r="AM141" i="1"/>
  <c r="AG141" i="1"/>
  <c r="AD143" i="1"/>
  <c r="AE146" i="1"/>
  <c r="AT146" i="1"/>
  <c r="X147" i="1"/>
  <c r="AG109" i="1"/>
  <c r="F94" i="3"/>
  <c r="X26" i="1"/>
  <c r="AM26" i="1"/>
  <c r="CF34" i="1"/>
  <c r="Y54" i="1"/>
  <c r="AN54" i="1"/>
  <c r="Y96" i="1"/>
  <c r="Z98" i="1"/>
  <c r="X109" i="1"/>
  <c r="AH109" i="1"/>
  <c r="G94" i="3"/>
  <c r="X124" i="1"/>
  <c r="AG132" i="1"/>
  <c r="F117" i="3"/>
  <c r="X134" i="1"/>
  <c r="AM134" i="1"/>
  <c r="AI134" i="1"/>
  <c r="H119" i="3"/>
  <c r="X138" i="1"/>
  <c r="X142" i="1"/>
  <c r="AH142" i="1"/>
  <c r="X143" i="1"/>
  <c r="AG143" i="1"/>
  <c r="Y40" i="1"/>
  <c r="Y51" i="1"/>
  <c r="AN51" i="1"/>
  <c r="X73" i="1"/>
  <c r="AI79" i="1"/>
  <c r="H64" i="3"/>
  <c r="Y26" i="1"/>
  <c r="AN26" i="1"/>
  <c r="AC28" i="1"/>
  <c r="AR28" i="1"/>
  <c r="Y30" i="1"/>
  <c r="AA31" i="1"/>
  <c r="X33" i="1"/>
  <c r="AM33" i="1"/>
  <c r="DC34" i="1"/>
  <c r="X35" i="1"/>
  <c r="AB40" i="1"/>
  <c r="AQ40" i="1"/>
  <c r="Y43" i="1"/>
  <c r="X50" i="1"/>
  <c r="AI50" i="1"/>
  <c r="H35" i="3"/>
  <c r="AA51" i="1"/>
  <c r="AB52" i="1"/>
  <c r="AA54" i="1"/>
  <c r="AP54" i="1"/>
  <c r="AZ54" i="1"/>
  <c r="Z60" i="1"/>
  <c r="AH72" i="1"/>
  <c r="G57" i="3"/>
  <c r="Z73" i="1"/>
  <c r="Y79" i="1"/>
  <c r="AB83" i="1"/>
  <c r="AD85" i="1"/>
  <c r="AH86" i="1"/>
  <c r="G71" i="3"/>
  <c r="Z87" i="1"/>
  <c r="AO87" i="1"/>
  <c r="AI95" i="1"/>
  <c r="H80" i="3"/>
  <c r="AB96" i="1"/>
  <c r="AG97" i="1"/>
  <c r="F82" i="3"/>
  <c r="AB98" i="1"/>
  <c r="X102" i="1"/>
  <c r="X105" i="1"/>
  <c r="AI108" i="1"/>
  <c r="H93" i="3"/>
  <c r="Y109" i="1"/>
  <c r="AN109" i="1"/>
  <c r="AI109" i="1"/>
  <c r="H94" i="3"/>
  <c r="Z110" i="1"/>
  <c r="AI118" i="1"/>
  <c r="H103" i="3"/>
  <c r="AB124" i="1"/>
  <c r="AG128" i="1"/>
  <c r="F113" i="3"/>
  <c r="AQ131" i="1"/>
  <c r="BK131" i="1"/>
  <c r="BU131" i="1"/>
  <c r="X132" i="1"/>
  <c r="AM132" i="1"/>
  <c r="AI132" i="1"/>
  <c r="H117" i="3"/>
  <c r="AI133" i="1"/>
  <c r="H118" i="3"/>
  <c r="Y134" i="1"/>
  <c r="Z138" i="1"/>
  <c r="AO138" i="1"/>
  <c r="BI138" i="1"/>
  <c r="AA141" i="1"/>
  <c r="Y142" i="1"/>
  <c r="AI142" i="1"/>
  <c r="Y143" i="1"/>
  <c r="AH143" i="1"/>
  <c r="Z144" i="1"/>
  <c r="AC147" i="1"/>
  <c r="Y20" i="1"/>
  <c r="AC27" i="1"/>
  <c r="CF31" i="1"/>
  <c r="X32" i="1"/>
  <c r="BW32" i="1"/>
  <c r="Y33" i="1"/>
  <c r="AA35" i="1"/>
  <c r="AD40" i="1"/>
  <c r="AS40" i="1"/>
  <c r="AD43" i="1"/>
  <c r="AC46" i="1"/>
  <c r="Z50" i="1"/>
  <c r="AB51" i="1"/>
  <c r="AD53" i="1"/>
  <c r="AB54" i="1"/>
  <c r="AQ54" i="1"/>
  <c r="AD56" i="1"/>
  <c r="AI59" i="1"/>
  <c r="H44" i="3"/>
  <c r="AB60" i="1"/>
  <c r="AI66" i="1"/>
  <c r="H51" i="3"/>
  <c r="Z68" i="1"/>
  <c r="AA73" i="1"/>
  <c r="AI78" i="1"/>
  <c r="H63" i="3"/>
  <c r="AA79" i="1"/>
  <c r="AP79" i="1"/>
  <c r="AD83" i="1"/>
  <c r="AS83" i="1"/>
  <c r="DC83" i="1"/>
  <c r="AI86" i="1"/>
  <c r="H71" i="3"/>
  <c r="X91" i="1"/>
  <c r="X93" i="1"/>
  <c r="AD96" i="1"/>
  <c r="AC98" i="1"/>
  <c r="Z102" i="1"/>
  <c r="Y105" i="1"/>
  <c r="AN105" i="1"/>
  <c r="Z109" i="1"/>
  <c r="BN109" i="1"/>
  <c r="AI128" i="1"/>
  <c r="H113" i="3"/>
  <c r="Y132" i="1"/>
  <c r="AA134" i="1"/>
  <c r="AB138" i="1"/>
  <c r="AQ139" i="1"/>
  <c r="Z142" i="1"/>
  <c r="Z143" i="1"/>
  <c r="AI143" i="1"/>
  <c r="AB144" i="1"/>
  <c r="AH50" i="1"/>
  <c r="G35" i="3"/>
  <c r="AS21" i="1"/>
  <c r="BM21" i="1"/>
  <c r="AA26" i="1"/>
  <c r="AP26" i="1"/>
  <c r="BJ26" i="1"/>
  <c r="AA32" i="1"/>
  <c r="AA33" i="1"/>
  <c r="AC35" i="1"/>
  <c r="AA50" i="1"/>
  <c r="AD51" i="1"/>
  <c r="AS51" i="1"/>
  <c r="BC51" i="1"/>
  <c r="AD54" i="1"/>
  <c r="AI58" i="1"/>
  <c r="H43" i="3"/>
  <c r="AC60" i="1"/>
  <c r="AG61" i="1"/>
  <c r="F46" i="3"/>
  <c r="AH65" i="1"/>
  <c r="G50" i="3"/>
  <c r="AB68" i="1"/>
  <c r="AG71" i="1"/>
  <c r="F56" i="3"/>
  <c r="AC73" i="1"/>
  <c r="AB79" i="1"/>
  <c r="AC102" i="1"/>
  <c r="AA105" i="1"/>
  <c r="AP105" i="1"/>
  <c r="CZ105" i="1"/>
  <c r="AI106" i="1"/>
  <c r="H91" i="3"/>
  <c r="AC107" i="1"/>
  <c r="AA109" i="1"/>
  <c r="AH110" i="1"/>
  <c r="G95" i="3"/>
  <c r="Y111" i="1"/>
  <c r="AH111" i="1"/>
  <c r="G96" i="3"/>
  <c r="AG112" i="1"/>
  <c r="F97" i="3"/>
  <c r="AI113" i="1"/>
  <c r="H98" i="3"/>
  <c r="AE114" i="1"/>
  <c r="AT114" i="1"/>
  <c r="AI115" i="1"/>
  <c r="H100" i="3"/>
  <c r="AE116" i="1"/>
  <c r="AT116" i="1"/>
  <c r="Y118" i="1"/>
  <c r="Z126" i="1"/>
  <c r="AO126" i="1"/>
  <c r="Y128" i="1"/>
  <c r="AC131" i="1"/>
  <c r="AR131" i="1"/>
  <c r="Z132" i="1"/>
  <c r="Y133" i="1"/>
  <c r="AN133" i="1"/>
  <c r="AB134" i="1"/>
  <c r="AC135" i="1"/>
  <c r="AD136" i="1"/>
  <c r="AS136" i="1"/>
  <c r="AA142" i="1"/>
  <c r="AA143" i="1"/>
  <c r="Y145" i="1"/>
  <c r="AI147" i="1"/>
  <c r="AI73" i="1"/>
  <c r="H58" i="3"/>
  <c r="AB48" i="1"/>
  <c r="AC32" i="1"/>
  <c r="AC50" i="1"/>
  <c r="AI61" i="1"/>
  <c r="H46" i="3"/>
  <c r="AI65" i="1"/>
  <c r="H50" i="3"/>
  <c r="AI71" i="1"/>
  <c r="H56" i="3"/>
  <c r="AD79" i="1"/>
  <c r="AS79" i="1"/>
  <c r="AH87" i="1"/>
  <c r="G72" i="3"/>
  <c r="AD105" i="1"/>
  <c r="AB109" i="1"/>
  <c r="AA126" i="1"/>
  <c r="AG130" i="1"/>
  <c r="F115" i="3"/>
  <c r="AA132" i="1"/>
  <c r="AP132" i="1"/>
  <c r="BJ132" i="1"/>
  <c r="AA133" i="1"/>
  <c r="AC134" i="1"/>
  <c r="AR134" i="1"/>
  <c r="BL134" i="1"/>
  <c r="AH138" i="1"/>
  <c r="G123" i="3"/>
  <c r="AB140" i="1"/>
  <c r="AD141" i="1"/>
  <c r="AB142" i="1"/>
  <c r="AB143" i="1"/>
  <c r="AH144" i="1"/>
  <c r="AB145" i="1"/>
  <c r="AQ147" i="1"/>
  <c r="DA147" i="1"/>
  <c r="BG34" i="1"/>
  <c r="BN27" i="1"/>
  <c r="DD27" i="1"/>
  <c r="AQ21" i="1"/>
  <c r="DO26" i="1"/>
  <c r="CF26" i="1"/>
  <c r="BG28" i="1"/>
  <c r="BN30" i="1"/>
  <c r="DD30" i="1"/>
  <c r="BJ34" i="1"/>
  <c r="CZ34" i="1"/>
  <c r="CY28" i="1"/>
  <c r="BI28" i="1"/>
  <c r="AY28" i="1"/>
  <c r="AP36" i="1"/>
  <c r="CZ36" i="1"/>
  <c r="BN22" i="1"/>
  <c r="DD22" i="1"/>
  <c r="DC24" i="1"/>
  <c r="BC24" i="1"/>
  <c r="BG26" i="1"/>
  <c r="BI33" i="1"/>
  <c r="CY33" i="1"/>
  <c r="AQ35" i="1"/>
  <c r="AQ27" i="1"/>
  <c r="BL28" i="1"/>
  <c r="DB28" i="1"/>
  <c r="CZ29" i="1"/>
  <c r="BJ29" i="1"/>
  <c r="AZ29" i="1"/>
  <c r="DL29" i="1" s="1"/>
  <c r="AQ32" i="1"/>
  <c r="AO36" i="1"/>
  <c r="DD41" i="1"/>
  <c r="BD41" i="1"/>
  <c r="AN43" i="1"/>
  <c r="AM46" i="1"/>
  <c r="AM69" i="1"/>
  <c r="BL69" i="1"/>
  <c r="DB69" i="1"/>
  <c r="BB69" i="1"/>
  <c r="AB74" i="1"/>
  <c r="AI74" i="1"/>
  <c r="H59" i="3"/>
  <c r="AA74" i="1"/>
  <c r="AH74" i="1"/>
  <c r="G59" i="3"/>
  <c r="Z74" i="1"/>
  <c r="AG74" i="1"/>
  <c r="F59" i="3"/>
  <c r="Y74" i="1"/>
  <c r="X74" i="1"/>
  <c r="AD74" i="1"/>
  <c r="AC74" i="1"/>
  <c r="AR74" i="1"/>
  <c r="BK89" i="1"/>
  <c r="DA89" i="1"/>
  <c r="BS19" i="1"/>
  <c r="DK19" i="1" s="1"/>
  <c r="AC20" i="1"/>
  <c r="AO20" i="1"/>
  <c r="CY20" i="1"/>
  <c r="DJ20" i="1" s="1"/>
  <c r="AC22" i="1"/>
  <c r="AQ22" i="1"/>
  <c r="AB23" i="1"/>
  <c r="AM23" i="1"/>
  <c r="AB24" i="1"/>
  <c r="AR25" i="1"/>
  <c r="AS26" i="1"/>
  <c r="Y28" i="1"/>
  <c r="AS29" i="1"/>
  <c r="AC30" i="1"/>
  <c r="AQ30" i="1"/>
  <c r="BA30" i="1"/>
  <c r="AR38" i="1"/>
  <c r="AD42" i="1"/>
  <c r="AC42" i="1"/>
  <c r="AB42" i="1"/>
  <c r="AI42" i="1"/>
  <c r="H27" i="3"/>
  <c r="AA42" i="1"/>
  <c r="AG42" i="1"/>
  <c r="F27" i="3"/>
  <c r="Y42" i="1"/>
  <c r="X42" i="1"/>
  <c r="DC52" i="1"/>
  <c r="BM52" i="1"/>
  <c r="AP23" i="1"/>
  <c r="CF23" i="1"/>
  <c r="CY30" i="1"/>
  <c r="AR36" i="1"/>
  <c r="AN37" i="1"/>
  <c r="AQ38" i="1"/>
  <c r="DC40" i="1"/>
  <c r="BC40" i="1"/>
  <c r="BN51" i="1"/>
  <c r="DD51" i="1"/>
  <c r="AR59" i="1"/>
  <c r="DB59" i="1"/>
  <c r="DD89" i="1"/>
  <c r="BD89" i="1"/>
  <c r="X21" i="1"/>
  <c r="DC21" i="1"/>
  <c r="CY22" i="1"/>
  <c r="AR23" i="1"/>
  <c r="DB23" i="1"/>
  <c r="X25" i="1"/>
  <c r="X27" i="1"/>
  <c r="AG31" i="1"/>
  <c r="Y31" i="1"/>
  <c r="DC32" i="1"/>
  <c r="BM32" i="1"/>
  <c r="BC32" i="1"/>
  <c r="BM40" i="1"/>
  <c r="AD41" i="1"/>
  <c r="AC41" i="1"/>
  <c r="AB41" i="1"/>
  <c r="AQ41" i="1"/>
  <c r="AI41" i="1"/>
  <c r="H26" i="3"/>
  <c r="AA41" i="1"/>
  <c r="AG41" i="1"/>
  <c r="F26" i="3"/>
  <c r="Y41" i="1"/>
  <c r="X41" i="1"/>
  <c r="AD44" i="1"/>
  <c r="AC44" i="1"/>
  <c r="AB44" i="1"/>
  <c r="AQ44" i="1"/>
  <c r="AI44" i="1"/>
  <c r="H29" i="3"/>
  <c r="AA44" i="1"/>
  <c r="AH44" i="1"/>
  <c r="G29" i="3"/>
  <c r="Z44" i="1"/>
  <c r="AG44" i="1"/>
  <c r="F29" i="3"/>
  <c r="Y44" i="1"/>
  <c r="X44" i="1"/>
  <c r="BA46" i="1"/>
  <c r="DA46" i="1"/>
  <c r="BH83" i="1"/>
  <c r="K23" i="3"/>
  <c r="AN23" i="3"/>
  <c r="X20" i="1"/>
  <c r="Y21" i="1"/>
  <c r="AG21" i="1"/>
  <c r="Y25" i="1"/>
  <c r="AG25" i="1"/>
  <c r="Y27" i="1"/>
  <c r="AG27" i="1"/>
  <c r="X30" i="1"/>
  <c r="X31" i="1"/>
  <c r="AR33" i="1"/>
  <c r="AQ37" i="1"/>
  <c r="DA37" i="1"/>
  <c r="BN38" i="1"/>
  <c r="DD38" i="1"/>
  <c r="AN40" i="1"/>
  <c r="BI41" i="1"/>
  <c r="CY41" i="1"/>
  <c r="AQ48" i="1"/>
  <c r="AO23" i="3"/>
  <c r="AG23" i="3"/>
  <c r="Z21" i="1"/>
  <c r="Z25" i="1"/>
  <c r="Z27" i="1"/>
  <c r="AG32" i="1"/>
  <c r="Y32" i="1"/>
  <c r="BD33" i="1"/>
  <c r="AG35" i="1"/>
  <c r="Y35" i="1"/>
  <c r="BK40" i="1"/>
  <c r="DA40" i="1"/>
  <c r="DD43" i="1"/>
  <c r="BN43" i="1"/>
  <c r="DD52" i="1"/>
  <c r="BN52" i="1"/>
  <c r="BW52" i="1"/>
  <c r="BN58" i="1"/>
  <c r="BW58" i="1"/>
  <c r="DD58" i="1"/>
  <c r="AA21" i="1"/>
  <c r="AI21" i="1"/>
  <c r="AA25" i="1"/>
  <c r="AI25" i="1"/>
  <c r="AA27" i="1"/>
  <c r="AI27" i="1"/>
  <c r="AG36" i="1"/>
  <c r="Y36" i="1"/>
  <c r="AB36" i="1"/>
  <c r="AS37" i="1"/>
  <c r="BW37" i="1"/>
  <c r="DO37" i="1"/>
  <c r="AS39" i="1"/>
  <c r="DC39" i="1"/>
  <c r="CZ64" i="1"/>
  <c r="BJ64" i="1"/>
  <c r="BQ19" i="1"/>
  <c r="BZ19" i="1"/>
  <c r="CI19" i="1"/>
  <c r="AA20" i="1"/>
  <c r="AA22" i="1"/>
  <c r="AA30" i="1"/>
  <c r="AB31" i="1"/>
  <c r="AP31" i="1"/>
  <c r="Z32" i="1"/>
  <c r="AI32" i="1"/>
  <c r="Z35" i="1"/>
  <c r="AI35" i="1"/>
  <c r="DD35" i="1"/>
  <c r="X36" i="1"/>
  <c r="AI36" i="1"/>
  <c r="AH41" i="1"/>
  <c r="G26" i="3"/>
  <c r="AN52" i="1"/>
  <c r="AS70" i="1"/>
  <c r="BA76" i="1"/>
  <c r="DA76" i="1"/>
  <c r="AC45" i="1"/>
  <c r="AC47" i="1"/>
  <c r="AC48" i="1"/>
  <c r="AR50" i="1"/>
  <c r="AB55" i="1"/>
  <c r="AI55" i="1"/>
  <c r="H40" i="3"/>
  <c r="AA55" i="1"/>
  <c r="AG55" i="1"/>
  <c r="F40" i="3"/>
  <c r="Y55" i="1"/>
  <c r="AD55" i="1"/>
  <c r="AD57" i="1"/>
  <c r="AC57" i="1"/>
  <c r="AB57" i="1"/>
  <c r="AI57" i="1"/>
  <c r="H42" i="3"/>
  <c r="AA57" i="1"/>
  <c r="X57" i="1"/>
  <c r="DD71" i="1"/>
  <c r="BN71" i="1"/>
  <c r="AM73" i="1"/>
  <c r="AD80" i="1"/>
  <c r="AC80" i="1"/>
  <c r="AB80" i="1"/>
  <c r="AQ80" i="1"/>
  <c r="AI80" i="1"/>
  <c r="H65" i="3"/>
  <c r="AA80" i="1"/>
  <c r="AH80" i="1"/>
  <c r="G65" i="3"/>
  <c r="Z80" i="1"/>
  <c r="AO80" i="1"/>
  <c r="X80" i="1"/>
  <c r="AP83" i="1"/>
  <c r="X38" i="1"/>
  <c r="X39" i="1"/>
  <c r="X40" i="1"/>
  <c r="X43" i="1"/>
  <c r="AD45" i="1"/>
  <c r="Z46" i="1"/>
  <c r="AD47" i="1"/>
  <c r="AD48" i="1"/>
  <c r="AS48" i="1"/>
  <c r="X55" i="1"/>
  <c r="Y57" i="1"/>
  <c r="BN59" i="1"/>
  <c r="DD59" i="1"/>
  <c r="AS65" i="1"/>
  <c r="AM77" i="1"/>
  <c r="BG77" i="1"/>
  <c r="Y80" i="1"/>
  <c r="AS86" i="1"/>
  <c r="AR93" i="1"/>
  <c r="BL93" i="1"/>
  <c r="AD49" i="1"/>
  <c r="AS49" i="1"/>
  <c r="AI49" i="1"/>
  <c r="H34" i="3"/>
  <c r="AA49" i="1"/>
  <c r="X49" i="1"/>
  <c r="AH49" i="1"/>
  <c r="G34" i="3"/>
  <c r="AM53" i="1"/>
  <c r="Z55" i="1"/>
  <c r="Z57" i="1"/>
  <c r="DB58" i="1"/>
  <c r="BL58" i="1"/>
  <c r="BV58" i="1"/>
  <c r="AB63" i="1"/>
  <c r="AI63" i="1"/>
  <c r="H48" i="3"/>
  <c r="AA63" i="1"/>
  <c r="AH63" i="1"/>
  <c r="G48" i="3"/>
  <c r="Z63" i="1"/>
  <c r="AG63" i="1"/>
  <c r="F48" i="3"/>
  <c r="Y63" i="1"/>
  <c r="X63" i="1"/>
  <c r="AD63" i="1"/>
  <c r="AR64" i="1"/>
  <c r="AD67" i="1"/>
  <c r="AC67" i="1"/>
  <c r="AB67" i="1"/>
  <c r="AI67" i="1"/>
  <c r="H52" i="3"/>
  <c r="AA67" i="1"/>
  <c r="AH67" i="1"/>
  <c r="G52" i="3"/>
  <c r="Z67" i="1"/>
  <c r="X67" i="1"/>
  <c r="AQ72" i="1"/>
  <c r="BA72" i="1"/>
  <c r="DB82" i="1"/>
  <c r="BL82" i="1"/>
  <c r="Z38" i="1"/>
  <c r="Z39" i="1"/>
  <c r="AH39" i="1"/>
  <c r="G24" i="3"/>
  <c r="Z40" i="1"/>
  <c r="AH40" i="1"/>
  <c r="G25" i="3"/>
  <c r="Z43" i="1"/>
  <c r="AH43" i="1"/>
  <c r="G28" i="3"/>
  <c r="X45" i="1"/>
  <c r="X47" i="1"/>
  <c r="X48" i="1"/>
  <c r="Y49" i="1"/>
  <c r="BM50" i="1"/>
  <c r="DC50" i="1"/>
  <c r="AM51" i="1"/>
  <c r="AC55" i="1"/>
  <c r="DD60" i="1"/>
  <c r="BN60" i="1"/>
  <c r="AC63" i="1"/>
  <c r="Y67" i="1"/>
  <c r="AN67" i="1"/>
  <c r="DD68" i="1"/>
  <c r="BN68" i="1"/>
  <c r="BD87" i="1"/>
  <c r="BN87" i="1"/>
  <c r="DD87" i="1"/>
  <c r="AA38" i="1"/>
  <c r="AI38" i="1"/>
  <c r="AA39" i="1"/>
  <c r="AI39" i="1"/>
  <c r="H24" i="3"/>
  <c r="AA40" i="1"/>
  <c r="AI40" i="1"/>
  <c r="H25" i="3"/>
  <c r="AA43" i="1"/>
  <c r="AI43" i="1"/>
  <c r="H28" i="3"/>
  <c r="Y45" i="1"/>
  <c r="AG45" i="1"/>
  <c r="F30" i="3"/>
  <c r="Y47" i="1"/>
  <c r="AG47" i="1"/>
  <c r="F32" i="3"/>
  <c r="Y48" i="1"/>
  <c r="AG48" i="1"/>
  <c r="F33" i="3"/>
  <c r="Z49" i="1"/>
  <c r="DC51" i="1"/>
  <c r="BM51" i="1"/>
  <c r="BW51" i="1"/>
  <c r="BH53" i="1"/>
  <c r="BR53" i="1"/>
  <c r="AD62" i="1"/>
  <c r="AC62" i="1"/>
  <c r="AB62" i="1"/>
  <c r="AI62" i="1"/>
  <c r="H47" i="3"/>
  <c r="AA62" i="1"/>
  <c r="AH62" i="1"/>
  <c r="G47" i="3"/>
  <c r="Z62" i="1"/>
  <c r="X62" i="1"/>
  <c r="CZ65" i="1"/>
  <c r="BN67" i="1"/>
  <c r="DD67" i="1"/>
  <c r="DD73" i="1"/>
  <c r="BD73" i="1"/>
  <c r="AN75" i="1"/>
  <c r="BL77" i="1"/>
  <c r="BB77" i="1"/>
  <c r="DB77" i="1"/>
  <c r="BM78" i="1"/>
  <c r="BC78" i="1"/>
  <c r="AG80" i="1"/>
  <c r="F65" i="3"/>
  <c r="AB81" i="1"/>
  <c r="AI81" i="1"/>
  <c r="H66" i="3"/>
  <c r="AA81" i="1"/>
  <c r="AH81" i="1"/>
  <c r="G66" i="3"/>
  <c r="Z81" i="1"/>
  <c r="AG81" i="1"/>
  <c r="F66" i="3"/>
  <c r="Y81" i="1"/>
  <c r="X81" i="1"/>
  <c r="AD81" i="1"/>
  <c r="AD88" i="1"/>
  <c r="AC88" i="1"/>
  <c r="AB88" i="1"/>
  <c r="AQ88" i="1"/>
  <c r="AI88" i="1"/>
  <c r="H73" i="3"/>
  <c r="AA88" i="1"/>
  <c r="AH88" i="1"/>
  <c r="G73" i="3"/>
  <c r="Z88" i="1"/>
  <c r="AG88" i="1"/>
  <c r="F73" i="3"/>
  <c r="Y88" i="1"/>
  <c r="X88" i="1"/>
  <c r="AB43" i="1"/>
  <c r="AQ43" i="1"/>
  <c r="Z45" i="1"/>
  <c r="AH45" i="1"/>
  <c r="G30" i="3"/>
  <c r="Z47" i="1"/>
  <c r="AH47" i="1"/>
  <c r="G32" i="3"/>
  <c r="Z48" i="1"/>
  <c r="AI48" i="1"/>
  <c r="H33" i="3"/>
  <c r="AB49" i="1"/>
  <c r="BJ56" i="1"/>
  <c r="BT56" i="1"/>
  <c r="AG57" i="1"/>
  <c r="F42" i="3"/>
  <c r="AS59" i="1"/>
  <c r="AN62" i="1"/>
  <c r="DB65" i="1"/>
  <c r="AP75" i="1"/>
  <c r="AA45" i="1"/>
  <c r="AA47" i="1"/>
  <c r="AA48" i="1"/>
  <c r="AC49" i="1"/>
  <c r="DA50" i="1"/>
  <c r="BA50" i="1"/>
  <c r="AI52" i="1"/>
  <c r="H37" i="3"/>
  <c r="AA52" i="1"/>
  <c r="AH52" i="1"/>
  <c r="G37" i="3"/>
  <c r="Z52" i="1"/>
  <c r="X52" i="1"/>
  <c r="AC52" i="1"/>
  <c r="AH55" i="1"/>
  <c r="G40" i="3"/>
  <c r="BK56" i="1"/>
  <c r="DA56" i="1"/>
  <c r="AH57" i="1"/>
  <c r="G42" i="3"/>
  <c r="DC58" i="1"/>
  <c r="DD61" i="1"/>
  <c r="BN61" i="1"/>
  <c r="AG67" i="1"/>
  <c r="F52" i="3"/>
  <c r="DD81" i="1"/>
  <c r="BN81" i="1"/>
  <c r="AD84" i="1"/>
  <c r="AC84" i="1"/>
  <c r="AB84" i="1"/>
  <c r="AI84" i="1"/>
  <c r="H69" i="3"/>
  <c r="AA84" i="1"/>
  <c r="AP84" i="1"/>
  <c r="AH84" i="1"/>
  <c r="G69" i="3"/>
  <c r="Z84" i="1"/>
  <c r="X84" i="1"/>
  <c r="BN94" i="1"/>
  <c r="DD94" i="1"/>
  <c r="AD99" i="1"/>
  <c r="AC99" i="1"/>
  <c r="AI99" i="1"/>
  <c r="H84" i="3"/>
  <c r="AA99" i="1"/>
  <c r="AH99" i="1"/>
  <c r="G84" i="3"/>
  <c r="Z99" i="1"/>
  <c r="AG99" i="1"/>
  <c r="F84" i="3"/>
  <c r="Y99" i="1"/>
  <c r="X99" i="1"/>
  <c r="CY103" i="1"/>
  <c r="BI103" i="1"/>
  <c r="AY103" i="1"/>
  <c r="BL106" i="1"/>
  <c r="AO110" i="1"/>
  <c r="Y50" i="1"/>
  <c r="AG50" i="1"/>
  <c r="F35" i="3"/>
  <c r="Z51" i="1"/>
  <c r="AH51" i="1"/>
  <c r="G36" i="3"/>
  <c r="AB53" i="1"/>
  <c r="Z54" i="1"/>
  <c r="AH54" i="1"/>
  <c r="G39" i="3"/>
  <c r="Z56" i="1"/>
  <c r="AH56" i="1"/>
  <c r="G41" i="3"/>
  <c r="AB58" i="1"/>
  <c r="AB59" i="1"/>
  <c r="AM59" i="1"/>
  <c r="AA60" i="1"/>
  <c r="AP60" i="1"/>
  <c r="AI60" i="1"/>
  <c r="H45" i="3"/>
  <c r="Z61" i="1"/>
  <c r="AH61" i="1"/>
  <c r="G46" i="3"/>
  <c r="AB64" i="1"/>
  <c r="Y65" i="1"/>
  <c r="AG65" i="1"/>
  <c r="F50" i="3"/>
  <c r="AB66" i="1"/>
  <c r="AA68" i="1"/>
  <c r="AP68" i="1"/>
  <c r="AI68" i="1"/>
  <c r="H53" i="3"/>
  <c r="Y70" i="1"/>
  <c r="AG70" i="1"/>
  <c r="F55" i="3"/>
  <c r="AA72" i="1"/>
  <c r="AI72" i="1"/>
  <c r="H57" i="3"/>
  <c r="Y73" i="1"/>
  <c r="AG73" i="1"/>
  <c r="F58" i="3"/>
  <c r="Z75" i="1"/>
  <c r="AH75" i="1"/>
  <c r="G60" i="3"/>
  <c r="AC76" i="1"/>
  <c r="Y77" i="1"/>
  <c r="AG77" i="1"/>
  <c r="F62" i="3"/>
  <c r="AB78" i="1"/>
  <c r="Z79" i="1"/>
  <c r="AH79" i="1"/>
  <c r="G64" i="3"/>
  <c r="AB82" i="1"/>
  <c r="AQ82" i="1"/>
  <c r="AM82" i="1"/>
  <c r="Z83" i="1"/>
  <c r="AH83" i="1"/>
  <c r="G68" i="3"/>
  <c r="AC85" i="1"/>
  <c r="Y86" i="1"/>
  <c r="AG86" i="1"/>
  <c r="F71" i="3"/>
  <c r="AA87" i="1"/>
  <c r="AI87" i="1"/>
  <c r="H72" i="3"/>
  <c r="AD89" i="1"/>
  <c r="AO90" i="1"/>
  <c r="BK99" i="1"/>
  <c r="DA99" i="1"/>
  <c r="AR108" i="1"/>
  <c r="BN125" i="1"/>
  <c r="AB87" i="1"/>
  <c r="BJ90" i="1"/>
  <c r="BN102" i="1"/>
  <c r="DD102" i="1"/>
  <c r="BJ106" i="1"/>
  <c r="CZ106" i="1"/>
  <c r="BK107" i="1"/>
  <c r="AM113" i="1"/>
  <c r="AC119" i="1"/>
  <c r="AB119" i="1"/>
  <c r="AI119" i="1"/>
  <c r="H104" i="3"/>
  <c r="AA119" i="1"/>
  <c r="AH119" i="1"/>
  <c r="G104" i="3"/>
  <c r="Z119" i="1"/>
  <c r="AG119" i="1"/>
  <c r="F104" i="3"/>
  <c r="Y119" i="1"/>
  <c r="X119" i="1"/>
  <c r="AE119" i="1"/>
  <c r="AT119" i="1"/>
  <c r="AD119" i="1"/>
  <c r="AS66" i="1"/>
  <c r="AC87" i="1"/>
  <c r="X89" i="1"/>
  <c r="AO98" i="1"/>
  <c r="BI98" i="1"/>
  <c r="AS101" i="1"/>
  <c r="AM102" i="1"/>
  <c r="AC51" i="1"/>
  <c r="AC54" i="1"/>
  <c r="AC56" i="1"/>
  <c r="AD60" i="1"/>
  <c r="AC61" i="1"/>
  <c r="AB65" i="1"/>
  <c r="AD68" i="1"/>
  <c r="Z69" i="1"/>
  <c r="AH69" i="1"/>
  <c r="G54" i="3"/>
  <c r="AB70" i="1"/>
  <c r="Z71" i="1"/>
  <c r="AH71" i="1"/>
  <c r="G56" i="3"/>
  <c r="AD72" i="1"/>
  <c r="AB73" i="1"/>
  <c r="AQ73" i="1"/>
  <c r="AC75" i="1"/>
  <c r="X76" i="1"/>
  <c r="AB77" i="1"/>
  <c r="AC79" i="1"/>
  <c r="AC83" i="1"/>
  <c r="X85" i="1"/>
  <c r="AB86" i="1"/>
  <c r="AD87" i="1"/>
  <c r="AS87" i="1"/>
  <c r="Y89" i="1"/>
  <c r="AG89" i="1"/>
  <c r="F74" i="3"/>
  <c r="AS91" i="1"/>
  <c r="BM91" i="1"/>
  <c r="AM94" i="1"/>
  <c r="AN96" i="1"/>
  <c r="AQ97" i="1"/>
  <c r="AN111" i="1"/>
  <c r="Y76" i="1"/>
  <c r="AG76" i="1"/>
  <c r="F61" i="3"/>
  <c r="Z89" i="1"/>
  <c r="AH89" i="1"/>
  <c r="G74" i="3"/>
  <c r="AS93" i="1"/>
  <c r="AN94" i="1"/>
  <c r="AM95" i="1"/>
  <c r="AR98" i="1"/>
  <c r="AR101" i="1"/>
  <c r="BL101" i="1"/>
  <c r="AN130" i="1"/>
  <c r="BH130" i="1"/>
  <c r="Y58" i="1"/>
  <c r="AG58" i="1"/>
  <c r="F43" i="3"/>
  <c r="Y59" i="1"/>
  <c r="AG59" i="1"/>
  <c r="F44" i="3"/>
  <c r="X60" i="1"/>
  <c r="Y64" i="1"/>
  <c r="AG64" i="1"/>
  <c r="F49" i="3"/>
  <c r="Y66" i="1"/>
  <c r="AG66" i="1"/>
  <c r="F51" i="3"/>
  <c r="X68" i="1"/>
  <c r="AB69" i="1"/>
  <c r="AP69" i="1"/>
  <c r="AB71" i="1"/>
  <c r="X72" i="1"/>
  <c r="Z76" i="1"/>
  <c r="AH76" i="1"/>
  <c r="G61" i="3"/>
  <c r="Y78" i="1"/>
  <c r="AG78" i="1"/>
  <c r="F63" i="3"/>
  <c r="Y82" i="1"/>
  <c r="AG82" i="1"/>
  <c r="F67" i="3"/>
  <c r="Z85" i="1"/>
  <c r="AH85" i="1"/>
  <c r="G70" i="3"/>
  <c r="X87" i="1"/>
  <c r="AM87" i="1"/>
  <c r="AA89" i="1"/>
  <c r="AI89" i="1"/>
  <c r="H74" i="3"/>
  <c r="AM93" i="1"/>
  <c r="AM109" i="1"/>
  <c r="BG109" i="1"/>
  <c r="AM112" i="1"/>
  <c r="AM124" i="1"/>
  <c r="CW124" i="1"/>
  <c r="Z58" i="1"/>
  <c r="Z59" i="1"/>
  <c r="Y60" i="1"/>
  <c r="Z64" i="1"/>
  <c r="Z66" i="1"/>
  <c r="Y68" i="1"/>
  <c r="Y72" i="1"/>
  <c r="AA76" i="1"/>
  <c r="Z78" i="1"/>
  <c r="Z82" i="1"/>
  <c r="AA85" i="1"/>
  <c r="Y87" i="1"/>
  <c r="AG90" i="1"/>
  <c r="F75" i="3"/>
  <c r="Y90" i="1"/>
  <c r="AB90" i="1"/>
  <c r="AH90" i="1"/>
  <c r="G75" i="3"/>
  <c r="AR91" i="1"/>
  <c r="AQ92" i="1"/>
  <c r="BK92" i="1"/>
  <c r="BW94" i="1"/>
  <c r="AR107" i="1"/>
  <c r="AS108" i="1"/>
  <c r="AN112" i="1"/>
  <c r="Y91" i="1"/>
  <c r="AG91" i="1"/>
  <c r="F76" i="3"/>
  <c r="AC92" i="1"/>
  <c r="Y93" i="1"/>
  <c r="AN93" i="1"/>
  <c r="AG93" i="1"/>
  <c r="F78" i="3"/>
  <c r="Z94" i="1"/>
  <c r="AH94" i="1"/>
  <c r="G79" i="3"/>
  <c r="AB95" i="1"/>
  <c r="AC96" i="1"/>
  <c r="AC97" i="1"/>
  <c r="AD98" i="1"/>
  <c r="AQ98" i="1"/>
  <c r="AA100" i="1"/>
  <c r="AI100" i="1"/>
  <c r="H85" i="3"/>
  <c r="AE101" i="1"/>
  <c r="AT101" i="1"/>
  <c r="Y102" i="1"/>
  <c r="AG102" i="1"/>
  <c r="F87" i="3"/>
  <c r="AD103" i="1"/>
  <c r="Y104" i="1"/>
  <c r="AG104" i="1"/>
  <c r="F89" i="3"/>
  <c r="Z105" i="1"/>
  <c r="AH105" i="1"/>
  <c r="G90" i="3"/>
  <c r="AE106" i="1"/>
  <c r="AT106" i="1"/>
  <c r="AD107" i="1"/>
  <c r="AE108" i="1"/>
  <c r="AT108" i="1"/>
  <c r="AA110" i="1"/>
  <c r="AI110" i="1"/>
  <c r="H95" i="3"/>
  <c r="AQ120" i="1"/>
  <c r="AD123" i="1"/>
  <c r="AC123" i="1"/>
  <c r="AI123" i="1"/>
  <c r="H108" i="3"/>
  <c r="AA123" i="1"/>
  <c r="AH123" i="1"/>
  <c r="G108" i="3"/>
  <c r="Z123" i="1"/>
  <c r="AG123" i="1"/>
  <c r="F108" i="3"/>
  <c r="Y123" i="1"/>
  <c r="CZ130" i="1"/>
  <c r="BJ130" i="1"/>
  <c r="AB100" i="1"/>
  <c r="AE103" i="1"/>
  <c r="AT103" i="1"/>
  <c r="BN103" i="1"/>
  <c r="AE107" i="1"/>
  <c r="AT107" i="1"/>
  <c r="AB110" i="1"/>
  <c r="AQ110" i="1"/>
  <c r="AP113" i="1"/>
  <c r="CY126" i="1"/>
  <c r="AY126" i="1"/>
  <c r="BK130" i="1"/>
  <c r="DA130" i="1"/>
  <c r="AA91" i="1"/>
  <c r="AI91" i="1"/>
  <c r="H76" i="3"/>
  <c r="AS92" i="1"/>
  <c r="AA93" i="1"/>
  <c r="AI93" i="1"/>
  <c r="H78" i="3"/>
  <c r="AB94" i="1"/>
  <c r="AD95" i="1"/>
  <c r="X98" i="1"/>
  <c r="BU99" i="1"/>
  <c r="DM99" i="1"/>
  <c r="AC100" i="1"/>
  <c r="Y101" i="1"/>
  <c r="AG101" i="1"/>
  <c r="F86" i="3"/>
  <c r="AA102" i="1"/>
  <c r="AI102" i="1"/>
  <c r="H87" i="3"/>
  <c r="X103" i="1"/>
  <c r="AA104" i="1"/>
  <c r="AI104" i="1"/>
  <c r="H89" i="3"/>
  <c r="AB105" i="1"/>
  <c r="Y106" i="1"/>
  <c r="AG106" i="1"/>
  <c r="F91" i="3"/>
  <c r="X107" i="1"/>
  <c r="Y108" i="1"/>
  <c r="AG108" i="1"/>
  <c r="F93" i="3"/>
  <c r="AC110" i="1"/>
  <c r="AR113" i="1"/>
  <c r="BB113" i="1"/>
  <c r="AD122" i="1"/>
  <c r="AC122" i="1"/>
  <c r="AI122" i="1"/>
  <c r="H107" i="3"/>
  <c r="AA122" i="1"/>
  <c r="AH122" i="1"/>
  <c r="G107" i="3"/>
  <c r="Z122" i="1"/>
  <c r="AG122" i="1"/>
  <c r="F107" i="3"/>
  <c r="Y122" i="1"/>
  <c r="DA122" i="1"/>
  <c r="DA123" i="1"/>
  <c r="BK123" i="1"/>
  <c r="BH127" i="1"/>
  <c r="CX127" i="1"/>
  <c r="AN128" i="1"/>
  <c r="BM132" i="1"/>
  <c r="AB91" i="1"/>
  <c r="X92" i="1"/>
  <c r="AB93" i="1"/>
  <c r="AC94" i="1"/>
  <c r="AR94" i="1"/>
  <c r="X96" i="1"/>
  <c r="X97" i="1"/>
  <c r="Y98" i="1"/>
  <c r="AG98" i="1"/>
  <c r="F83" i="3"/>
  <c r="AD100" i="1"/>
  <c r="Z101" i="1"/>
  <c r="AH101" i="1"/>
  <c r="G86" i="3"/>
  <c r="AB102" i="1"/>
  <c r="Y103" i="1"/>
  <c r="AG103" i="1"/>
  <c r="F88" i="3"/>
  <c r="AB104" i="1"/>
  <c r="AC105" i="1"/>
  <c r="Z106" i="1"/>
  <c r="AH106" i="1"/>
  <c r="G91" i="3"/>
  <c r="Y107" i="1"/>
  <c r="AG107" i="1"/>
  <c r="F92" i="3"/>
  <c r="Z108" i="1"/>
  <c r="AH108" i="1"/>
  <c r="G93" i="3"/>
  <c r="AD110" i="1"/>
  <c r="AC114" i="1"/>
  <c r="AB114" i="1"/>
  <c r="AH114" i="1"/>
  <c r="G99" i="3"/>
  <c r="Z114" i="1"/>
  <c r="X114" i="1"/>
  <c r="AC116" i="1"/>
  <c r="AB116" i="1"/>
  <c r="AH116" i="1"/>
  <c r="G101" i="3"/>
  <c r="Z116" i="1"/>
  <c r="X116" i="1"/>
  <c r="X122" i="1"/>
  <c r="AE123" i="1"/>
  <c r="AT123" i="1"/>
  <c r="AN145" i="1"/>
  <c r="AE100" i="1"/>
  <c r="AT100" i="1"/>
  <c r="DD100" i="1"/>
  <c r="AE110" i="1"/>
  <c r="AT110" i="1"/>
  <c r="AS111" i="1"/>
  <c r="AN116" i="1"/>
  <c r="AC125" i="1"/>
  <c r="AI125" i="1"/>
  <c r="H110" i="3"/>
  <c r="AA125" i="1"/>
  <c r="AH125" i="1"/>
  <c r="G110" i="3"/>
  <c r="Z125" i="1"/>
  <c r="AG125" i="1"/>
  <c r="F110" i="3"/>
  <c r="Y125" i="1"/>
  <c r="X125" i="1"/>
  <c r="BN134" i="1"/>
  <c r="Z92" i="1"/>
  <c r="AH92" i="1"/>
  <c r="G77" i="3"/>
  <c r="Y95" i="1"/>
  <c r="AG95" i="1"/>
  <c r="F80" i="3"/>
  <c r="Z96" i="1"/>
  <c r="AH96" i="1"/>
  <c r="G81" i="3"/>
  <c r="Z97" i="1"/>
  <c r="AH97" i="1"/>
  <c r="G82" i="3"/>
  <c r="AA98" i="1"/>
  <c r="X100" i="1"/>
  <c r="AB101" i="1"/>
  <c r="AD102" i="1"/>
  <c r="AA103" i="1"/>
  <c r="AI103" i="1"/>
  <c r="H88" i="3"/>
  <c r="AD104" i="1"/>
  <c r="AB106" i="1"/>
  <c r="AA107" i="1"/>
  <c r="AI107" i="1"/>
  <c r="H92" i="3"/>
  <c r="AB108" i="1"/>
  <c r="AD109" i="1"/>
  <c r="X110" i="1"/>
  <c r="AE112" i="1"/>
  <c r="AT112" i="1"/>
  <c r="AQ112" i="1"/>
  <c r="AA114" i="1"/>
  <c r="AP114" i="1"/>
  <c r="AA116" i="1"/>
  <c r="CW120" i="1"/>
  <c r="BG120" i="1"/>
  <c r="AD121" i="1"/>
  <c r="AC121" i="1"/>
  <c r="AI121" i="1"/>
  <c r="H106" i="3"/>
  <c r="AA121" i="1"/>
  <c r="AH121" i="1"/>
  <c r="G106" i="3"/>
  <c r="Z121" i="1"/>
  <c r="AG121" i="1"/>
  <c r="F106" i="3"/>
  <c r="Y121" i="1"/>
  <c r="AE122" i="1"/>
  <c r="AT122" i="1"/>
  <c r="BG134" i="1"/>
  <c r="CW134" i="1"/>
  <c r="AA92" i="1"/>
  <c r="Z95" i="1"/>
  <c r="AA96" i="1"/>
  <c r="AA97" i="1"/>
  <c r="Y100" i="1"/>
  <c r="Y110" i="1"/>
  <c r="AD114" i="1"/>
  <c r="AD116" i="1"/>
  <c r="BM117" i="1"/>
  <c r="AM118" i="1"/>
  <c r="X121" i="1"/>
  <c r="AD124" i="1"/>
  <c r="AC124" i="1"/>
  <c r="AI124" i="1"/>
  <c r="H109" i="3"/>
  <c r="AA124" i="1"/>
  <c r="AH124" i="1"/>
  <c r="G109" i="3"/>
  <c r="Z124" i="1"/>
  <c r="AG124" i="1"/>
  <c r="F109" i="3"/>
  <c r="Y124" i="1"/>
  <c r="AD125" i="1"/>
  <c r="BL131" i="1"/>
  <c r="DB131" i="1"/>
  <c r="BN142" i="1"/>
  <c r="Z113" i="1"/>
  <c r="AH113" i="1"/>
  <c r="G98" i="3"/>
  <c r="Z115" i="1"/>
  <c r="AH115" i="1"/>
  <c r="G100" i="3"/>
  <c r="AA117" i="1"/>
  <c r="AI117" i="1"/>
  <c r="H102" i="3"/>
  <c r="AC118" i="1"/>
  <c r="AC120" i="1"/>
  <c r="AR120" i="1"/>
  <c r="AD127" i="1"/>
  <c r="Z128" i="1"/>
  <c r="AH128" i="1"/>
  <c r="G113" i="3"/>
  <c r="Y129" i="1"/>
  <c r="AG129" i="1"/>
  <c r="F114" i="3"/>
  <c r="Z130" i="1"/>
  <c r="AH130" i="1"/>
  <c r="G115" i="3"/>
  <c r="AE131" i="1"/>
  <c r="AT131" i="1"/>
  <c r="AC132" i="1"/>
  <c r="AC133" i="1"/>
  <c r="Z134" i="1"/>
  <c r="AH134" i="1"/>
  <c r="G119" i="3"/>
  <c r="AM135" i="1"/>
  <c r="AQ117" i="1"/>
  <c r="BK117" i="1"/>
  <c r="AC126" i="1"/>
  <c r="AE127" i="1"/>
  <c r="AT127" i="1"/>
  <c r="Z129" i="1"/>
  <c r="AH129" i="1"/>
  <c r="G114" i="3"/>
  <c r="AS133" i="1"/>
  <c r="BH135" i="1"/>
  <c r="CX135" i="1"/>
  <c r="AE145" i="1"/>
  <c r="AT145" i="1"/>
  <c r="BN145" i="1"/>
  <c r="AP147" i="1"/>
  <c r="BJ147" i="1"/>
  <c r="BT147" i="1"/>
  <c r="AB113" i="1"/>
  <c r="AB115" i="1"/>
  <c r="AC117" i="1"/>
  <c r="AE118" i="1"/>
  <c r="AT118" i="1"/>
  <c r="AE120" i="1"/>
  <c r="AT120" i="1"/>
  <c r="AD126" i="1"/>
  <c r="X127" i="1"/>
  <c r="AA129" i="1"/>
  <c r="AI129" i="1"/>
  <c r="H114" i="3"/>
  <c r="Y131" i="1"/>
  <c r="AE132" i="1"/>
  <c r="AT132" i="1"/>
  <c r="AE133" i="1"/>
  <c r="AT133" i="1"/>
  <c r="AS141" i="1"/>
  <c r="AE126" i="1"/>
  <c r="AT126" i="1"/>
  <c r="BN126" i="1"/>
  <c r="AG127" i="1"/>
  <c r="F112" i="3"/>
  <c r="BT130" i="1"/>
  <c r="AN136" i="1"/>
  <c r="BH136" i="1"/>
  <c r="AI146" i="1"/>
  <c r="AA146" i="1"/>
  <c r="AH146" i="1"/>
  <c r="Z146" i="1"/>
  <c r="AG146" i="1"/>
  <c r="Y146" i="1"/>
  <c r="X146" i="1"/>
  <c r="AD146" i="1"/>
  <c r="AD113" i="1"/>
  <c r="AE117" i="1"/>
  <c r="AT117" i="1"/>
  <c r="X126" i="1"/>
  <c r="Z127" i="1"/>
  <c r="AO127" i="1"/>
  <c r="AH127" i="1"/>
  <c r="G112" i="3"/>
  <c r="AC129" i="1"/>
  <c r="Z118" i="1"/>
  <c r="Z120" i="1"/>
  <c r="AQ124" i="1"/>
  <c r="Y126" i="1"/>
  <c r="AA127" i="1"/>
  <c r="AD129" i="1"/>
  <c r="AS129" i="1"/>
  <c r="Z133" i="1"/>
  <c r="AD145" i="1"/>
  <c r="AC145" i="1"/>
  <c r="AI145" i="1"/>
  <c r="AA145" i="1"/>
  <c r="AH145" i="1"/>
  <c r="Z145" i="1"/>
  <c r="X145" i="1"/>
  <c r="AE135" i="1"/>
  <c r="AT135" i="1"/>
  <c r="Z136" i="1"/>
  <c r="AH136" i="1"/>
  <c r="G121" i="3"/>
  <c r="AA137" i="1"/>
  <c r="AI137" i="1"/>
  <c r="H122" i="3"/>
  <c r="Y138" i="1"/>
  <c r="AG138" i="1"/>
  <c r="F123" i="3"/>
  <c r="Y139" i="1"/>
  <c r="AG139" i="1"/>
  <c r="F124" i="3"/>
  <c r="Y140" i="1"/>
  <c r="AG140" i="1"/>
  <c r="AM143" i="1"/>
  <c r="BG143" i="1"/>
  <c r="AA144" i="1"/>
  <c r="AI144" i="1"/>
  <c r="AC137" i="1"/>
  <c r="AA138" i="1"/>
  <c r="AI138" i="1"/>
  <c r="H123" i="3"/>
  <c r="AA139" i="1"/>
  <c r="AI139" i="1"/>
  <c r="H124" i="3"/>
  <c r="AA140" i="1"/>
  <c r="AI140" i="1"/>
  <c r="AD142" i="1"/>
  <c r="AC144" i="1"/>
  <c r="AR144" i="1"/>
  <c r="AD147" i="1"/>
  <c r="Z135" i="1"/>
  <c r="AC136" i="1"/>
  <c r="AD137" i="1"/>
  <c r="AD144" i="1"/>
  <c r="AE147" i="1"/>
  <c r="AT147" i="1"/>
  <c r="BK147" i="1"/>
  <c r="AE137" i="1"/>
  <c r="AT137" i="1"/>
  <c r="AC138" i="1"/>
  <c r="AC139" i="1"/>
  <c r="AC140" i="1"/>
  <c r="AE144" i="1"/>
  <c r="AT144" i="1"/>
  <c r="X137" i="1"/>
  <c r="AD138" i="1"/>
  <c r="AD139" i="1"/>
  <c r="AS139" i="1"/>
  <c r="AD140" i="1"/>
  <c r="X144" i="1"/>
  <c r="Y147" i="1"/>
  <c r="AG147" i="1"/>
  <c r="Y137" i="1"/>
  <c r="Y144" i="1"/>
  <c r="Z147" i="1"/>
  <c r="AH23" i="3"/>
  <c r="AW23" i="3"/>
  <c r="AU23" i="3"/>
  <c r="AV23" i="3"/>
  <c r="AF23" i="3"/>
  <c r="AM21" i="1"/>
  <c r="AR27" i="1"/>
  <c r="AR35" i="1"/>
  <c r="AR43" i="1"/>
  <c r="BH69" i="1"/>
  <c r="BW20" i="1"/>
  <c r="AS20" i="1"/>
  <c r="BA21" i="1"/>
  <c r="BN23" i="1"/>
  <c r="BD23" i="1"/>
  <c r="BM24" i="1"/>
  <c r="BN26" i="1"/>
  <c r="BD26" i="1"/>
  <c r="DD26" i="1"/>
  <c r="DO27" i="1"/>
  <c r="CF27" i="1"/>
  <c r="BB31" i="1"/>
  <c r="AO32" i="1"/>
  <c r="DO33" i="1"/>
  <c r="CF33" i="1"/>
  <c r="BN34" i="1"/>
  <c r="BD34" i="1"/>
  <c r="DD34" i="1"/>
  <c r="DO35" i="1"/>
  <c r="CF35" i="1"/>
  <c r="BB39" i="1"/>
  <c r="AO40" i="1"/>
  <c r="BN42" i="1"/>
  <c r="BD42" i="1"/>
  <c r="DD42" i="1"/>
  <c r="CW82" i="1"/>
  <c r="BG82" i="1"/>
  <c r="AW82" i="1"/>
  <c r="AM92" i="1"/>
  <c r="BD92" i="1"/>
  <c r="DD92" i="1"/>
  <c r="BN92" i="1"/>
  <c r="BN36" i="1"/>
  <c r="BD36" i="1"/>
  <c r="DD36" i="1"/>
  <c r="DD44" i="1"/>
  <c r="BN44" i="1"/>
  <c r="BD44" i="1"/>
  <c r="BN31" i="1"/>
  <c r="BD31" i="1"/>
  <c r="BN39" i="1"/>
  <c r="BD39" i="1"/>
  <c r="DD45" i="1"/>
  <c r="BN45" i="1"/>
  <c r="BD45" i="1"/>
  <c r="AS46" i="1"/>
  <c r="CB19" i="1"/>
  <c r="CK19" i="1" s="1"/>
  <c r="BN20" i="1"/>
  <c r="BD20" i="1"/>
  <c r="DD20" i="1"/>
  <c r="DO22" i="1"/>
  <c r="CF22" i="1"/>
  <c r="BB23" i="1"/>
  <c r="AO24" i="1"/>
  <c r="DO25" i="1"/>
  <c r="CF25" i="1"/>
  <c r="AN31" i="1"/>
  <c r="BL31" i="1"/>
  <c r="BV31" i="1"/>
  <c r="AN39" i="1"/>
  <c r="BL39" i="1"/>
  <c r="BC70" i="1"/>
  <c r="BM70" i="1"/>
  <c r="DC70" i="1"/>
  <c r="AR90" i="1"/>
  <c r="BI90" i="1"/>
  <c r="CC19" i="1"/>
  <c r="CL19" i="1" s="1"/>
  <c r="AY20" i="1"/>
  <c r="AN23" i="1"/>
  <c r="BL23" i="1"/>
  <c r="CF30" i="1"/>
  <c r="DO30" i="1"/>
  <c r="DO32" i="1"/>
  <c r="CF32" i="1"/>
  <c r="DO38" i="1"/>
  <c r="CF38" i="1"/>
  <c r="AP44" i="1"/>
  <c r="BM48" i="1"/>
  <c r="DC48" i="1"/>
  <c r="BC48" i="1"/>
  <c r="AO52" i="1"/>
  <c r="AN125" i="1"/>
  <c r="BN21" i="1"/>
  <c r="BD21" i="1"/>
  <c r="DD21" i="1"/>
  <c r="AP25" i="1"/>
  <c r="BN28" i="1"/>
  <c r="BD28" i="1"/>
  <c r="DD28" i="1"/>
  <c r="BU19" i="1"/>
  <c r="DM19" i="1" s="1"/>
  <c r="AM22" i="1"/>
  <c r="BA22" i="1"/>
  <c r="DO24" i="1"/>
  <c r="CF24" i="1"/>
  <c r="BD25" i="1"/>
  <c r="DD31" i="1"/>
  <c r="BN33" i="1"/>
  <c r="DD39" i="1"/>
  <c r="BN41" i="1"/>
  <c r="BH43" i="1"/>
  <c r="AP72" i="1"/>
  <c r="DJ19" i="1"/>
  <c r="BI20" i="1"/>
  <c r="AN22" i="1"/>
  <c r="DD23" i="1"/>
  <c r="BN25" i="1"/>
  <c r="AM30" i="1"/>
  <c r="AM38" i="1"/>
  <c r="BA38" i="1"/>
  <c r="DD53" i="1"/>
  <c r="BN53" i="1"/>
  <c r="BD53" i="1"/>
  <c r="BN65" i="1"/>
  <c r="BD65" i="1"/>
  <c r="DD65" i="1"/>
  <c r="AS75" i="1"/>
  <c r="CZ75" i="1"/>
  <c r="AZ75" i="1"/>
  <c r="BJ75" i="1"/>
  <c r="AQ26" i="1"/>
  <c r="BW28" i="1"/>
  <c r="AS28" i="1"/>
  <c r="BN29" i="1"/>
  <c r="BD29" i="1"/>
  <c r="DD29" i="1"/>
  <c r="AP33" i="1"/>
  <c r="AQ34" i="1"/>
  <c r="BW36" i="1"/>
  <c r="AS36" i="1"/>
  <c r="BN37" i="1"/>
  <c r="BD37" i="1"/>
  <c r="DD37" i="1"/>
  <c r="AP41" i="1"/>
  <c r="AQ42" i="1"/>
  <c r="BC23" i="1"/>
  <c r="BH26" i="1"/>
  <c r="AZ28" i="1"/>
  <c r="BJ28" i="1"/>
  <c r="BD32" i="1"/>
  <c r="BG33" i="1"/>
  <c r="BJ36" i="1"/>
  <c r="BK37" i="1"/>
  <c r="BN40" i="1"/>
  <c r="BW40" i="1"/>
  <c r="AQ20" i="1"/>
  <c r="AR21" i="1"/>
  <c r="CF21" i="1"/>
  <c r="AS22" i="1"/>
  <c r="AM24" i="1"/>
  <c r="AN25" i="1"/>
  <c r="AO26" i="1"/>
  <c r="AP27" i="1"/>
  <c r="AQ28" i="1"/>
  <c r="AR29" i="1"/>
  <c r="CF29" i="1"/>
  <c r="AS30" i="1"/>
  <c r="AM32" i="1"/>
  <c r="AN33" i="1"/>
  <c r="AO34" i="1"/>
  <c r="AP35" i="1"/>
  <c r="AQ36" i="1"/>
  <c r="AR37" i="1"/>
  <c r="CF37" i="1"/>
  <c r="AS38" i="1"/>
  <c r="AM40" i="1"/>
  <c r="AN41" i="1"/>
  <c r="AO42" i="1"/>
  <c r="BD43" i="1"/>
  <c r="AM50" i="1"/>
  <c r="BB50" i="1"/>
  <c r="AO51" i="1"/>
  <c r="BG54" i="1"/>
  <c r="AM57" i="1"/>
  <c r="BG61" i="1"/>
  <c r="BH62" i="1"/>
  <c r="BH71" i="1"/>
  <c r="DD80" i="1"/>
  <c r="BN80" i="1"/>
  <c r="BD80" i="1"/>
  <c r="AS84" i="1"/>
  <c r="AO91" i="1"/>
  <c r="BB115" i="1"/>
  <c r="BL115" i="1"/>
  <c r="DB115" i="1"/>
  <c r="BN46" i="1"/>
  <c r="BD46" i="1"/>
  <c r="DD46" i="1"/>
  <c r="BC21" i="1"/>
  <c r="BD22" i="1"/>
  <c r="AW23" i="1"/>
  <c r="AZ26" i="1"/>
  <c r="BA27" i="1"/>
  <c r="BB28" i="1"/>
  <c r="BC29" i="1"/>
  <c r="BD30" i="1"/>
  <c r="AY33" i="1"/>
  <c r="AZ34" i="1"/>
  <c r="BA35" i="1"/>
  <c r="BB36" i="1"/>
  <c r="BC37" i="1"/>
  <c r="BD38" i="1"/>
  <c r="AY41" i="1"/>
  <c r="AM43" i="1"/>
  <c r="AS43" i="1"/>
  <c r="AS47" i="1"/>
  <c r="AO48" i="1"/>
  <c r="DA48" i="1"/>
  <c r="BN49" i="1"/>
  <c r="BD49" i="1"/>
  <c r="AN50" i="1"/>
  <c r="BG53" i="1"/>
  <c r="BQ53" i="1"/>
  <c r="AP61" i="1"/>
  <c r="AQ62" i="1"/>
  <c r="AS64" i="1"/>
  <c r="BJ65" i="1"/>
  <c r="BN66" i="1"/>
  <c r="BD66" i="1"/>
  <c r="AZ69" i="1"/>
  <c r="BJ69" i="1"/>
  <c r="CZ69" i="1"/>
  <c r="DB74" i="1"/>
  <c r="BL74" i="1"/>
  <c r="BB74" i="1"/>
  <c r="BN85" i="1"/>
  <c r="BD85" i="1"/>
  <c r="DD85" i="1"/>
  <c r="BM23" i="1"/>
  <c r="BN32" i="1"/>
  <c r="BM39" i="1"/>
  <c r="BW39" i="1"/>
  <c r="BK46" i="1"/>
  <c r="AM65" i="1"/>
  <c r="AR45" i="1"/>
  <c r="BN47" i="1"/>
  <c r="BD47" i="1"/>
  <c r="DD47" i="1"/>
  <c r="AM49" i="1"/>
  <c r="AO50" i="1"/>
  <c r="AP53" i="1"/>
  <c r="AS56" i="1"/>
  <c r="BB59" i="1"/>
  <c r="AQ61" i="1"/>
  <c r="AR62" i="1"/>
  <c r="AR63" i="1"/>
  <c r="BN64" i="1"/>
  <c r="BD64" i="1"/>
  <c r="DD64" i="1"/>
  <c r="AM66" i="1"/>
  <c r="BB66" i="1"/>
  <c r="AO67" i="1"/>
  <c r="DD72" i="1"/>
  <c r="BD72" i="1"/>
  <c r="BN72" i="1"/>
  <c r="AQ77" i="1"/>
  <c r="AM86" i="1"/>
  <c r="BK97" i="1"/>
  <c r="BA29" i="1"/>
  <c r="BM31" i="1"/>
  <c r="BD40" i="1"/>
  <c r="BN50" i="1"/>
  <c r="BW50" i="1"/>
  <c r="BD50" i="1"/>
  <c r="AO68" i="1"/>
  <c r="DB70" i="1"/>
  <c r="BB70" i="1"/>
  <c r="CE70" i="1" s="1"/>
  <c r="BL70" i="1"/>
  <c r="BV70" i="1"/>
  <c r="AP73" i="1"/>
  <c r="AO23" i="1"/>
  <c r="AP24" i="1"/>
  <c r="AQ25" i="1"/>
  <c r="AR26" i="1"/>
  <c r="AS27" i="1"/>
  <c r="AN30" i="1"/>
  <c r="AO31" i="1"/>
  <c r="AP32" i="1"/>
  <c r="AQ33" i="1"/>
  <c r="AR34" i="1"/>
  <c r="AS35" i="1"/>
  <c r="AM37" i="1"/>
  <c r="AN38" i="1"/>
  <c r="AO39" i="1"/>
  <c r="AP40" i="1"/>
  <c r="AR42" i="1"/>
  <c r="AN49" i="1"/>
  <c r="DD50" i="1"/>
  <c r="AQ53" i="1"/>
  <c r="AR54" i="1"/>
  <c r="AR55" i="1"/>
  <c r="BN56" i="1"/>
  <c r="BD56" i="1"/>
  <c r="DD56" i="1"/>
  <c r="AM58" i="1"/>
  <c r="AN59" i="1"/>
  <c r="AN66" i="1"/>
  <c r="AN70" i="1"/>
  <c r="DD76" i="1"/>
  <c r="BD76" i="1"/>
  <c r="BN76" i="1"/>
  <c r="CZ77" i="1"/>
  <c r="AZ77" i="1"/>
  <c r="AO83" i="1"/>
  <c r="BN99" i="1"/>
  <c r="BD99" i="1"/>
  <c r="DD99" i="1"/>
  <c r="AZ36" i="1"/>
  <c r="BC39" i="1"/>
  <c r="AP52" i="1"/>
  <c r="AY22" i="1"/>
  <c r="AZ23" i="1"/>
  <c r="BB25" i="1"/>
  <c r="BC26" i="1"/>
  <c r="BD27" i="1"/>
  <c r="AY30" i="1"/>
  <c r="AZ31" i="1"/>
  <c r="BA32" i="1"/>
  <c r="BB33" i="1"/>
  <c r="BC34" i="1"/>
  <c r="BD35" i="1"/>
  <c r="BA40" i="1"/>
  <c r="BG46" i="1"/>
  <c r="BQ46" i="1"/>
  <c r="BN48" i="1"/>
  <c r="BD48" i="1"/>
  <c r="DD48" i="1"/>
  <c r="BC52" i="1"/>
  <c r="AS55" i="1"/>
  <c r="AN58" i="1"/>
  <c r="BB58" i="1"/>
  <c r="AO59" i="1"/>
  <c r="BL59" i="1"/>
  <c r="BD60" i="1"/>
  <c r="BN62" i="1"/>
  <c r="BD62" i="1"/>
  <c r="DD62" i="1"/>
  <c r="BN63" i="1"/>
  <c r="BD63" i="1"/>
  <c r="DD63" i="1"/>
  <c r="AZ64" i="1"/>
  <c r="BL66" i="1"/>
  <c r="BN69" i="1"/>
  <c r="DD69" i="1"/>
  <c r="DO69" i="1" s="1"/>
  <c r="AO70" i="1"/>
  <c r="AR71" i="1"/>
  <c r="AZ71" i="1"/>
  <c r="CC71" i="1" s="1"/>
  <c r="BJ71" i="1"/>
  <c r="CZ71" i="1"/>
  <c r="BG93" i="1"/>
  <c r="CW93" i="1"/>
  <c r="AW93" i="1"/>
  <c r="BD24" i="1"/>
  <c r="BN24" i="1"/>
  <c r="BK29" i="1"/>
  <c r="BC31" i="1"/>
  <c r="CE31" i="1" s="1"/>
  <c r="BH34" i="1"/>
  <c r="BN57" i="1"/>
  <c r="BD57" i="1"/>
  <c r="DD57" i="1"/>
  <c r="AR89" i="1"/>
  <c r="AN20" i="1"/>
  <c r="AO21" i="1"/>
  <c r="AP22" i="1"/>
  <c r="AQ23" i="1"/>
  <c r="AR24" i="1"/>
  <c r="AS25" i="1"/>
  <c r="AM27" i="1"/>
  <c r="AN28" i="1"/>
  <c r="AO29" i="1"/>
  <c r="AP30" i="1"/>
  <c r="AQ31" i="1"/>
  <c r="AR32" i="1"/>
  <c r="AS33" i="1"/>
  <c r="AM35" i="1"/>
  <c r="AN36" i="1"/>
  <c r="AO37" i="1"/>
  <c r="AP38" i="1"/>
  <c r="AQ39" i="1"/>
  <c r="AR40" i="1"/>
  <c r="AS41" i="1"/>
  <c r="AR46" i="1"/>
  <c r="BH46" i="1"/>
  <c r="AM48" i="1"/>
  <c r="BD52" i="1"/>
  <c r="BN54" i="1"/>
  <c r="BD54" i="1"/>
  <c r="DD54" i="1"/>
  <c r="BN55" i="1"/>
  <c r="BD55" i="1"/>
  <c r="DD55" i="1"/>
  <c r="AZ56" i="1"/>
  <c r="AO60" i="1"/>
  <c r="BD68" i="1"/>
  <c r="BG69" i="1"/>
  <c r="AS71" i="1"/>
  <c r="AO72" i="1"/>
  <c r="AR75" i="1"/>
  <c r="AP81" i="1"/>
  <c r="AP87" i="1"/>
  <c r="AN117" i="1"/>
  <c r="BC50" i="1"/>
  <c r="BD51" i="1"/>
  <c r="CF51" i="1" s="1"/>
  <c r="BA56" i="1"/>
  <c r="BC58" i="1"/>
  <c r="BD59" i="1"/>
  <c r="BB65" i="1"/>
  <c r="CE65" i="1" s="1"/>
  <c r="BD67" i="1"/>
  <c r="BD71" i="1"/>
  <c r="AR73" i="1"/>
  <c r="BN75" i="1"/>
  <c r="BD75" i="1"/>
  <c r="DD75" i="1"/>
  <c r="AS76" i="1"/>
  <c r="BK76" i="1"/>
  <c r="DC78" i="1"/>
  <c r="AR81" i="1"/>
  <c r="BM83" i="1"/>
  <c r="AM84" i="1"/>
  <c r="AN85" i="1"/>
  <c r="AO86" i="1"/>
  <c r="AO92" i="1"/>
  <c r="BL94" i="1"/>
  <c r="BV94" i="1"/>
  <c r="BB94" i="1"/>
  <c r="AM97" i="1"/>
  <c r="BL98" i="1"/>
  <c r="AM105" i="1"/>
  <c r="BN107" i="1"/>
  <c r="BD107" i="1"/>
  <c r="DD107" i="1"/>
  <c r="AN113" i="1"/>
  <c r="AM115" i="1"/>
  <c r="DL22" i="2"/>
  <c r="BL22" i="2"/>
  <c r="BV22" i="2"/>
  <c r="AN44" i="1"/>
  <c r="AO45" i="1"/>
  <c r="AP46" i="1"/>
  <c r="AQ47" i="1"/>
  <c r="AR48" i="1"/>
  <c r="AY53" i="1"/>
  <c r="BD58" i="1"/>
  <c r="BB64" i="1"/>
  <c r="BC65" i="1"/>
  <c r="AM67" i="1"/>
  <c r="AN68" i="1"/>
  <c r="BN77" i="1"/>
  <c r="BD77" i="1"/>
  <c r="DD77" i="1"/>
  <c r="AR78" i="1"/>
  <c r="BN79" i="1"/>
  <c r="AS82" i="1"/>
  <c r="AR83" i="1"/>
  <c r="DD88" i="1"/>
  <c r="BN88" i="1"/>
  <c r="BD88" i="1"/>
  <c r="AQ101" i="1"/>
  <c r="CW101" i="1"/>
  <c r="BG101" i="1"/>
  <c r="AW101" i="1"/>
  <c r="BN108" i="1"/>
  <c r="AP23" i="2"/>
  <c r="AO23" i="2"/>
  <c r="AN23" i="2"/>
  <c r="AM23" i="2"/>
  <c r="AL23" i="2"/>
  <c r="AS23" i="2"/>
  <c r="AK23" i="2"/>
  <c r="AR23" i="2"/>
  <c r="BG23" i="2"/>
  <c r="AQ23" i="2"/>
  <c r="BB47" i="2"/>
  <c r="BN73" i="1"/>
  <c r="AQ74" i="1"/>
  <c r="AM76" i="1"/>
  <c r="BN78" i="1"/>
  <c r="BD78" i="1"/>
  <c r="BN82" i="1"/>
  <c r="BD82" i="1"/>
  <c r="AP93" i="1"/>
  <c r="DD96" i="1"/>
  <c r="BN96" i="1"/>
  <c r="BD96" i="1"/>
  <c r="AS104" i="1"/>
  <c r="CY104" i="1"/>
  <c r="BI104" i="1"/>
  <c r="AN107" i="1"/>
  <c r="AP111" i="1"/>
  <c r="AN77" i="1"/>
  <c r="AM78" i="1"/>
  <c r="AN79" i="1"/>
  <c r="AM81" i="1"/>
  <c r="DD82" i="1"/>
  <c r="BN83" i="1"/>
  <c r="BD83" i="1"/>
  <c r="DD83" i="1"/>
  <c r="AS110" i="1"/>
  <c r="AN121" i="1"/>
  <c r="BN127" i="1"/>
  <c r="BB28" i="2"/>
  <c r="AP51" i="1"/>
  <c r="AQ52" i="1"/>
  <c r="AR53" i="1"/>
  <c r="AS54" i="1"/>
  <c r="AM56" i="1"/>
  <c r="AN57" i="1"/>
  <c r="AO58" i="1"/>
  <c r="AP59" i="1"/>
  <c r="AQ60" i="1"/>
  <c r="AR61" i="1"/>
  <c r="AS62" i="1"/>
  <c r="AM64" i="1"/>
  <c r="AN65" i="1"/>
  <c r="AO66" i="1"/>
  <c r="AP67" i="1"/>
  <c r="AQ68" i="1"/>
  <c r="BN70" i="1"/>
  <c r="BD70" i="1"/>
  <c r="AS72" i="1"/>
  <c r="AS74" i="1"/>
  <c r="BD81" i="1"/>
  <c r="AN82" i="1"/>
  <c r="BB82" i="1"/>
  <c r="AN87" i="1"/>
  <c r="AO88" i="1"/>
  <c r="BN89" i="1"/>
  <c r="BC91" i="1"/>
  <c r="DC91" i="1"/>
  <c r="AN98" i="1"/>
  <c r="AY104" i="1"/>
  <c r="AR44" i="1"/>
  <c r="AS45" i="1"/>
  <c r="AM47" i="1"/>
  <c r="AN48" i="1"/>
  <c r="AO49" i="1"/>
  <c r="AP50" i="1"/>
  <c r="AQ51" i="1"/>
  <c r="AR52" i="1"/>
  <c r="AS53" i="1"/>
  <c r="AM55" i="1"/>
  <c r="AN56" i="1"/>
  <c r="AO57" i="1"/>
  <c r="AP58" i="1"/>
  <c r="AQ59" i="1"/>
  <c r="AR60" i="1"/>
  <c r="AS61" i="1"/>
  <c r="AM63" i="1"/>
  <c r="AN64" i="1"/>
  <c r="AO65" i="1"/>
  <c r="AP66" i="1"/>
  <c r="AQ67" i="1"/>
  <c r="AR68" i="1"/>
  <c r="BN74" i="1"/>
  <c r="BD74" i="1"/>
  <c r="DD74" i="1"/>
  <c r="BH75" i="1"/>
  <c r="AO78" i="1"/>
  <c r="BC83" i="1"/>
  <c r="BN86" i="1"/>
  <c r="BD86" i="1"/>
  <c r="DD86" i="1"/>
  <c r="AP89" i="1"/>
  <c r="AM91" i="1"/>
  <c r="AS95" i="1"/>
  <c r="AQ109" i="1"/>
  <c r="CW109" i="1"/>
  <c r="AW109" i="1"/>
  <c r="AQ85" i="1"/>
  <c r="AM89" i="1"/>
  <c r="AN91" i="1"/>
  <c r="AN92" i="1"/>
  <c r="AO93" i="1"/>
  <c r="AR95" i="1"/>
  <c r="BN97" i="1"/>
  <c r="BD97" i="1"/>
  <c r="DD97" i="1"/>
  <c r="BN104" i="1"/>
  <c r="BD104" i="1"/>
  <c r="DD104" i="1"/>
  <c r="AP109" i="1"/>
  <c r="AY110" i="1"/>
  <c r="BI110" i="1"/>
  <c r="CY110" i="1"/>
  <c r="BN114" i="1"/>
  <c r="BN115" i="1"/>
  <c r="AO117" i="1"/>
  <c r="BN119" i="1"/>
  <c r="DA124" i="1"/>
  <c r="BA124" i="1"/>
  <c r="AO125" i="1"/>
  <c r="AR129" i="1"/>
  <c r="BM130" i="1"/>
  <c r="AM136" i="1"/>
  <c r="CY137" i="1"/>
  <c r="AY137" i="1"/>
  <c r="BI137" i="1"/>
  <c r="BE22" i="2"/>
  <c r="AS69" i="1"/>
  <c r="AM71" i="1"/>
  <c r="AN72" i="1"/>
  <c r="AO73" i="1"/>
  <c r="AP74" i="1"/>
  <c r="AQ75" i="1"/>
  <c r="AR76" i="1"/>
  <c r="AS77" i="1"/>
  <c r="AM79" i="1"/>
  <c r="AN80" i="1"/>
  <c r="AO81" i="1"/>
  <c r="AP82" i="1"/>
  <c r="AQ83" i="1"/>
  <c r="AR84" i="1"/>
  <c r="DD84" i="1"/>
  <c r="AS85" i="1"/>
  <c r="AN88" i="1"/>
  <c r="AO89" i="1"/>
  <c r="AS90" i="1"/>
  <c r="BD93" i="1"/>
  <c r="AP94" i="1"/>
  <c r="AS99" i="1"/>
  <c r="BG102" i="1"/>
  <c r="AO107" i="1"/>
  <c r="BL107" i="1"/>
  <c r="AN115" i="1"/>
  <c r="DA120" i="1"/>
  <c r="BA120" i="1"/>
  <c r="BK120" i="1"/>
  <c r="BM133" i="1"/>
  <c r="AS134" i="1"/>
  <c r="AQ135" i="1"/>
  <c r="CW135" i="1"/>
  <c r="AW135" i="1"/>
  <c r="AR145" i="1"/>
  <c r="BN90" i="1"/>
  <c r="BD90" i="1"/>
  <c r="AQ94" i="1"/>
  <c r="BG94" i="1"/>
  <c r="AS96" i="1"/>
  <c r="AN99" i="1"/>
  <c r="AO100" i="1"/>
  <c r="AR103" i="1"/>
  <c r="BN106" i="1"/>
  <c r="BD106" i="1"/>
  <c r="DD106" i="1"/>
  <c r="BN111" i="1"/>
  <c r="AN118" i="1"/>
  <c r="AX120" i="1"/>
  <c r="CX120" i="1"/>
  <c r="BH120" i="1"/>
  <c r="CW128" i="1"/>
  <c r="AW128" i="1"/>
  <c r="BG128" i="1"/>
  <c r="CX133" i="1"/>
  <c r="BH133" i="1"/>
  <c r="AX133" i="1"/>
  <c r="DA139" i="1"/>
  <c r="BA139" i="1"/>
  <c r="BK139" i="1"/>
  <c r="AS145" i="1"/>
  <c r="CZ147" i="1"/>
  <c r="BD84" i="1"/>
  <c r="BA89" i="1"/>
  <c r="AM90" i="1"/>
  <c r="BH94" i="1"/>
  <c r="AP100" i="1"/>
  <c r="AQ102" i="1"/>
  <c r="AS103" i="1"/>
  <c r="AM106" i="1"/>
  <c r="AO108" i="1"/>
  <c r="BM108" i="1"/>
  <c r="BW108" i="1"/>
  <c r="BG111" i="1"/>
  <c r="CW111" i="1"/>
  <c r="AS112" i="1"/>
  <c r="AY112" i="1"/>
  <c r="BI112" i="1"/>
  <c r="CY112" i="1"/>
  <c r="CZ115" i="1"/>
  <c r="AZ115" i="1"/>
  <c r="BJ115" i="1"/>
  <c r="AO118" i="1"/>
  <c r="BM118" i="1"/>
  <c r="AS120" i="1"/>
  <c r="AM123" i="1"/>
  <c r="BN123" i="1"/>
  <c r="BK124" i="1"/>
  <c r="CZ131" i="1"/>
  <c r="BJ131" i="1"/>
  <c r="AZ131" i="1"/>
  <c r="DP35" i="2"/>
  <c r="BZ35" i="2"/>
  <c r="BP35" i="2"/>
  <c r="BM93" i="1"/>
  <c r="BN98" i="1"/>
  <c r="BD98" i="1"/>
  <c r="AR102" i="1"/>
  <c r="AN106" i="1"/>
  <c r="AP108" i="1"/>
  <c r="BA112" i="1"/>
  <c r="BK112" i="1"/>
  <c r="DA112" i="1"/>
  <c r="AX114" i="1"/>
  <c r="BH114" i="1"/>
  <c r="CX114" i="1"/>
  <c r="AR116" i="1"/>
  <c r="CX116" i="1"/>
  <c r="AX116" i="1"/>
  <c r="BH116" i="1"/>
  <c r="DA131" i="1"/>
  <c r="BA131" i="1"/>
  <c r="CW132" i="1"/>
  <c r="AW132" i="1"/>
  <c r="BG132" i="1"/>
  <c r="BN135" i="1"/>
  <c r="BW135" i="1"/>
  <c r="BG135" i="1"/>
  <c r="BQ135" i="1"/>
  <c r="AO69" i="1"/>
  <c r="AP70" i="1"/>
  <c r="AQ71" i="1"/>
  <c r="AR72" i="1"/>
  <c r="AS73" i="1"/>
  <c r="AM75" i="1"/>
  <c r="AO77" i="1"/>
  <c r="AP78" i="1"/>
  <c r="AQ79" i="1"/>
  <c r="AR80" i="1"/>
  <c r="AS81" i="1"/>
  <c r="AM83" i="1"/>
  <c r="AN84" i="1"/>
  <c r="AO85" i="1"/>
  <c r="AP86" i="1"/>
  <c r="AQ87" i="1"/>
  <c r="AR88" i="1"/>
  <c r="AS89" i="1"/>
  <c r="BN91" i="1"/>
  <c r="BW91" i="1"/>
  <c r="BD91" i="1"/>
  <c r="BN93" i="1"/>
  <c r="AM98" i="1"/>
  <c r="AP101" i="1"/>
  <c r="BN105" i="1"/>
  <c r="BD105" i="1"/>
  <c r="DD105" i="1"/>
  <c r="AO111" i="1"/>
  <c r="BA25" i="2"/>
  <c r="DN33" i="2"/>
  <c r="BN33" i="2"/>
  <c r="BX33" i="2"/>
  <c r="AO94" i="1"/>
  <c r="AQ96" i="1"/>
  <c r="AR97" i="1"/>
  <c r="AS98" i="1"/>
  <c r="AM100" i="1"/>
  <c r="AN101" i="1"/>
  <c r="AO102" i="1"/>
  <c r="AP103" i="1"/>
  <c r="AQ104" i="1"/>
  <c r="AR105" i="1"/>
  <c r="AS106" i="1"/>
  <c r="AM108" i="1"/>
  <c r="AR112" i="1"/>
  <c r="BG112" i="1"/>
  <c r="AR114" i="1"/>
  <c r="AO114" i="1"/>
  <c r="AP117" i="1"/>
  <c r="AP118" i="1"/>
  <c r="AO119" i="1"/>
  <c r="AR122" i="1"/>
  <c r="AO122" i="1"/>
  <c r="BA123" i="1"/>
  <c r="BN124" i="1"/>
  <c r="BN129" i="1"/>
  <c r="AZ130" i="1"/>
  <c r="AP135" i="1"/>
  <c r="AR137" i="1"/>
  <c r="BF30" i="2"/>
  <c r="AQ32" i="2"/>
  <c r="AP32" i="2"/>
  <c r="AO32" i="2"/>
  <c r="AN32" i="2"/>
  <c r="AM32" i="2"/>
  <c r="AL32" i="2"/>
  <c r="AR32" i="2"/>
  <c r="BG32" i="2"/>
  <c r="AK32" i="2"/>
  <c r="DQ44" i="2"/>
  <c r="CA44" i="2"/>
  <c r="BQ44" i="2"/>
  <c r="AQ95" i="1"/>
  <c r="AR96" i="1"/>
  <c r="AS97" i="1"/>
  <c r="AM99" i="1"/>
  <c r="AN100" i="1"/>
  <c r="AO101" i="1"/>
  <c r="AP102" i="1"/>
  <c r="AQ103" i="1"/>
  <c r="AR104" i="1"/>
  <c r="AS105" i="1"/>
  <c r="AM107" i="1"/>
  <c r="AN108" i="1"/>
  <c r="AO109" i="1"/>
  <c r="AR111" i="1"/>
  <c r="BH112" i="1"/>
  <c r="BN116" i="1"/>
  <c r="AQ121" i="1"/>
  <c r="AP126" i="1"/>
  <c r="AR128" i="1"/>
  <c r="BH128" i="1"/>
  <c r="AM131" i="1"/>
  <c r="AM140" i="1"/>
  <c r="AS146" i="1"/>
  <c r="AQ24" i="2"/>
  <c r="AP24" i="2"/>
  <c r="AO24" i="2"/>
  <c r="AN24" i="2"/>
  <c r="AM24" i="2"/>
  <c r="AL24" i="2"/>
  <c r="AS24" i="2"/>
  <c r="AR24" i="2"/>
  <c r="BG24" i="2"/>
  <c r="BC35" i="2"/>
  <c r="BC48" i="2"/>
  <c r="DB93" i="1"/>
  <c r="DC94" i="1"/>
  <c r="DD95" i="1"/>
  <c r="CX97" i="1"/>
  <c r="DD103" i="1"/>
  <c r="CW104" i="1"/>
  <c r="AN110" i="1"/>
  <c r="AQ113" i="1"/>
  <c r="AQ119" i="1"/>
  <c r="AW120" i="1"/>
  <c r="BN122" i="1"/>
  <c r="AN124" i="1"/>
  <c r="AW124" i="1"/>
  <c r="BI126" i="1"/>
  <c r="AO133" i="1"/>
  <c r="AQ136" i="1"/>
  <c r="AN140" i="1"/>
  <c r="BN146" i="1"/>
  <c r="AM147" i="1"/>
  <c r="EA19" i="2"/>
  <c r="BD22" i="2"/>
  <c r="AZ24" i="2"/>
  <c r="CA26" i="2"/>
  <c r="CJ26" i="2"/>
  <c r="BQ26" i="2"/>
  <c r="DQ26" i="2"/>
  <c r="CA29" i="2"/>
  <c r="BQ29" i="2"/>
  <c r="DQ29" i="2"/>
  <c r="AP112" i="1"/>
  <c r="AM114" i="1"/>
  <c r="AR119" i="1"/>
  <c r="AS121" i="1"/>
  <c r="AQ127" i="1"/>
  <c r="BN132" i="1"/>
  <c r="BW132" i="1"/>
  <c r="CX136" i="1"/>
  <c r="AX136" i="1"/>
  <c r="DB141" i="1"/>
  <c r="BB141" i="1"/>
  <c r="BE137" i="2"/>
  <c r="BE122" i="2"/>
  <c r="BE121" i="2"/>
  <c r="BE108" i="2"/>
  <c r="BE109" i="2"/>
  <c r="BE95" i="2"/>
  <c r="BE94" i="2"/>
  <c r="BE82" i="2"/>
  <c r="BE83" i="2"/>
  <c r="BE71" i="2"/>
  <c r="BE65" i="2"/>
  <c r="BE64" i="2"/>
  <c r="BE57" i="2"/>
  <c r="BE49" i="2"/>
  <c r="BE45" i="2"/>
  <c r="BE33" i="2"/>
  <c r="BE25" i="2"/>
  <c r="DJ21" i="2"/>
  <c r="BJ21" i="2"/>
  <c r="BB27" i="2"/>
  <c r="CA33" i="2"/>
  <c r="DP34" i="2"/>
  <c r="BP34" i="2"/>
  <c r="AZ36" i="2"/>
  <c r="BB93" i="1"/>
  <c r="BC94" i="1"/>
  <c r="BD95" i="1"/>
  <c r="AX97" i="1"/>
  <c r="BD103" i="1"/>
  <c r="AW104" i="1"/>
  <c r="AS115" i="1"/>
  <c r="AO116" i="1"/>
  <c r="AP120" i="1"/>
  <c r="BN121" i="1"/>
  <c r="AP134" i="1"/>
  <c r="AR136" i="1"/>
  <c r="BM141" i="1"/>
  <c r="AQ143" i="1"/>
  <c r="CW143" i="1"/>
  <c r="AW143" i="1"/>
  <c r="DI143" i="1" s="1"/>
  <c r="BZ34" i="2"/>
  <c r="BD94" i="1"/>
  <c r="AW95" i="1"/>
  <c r="AX96" i="1"/>
  <c r="BA99" i="1"/>
  <c r="BC101" i="1"/>
  <c r="BD102" i="1"/>
  <c r="AZ106" i="1"/>
  <c r="BA107" i="1"/>
  <c r="BN113" i="1"/>
  <c r="AM117" i="1"/>
  <c r="BG124" i="1"/>
  <c r="BN130" i="1"/>
  <c r="AN132" i="1"/>
  <c r="CY138" i="1"/>
  <c r="AY138" i="1"/>
  <c r="BN143" i="1"/>
  <c r="AZ25" i="2"/>
  <c r="BB26" i="2"/>
  <c r="BE26" i="2"/>
  <c r="DL30" i="2"/>
  <c r="BV30" i="2"/>
  <c r="CE30" i="2"/>
  <c r="BL30" i="2"/>
  <c r="CA31" i="2"/>
  <c r="BQ31" i="2"/>
  <c r="DQ31" i="2"/>
  <c r="DN41" i="2"/>
  <c r="BX41" i="2"/>
  <c r="BN41" i="2"/>
  <c r="BA46" i="2"/>
  <c r="BE46" i="2"/>
  <c r="BA122" i="1"/>
  <c r="AX127" i="1"/>
  <c r="BA130" i="1"/>
  <c r="BB131" i="1"/>
  <c r="AW134" i="1"/>
  <c r="AX135" i="1"/>
  <c r="AP136" i="1"/>
  <c r="BN139" i="1"/>
  <c r="AO142" i="1"/>
  <c r="BN144" i="1"/>
  <c r="BD21" i="2"/>
  <c r="BF22" i="2"/>
  <c r="BC28" i="2"/>
  <c r="AP31" i="2"/>
  <c r="AO31" i="2"/>
  <c r="AN31" i="2"/>
  <c r="AM31" i="2"/>
  <c r="AL31" i="2"/>
  <c r="AS31" i="2"/>
  <c r="AK31" i="2"/>
  <c r="BA33" i="2"/>
  <c r="BA35" i="2"/>
  <c r="AZ44" i="2"/>
  <c r="AS123" i="1"/>
  <c r="AM125" i="1"/>
  <c r="AN126" i="1"/>
  <c r="AP128" i="1"/>
  <c r="AQ129" i="1"/>
  <c r="AR130" i="1"/>
  <c r="AS131" i="1"/>
  <c r="AM133" i="1"/>
  <c r="AN134" i="1"/>
  <c r="AO135" i="1"/>
  <c r="BN136" i="1"/>
  <c r="AM139" i="1"/>
  <c r="BN141" i="1"/>
  <c r="AP142" i="1"/>
  <c r="BH145" i="1"/>
  <c r="BE21" i="2"/>
  <c r="BA26" i="2"/>
  <c r="BA27" i="2"/>
  <c r="BD28" i="2"/>
  <c r="BE30" i="2"/>
  <c r="AQ31" i="2"/>
  <c r="BB35" i="2"/>
  <c r="AM40" i="2"/>
  <c r="AL40" i="2"/>
  <c r="AS40" i="2"/>
  <c r="AK40" i="2"/>
  <c r="AQ40" i="2"/>
  <c r="AP40" i="2"/>
  <c r="AR40" i="2"/>
  <c r="BG40" i="2"/>
  <c r="AO40" i="2"/>
  <c r="AN40" i="2"/>
  <c r="DM44" i="2"/>
  <c r="BW44" i="2"/>
  <c r="BM44" i="2"/>
  <c r="DA125" i="1"/>
  <c r="CW129" i="1"/>
  <c r="CX130" i="1"/>
  <c r="CY131" i="1"/>
  <c r="CZ132" i="1"/>
  <c r="DB134" i="1"/>
  <c r="BM136" i="1"/>
  <c r="BW136" i="1"/>
  <c r="AS137" i="1"/>
  <c r="AS138" i="1"/>
  <c r="AN141" i="1"/>
  <c r="BC27" i="2"/>
  <c r="AM122" i="1"/>
  <c r="AN123" i="1"/>
  <c r="AO124" i="1"/>
  <c r="AP125" i="1"/>
  <c r="AQ126" i="1"/>
  <c r="AR127" i="1"/>
  <c r="AS128" i="1"/>
  <c r="AM130" i="1"/>
  <c r="AN131" i="1"/>
  <c r="AO132" i="1"/>
  <c r="AP133" i="1"/>
  <c r="AQ134" i="1"/>
  <c r="AR135" i="1"/>
  <c r="AO136" i="1"/>
  <c r="BN137" i="1"/>
  <c r="BN138" i="1"/>
  <c r="AO141" i="1"/>
  <c r="CF19" i="2"/>
  <c r="CO19" i="2" s="1"/>
  <c r="CX19" i="2" s="1"/>
  <c r="BC21" i="2"/>
  <c r="BZ27" i="2"/>
  <c r="BD42" i="2"/>
  <c r="BA125" i="1"/>
  <c r="AW129" i="1"/>
  <c r="AX130" i="1"/>
  <c r="AY131" i="1"/>
  <c r="AZ132" i="1"/>
  <c r="BB134" i="1"/>
  <c r="BN140" i="1"/>
  <c r="AP143" i="1"/>
  <c r="AQ144" i="1"/>
  <c r="BN147" i="1"/>
  <c r="BD136" i="2"/>
  <c r="BD121" i="2"/>
  <c r="BD94" i="2"/>
  <c r="BD64" i="2"/>
  <c r="BD49" i="2"/>
  <c r="BD57" i="2"/>
  <c r="BD45" i="2"/>
  <c r="BD37" i="2"/>
  <c r="CA25" i="2"/>
  <c r="BQ25" i="2"/>
  <c r="DQ25" i="2"/>
  <c r="BP26" i="2"/>
  <c r="BE29" i="2"/>
  <c r="BD30" i="2"/>
  <c r="AQ36" i="2"/>
  <c r="AP36" i="2"/>
  <c r="AO36" i="2"/>
  <c r="AS36" i="2"/>
  <c r="AR36" i="2"/>
  <c r="BG36" i="2"/>
  <c r="AN36" i="2"/>
  <c r="AM36" i="2"/>
  <c r="AL36" i="2"/>
  <c r="BA45" i="2"/>
  <c r="BA47" i="2"/>
  <c r="AP137" i="1"/>
  <c r="AQ138" i="1"/>
  <c r="AR139" i="1"/>
  <c r="AS140" i="1"/>
  <c r="AM142" i="1"/>
  <c r="AN143" i="1"/>
  <c r="AO144" i="1"/>
  <c r="AP145" i="1"/>
  <c r="AQ146" i="1"/>
  <c r="AR147" i="1"/>
  <c r="BF147" i="2"/>
  <c r="BF138" i="2"/>
  <c r="BF122" i="2"/>
  <c r="BF124" i="2"/>
  <c r="BF108" i="2"/>
  <c r="BF110" i="2"/>
  <c r="BF115" i="2"/>
  <c r="BF86" i="2"/>
  <c r="BF83" i="2"/>
  <c r="BF84" i="2"/>
  <c r="BF71" i="2"/>
  <c r="BF72" i="2"/>
  <c r="BF65" i="2"/>
  <c r="AQ21" i="2"/>
  <c r="BB21" i="2"/>
  <c r="AR22" i="2"/>
  <c r="BG22" i="2"/>
  <c r="AO27" i="2"/>
  <c r="AP28" i="2"/>
  <c r="AQ29" i="2"/>
  <c r="BB29" i="2"/>
  <c r="AR30" i="2"/>
  <c r="BG30" i="2"/>
  <c r="BC30" i="2"/>
  <c r="BF33" i="2"/>
  <c r="AN34" i="2"/>
  <c r="AO35" i="2"/>
  <c r="BB38" i="2"/>
  <c r="BE38" i="2"/>
  <c r="BA39" i="2"/>
  <c r="BF39" i="2"/>
  <c r="BG43" i="2"/>
  <c r="BB46" i="2"/>
  <c r="BC47" i="2"/>
  <c r="BG48" i="2"/>
  <c r="BF49" i="2"/>
  <c r="AQ137" i="1"/>
  <c r="AR138" i="1"/>
  <c r="AN142" i="1"/>
  <c r="AO143" i="1"/>
  <c r="AP144" i="1"/>
  <c r="AQ145" i="1"/>
  <c r="AR146" i="1"/>
  <c r="AS147" i="1"/>
  <c r="BG139" i="2"/>
  <c r="BG146" i="2"/>
  <c r="AR21" i="2"/>
  <c r="BG21" i="2"/>
  <c r="AO26" i="2"/>
  <c r="AZ26" i="2"/>
  <c r="AP27" i="2"/>
  <c r="AQ28" i="2"/>
  <c r="BC29" i="2"/>
  <c r="AK30" i="2"/>
  <c r="AS30" i="2"/>
  <c r="AO34" i="2"/>
  <c r="AP35" i="2"/>
  <c r="BG37" i="2"/>
  <c r="BF38" i="2"/>
  <c r="BC41" i="2"/>
  <c r="BG49" i="2"/>
  <c r="AZ147" i="2"/>
  <c r="AZ146" i="2"/>
  <c r="AZ131" i="2"/>
  <c r="AZ132" i="2"/>
  <c r="AZ126" i="2"/>
  <c r="AZ117" i="2"/>
  <c r="AZ112" i="2"/>
  <c r="AZ97" i="2"/>
  <c r="AZ104" i="2"/>
  <c r="AZ98" i="2"/>
  <c r="AZ86" i="2"/>
  <c r="AZ74" i="2"/>
  <c r="AR28" i="2"/>
  <c r="BG28" i="2"/>
  <c r="BC39" i="2"/>
  <c r="AZ52" i="2"/>
  <c r="BA147" i="2"/>
  <c r="BA141" i="2"/>
  <c r="BA140" i="2"/>
  <c r="BA133" i="2"/>
  <c r="BA129" i="2"/>
  <c r="BA132" i="2"/>
  <c r="BA127" i="2"/>
  <c r="BA126" i="2"/>
  <c r="BA123" i="2"/>
  <c r="BA118" i="2"/>
  <c r="BA105" i="2"/>
  <c r="BA112" i="2"/>
  <c r="BA104" i="2"/>
  <c r="BA98" i="2"/>
  <c r="BA86" i="2"/>
  <c r="BA99" i="2"/>
  <c r="BA87" i="2"/>
  <c r="BA75" i="2"/>
  <c r="BA49" i="2"/>
  <c r="AR27" i="2"/>
  <c r="BG27" i="2"/>
  <c r="AK28" i="2"/>
  <c r="AS28" i="2"/>
  <c r="AR35" i="2"/>
  <c r="BG35" i="2"/>
  <c r="BA37" i="2"/>
  <c r="AZ41" i="2"/>
  <c r="BD48" i="2"/>
  <c r="BG50" i="2"/>
  <c r="BA54" i="2"/>
  <c r="AM138" i="1"/>
  <c r="AN139" i="1"/>
  <c r="AO140" i="1"/>
  <c r="AP141" i="1"/>
  <c r="AQ142" i="1"/>
  <c r="AR143" i="1"/>
  <c r="AS144" i="1"/>
  <c r="AM146" i="1"/>
  <c r="AN147" i="1"/>
  <c r="BB141" i="2"/>
  <c r="BB144" i="2"/>
  <c r="BB147" i="2"/>
  <c r="BB133" i="2"/>
  <c r="BB129" i="2"/>
  <c r="BB127" i="2"/>
  <c r="BB105" i="2"/>
  <c r="BB91" i="2"/>
  <c r="BB99" i="2"/>
  <c r="BB87" i="2"/>
  <c r="BB79" i="2"/>
  <c r="BB74" i="2"/>
  <c r="BB57" i="2"/>
  <c r="BB49" i="2"/>
  <c r="AQ25" i="2"/>
  <c r="BB25" i="2"/>
  <c r="BC26" i="2"/>
  <c r="AK27" i="2"/>
  <c r="AS27" i="2"/>
  <c r="AL28" i="2"/>
  <c r="BB33" i="2"/>
  <c r="AR34" i="2"/>
  <c r="BG34" i="2"/>
  <c r="AK35" i="2"/>
  <c r="AS35" i="2"/>
  <c r="BE42" i="2"/>
  <c r="BG45" i="2"/>
  <c r="BB54" i="2"/>
  <c r="AQ56" i="2"/>
  <c r="AP56" i="2"/>
  <c r="AO56" i="2"/>
  <c r="AN56" i="2"/>
  <c r="AM56" i="2"/>
  <c r="AL56" i="2"/>
  <c r="AS56" i="2"/>
  <c r="AR56" i="2"/>
  <c r="BG56" i="2"/>
  <c r="AK56" i="2"/>
  <c r="BG57" i="2"/>
  <c r="AM137" i="1"/>
  <c r="AN138" i="1"/>
  <c r="AO139" i="1"/>
  <c r="AP140" i="1"/>
  <c r="AQ141" i="1"/>
  <c r="AR142" i="1"/>
  <c r="AS143" i="1"/>
  <c r="AM145" i="1"/>
  <c r="AN146" i="1"/>
  <c r="AO147" i="1"/>
  <c r="BC25" i="2"/>
  <c r="BC33" i="2"/>
  <c r="AK34" i="2"/>
  <c r="BF42" i="2"/>
  <c r="AP43" i="2"/>
  <c r="AO43" i="2"/>
  <c r="AN43" i="2"/>
  <c r="AL43" i="2"/>
  <c r="AS43" i="2"/>
  <c r="AK43" i="2"/>
  <c r="AQ44" i="2"/>
  <c r="AP44" i="2"/>
  <c r="AO44" i="2"/>
  <c r="AM44" i="2"/>
  <c r="AL44" i="2"/>
  <c r="AZ45" i="2"/>
  <c r="BG46" i="2"/>
  <c r="BF47" i="2"/>
  <c r="BB48" i="2"/>
  <c r="AZ48" i="2"/>
  <c r="BB50" i="2"/>
  <c r="BA51" i="2"/>
  <c r="AZ57" i="2"/>
  <c r="AM37" i="2"/>
  <c r="AO39" i="2"/>
  <c r="AQ41" i="2"/>
  <c r="AR42" i="2"/>
  <c r="BG42" i="2"/>
  <c r="BC42" i="2"/>
  <c r="AM45" i="2"/>
  <c r="AN46" i="2"/>
  <c r="AO47" i="2"/>
  <c r="AZ49" i="2"/>
  <c r="BB51" i="2"/>
  <c r="BC52" i="2"/>
  <c r="BE54" i="2"/>
  <c r="AP55" i="2"/>
  <c r="AO55" i="2"/>
  <c r="AN55" i="2"/>
  <c r="AM55" i="2"/>
  <c r="AL55" i="2"/>
  <c r="AS55" i="2"/>
  <c r="AK55" i="2"/>
  <c r="BA57" i="2"/>
  <c r="BB59" i="2"/>
  <c r="BD60" i="2"/>
  <c r="AO38" i="2"/>
  <c r="AZ38" i="2"/>
  <c r="AP39" i="2"/>
  <c r="AR41" i="2"/>
  <c r="BG41" i="2"/>
  <c r="AN45" i="2"/>
  <c r="AO46" i="2"/>
  <c r="AP47" i="2"/>
  <c r="BE48" i="2"/>
  <c r="BC51" i="2"/>
  <c r="BD52" i="2"/>
  <c r="BF54" i="2"/>
  <c r="BF55" i="2"/>
  <c r="BC59" i="2"/>
  <c r="AP62" i="2"/>
  <c r="AO62" i="2"/>
  <c r="AN62" i="2"/>
  <c r="AM62" i="2"/>
  <c r="AL62" i="2"/>
  <c r="AS62" i="2"/>
  <c r="AR62" i="2"/>
  <c r="BG62" i="2"/>
  <c r="AQ62" i="2"/>
  <c r="BC65" i="2"/>
  <c r="BE76" i="2"/>
  <c r="BD90" i="2"/>
  <c r="BG55" i="2"/>
  <c r="BA58" i="2"/>
  <c r="AZ62" i="2"/>
  <c r="BG71" i="2"/>
  <c r="AR39" i="2"/>
  <c r="BG39" i="2"/>
  <c r="AR47" i="2"/>
  <c r="BG47" i="2"/>
  <c r="BD53" i="2"/>
  <c r="BB58" i="2"/>
  <c r="BF61" i="2"/>
  <c r="AQ37" i="2"/>
  <c r="AR38" i="2"/>
  <c r="BG38" i="2"/>
  <c r="BC38" i="2"/>
  <c r="AK39" i="2"/>
  <c r="AS39" i="2"/>
  <c r="AQ45" i="2"/>
  <c r="AK47" i="2"/>
  <c r="AS47" i="2"/>
  <c r="AQ48" i="2"/>
  <c r="AL48" i="2"/>
  <c r="BE53" i="2"/>
  <c r="AS50" i="2"/>
  <c r="AK50" i="2"/>
  <c r="AQ50" i="2"/>
  <c r="AP50" i="2"/>
  <c r="AO50" i="2"/>
  <c r="AN50" i="2"/>
  <c r="BB52" i="2"/>
  <c r="BE61" i="2"/>
  <c r="BB66" i="2"/>
  <c r="BG69" i="2"/>
  <c r="AO51" i="2"/>
  <c r="AZ51" i="2"/>
  <c r="AP52" i="2"/>
  <c r="BA52" i="2"/>
  <c r="AQ53" i="2"/>
  <c r="BB53" i="2"/>
  <c r="AR54" i="2"/>
  <c r="BG54" i="2"/>
  <c r="BC54" i="2"/>
  <c r="BF57" i="2"/>
  <c r="AN58" i="2"/>
  <c r="AO59" i="2"/>
  <c r="AZ59" i="2"/>
  <c r="AP60" i="2"/>
  <c r="AQ63" i="2"/>
  <c r="AP63" i="2"/>
  <c r="AO63" i="2"/>
  <c r="AN63" i="2"/>
  <c r="AM63" i="2"/>
  <c r="BD66" i="2"/>
  <c r="BA71" i="2"/>
  <c r="AP51" i="2"/>
  <c r="AQ52" i="2"/>
  <c r="AR53" i="2"/>
  <c r="BG53" i="2"/>
  <c r="AO58" i="2"/>
  <c r="AP59" i="2"/>
  <c r="AQ60" i="2"/>
  <c r="AZ63" i="2"/>
  <c r="BG64" i="2"/>
  <c r="BB73" i="2"/>
  <c r="BG76" i="2"/>
  <c r="AQ51" i="2"/>
  <c r="AR52" i="2"/>
  <c r="BG52" i="2"/>
  <c r="AK53" i="2"/>
  <c r="AS53" i="2"/>
  <c r="AP58" i="2"/>
  <c r="AQ59" i="2"/>
  <c r="AR60" i="2"/>
  <c r="BG60" i="2"/>
  <c r="BA63" i="2"/>
  <c r="AZ64" i="2"/>
  <c r="BA67" i="2"/>
  <c r="AO68" i="2"/>
  <c r="AN68" i="2"/>
  <c r="AM68" i="2"/>
  <c r="AL68" i="2"/>
  <c r="AS68" i="2"/>
  <c r="AK68" i="2"/>
  <c r="AR68" i="2"/>
  <c r="BG68" i="2"/>
  <c r="AQ68" i="2"/>
  <c r="AP68" i="2"/>
  <c r="BE86" i="2"/>
  <c r="AR51" i="2"/>
  <c r="BG51" i="2"/>
  <c r="AQ58" i="2"/>
  <c r="AR59" i="2"/>
  <c r="BG59" i="2"/>
  <c r="AK60" i="2"/>
  <c r="AS60" i="2"/>
  <c r="BG63" i="2"/>
  <c r="BA64" i="2"/>
  <c r="BG70" i="2"/>
  <c r="AR58" i="2"/>
  <c r="BG58" i="2"/>
  <c r="BB64" i="2"/>
  <c r="BA65" i="2"/>
  <c r="BE67" i="2"/>
  <c r="AP77" i="2"/>
  <c r="AO77" i="2"/>
  <c r="AN77" i="2"/>
  <c r="AM77" i="2"/>
  <c r="AL77" i="2"/>
  <c r="AS77" i="2"/>
  <c r="AR77" i="2"/>
  <c r="BG77" i="2"/>
  <c r="AQ77" i="2"/>
  <c r="AK77" i="2"/>
  <c r="BE78" i="2"/>
  <c r="BG86" i="2"/>
  <c r="AZ90" i="2"/>
  <c r="AZ54" i="2"/>
  <c r="BC57" i="2"/>
  <c r="AK58" i="2"/>
  <c r="AO61" i="2"/>
  <c r="AN61" i="2"/>
  <c r="AL61" i="2"/>
  <c r="AS61" i="2"/>
  <c r="AK61" i="2"/>
  <c r="BA66" i="2"/>
  <c r="BF67" i="2"/>
  <c r="BG74" i="2"/>
  <c r="BA70" i="2"/>
  <c r="BA73" i="2"/>
  <c r="BC75" i="2"/>
  <c r="BF76" i="2"/>
  <c r="BA90" i="2"/>
  <c r="BE113" i="2"/>
  <c r="AP66" i="2"/>
  <c r="BB71" i="2"/>
  <c r="BA72" i="2"/>
  <c r="BC73" i="2"/>
  <c r="AQ66" i="2"/>
  <c r="BC67" i="2"/>
  <c r="BB72" i="2"/>
  <c r="BD73" i="2"/>
  <c r="BD75" i="2"/>
  <c r="BB85" i="2"/>
  <c r="BA91" i="2"/>
  <c r="BG93" i="2"/>
  <c r="BB65" i="2"/>
  <c r="AR66" i="2"/>
  <c r="BG66" i="2"/>
  <c r="BC66" i="2"/>
  <c r="AP69" i="2"/>
  <c r="AO69" i="2"/>
  <c r="AN69" i="2"/>
  <c r="AM69" i="2"/>
  <c r="AL69" i="2"/>
  <c r="BC72" i="2"/>
  <c r="BC74" i="2"/>
  <c r="BE75" i="2"/>
  <c r="BA79" i="2"/>
  <c r="BD87" i="2"/>
  <c r="AQ64" i="2"/>
  <c r="AR65" i="2"/>
  <c r="BG65" i="2"/>
  <c r="AK66" i="2"/>
  <c r="AS66" i="2"/>
  <c r="BD67" i="2"/>
  <c r="AK69" i="2"/>
  <c r="BD74" i="2"/>
  <c r="BF75" i="2"/>
  <c r="AR114" i="2"/>
  <c r="BG114" i="2"/>
  <c r="AP114" i="2"/>
  <c r="AO114" i="2"/>
  <c r="AN114" i="2"/>
  <c r="AM114" i="2"/>
  <c r="AL114" i="2"/>
  <c r="AK114" i="2"/>
  <c r="AS114" i="2"/>
  <c r="AQ114" i="2"/>
  <c r="BC64" i="2"/>
  <c r="AK65" i="2"/>
  <c r="BD65" i="2"/>
  <c r="AQ69" i="2"/>
  <c r="AQ70" i="2"/>
  <c r="AP70" i="2"/>
  <c r="AO70" i="2"/>
  <c r="AN70" i="2"/>
  <c r="AM70" i="2"/>
  <c r="BE74" i="2"/>
  <c r="AO76" i="2"/>
  <c r="AN76" i="2"/>
  <c r="AM76" i="2"/>
  <c r="AL76" i="2"/>
  <c r="AS76" i="2"/>
  <c r="AK76" i="2"/>
  <c r="AZ78" i="2"/>
  <c r="BE79" i="2"/>
  <c r="BB110" i="2"/>
  <c r="AR67" i="2"/>
  <c r="BG67" i="2"/>
  <c r="AO72" i="2"/>
  <c r="AP73" i="2"/>
  <c r="AR75" i="2"/>
  <c r="BG75" i="2"/>
  <c r="BC78" i="2"/>
  <c r="BG82" i="2"/>
  <c r="BC85" i="2"/>
  <c r="AQ89" i="2"/>
  <c r="AP89" i="2"/>
  <c r="AO89" i="2"/>
  <c r="AN89" i="2"/>
  <c r="AM89" i="2"/>
  <c r="AL89" i="2"/>
  <c r="BE90" i="2"/>
  <c r="BF113" i="2"/>
  <c r="AK67" i="2"/>
  <c r="AS67" i="2"/>
  <c r="AO71" i="2"/>
  <c r="AP72" i="2"/>
  <c r="AQ73" i="2"/>
  <c r="AK75" i="2"/>
  <c r="AS75" i="2"/>
  <c r="AQ81" i="2"/>
  <c r="AP81" i="2"/>
  <c r="AO81" i="2"/>
  <c r="AN81" i="2"/>
  <c r="AM81" i="2"/>
  <c r="AL81" i="2"/>
  <c r="AZ82" i="2"/>
  <c r="BD85" i="2"/>
  <c r="AP88" i="2"/>
  <c r="AO88" i="2"/>
  <c r="AN88" i="2"/>
  <c r="AM88" i="2"/>
  <c r="AL88" i="2"/>
  <c r="AS88" i="2"/>
  <c r="AK88" i="2"/>
  <c r="AK89" i="2"/>
  <c r="AR73" i="2"/>
  <c r="BG73" i="2"/>
  <c r="BF79" i="2"/>
  <c r="AP80" i="2"/>
  <c r="AO80" i="2"/>
  <c r="AN80" i="2"/>
  <c r="AM80" i="2"/>
  <c r="AL80" i="2"/>
  <c r="AS80" i="2"/>
  <c r="AK80" i="2"/>
  <c r="BA82" i="2"/>
  <c r="BB84" i="2"/>
  <c r="BE87" i="2"/>
  <c r="BF88" i="2"/>
  <c r="BG89" i="2"/>
  <c r="AP92" i="2"/>
  <c r="AO92" i="2"/>
  <c r="AN92" i="2"/>
  <c r="AM92" i="2"/>
  <c r="AL92" i="2"/>
  <c r="AS92" i="2"/>
  <c r="AK92" i="2"/>
  <c r="AR92" i="2"/>
  <c r="BG92" i="2"/>
  <c r="BG95" i="2"/>
  <c r="BC97" i="2"/>
  <c r="AM67" i="2"/>
  <c r="AR72" i="2"/>
  <c r="BG72" i="2"/>
  <c r="AK73" i="2"/>
  <c r="AS73" i="2"/>
  <c r="AQ80" i="2"/>
  <c r="BG81" i="2"/>
  <c r="BA83" i="2"/>
  <c r="BC84" i="2"/>
  <c r="BF87" i="2"/>
  <c r="AS89" i="2"/>
  <c r="AQ92" i="2"/>
  <c r="AQ101" i="2"/>
  <c r="AP101" i="2"/>
  <c r="AO101" i="2"/>
  <c r="AN101" i="2"/>
  <c r="AM101" i="2"/>
  <c r="AL101" i="2"/>
  <c r="AS101" i="2"/>
  <c r="AR101" i="2"/>
  <c r="BG101" i="2"/>
  <c r="AK101" i="2"/>
  <c r="BC71" i="2"/>
  <c r="AK72" i="2"/>
  <c r="BG78" i="2"/>
  <c r="BD79" i="2"/>
  <c r="AR80" i="2"/>
  <c r="BG80" i="2"/>
  <c r="BB83" i="2"/>
  <c r="AZ93" i="2"/>
  <c r="AQ78" i="2"/>
  <c r="AR79" i="2"/>
  <c r="BG79" i="2"/>
  <c r="AN83" i="2"/>
  <c r="AO84" i="2"/>
  <c r="AP85" i="2"/>
  <c r="BB86" i="2"/>
  <c r="AR87" i="2"/>
  <c r="BG87" i="2"/>
  <c r="BC87" i="2"/>
  <c r="BD97" i="2"/>
  <c r="AP100" i="2"/>
  <c r="AO100" i="2"/>
  <c r="AN100" i="2"/>
  <c r="AM100" i="2"/>
  <c r="AL100" i="2"/>
  <c r="AS100" i="2"/>
  <c r="AK100" i="2"/>
  <c r="AL102" i="2"/>
  <c r="AS102" i="2"/>
  <c r="AK102" i="2"/>
  <c r="AP102" i="2"/>
  <c r="AO102" i="2"/>
  <c r="AR102" i="2"/>
  <c r="BG102" i="2"/>
  <c r="AQ102" i="2"/>
  <c r="AN102" i="2"/>
  <c r="AM102" i="2"/>
  <c r="AO83" i="2"/>
  <c r="AP84" i="2"/>
  <c r="AQ85" i="2"/>
  <c r="AK87" i="2"/>
  <c r="AS87" i="2"/>
  <c r="BC90" i="2"/>
  <c r="BB96" i="2"/>
  <c r="BE99" i="2"/>
  <c r="AQ100" i="2"/>
  <c r="AR85" i="2"/>
  <c r="BG85" i="2"/>
  <c r="BE91" i="2"/>
  <c r="BF99" i="2"/>
  <c r="BG100" i="2"/>
  <c r="BF105" i="2"/>
  <c r="BA109" i="2"/>
  <c r="AR84" i="2"/>
  <c r="BG84" i="2"/>
  <c r="AK85" i="2"/>
  <c r="AS85" i="2"/>
  <c r="BF91" i="2"/>
  <c r="BF106" i="2"/>
  <c r="AZ120" i="2"/>
  <c r="BE127" i="2"/>
  <c r="AQ82" i="2"/>
  <c r="BB82" i="2"/>
  <c r="AR83" i="2"/>
  <c r="BG83" i="2"/>
  <c r="AK84" i="2"/>
  <c r="AS84" i="2"/>
  <c r="AL85" i="2"/>
  <c r="BG94" i="2"/>
  <c r="BG106" i="2"/>
  <c r="BG107" i="2"/>
  <c r="BG120" i="2"/>
  <c r="AZ79" i="2"/>
  <c r="AK83" i="2"/>
  <c r="AQ93" i="2"/>
  <c r="AP93" i="2"/>
  <c r="AO93" i="2"/>
  <c r="AN93" i="2"/>
  <c r="AM93" i="2"/>
  <c r="AL93" i="2"/>
  <c r="AZ94" i="2"/>
  <c r="BB97" i="2"/>
  <c r="BE98" i="2"/>
  <c r="AQ90" i="2"/>
  <c r="AR91" i="2"/>
  <c r="BG91" i="2"/>
  <c r="BC91" i="2"/>
  <c r="AO96" i="2"/>
  <c r="AP97" i="2"/>
  <c r="AQ98" i="2"/>
  <c r="BB98" i="2"/>
  <c r="AR99" i="2"/>
  <c r="BG99" i="2"/>
  <c r="BC99" i="2"/>
  <c r="BB103" i="2"/>
  <c r="AZ103" i="2"/>
  <c r="BD104" i="2"/>
  <c r="BB109" i="2"/>
  <c r="BC110" i="2"/>
  <c r="AR90" i="2"/>
  <c r="BG90" i="2"/>
  <c r="AO95" i="2"/>
  <c r="AZ95" i="2"/>
  <c r="AP96" i="2"/>
  <c r="AQ97" i="2"/>
  <c r="AK99" i="2"/>
  <c r="AS99" i="2"/>
  <c r="BD103" i="2"/>
  <c r="BE104" i="2"/>
  <c r="BD112" i="2"/>
  <c r="AQ96" i="2"/>
  <c r="AR97" i="2"/>
  <c r="BG97" i="2"/>
  <c r="BC103" i="2"/>
  <c r="BD105" i="2"/>
  <c r="BE112" i="2"/>
  <c r="BE118" i="2"/>
  <c r="BC126" i="2"/>
  <c r="AR96" i="2"/>
  <c r="BG96" i="2"/>
  <c r="BG108" i="2"/>
  <c r="AM90" i="2"/>
  <c r="AQ94" i="2"/>
  <c r="BB94" i="2"/>
  <c r="BC95" i="2"/>
  <c r="AK96" i="2"/>
  <c r="AS96" i="2"/>
  <c r="AL97" i="2"/>
  <c r="AQ107" i="2"/>
  <c r="AP107" i="2"/>
  <c r="AO107" i="2"/>
  <c r="AN107" i="2"/>
  <c r="AM107" i="2"/>
  <c r="AL107" i="2"/>
  <c r="AZ108" i="2"/>
  <c r="BB111" i="2"/>
  <c r="BA115" i="2"/>
  <c r="AP119" i="2"/>
  <c r="AO119" i="2"/>
  <c r="AN119" i="2"/>
  <c r="AM119" i="2"/>
  <c r="AL119" i="2"/>
  <c r="AS119" i="2"/>
  <c r="AK119" i="2"/>
  <c r="AR119" i="2"/>
  <c r="BG119" i="2"/>
  <c r="AZ91" i="2"/>
  <c r="BC94" i="2"/>
  <c r="BE105" i="2"/>
  <c r="AP106" i="2"/>
  <c r="AO106" i="2"/>
  <c r="AN106" i="2"/>
  <c r="AM106" i="2"/>
  <c r="AL106" i="2"/>
  <c r="AS106" i="2"/>
  <c r="AK106" i="2"/>
  <c r="AK107" i="2"/>
  <c r="BC112" i="2"/>
  <c r="BD113" i="2"/>
  <c r="BB115" i="2"/>
  <c r="AQ119" i="2"/>
  <c r="AP103" i="2"/>
  <c r="BB104" i="2"/>
  <c r="AR105" i="2"/>
  <c r="BG105" i="2"/>
  <c r="AO110" i="2"/>
  <c r="AP111" i="2"/>
  <c r="AR113" i="2"/>
  <c r="BG113" i="2"/>
  <c r="BC115" i="2"/>
  <c r="BD117" i="2"/>
  <c r="AP128" i="2"/>
  <c r="AO128" i="2"/>
  <c r="AN128" i="2"/>
  <c r="AM128" i="2"/>
  <c r="AL128" i="2"/>
  <c r="AS128" i="2"/>
  <c r="AK128" i="2"/>
  <c r="AR128" i="2"/>
  <c r="BG128" i="2"/>
  <c r="AQ103" i="2"/>
  <c r="AK105" i="2"/>
  <c r="AS105" i="2"/>
  <c r="AO109" i="2"/>
  <c r="AP110" i="2"/>
  <c r="AQ111" i="2"/>
  <c r="AR112" i="2"/>
  <c r="BG112" i="2"/>
  <c r="AK113" i="2"/>
  <c r="AS113" i="2"/>
  <c r="BA124" i="2"/>
  <c r="AQ128" i="2"/>
  <c r="AR103" i="2"/>
  <c r="BG103" i="2"/>
  <c r="AR111" i="2"/>
  <c r="BG111" i="2"/>
  <c r="AL113" i="2"/>
  <c r="BD118" i="2"/>
  <c r="AR110" i="2"/>
  <c r="BG110" i="2"/>
  <c r="AK111" i="2"/>
  <c r="AS111" i="2"/>
  <c r="AM113" i="2"/>
  <c r="BB116" i="2"/>
  <c r="BG117" i="2"/>
  <c r="AL103" i="2"/>
  <c r="BF104" i="2"/>
  <c r="AN105" i="2"/>
  <c r="BB108" i="2"/>
  <c r="AR109" i="2"/>
  <c r="BG109" i="2"/>
  <c r="BC109" i="2"/>
  <c r="AK110" i="2"/>
  <c r="AS110" i="2"/>
  <c r="AL111" i="2"/>
  <c r="BF112" i="2"/>
  <c r="AN113" i="2"/>
  <c r="BC116" i="2"/>
  <c r="BG121" i="2"/>
  <c r="BC108" i="2"/>
  <c r="AK109" i="2"/>
  <c r="AQ120" i="2"/>
  <c r="AP120" i="2"/>
  <c r="AO120" i="2"/>
  <c r="AN120" i="2"/>
  <c r="AM120" i="2"/>
  <c r="AL120" i="2"/>
  <c r="AZ121" i="2"/>
  <c r="BC125" i="2"/>
  <c r="AO115" i="2"/>
  <c r="AP116" i="2"/>
  <c r="AQ117" i="2"/>
  <c r="BB117" i="2"/>
  <c r="AR118" i="2"/>
  <c r="BG118" i="2"/>
  <c r="BB124" i="2"/>
  <c r="BF127" i="2"/>
  <c r="AP115" i="2"/>
  <c r="AQ116" i="2"/>
  <c r="AO122" i="2"/>
  <c r="AZ122" i="2"/>
  <c r="BC124" i="2"/>
  <c r="BD126" i="2"/>
  <c r="AR116" i="2"/>
  <c r="BG116" i="2"/>
  <c r="BB123" i="2"/>
  <c r="BE126" i="2"/>
  <c r="BD131" i="2"/>
  <c r="BE133" i="2"/>
  <c r="AR115" i="2"/>
  <c r="BG115" i="2"/>
  <c r="AK116" i="2"/>
  <c r="AS116" i="2"/>
  <c r="BD127" i="2"/>
  <c r="AK115" i="2"/>
  <c r="AS115" i="2"/>
  <c r="AL116" i="2"/>
  <c r="AN118" i="2"/>
  <c r="AQ121" i="2"/>
  <c r="BB121" i="2"/>
  <c r="AR122" i="2"/>
  <c r="BG122" i="2"/>
  <c r="BC122" i="2"/>
  <c r="BC121" i="2"/>
  <c r="BB125" i="2"/>
  <c r="BF129" i="2"/>
  <c r="BF134" i="2"/>
  <c r="AN123" i="2"/>
  <c r="AO124" i="2"/>
  <c r="AP125" i="2"/>
  <c r="AQ126" i="2"/>
  <c r="AR127" i="2"/>
  <c r="BG127" i="2"/>
  <c r="AZ135" i="2"/>
  <c r="AO123" i="2"/>
  <c r="AZ123" i="2"/>
  <c r="AP124" i="2"/>
  <c r="AQ125" i="2"/>
  <c r="AR126" i="2"/>
  <c r="BG126" i="2"/>
  <c r="AS127" i="2"/>
  <c r="BD132" i="2"/>
  <c r="BC135" i="2"/>
  <c r="BG136" i="2"/>
  <c r="AR125" i="2"/>
  <c r="BG125" i="2"/>
  <c r="BE132" i="2"/>
  <c r="AQ123" i="2"/>
  <c r="AR124" i="2"/>
  <c r="BG124" i="2"/>
  <c r="AK125" i="2"/>
  <c r="AS125" i="2"/>
  <c r="BB131" i="2"/>
  <c r="AR123" i="2"/>
  <c r="BG123" i="2"/>
  <c r="AK124" i="2"/>
  <c r="AS124" i="2"/>
  <c r="AL125" i="2"/>
  <c r="AM126" i="2"/>
  <c r="AN127" i="2"/>
  <c r="BG132" i="2"/>
  <c r="BG134" i="2"/>
  <c r="AZ127" i="2"/>
  <c r="BC131" i="2"/>
  <c r="BB134" i="2"/>
  <c r="BA138" i="2"/>
  <c r="AN129" i="2"/>
  <c r="AO130" i="2"/>
  <c r="AP131" i="2"/>
  <c r="AQ132" i="2"/>
  <c r="BB132" i="2"/>
  <c r="AR133" i="2"/>
  <c r="BG133" i="2"/>
  <c r="BC133" i="2"/>
  <c r="AR135" i="2"/>
  <c r="BG135" i="2"/>
  <c r="BB138" i="2"/>
  <c r="AO129" i="2"/>
  <c r="AP130" i="2"/>
  <c r="AQ131" i="2"/>
  <c r="AK133" i="2"/>
  <c r="BD133" i="2"/>
  <c r="BA136" i="2"/>
  <c r="BA137" i="2"/>
  <c r="BD145" i="2"/>
  <c r="AQ130" i="2"/>
  <c r="AR131" i="2"/>
  <c r="BG131" i="2"/>
  <c r="BB137" i="2"/>
  <c r="BC140" i="2"/>
  <c r="AR130" i="2"/>
  <c r="BG130" i="2"/>
  <c r="AS131" i="2"/>
  <c r="BE141" i="2"/>
  <c r="AR129" i="2"/>
  <c r="BG129" i="2"/>
  <c r="AK130" i="2"/>
  <c r="AS130" i="2"/>
  <c r="AL131" i="2"/>
  <c r="AK129" i="2"/>
  <c r="AP134" i="2"/>
  <c r="AO134" i="2"/>
  <c r="AN134" i="2"/>
  <c r="AL134" i="2"/>
  <c r="AS134" i="2"/>
  <c r="AK134" i="2"/>
  <c r="AQ135" i="2"/>
  <c r="AP135" i="2"/>
  <c r="AO135" i="2"/>
  <c r="AM135" i="2"/>
  <c r="AL135" i="2"/>
  <c r="AO138" i="2"/>
  <c r="AZ140" i="2"/>
  <c r="BF141" i="2"/>
  <c r="AN142" i="2"/>
  <c r="AM142" i="2"/>
  <c r="AS142" i="2"/>
  <c r="AR142" i="2"/>
  <c r="BG142" i="2"/>
  <c r="AQ142" i="2"/>
  <c r="AP142" i="2"/>
  <c r="AO142" i="2"/>
  <c r="AL142" i="2"/>
  <c r="BE147" i="2"/>
  <c r="AO137" i="2"/>
  <c r="AP138" i="2"/>
  <c r="AK142" i="2"/>
  <c r="BE146" i="2"/>
  <c r="BD140" i="2"/>
  <c r="BG147" i="2"/>
  <c r="BG148" i="2"/>
  <c r="AP136" i="2"/>
  <c r="AQ137" i="2"/>
  <c r="AR138" i="2"/>
  <c r="BG138" i="2"/>
  <c r="AM139" i="2"/>
  <c r="AL139" i="2"/>
  <c r="AQ139" i="2"/>
  <c r="AP139" i="2"/>
  <c r="BE140" i="2"/>
  <c r="BG144" i="2"/>
  <c r="AQ136" i="2"/>
  <c r="BB136" i="2"/>
  <c r="AR137" i="2"/>
  <c r="BG137" i="2"/>
  <c r="BC137" i="2"/>
  <c r="AK138" i="2"/>
  <c r="AS138" i="2"/>
  <c r="AK139" i="2"/>
  <c r="BD141" i="2"/>
  <c r="BC136" i="2"/>
  <c r="AK137" i="2"/>
  <c r="AN139" i="2"/>
  <c r="BF143" i="2"/>
  <c r="BC145" i="2"/>
  <c r="BA146" i="2"/>
  <c r="AQ140" i="2"/>
  <c r="AR141" i="2"/>
  <c r="BG141" i="2"/>
  <c r="AR143" i="2"/>
  <c r="BG143" i="2"/>
  <c r="AQ144" i="2"/>
  <c r="AR145" i="2"/>
  <c r="BG145" i="2"/>
  <c r="AR140" i="2"/>
  <c r="BG140" i="2"/>
  <c r="AK141" i="2"/>
  <c r="AS141" i="2"/>
  <c r="AO143" i="2"/>
  <c r="AN143" i="2"/>
  <c r="AQ145" i="2"/>
  <c r="AP145" i="2"/>
  <c r="AM148" i="2"/>
  <c r="AL148" i="2"/>
  <c r="AS148" i="2"/>
  <c r="AK148" i="2"/>
  <c r="AN148" i="2"/>
  <c r="AK143" i="2"/>
  <c r="AP144" i="2"/>
  <c r="AO144" i="2"/>
  <c r="AK145" i="2"/>
  <c r="BB146" i="2"/>
  <c r="AO148" i="2"/>
  <c r="AM140" i="2"/>
  <c r="AN141" i="2"/>
  <c r="AL143" i="2"/>
  <c r="AK144" i="2"/>
  <c r="AL145" i="2"/>
  <c r="BC147" i="2"/>
  <c r="AP148" i="2"/>
  <c r="AM143" i="2"/>
  <c r="AL144" i="2"/>
  <c r="AM145" i="2"/>
  <c r="BD146" i="2"/>
  <c r="BD147" i="2"/>
  <c r="AQ148" i="2"/>
  <c r="AQ146" i="2"/>
  <c r="BN25" i="2"/>
  <c r="BX25" i="2"/>
  <c r="BL39" i="2"/>
  <c r="BV39" i="2"/>
  <c r="DN25" i="2"/>
  <c r="DQ33" i="2"/>
  <c r="BK21" i="2"/>
  <c r="BP43" i="2"/>
  <c r="BZ43" i="2"/>
  <c r="BL42" i="2"/>
  <c r="DL42" i="2"/>
  <c r="BV42" i="2"/>
  <c r="BU42" i="2"/>
  <c r="CE42" i="2"/>
  <c r="M19" i="4"/>
  <c r="T19" i="4"/>
  <c r="T22" i="4"/>
  <c r="M20" i="4"/>
  <c r="T21" i="4"/>
  <c r="T20" i="4"/>
  <c r="DK22" i="2"/>
  <c r="DV22" i="2" s="1"/>
  <c r="EF22" i="2" s="1"/>
  <c r="BG70" i="1"/>
  <c r="BK133" i="1"/>
  <c r="DA133" i="1"/>
  <c r="BA133" i="1"/>
  <c r="BH105" i="1"/>
  <c r="CX105" i="1"/>
  <c r="AX105" i="1"/>
  <c r="BI87" i="1"/>
  <c r="AZ147" i="1"/>
  <c r="BA37" i="1"/>
  <c r="DI19" i="1"/>
  <c r="DS19" i="1"/>
  <c r="BA147" i="1"/>
  <c r="AQ140" i="1"/>
  <c r="BU134" i="1"/>
  <c r="BQ128" i="1"/>
  <c r="BK111" i="1"/>
  <c r="CY98" i="1"/>
  <c r="BR112" i="1"/>
  <c r="BH54" i="1"/>
  <c r="BQ54" i="1"/>
  <c r="AQ132" i="1"/>
  <c r="BA111" i="1"/>
  <c r="BW83" i="1"/>
  <c r="BL113" i="1"/>
  <c r="AZ105" i="1"/>
  <c r="CZ37" i="1"/>
  <c r="BJ37" i="1"/>
  <c r="BT37" i="1"/>
  <c r="AZ37" i="1"/>
  <c r="CD99" i="1"/>
  <c r="AY98" i="1"/>
  <c r="BQ69" i="1"/>
  <c r="BS90" i="1"/>
  <c r="BU130" i="1"/>
  <c r="CZ26" i="1"/>
  <c r="BW48" i="1"/>
  <c r="BJ105" i="1"/>
  <c r="AQ128" i="1"/>
  <c r="AN76" i="1"/>
  <c r="BH76" i="1"/>
  <c r="BQ94" i="1"/>
  <c r="AO47" i="1"/>
  <c r="BQ112" i="1"/>
  <c r="BN100" i="1"/>
  <c r="AP99" i="1"/>
  <c r="BG73" i="1"/>
  <c r="BW93" i="1"/>
  <c r="BV93" i="1"/>
  <c r="BS131" i="1"/>
  <c r="BT131" i="1"/>
  <c r="AQ116" i="1"/>
  <c r="BQ120" i="1"/>
  <c r="BD100" i="1"/>
  <c r="BQ82" i="1"/>
  <c r="BU107" i="1"/>
  <c r="AM52" i="1"/>
  <c r="AP48" i="1"/>
  <c r="DB113" i="1"/>
  <c r="DB94" i="1"/>
  <c r="AN27" i="1"/>
  <c r="BV141" i="1"/>
  <c r="BW141" i="1"/>
  <c r="BQ26" i="1"/>
  <c r="BN118" i="1"/>
  <c r="BW118" i="1"/>
  <c r="BL64" i="1"/>
  <c r="DB64" i="1"/>
  <c r="BW130" i="1"/>
  <c r="AO123" i="1"/>
  <c r="BM66" i="1"/>
  <c r="BW66" i="1"/>
  <c r="DC66" i="1"/>
  <c r="BC66" i="1"/>
  <c r="AS63" i="1"/>
  <c r="AQ63" i="1"/>
  <c r="AN35" i="1"/>
  <c r="AM103" i="1"/>
  <c r="DB38" i="1"/>
  <c r="BL38" i="1"/>
  <c r="BB38" i="1"/>
  <c r="AP139" i="1"/>
  <c r="AR117" i="1"/>
  <c r="AO134" i="1"/>
  <c r="AN129" i="1"/>
  <c r="AO64" i="1"/>
  <c r="CW102" i="1"/>
  <c r="AW102" i="1"/>
  <c r="AP119" i="1"/>
  <c r="AQ66" i="1"/>
  <c r="BG59" i="1"/>
  <c r="AP47" i="1"/>
  <c r="AN42" i="1"/>
  <c r="BV39" i="1"/>
  <c r="AM126" i="1"/>
  <c r="AO146" i="1"/>
  <c r="AQ115" i="1"/>
  <c r="AR133" i="1"/>
  <c r="AR125" i="1"/>
  <c r="AP122" i="1"/>
  <c r="AQ100" i="1"/>
  <c r="DA92" i="1"/>
  <c r="BA92" i="1"/>
  <c r="AP85" i="1"/>
  <c r="AN60" i="1"/>
  <c r="CX94" i="1"/>
  <c r="AX94" i="1"/>
  <c r="BL108" i="1"/>
  <c r="BV108" i="1"/>
  <c r="AO79" i="1"/>
  <c r="AN73" i="1"/>
  <c r="AP138" i="1"/>
  <c r="BK35" i="1"/>
  <c r="DA35" i="1"/>
  <c r="BV23" i="1"/>
  <c r="AM110" i="1"/>
  <c r="AO96" i="1"/>
  <c r="AS60" i="1"/>
  <c r="AO62" i="1"/>
  <c r="AM44" i="1"/>
  <c r="AR41" i="1"/>
  <c r="DA117" i="1"/>
  <c r="BA117" i="1"/>
  <c r="AS109" i="1"/>
  <c r="AS100" i="1"/>
  <c r="AQ91" i="1"/>
  <c r="AX112" i="1"/>
  <c r="CX112" i="1"/>
  <c r="AM72" i="1"/>
  <c r="AO71" i="1"/>
  <c r="AR56" i="1"/>
  <c r="AQ81" i="1"/>
  <c r="BG51" i="1"/>
  <c r="AO43" i="1"/>
  <c r="AP57" i="1"/>
  <c r="AP55" i="1"/>
  <c r="AM20" i="1"/>
  <c r="DA22" i="1"/>
  <c r="BK22" i="1"/>
  <c r="BT29" i="1"/>
  <c r="BQ34" i="1"/>
  <c r="BV66" i="1"/>
  <c r="BW70" i="1"/>
  <c r="AW118" i="1"/>
  <c r="CW118" i="1"/>
  <c r="BG118" i="1"/>
  <c r="AP97" i="1"/>
  <c r="DD101" i="1"/>
  <c r="BN101" i="1"/>
  <c r="BD101" i="1"/>
  <c r="AM60" i="1"/>
  <c r="AR79" i="1"/>
  <c r="AQ70" i="1"/>
  <c r="AO84" i="1"/>
  <c r="AO27" i="1"/>
  <c r="AR22" i="1"/>
  <c r="AM74" i="1"/>
  <c r="BS28" i="1"/>
  <c r="AM144" i="1"/>
  <c r="AO145" i="1"/>
  <c r="BN117" i="1"/>
  <c r="BW117" i="1"/>
  <c r="AP129" i="1"/>
  <c r="AR132" i="1"/>
  <c r="AO115" i="1"/>
  <c r="AP96" i="1"/>
  <c r="AO121" i="1"/>
  <c r="AQ108" i="1"/>
  <c r="AS102" i="1"/>
  <c r="CX145" i="1"/>
  <c r="AX145" i="1"/>
  <c r="AP123" i="1"/>
  <c r="AO105" i="1"/>
  <c r="DB91" i="1"/>
  <c r="BL91" i="1"/>
  <c r="BV91" i="1"/>
  <c r="BB91" i="1"/>
  <c r="AO82" i="1"/>
  <c r="DC93" i="1"/>
  <c r="BC93" i="1"/>
  <c r="BM101" i="1"/>
  <c r="DC101" i="1"/>
  <c r="AS119" i="1"/>
  <c r="AN86" i="1"/>
  <c r="AQ78" i="1"/>
  <c r="AQ58" i="1"/>
  <c r="AP45" i="1"/>
  <c r="AP88" i="1"/>
  <c r="AN81" i="1"/>
  <c r="AP62" i="1"/>
  <c r="AO55" i="1"/>
  <c r="DC86" i="1"/>
  <c r="BM86" i="1"/>
  <c r="BW86" i="1"/>
  <c r="BC86" i="1"/>
  <c r="CF86" i="1" s="1"/>
  <c r="BM65" i="1"/>
  <c r="DC65" i="1"/>
  <c r="AM39" i="1"/>
  <c r="AP80" i="1"/>
  <c r="BJ31" i="1"/>
  <c r="CZ31" i="1"/>
  <c r="BT27" i="1"/>
  <c r="AO25" i="1"/>
  <c r="BK48" i="1"/>
  <c r="BA48" i="1"/>
  <c r="AS44" i="1"/>
  <c r="DA38" i="1"/>
  <c r="BK38" i="1"/>
  <c r="BU38" i="1"/>
  <c r="AP42" i="1"/>
  <c r="BM26" i="1"/>
  <c r="DC26" i="1"/>
  <c r="AN74" i="1"/>
  <c r="AN144" i="1"/>
  <c r="AR140" i="1"/>
  <c r="AS142" i="1"/>
  <c r="AP127" i="1"/>
  <c r="AS113" i="1"/>
  <c r="AP146" i="1"/>
  <c r="AM127" i="1"/>
  <c r="AO128" i="1"/>
  <c r="AP124" i="1"/>
  <c r="AS116" i="1"/>
  <c r="AO95" i="1"/>
  <c r="AP116" i="1"/>
  <c r="AN95" i="1"/>
  <c r="AN103" i="1"/>
  <c r="AS122" i="1"/>
  <c r="AP110" i="1"/>
  <c r="BK98" i="1"/>
  <c r="BU98" i="1"/>
  <c r="AQ69" i="1"/>
  <c r="AR51" i="1"/>
  <c r="AR85" i="1"/>
  <c r="AQ64" i="1"/>
  <c r="AR99" i="1"/>
  <c r="BW78" i="1"/>
  <c r="AN47" i="1"/>
  <c r="AN63" i="1"/>
  <c r="AP49" i="1"/>
  <c r="AQ57" i="1"/>
  <c r="AQ55" i="1"/>
  <c r="AN32" i="1"/>
  <c r="BL33" i="1"/>
  <c r="DB33" i="1"/>
  <c r="AM41" i="1"/>
  <c r="BL25" i="1"/>
  <c r="DB25" i="1"/>
  <c r="AR20" i="1"/>
  <c r="DA21" i="1"/>
  <c r="BK21" i="1"/>
  <c r="AS126" i="1"/>
  <c r="AO129" i="1"/>
  <c r="BN131" i="1"/>
  <c r="AS127" i="1"/>
  <c r="AO113" i="1"/>
  <c r="AS114" i="1"/>
  <c r="AP92" i="1"/>
  <c r="AP121" i="1"/>
  <c r="AP107" i="1"/>
  <c r="BM111" i="1"/>
  <c r="BW111" i="1"/>
  <c r="AM96" i="1"/>
  <c r="AN122" i="1"/>
  <c r="DC92" i="1"/>
  <c r="BC92" i="1"/>
  <c r="BM92" i="1"/>
  <c r="BW92" i="1"/>
  <c r="AR123" i="1"/>
  <c r="AN104" i="1"/>
  <c r="AR92" i="1"/>
  <c r="AP76" i="1"/>
  <c r="AM68" i="1"/>
  <c r="BH96" i="1"/>
  <c r="CX96" i="1"/>
  <c r="AN89" i="1"/>
  <c r="AM119" i="1"/>
  <c r="AO56" i="1"/>
  <c r="AQ84" i="1"/>
  <c r="DC59" i="1"/>
  <c r="BM59" i="1"/>
  <c r="BW59" i="1"/>
  <c r="BC59" i="1"/>
  <c r="DO59" i="1" s="1"/>
  <c r="AQ49" i="1"/>
  <c r="AP39" i="1"/>
  <c r="DA72" i="1"/>
  <c r="BK72" i="1"/>
  <c r="AR57" i="1"/>
  <c r="AM36" i="1"/>
  <c r="AM31" i="1"/>
  <c r="AO44" i="1"/>
  <c r="BH37" i="1"/>
  <c r="BH24" i="1"/>
  <c r="CX24" i="1"/>
  <c r="AO74" i="1"/>
  <c r="BK27" i="1"/>
  <c r="DA27" i="1"/>
  <c r="AR124" i="1"/>
  <c r="AP98" i="1"/>
  <c r="BN110" i="1"/>
  <c r="AQ105" i="1"/>
  <c r="AR100" i="1"/>
  <c r="AQ90" i="1"/>
  <c r="AN78" i="1"/>
  <c r="AS68" i="1"/>
  <c r="AN119" i="1"/>
  <c r="AW113" i="1"/>
  <c r="CW113" i="1"/>
  <c r="BG113" i="1"/>
  <c r="AO61" i="1"/>
  <c r="AM88" i="1"/>
  <c r="AN45" i="1"/>
  <c r="AO38" i="1"/>
  <c r="AR67" i="1"/>
  <c r="AO63" i="1"/>
  <c r="BH61" i="1"/>
  <c r="BJ83" i="1"/>
  <c r="AS57" i="1"/>
  <c r="DB50" i="1"/>
  <c r="BL50" i="1"/>
  <c r="BL36" i="1"/>
  <c r="DB36" i="1"/>
  <c r="DA30" i="1"/>
  <c r="BK30" i="1"/>
  <c r="AQ24" i="1"/>
  <c r="BK32" i="1"/>
  <c r="DA32" i="1"/>
  <c r="AN137" i="1"/>
  <c r="AO120" i="1"/>
  <c r="BN133" i="1"/>
  <c r="BW133" i="1"/>
  <c r="BN120" i="1"/>
  <c r="AO130" i="1"/>
  <c r="AR118" i="1"/>
  <c r="AS125" i="1"/>
  <c r="AS124" i="1"/>
  <c r="AR121" i="1"/>
  <c r="AQ106" i="1"/>
  <c r="AM116" i="1"/>
  <c r="AQ114" i="1"/>
  <c r="AQ93" i="1"/>
  <c r="CX128" i="1"/>
  <c r="AX128" i="1"/>
  <c r="AP91" i="1"/>
  <c r="BJ113" i="1"/>
  <c r="AZ113" i="1"/>
  <c r="CZ113" i="1"/>
  <c r="AS107" i="1"/>
  <c r="AN90" i="1"/>
  <c r="CW112" i="1"/>
  <c r="AW112" i="1"/>
  <c r="BG95" i="1"/>
  <c r="CW95" i="1"/>
  <c r="AQ86" i="1"/>
  <c r="AQ65" i="1"/>
  <c r="AO54" i="1"/>
  <c r="AS88" i="1"/>
  <c r="BJ54" i="1"/>
  <c r="CZ54" i="1"/>
  <c r="AM45" i="1"/>
  <c r="AS67" i="1"/>
  <c r="AO46" i="1"/>
  <c r="AS80" i="1"/>
  <c r="AP20" i="1"/>
  <c r="AP21" i="1"/>
  <c r="BH40" i="1"/>
  <c r="AS42" i="1"/>
  <c r="AR30" i="1"/>
  <c r="BG23" i="1"/>
  <c r="CW23" i="1"/>
  <c r="CY36" i="1"/>
  <c r="BI36" i="1"/>
  <c r="BS36" i="1"/>
  <c r="AY36" i="1"/>
  <c r="AR126" i="1"/>
  <c r="AM121" i="1"/>
  <c r="BN112" i="1"/>
  <c r="AO97" i="1"/>
  <c r="AO106" i="1"/>
  <c r="AR110" i="1"/>
  <c r="AP104" i="1"/>
  <c r="AN102" i="1"/>
  <c r="AO76" i="1"/>
  <c r="CX111" i="1"/>
  <c r="AX111" i="1"/>
  <c r="BH111" i="1"/>
  <c r="CW94" i="1"/>
  <c r="AW94" i="1"/>
  <c r="AM85" i="1"/>
  <c r="AR87" i="1"/>
  <c r="AO75" i="1"/>
  <c r="AO99" i="1"/>
  <c r="AR49" i="1"/>
  <c r="AM62" i="1"/>
  <c r="AP43" i="1"/>
  <c r="AP63" i="1"/>
  <c r="AM80" i="1"/>
  <c r="AN55" i="1"/>
  <c r="AR47" i="1"/>
  <c r="BH52" i="1"/>
  <c r="AO35" i="1"/>
  <c r="BM37" i="1"/>
  <c r="DC37" i="1"/>
  <c r="AN21" i="1"/>
  <c r="AM25" i="1"/>
  <c r="BJ23" i="1"/>
  <c r="CZ23" i="1"/>
  <c r="AM42" i="1"/>
  <c r="BM29" i="1"/>
  <c r="DC29" i="1"/>
  <c r="BX147" i="2"/>
  <c r="BN147" i="2"/>
  <c r="DN147" i="2"/>
  <c r="BC143" i="2"/>
  <c r="AZ142" i="2"/>
  <c r="BV132" i="2"/>
  <c r="BL132" i="2"/>
  <c r="DL132" i="2"/>
  <c r="CA122" i="2"/>
  <c r="CA113" i="2"/>
  <c r="BQ113" i="2"/>
  <c r="DQ113" i="2"/>
  <c r="BW91" i="2"/>
  <c r="BX79" i="2"/>
  <c r="BN79" i="2"/>
  <c r="DN79" i="2"/>
  <c r="BB92" i="2"/>
  <c r="BE89" i="2"/>
  <c r="BW66" i="2"/>
  <c r="BM66" i="2"/>
  <c r="DM66" i="2"/>
  <c r="CA58" i="2"/>
  <c r="BQ58" i="2"/>
  <c r="DQ58" i="2"/>
  <c r="CA54" i="2"/>
  <c r="BQ54" i="2"/>
  <c r="DQ54" i="2"/>
  <c r="BW59" i="2"/>
  <c r="BM59" i="2"/>
  <c r="DM59" i="2"/>
  <c r="BV50" i="2"/>
  <c r="BL50" i="2"/>
  <c r="DL50" i="2"/>
  <c r="DL79" i="2"/>
  <c r="BL79" i="2"/>
  <c r="BV79" i="2"/>
  <c r="DJ126" i="2"/>
  <c r="BT126" i="2"/>
  <c r="BJ126" i="2"/>
  <c r="DO38" i="2"/>
  <c r="BO38" i="2"/>
  <c r="BY38" i="2"/>
  <c r="DQ36" i="2"/>
  <c r="BQ36" i="2"/>
  <c r="CA36" i="2"/>
  <c r="DO46" i="2"/>
  <c r="BY46" i="2"/>
  <c r="BO46" i="2"/>
  <c r="BT24" i="2"/>
  <c r="BW35" i="2"/>
  <c r="BM35" i="2"/>
  <c r="DM35" i="2"/>
  <c r="BF32" i="2"/>
  <c r="BK71" i="1"/>
  <c r="BA71" i="1"/>
  <c r="DA71" i="1"/>
  <c r="BI73" i="1"/>
  <c r="AY73" i="1"/>
  <c r="CY73" i="1"/>
  <c r="BJ84" i="1"/>
  <c r="BI57" i="1"/>
  <c r="AY57" i="1"/>
  <c r="CY57" i="1"/>
  <c r="BJ73" i="1"/>
  <c r="AZ73" i="1"/>
  <c r="CZ73" i="1"/>
  <c r="DK73" i="1" s="1"/>
  <c r="BM56" i="1"/>
  <c r="BW56" i="1"/>
  <c r="BC56" i="1"/>
  <c r="CF56" i="1" s="1"/>
  <c r="DC56" i="1"/>
  <c r="BG50" i="1"/>
  <c r="BF140" i="2"/>
  <c r="BF137" i="2"/>
  <c r="BU136" i="2"/>
  <c r="BK136" i="2"/>
  <c r="DK136" i="2"/>
  <c r="BV125" i="2"/>
  <c r="BL125" i="2"/>
  <c r="DL125" i="2"/>
  <c r="BZ118" i="2"/>
  <c r="BV97" i="2"/>
  <c r="CA100" i="2"/>
  <c r="BQ100" i="2"/>
  <c r="DQ100" i="2"/>
  <c r="BD102" i="2"/>
  <c r="BW97" i="2"/>
  <c r="DQ51" i="2"/>
  <c r="CA51" i="2"/>
  <c r="BQ51" i="2"/>
  <c r="BV53" i="2"/>
  <c r="BL53" i="2"/>
  <c r="DL53" i="2"/>
  <c r="BC50" i="2"/>
  <c r="BF45" i="2"/>
  <c r="BY54" i="2"/>
  <c r="BO54" i="2"/>
  <c r="DO54" i="2"/>
  <c r="BI139" i="1"/>
  <c r="AY139" i="1"/>
  <c r="CY139" i="1"/>
  <c r="CA50" i="2"/>
  <c r="BQ50" i="2"/>
  <c r="DQ50" i="2"/>
  <c r="BT132" i="2"/>
  <c r="BE27" i="2"/>
  <c r="DP110" i="2"/>
  <c r="BZ110" i="2"/>
  <c r="BP110" i="2"/>
  <c r="BI102" i="1"/>
  <c r="AY102" i="1"/>
  <c r="CY102" i="1"/>
  <c r="BG47" i="1"/>
  <c r="BH82" i="1"/>
  <c r="BG76" i="1"/>
  <c r="AW76" i="1"/>
  <c r="CW76" i="1"/>
  <c r="BL83" i="1"/>
  <c r="BV83" i="1"/>
  <c r="BB83" i="1"/>
  <c r="DB83" i="1"/>
  <c r="BI60" i="1"/>
  <c r="AY60" i="1"/>
  <c r="CY60" i="1"/>
  <c r="BK31" i="1"/>
  <c r="BU31" i="1"/>
  <c r="BA31" i="1"/>
  <c r="DA31" i="1"/>
  <c r="BK61" i="1"/>
  <c r="BA61" i="1"/>
  <c r="DA61" i="1"/>
  <c r="DL61" i="1" s="1"/>
  <c r="BK62" i="1"/>
  <c r="BA62" i="1"/>
  <c r="DA62" i="1"/>
  <c r="CX125" i="1"/>
  <c r="BH125" i="1"/>
  <c r="AX125" i="1"/>
  <c r="BX146" i="2"/>
  <c r="BN146" i="2"/>
  <c r="DN146" i="2"/>
  <c r="BW146" i="2"/>
  <c r="AZ148" i="2"/>
  <c r="BC139" i="2"/>
  <c r="AZ139" i="2"/>
  <c r="BY140" i="2"/>
  <c r="BO140" i="2"/>
  <c r="DO140" i="2"/>
  <c r="BE136" i="2"/>
  <c r="BD137" i="2"/>
  <c r="BA135" i="2"/>
  <c r="BC134" i="2"/>
  <c r="CA129" i="2"/>
  <c r="DN145" i="2"/>
  <c r="BN145" i="2"/>
  <c r="BX145" i="2"/>
  <c r="BE131" i="2"/>
  <c r="BW131" i="2"/>
  <c r="BM131" i="2"/>
  <c r="DM131" i="2"/>
  <c r="BF123" i="2"/>
  <c r="BE125" i="2"/>
  <c r="BF121" i="2"/>
  <c r="AZ116" i="2"/>
  <c r="BZ127" i="2"/>
  <c r="BF117" i="2"/>
  <c r="BB120" i="2"/>
  <c r="BW108" i="2"/>
  <c r="BM108" i="2"/>
  <c r="DM108" i="2"/>
  <c r="AZ110" i="2"/>
  <c r="CA117" i="2"/>
  <c r="BQ117" i="2"/>
  <c r="DQ117" i="2"/>
  <c r="BX118" i="2"/>
  <c r="BN118" i="2"/>
  <c r="DN118" i="2"/>
  <c r="BV122" i="2"/>
  <c r="BL122" i="2"/>
  <c r="DL122" i="2"/>
  <c r="BE110" i="2"/>
  <c r="BD110" i="2"/>
  <c r="BX113" i="2"/>
  <c r="AZ107" i="2"/>
  <c r="BY105" i="2"/>
  <c r="BO105" i="2"/>
  <c r="DO105" i="2"/>
  <c r="BB119" i="2"/>
  <c r="BT108" i="2"/>
  <c r="BJ108" i="2"/>
  <c r="DJ108" i="2"/>
  <c r="BA97" i="2"/>
  <c r="BY118" i="2"/>
  <c r="BO118" i="2"/>
  <c r="DO118" i="2"/>
  <c r="BW103" i="2"/>
  <c r="BF97" i="2"/>
  <c r="BW99" i="2"/>
  <c r="BF90" i="2"/>
  <c r="BF93" i="2"/>
  <c r="CA120" i="2"/>
  <c r="AZ85" i="2"/>
  <c r="BZ99" i="2"/>
  <c r="BP99" i="2"/>
  <c r="DP99" i="2"/>
  <c r="BX111" i="2"/>
  <c r="BN111" i="2"/>
  <c r="DN111" i="2"/>
  <c r="BF85" i="2"/>
  <c r="BE102" i="2"/>
  <c r="BC100" i="2"/>
  <c r="BU95" i="2"/>
  <c r="BD84" i="2"/>
  <c r="BX86" i="2"/>
  <c r="BN86" i="2"/>
  <c r="DN86" i="2"/>
  <c r="CA78" i="2"/>
  <c r="BQ78" i="2"/>
  <c r="DQ78" i="2"/>
  <c r="BB101" i="2"/>
  <c r="CA88" i="2"/>
  <c r="BQ88" i="2"/>
  <c r="DQ88" i="2"/>
  <c r="BD92" i="2"/>
  <c r="BV84" i="2"/>
  <c r="BA80" i="2"/>
  <c r="AZ89" i="2"/>
  <c r="BB81" i="2"/>
  <c r="BE72" i="2"/>
  <c r="BW85" i="2"/>
  <c r="BD72" i="2"/>
  <c r="AZ76" i="2"/>
  <c r="BB70" i="2"/>
  <c r="BW64" i="2"/>
  <c r="BM64" i="2"/>
  <c r="DM64" i="2"/>
  <c r="BE114" i="2"/>
  <c r="AZ69" i="2"/>
  <c r="BV65" i="2"/>
  <c r="BL65" i="2"/>
  <c r="DL65" i="2"/>
  <c r="BX75" i="2"/>
  <c r="BN75" i="2"/>
  <c r="DN75" i="2"/>
  <c r="BW67" i="2"/>
  <c r="BM67" i="2"/>
  <c r="DM67" i="2"/>
  <c r="BU90" i="2"/>
  <c r="BT71" i="2"/>
  <c r="AZ58" i="2"/>
  <c r="BF77" i="2"/>
  <c r="BU64" i="2"/>
  <c r="BY86" i="2"/>
  <c r="BO86" i="2"/>
  <c r="DO86" i="2"/>
  <c r="BB68" i="2"/>
  <c r="DQ60" i="2"/>
  <c r="CA60" i="2"/>
  <c r="BQ60" i="2"/>
  <c r="BV73" i="2"/>
  <c r="BL73" i="2"/>
  <c r="DL73" i="2"/>
  <c r="BF60" i="2"/>
  <c r="DN66" i="2"/>
  <c r="BX66" i="2"/>
  <c r="BN66" i="2"/>
  <c r="BE60" i="2"/>
  <c r="BF53" i="2"/>
  <c r="BY61" i="2"/>
  <c r="BO61" i="2"/>
  <c r="DO61" i="2"/>
  <c r="BD50" i="2"/>
  <c r="CA71" i="2"/>
  <c r="BQ71" i="2"/>
  <c r="DQ71" i="2"/>
  <c r="BZ55" i="2"/>
  <c r="BP55" i="2"/>
  <c r="DP55" i="2"/>
  <c r="BY48" i="2"/>
  <c r="BO48" i="2"/>
  <c r="DO48" i="2"/>
  <c r="BT38" i="2"/>
  <c r="AZ55" i="2"/>
  <c r="BD39" i="2"/>
  <c r="BT48" i="2"/>
  <c r="BB44" i="2"/>
  <c r="BD43" i="2"/>
  <c r="BI147" i="1"/>
  <c r="BS147" i="1"/>
  <c r="AY147" i="1"/>
  <c r="CY147" i="1"/>
  <c r="BH138" i="1"/>
  <c r="BR138" i="1"/>
  <c r="AX138" i="1"/>
  <c r="CX138" i="1"/>
  <c r="BB56" i="2"/>
  <c r="AZ35" i="2"/>
  <c r="BF25" i="2"/>
  <c r="BV99" i="2"/>
  <c r="CF99" i="2"/>
  <c r="BV147" i="2"/>
  <c r="BJ141" i="1"/>
  <c r="AZ141" i="1"/>
  <c r="CZ141" i="1"/>
  <c r="DN48" i="2"/>
  <c r="BN48" i="2"/>
  <c r="BX48" i="2"/>
  <c r="DK99" i="2"/>
  <c r="BU99" i="2"/>
  <c r="CE99" i="2"/>
  <c r="BK99" i="2"/>
  <c r="DK123" i="2"/>
  <c r="BU123" i="2"/>
  <c r="BK123" i="2"/>
  <c r="BU147" i="2"/>
  <c r="DJ86" i="2"/>
  <c r="BJ86" i="2"/>
  <c r="BT86" i="2"/>
  <c r="DJ131" i="2"/>
  <c r="BJ131" i="2"/>
  <c r="BT131" i="2"/>
  <c r="CA37" i="2"/>
  <c r="BQ37" i="2"/>
  <c r="DQ37" i="2"/>
  <c r="BT26" i="2"/>
  <c r="BJ26" i="2"/>
  <c r="DJ26" i="2"/>
  <c r="BJ144" i="1"/>
  <c r="AZ144" i="1"/>
  <c r="CZ144" i="1"/>
  <c r="BE28" i="2"/>
  <c r="DP71" i="2"/>
  <c r="BZ71" i="2"/>
  <c r="BP71" i="2"/>
  <c r="BZ108" i="2"/>
  <c r="BP108" i="2"/>
  <c r="CS108" i="2" s="1"/>
  <c r="DP108" i="2"/>
  <c r="BI144" i="1"/>
  <c r="BS144" i="1"/>
  <c r="AY144" i="1"/>
  <c r="CY144" i="1"/>
  <c r="BD36" i="2"/>
  <c r="DN57" i="2"/>
  <c r="BN57" i="2"/>
  <c r="BX57" i="2"/>
  <c r="DN139" i="2"/>
  <c r="BN139" i="2"/>
  <c r="BX139" i="2"/>
  <c r="BK144" i="1"/>
  <c r="BA144" i="1"/>
  <c r="DA144" i="1"/>
  <c r="BJ133" i="1"/>
  <c r="BT133" i="1"/>
  <c r="AZ133" i="1"/>
  <c r="CZ133" i="1"/>
  <c r="BM128" i="1"/>
  <c r="BW128" i="1"/>
  <c r="BI124" i="1"/>
  <c r="AY124" i="1"/>
  <c r="CY124" i="1"/>
  <c r="BF40" i="2"/>
  <c r="BF31" i="2"/>
  <c r="BJ142" i="1"/>
  <c r="AZ142" i="1"/>
  <c r="CZ142" i="1"/>
  <c r="BL130" i="1"/>
  <c r="BV130" i="1"/>
  <c r="BB130" i="1"/>
  <c r="DB130" i="1"/>
  <c r="AZ31" i="2"/>
  <c r="BW28" i="2"/>
  <c r="BM28" i="2"/>
  <c r="DM28" i="2"/>
  <c r="BU34" i="2"/>
  <c r="DO49" i="2"/>
  <c r="BO49" i="2"/>
  <c r="BY49" i="2"/>
  <c r="DO95" i="2"/>
  <c r="BY95" i="2"/>
  <c r="BO95" i="2"/>
  <c r="CQ95" i="2" s="1"/>
  <c r="BM121" i="1"/>
  <c r="BW121" i="1"/>
  <c r="BG114" i="1"/>
  <c r="BQ114" i="1"/>
  <c r="AW114" i="1"/>
  <c r="CW114" i="1"/>
  <c r="BX22" i="2"/>
  <c r="BN22" i="2"/>
  <c r="CQ22" i="2" s="1"/>
  <c r="CZ22" i="2" s="1"/>
  <c r="DN22" i="2"/>
  <c r="BH124" i="1"/>
  <c r="BR124" i="1"/>
  <c r="AX124" i="1"/>
  <c r="CX124" i="1"/>
  <c r="CA24" i="2"/>
  <c r="BQ24" i="2"/>
  <c r="DQ24" i="2"/>
  <c r="BG107" i="1"/>
  <c r="BQ107" i="1"/>
  <c r="AW107" i="1"/>
  <c r="CW107" i="1"/>
  <c r="BM97" i="1"/>
  <c r="BW97" i="1"/>
  <c r="BC97" i="1"/>
  <c r="DO97" i="1" s="1"/>
  <c r="DC97" i="1"/>
  <c r="CA32" i="2"/>
  <c r="DB137" i="1"/>
  <c r="BL137" i="1"/>
  <c r="BB137" i="1"/>
  <c r="BI119" i="1"/>
  <c r="AY119" i="1"/>
  <c r="CY119" i="1"/>
  <c r="BH101" i="1"/>
  <c r="BQ101" i="1"/>
  <c r="AX101" i="1"/>
  <c r="CX101" i="1"/>
  <c r="DI101" i="1" s="1"/>
  <c r="BK87" i="1"/>
  <c r="BA87" i="1"/>
  <c r="DA87" i="1"/>
  <c r="BJ78" i="1"/>
  <c r="BI69" i="1"/>
  <c r="AY69" i="1"/>
  <c r="CY69" i="1"/>
  <c r="BH106" i="1"/>
  <c r="AX106" i="1"/>
  <c r="CX106" i="1"/>
  <c r="DA116" i="1"/>
  <c r="BI100" i="1"/>
  <c r="AY100" i="1"/>
  <c r="CY100" i="1"/>
  <c r="BK94" i="1"/>
  <c r="BU94" i="1"/>
  <c r="DC99" i="1"/>
  <c r="BC99" i="1"/>
  <c r="CF99" i="1" s="1"/>
  <c r="BM99" i="1"/>
  <c r="BW99" i="1"/>
  <c r="BM85" i="1"/>
  <c r="BW85" i="1"/>
  <c r="BC85" i="1"/>
  <c r="DC85" i="1"/>
  <c r="BH80" i="1"/>
  <c r="BG71" i="1"/>
  <c r="BQ71" i="1"/>
  <c r="BJ109" i="1"/>
  <c r="AZ109" i="1"/>
  <c r="CZ109" i="1"/>
  <c r="BI93" i="1"/>
  <c r="BJ89" i="1"/>
  <c r="BT89" i="1"/>
  <c r="BH64" i="1"/>
  <c r="BG55" i="1"/>
  <c r="BM45" i="1"/>
  <c r="BW45" i="1"/>
  <c r="BC45" i="1"/>
  <c r="DC45" i="1"/>
  <c r="BG64" i="1"/>
  <c r="BM54" i="1"/>
  <c r="BW54" i="1"/>
  <c r="BC54" i="1"/>
  <c r="DC54" i="1"/>
  <c r="BH79" i="1"/>
  <c r="BA23" i="2"/>
  <c r="BG67" i="1"/>
  <c r="BM49" i="1"/>
  <c r="BW49" i="1"/>
  <c r="BC49" i="1"/>
  <c r="CF49" i="1" s="1"/>
  <c r="DC49" i="1"/>
  <c r="BG84" i="1"/>
  <c r="AW84" i="1"/>
  <c r="CW84" i="1"/>
  <c r="BJ87" i="1"/>
  <c r="BL75" i="1"/>
  <c r="BB75" i="1"/>
  <c r="DB75" i="1"/>
  <c r="BI21" i="1"/>
  <c r="AY21" i="1"/>
  <c r="CY21" i="1"/>
  <c r="BL55" i="1"/>
  <c r="BB55" i="1"/>
  <c r="DB55" i="1"/>
  <c r="BK53" i="1"/>
  <c r="BA53" i="1"/>
  <c r="DA53" i="1"/>
  <c r="BM35" i="1"/>
  <c r="BC35" i="1"/>
  <c r="DC35" i="1"/>
  <c r="BL26" i="1"/>
  <c r="BB26" i="1"/>
  <c r="DB26" i="1"/>
  <c r="BG66" i="1"/>
  <c r="BI91" i="1"/>
  <c r="BH41" i="1"/>
  <c r="BR41" i="1"/>
  <c r="BK36" i="1"/>
  <c r="BU36" i="1"/>
  <c r="BA36" i="1"/>
  <c r="DA36" i="1"/>
  <c r="BG32" i="1"/>
  <c r="BJ27" i="1"/>
  <c r="AZ27" i="1"/>
  <c r="CC27" i="1" s="1"/>
  <c r="CZ27" i="1"/>
  <c r="BM22" i="1"/>
  <c r="BC22" i="1"/>
  <c r="DC22" i="1"/>
  <c r="BJ33" i="1"/>
  <c r="AZ33" i="1"/>
  <c r="CZ33" i="1"/>
  <c r="BK26" i="1"/>
  <c r="BA26" i="1"/>
  <c r="DA26" i="1"/>
  <c r="BH22" i="1"/>
  <c r="BR22" i="1"/>
  <c r="AX22" i="1"/>
  <c r="CX22" i="1"/>
  <c r="BL43" i="1"/>
  <c r="DB43" i="1"/>
  <c r="BB43" i="1"/>
  <c r="BW147" i="2"/>
  <c r="BM147" i="2"/>
  <c r="DM147" i="2"/>
  <c r="BX141" i="2"/>
  <c r="DN141" i="2"/>
  <c r="BN141" i="2"/>
  <c r="BD138" i="2"/>
  <c r="BD123" i="2"/>
  <c r="CA118" i="2"/>
  <c r="BQ118" i="2"/>
  <c r="DQ118" i="2"/>
  <c r="BA111" i="2"/>
  <c r="BA103" i="2"/>
  <c r="BU108" i="2"/>
  <c r="BK108" i="2"/>
  <c r="DK108" i="2"/>
  <c r="BE107" i="2"/>
  <c r="BX125" i="2"/>
  <c r="BN125" i="2"/>
  <c r="DN125" i="2"/>
  <c r="BU96" i="2"/>
  <c r="BF92" i="2"/>
  <c r="CA75" i="2"/>
  <c r="BQ75" i="2"/>
  <c r="DQ75" i="2"/>
  <c r="BC114" i="2"/>
  <c r="BU63" i="2"/>
  <c r="BF63" i="2"/>
  <c r="AZ47" i="2"/>
  <c r="CA41" i="2"/>
  <c r="BQ41" i="2"/>
  <c r="DQ41" i="2"/>
  <c r="BW25" i="2"/>
  <c r="CG25" i="2"/>
  <c r="BM25" i="2"/>
  <c r="DM25" i="2"/>
  <c r="DL129" i="2"/>
  <c r="BV129" i="2"/>
  <c r="BL129" i="2"/>
  <c r="BU74" i="2"/>
  <c r="BF28" i="2"/>
  <c r="DP65" i="2"/>
  <c r="BZ65" i="2"/>
  <c r="BP65" i="2"/>
  <c r="CS65" i="2" s="1"/>
  <c r="BJ137" i="1"/>
  <c r="AZ137" i="1"/>
  <c r="CZ137" i="1"/>
  <c r="BJ125" i="1"/>
  <c r="BT125" i="1"/>
  <c r="AZ125" i="1"/>
  <c r="CZ125" i="1"/>
  <c r="BM123" i="1"/>
  <c r="BW123" i="1"/>
  <c r="BE31" i="2"/>
  <c r="DO82" i="2"/>
  <c r="BY82" i="2"/>
  <c r="BO82" i="2"/>
  <c r="BJ117" i="1"/>
  <c r="BT117" i="1"/>
  <c r="AZ117" i="1"/>
  <c r="CZ117" i="1"/>
  <c r="BM112" i="1"/>
  <c r="BW112" i="1"/>
  <c r="BH57" i="1"/>
  <c r="BR57" i="1"/>
  <c r="BH59" i="1"/>
  <c r="BK44" i="1"/>
  <c r="BU44" i="1"/>
  <c r="BK45" i="1"/>
  <c r="BI42" i="1"/>
  <c r="AY42" i="1"/>
  <c r="CY42" i="1"/>
  <c r="BK28" i="1"/>
  <c r="BU28" i="1"/>
  <c r="BA28" i="1"/>
  <c r="DA28" i="1"/>
  <c r="BJ41" i="1"/>
  <c r="AZ41" i="1"/>
  <c r="CZ41" i="1"/>
  <c r="BL90" i="1"/>
  <c r="DB90" i="1"/>
  <c r="BB90" i="1"/>
  <c r="BL35" i="1"/>
  <c r="BB35" i="1"/>
  <c r="CE35" i="1" s="1"/>
  <c r="DB35" i="1"/>
  <c r="BC148" i="2"/>
  <c r="CA142" i="2"/>
  <c r="BQ142" i="2"/>
  <c r="DQ142" i="2"/>
  <c r="DL138" i="2"/>
  <c r="BV138" i="2"/>
  <c r="BL138" i="2"/>
  <c r="BA125" i="2"/>
  <c r="BF126" i="2"/>
  <c r="BV117" i="2"/>
  <c r="BL117" i="2"/>
  <c r="CN117" i="2" s="1"/>
  <c r="DL117" i="2"/>
  <c r="BF111" i="2"/>
  <c r="BE111" i="2"/>
  <c r="BA119" i="2"/>
  <c r="BX112" i="2"/>
  <c r="DQ85" i="2"/>
  <c r="CA85" i="2"/>
  <c r="BQ85" i="2"/>
  <c r="BE85" i="2"/>
  <c r="BF89" i="2"/>
  <c r="DQ66" i="2"/>
  <c r="CA66" i="2"/>
  <c r="BQ66" i="2"/>
  <c r="BU66" i="2"/>
  <c r="BE77" i="2"/>
  <c r="BA68" i="2"/>
  <c r="DQ39" i="2"/>
  <c r="BQ39" i="2"/>
  <c r="CA39" i="2"/>
  <c r="BT49" i="2"/>
  <c r="BU50" i="2"/>
  <c r="BK142" i="1"/>
  <c r="BU142" i="1"/>
  <c r="BA142" i="1"/>
  <c r="DA142" i="1"/>
  <c r="DK118" i="2"/>
  <c r="BU118" i="2"/>
  <c r="BK118" i="2"/>
  <c r="BW60" i="2"/>
  <c r="BM60" i="2"/>
  <c r="DM60" i="2"/>
  <c r="BF29" i="2"/>
  <c r="DN45" i="2"/>
  <c r="BX45" i="2"/>
  <c r="BN45" i="2"/>
  <c r="BE40" i="2"/>
  <c r="BV26" i="2"/>
  <c r="BL26" i="2"/>
  <c r="DL26" i="2"/>
  <c r="DO94" i="2"/>
  <c r="BY94" i="2"/>
  <c r="BO94" i="2"/>
  <c r="BF24" i="2"/>
  <c r="BZ30" i="2"/>
  <c r="BP30" i="2"/>
  <c r="DP30" i="2"/>
  <c r="BJ70" i="1"/>
  <c r="AZ70" i="1"/>
  <c r="CB70" i="1" s="1"/>
  <c r="CZ70" i="1"/>
  <c r="BI108" i="1"/>
  <c r="AY108" i="1"/>
  <c r="CY108" i="1"/>
  <c r="BK135" i="1"/>
  <c r="BA135" i="1"/>
  <c r="DA135" i="1"/>
  <c r="BJ94" i="1"/>
  <c r="BH72" i="1"/>
  <c r="CW81" i="1"/>
  <c r="BG81" i="1"/>
  <c r="AW81" i="1"/>
  <c r="BH36" i="1"/>
  <c r="BR36" i="1"/>
  <c r="BM55" i="1"/>
  <c r="BW55" i="1"/>
  <c r="BC55" i="1"/>
  <c r="DC55" i="1"/>
  <c r="DN55" i="1" s="1"/>
  <c r="BG37" i="1"/>
  <c r="BQ37" i="1"/>
  <c r="BL63" i="1"/>
  <c r="BB63" i="1"/>
  <c r="DB63" i="1"/>
  <c r="BG30" i="1"/>
  <c r="CZ44" i="1"/>
  <c r="BJ44" i="1"/>
  <c r="BT44" i="1"/>
  <c r="AZ44" i="1"/>
  <c r="BM46" i="1"/>
  <c r="BW46" i="1"/>
  <c r="BC46" i="1"/>
  <c r="DC46" i="1"/>
  <c r="BI32" i="1"/>
  <c r="AY32" i="1"/>
  <c r="CY32" i="1"/>
  <c r="BV146" i="2"/>
  <c r="AZ141" i="2"/>
  <c r="BU146" i="2"/>
  <c r="AZ137" i="2"/>
  <c r="DQ148" i="2"/>
  <c r="CA148" i="2"/>
  <c r="BQ148" i="2"/>
  <c r="BY147" i="2"/>
  <c r="BO147" i="2"/>
  <c r="DO147" i="2"/>
  <c r="BB142" i="2"/>
  <c r="BB135" i="2"/>
  <c r="BD134" i="2"/>
  <c r="BY141" i="2"/>
  <c r="BO141" i="2"/>
  <c r="DO141" i="2"/>
  <c r="BW140" i="2"/>
  <c r="BM140" i="2"/>
  <c r="DM140" i="2"/>
  <c r="DN133" i="2"/>
  <c r="BX133" i="2"/>
  <c r="BN133" i="2"/>
  <c r="BT136" i="2"/>
  <c r="CD136" i="2"/>
  <c r="BJ136" i="2"/>
  <c r="DJ136" i="2"/>
  <c r="BD130" i="2"/>
  <c r="AZ124" i="2"/>
  <c r="BY132" i="2"/>
  <c r="BO132" i="2"/>
  <c r="DO132" i="2"/>
  <c r="BZ133" i="2"/>
  <c r="BD124" i="2"/>
  <c r="BW121" i="2"/>
  <c r="BM121" i="2"/>
  <c r="DM121" i="2"/>
  <c r="BC118" i="2"/>
  <c r="DQ115" i="2"/>
  <c r="CA115" i="2"/>
  <c r="BQ115" i="2"/>
  <c r="BV123" i="2"/>
  <c r="BL123" i="2"/>
  <c r="DL123" i="2"/>
  <c r="BT122" i="2"/>
  <c r="BJ122" i="2"/>
  <c r="DJ122" i="2"/>
  <c r="BE116" i="2"/>
  <c r="BC120" i="2"/>
  <c r="CA121" i="2"/>
  <c r="BW109" i="2"/>
  <c r="BM109" i="2"/>
  <c r="DM109" i="2"/>
  <c r="BV116" i="2"/>
  <c r="BL116" i="2"/>
  <c r="DL116" i="2"/>
  <c r="BD109" i="2"/>
  <c r="BA128" i="2"/>
  <c r="CA105" i="2"/>
  <c r="BQ105" i="2"/>
  <c r="DQ105" i="2"/>
  <c r="AZ106" i="2"/>
  <c r="BC119" i="2"/>
  <c r="BE96" i="2"/>
  <c r="BV109" i="2"/>
  <c r="CF109" i="2"/>
  <c r="BL109" i="2"/>
  <c r="DL109" i="2"/>
  <c r="CA99" i="2"/>
  <c r="BQ99" i="2"/>
  <c r="DQ99" i="2"/>
  <c r="BU110" i="2"/>
  <c r="BK110" i="2"/>
  <c r="DK110" i="2"/>
  <c r="BT94" i="2"/>
  <c r="BJ94" i="2"/>
  <c r="DJ94" i="2"/>
  <c r="BX91" i="2"/>
  <c r="BN91" i="2"/>
  <c r="DN91" i="2"/>
  <c r="CA107" i="2"/>
  <c r="BQ107" i="2"/>
  <c r="DQ107" i="2"/>
  <c r="AZ84" i="2"/>
  <c r="BZ106" i="2"/>
  <c r="BP106" i="2"/>
  <c r="DP106" i="2"/>
  <c r="DQ84" i="2"/>
  <c r="BQ84" i="2"/>
  <c r="CA84" i="2"/>
  <c r="BE84" i="2"/>
  <c r="AZ102" i="2"/>
  <c r="BD100" i="2"/>
  <c r="BC83" i="2"/>
  <c r="BZ74" i="2"/>
  <c r="BP74" i="2"/>
  <c r="DP74" i="2"/>
  <c r="BC101" i="2"/>
  <c r="BZ87" i="2"/>
  <c r="BP87" i="2"/>
  <c r="DP87" i="2"/>
  <c r="CA81" i="2"/>
  <c r="BQ81" i="2"/>
  <c r="DQ81" i="2"/>
  <c r="CA95" i="2"/>
  <c r="BQ95" i="2"/>
  <c r="DQ95" i="2"/>
  <c r="BE92" i="2"/>
  <c r="BB80" i="2"/>
  <c r="AZ88" i="2"/>
  <c r="BX85" i="2"/>
  <c r="BN85" i="2"/>
  <c r="DN85" i="2"/>
  <c r="BC81" i="2"/>
  <c r="BD71" i="2"/>
  <c r="DO90" i="2"/>
  <c r="BY90" i="2"/>
  <c r="BO90" i="2"/>
  <c r="CA67" i="2"/>
  <c r="BQ67" i="2"/>
  <c r="DQ67" i="2"/>
  <c r="BC70" i="2"/>
  <c r="BF114" i="2"/>
  <c r="CA114" i="2"/>
  <c r="BQ114" i="2"/>
  <c r="DQ114" i="2"/>
  <c r="BX67" i="2"/>
  <c r="BN67" i="2"/>
  <c r="DN67" i="2"/>
  <c r="BU79" i="2"/>
  <c r="CE79" i="2"/>
  <c r="BA69" i="2"/>
  <c r="CA98" i="2"/>
  <c r="BQ98" i="2"/>
  <c r="DQ98" i="2"/>
  <c r="BU72" i="2"/>
  <c r="DN78" i="2"/>
  <c r="BX78" i="2"/>
  <c r="BN78" i="2"/>
  <c r="BW57" i="2"/>
  <c r="BM57" i="2"/>
  <c r="DY57" i="2" s="1"/>
  <c r="DM57" i="2"/>
  <c r="CA77" i="2"/>
  <c r="BQ77" i="2"/>
  <c r="DQ77" i="2"/>
  <c r="DO67" i="2"/>
  <c r="DZ67" i="2" s="1"/>
  <c r="BY67" i="2"/>
  <c r="BO67" i="2"/>
  <c r="BC68" i="2"/>
  <c r="BF59" i="2"/>
  <c r="BE59" i="2"/>
  <c r="BT59" i="2"/>
  <c r="BU52" i="2"/>
  <c r="BE50" i="2"/>
  <c r="BY53" i="2"/>
  <c r="BO53" i="2"/>
  <c r="DO53" i="2"/>
  <c r="AZ39" i="2"/>
  <c r="BX54" i="2"/>
  <c r="BN54" i="2"/>
  <c r="DN54" i="2"/>
  <c r="DN90" i="2"/>
  <c r="BX90" i="2"/>
  <c r="CH90" i="2"/>
  <c r="BN90" i="2"/>
  <c r="BA62" i="2"/>
  <c r="BD38" i="2"/>
  <c r="BW53" i="2"/>
  <c r="BM53" i="2"/>
  <c r="DM53" i="2"/>
  <c r="BD47" i="2"/>
  <c r="BB37" i="2"/>
  <c r="BV48" i="2"/>
  <c r="BL48" i="2"/>
  <c r="DL48" i="2"/>
  <c r="BD44" i="2"/>
  <c r="BE43" i="2"/>
  <c r="BH146" i="1"/>
  <c r="AX146" i="1"/>
  <c r="CX146" i="1"/>
  <c r="BG137" i="1"/>
  <c r="AW137" i="1"/>
  <c r="CW137" i="1"/>
  <c r="BC56" i="2"/>
  <c r="CA34" i="2"/>
  <c r="BQ34" i="2"/>
  <c r="DQ34" i="2"/>
  <c r="DL61" i="2"/>
  <c r="BL61" i="2"/>
  <c r="BV61" i="2"/>
  <c r="BV91" i="2"/>
  <c r="CF91" i="2"/>
  <c r="DL144" i="2"/>
  <c r="BL144" i="2"/>
  <c r="CO144" i="2" s="1"/>
  <c r="BV144" i="2"/>
  <c r="BI140" i="1"/>
  <c r="AY140" i="1"/>
  <c r="CY140" i="1"/>
  <c r="AZ28" i="2"/>
  <c r="BU86" i="2"/>
  <c r="DK126" i="2"/>
  <c r="BU126" i="2"/>
  <c r="BK126" i="2"/>
  <c r="CM126" i="2" s="1"/>
  <c r="BU59" i="2"/>
  <c r="DJ98" i="2"/>
  <c r="BJ98" i="2"/>
  <c r="BT98" i="2"/>
  <c r="BT146" i="2"/>
  <c r="CD146" i="2"/>
  <c r="BJ146" i="2"/>
  <c r="DJ146" i="2"/>
  <c r="BE35" i="2"/>
  <c r="BD26" i="2"/>
  <c r="BI143" i="1"/>
  <c r="AY143" i="1"/>
  <c r="CY143" i="1"/>
  <c r="BZ49" i="2"/>
  <c r="BP49" i="2"/>
  <c r="DP49" i="2"/>
  <c r="CA43" i="2"/>
  <c r="CJ43" i="2"/>
  <c r="BQ43" i="2"/>
  <c r="DQ43" i="2"/>
  <c r="BD35" i="2"/>
  <c r="BD27" i="2"/>
  <c r="DP84" i="2"/>
  <c r="BZ84" i="2"/>
  <c r="CJ84" i="2"/>
  <c r="BP84" i="2"/>
  <c r="CS84" i="2" s="1"/>
  <c r="BZ124" i="2"/>
  <c r="BH143" i="1"/>
  <c r="AX143" i="1"/>
  <c r="CX143" i="1"/>
  <c r="BU45" i="2"/>
  <c r="BE36" i="2"/>
  <c r="BX49" i="2"/>
  <c r="DN49" i="2"/>
  <c r="BN49" i="2"/>
  <c r="BI136" i="1"/>
  <c r="AY136" i="1"/>
  <c r="CA136" i="1" s="1"/>
  <c r="CY136" i="1"/>
  <c r="DJ136" i="1" s="1"/>
  <c r="BW27" i="2"/>
  <c r="BM27" i="2"/>
  <c r="DM27" i="2"/>
  <c r="AZ40" i="2"/>
  <c r="BY30" i="2"/>
  <c r="CI30" i="2"/>
  <c r="BO30" i="2"/>
  <c r="EA30" i="2" s="1"/>
  <c r="DO30" i="2"/>
  <c r="BK129" i="1"/>
  <c r="BU129" i="1"/>
  <c r="BA129" i="1"/>
  <c r="DA129" i="1"/>
  <c r="BY41" i="2"/>
  <c r="BO41" i="2"/>
  <c r="DO41" i="2"/>
  <c r="DZ41" i="2" s="1"/>
  <c r="BT25" i="2"/>
  <c r="DK21" i="2"/>
  <c r="BJ120" i="1"/>
  <c r="BT120" i="1"/>
  <c r="AZ120" i="1"/>
  <c r="CZ120" i="1"/>
  <c r="BI116" i="1"/>
  <c r="AY116" i="1"/>
  <c r="CY116" i="1"/>
  <c r="BT36" i="2"/>
  <c r="DO57" i="2"/>
  <c r="BO57" i="2"/>
  <c r="BY57" i="2"/>
  <c r="BY109" i="2"/>
  <c r="BM105" i="1"/>
  <c r="BW105" i="1"/>
  <c r="BL96" i="1"/>
  <c r="BA32" i="2"/>
  <c r="BH109" i="1"/>
  <c r="AX109" i="1"/>
  <c r="CX109" i="1"/>
  <c r="BG100" i="1"/>
  <c r="AW100" i="1"/>
  <c r="CW100" i="1"/>
  <c r="BI111" i="1"/>
  <c r="AY111" i="1"/>
  <c r="CY111" i="1"/>
  <c r="DJ111" i="1" s="1"/>
  <c r="BG98" i="1"/>
  <c r="AW98" i="1"/>
  <c r="CW98" i="1"/>
  <c r="BJ86" i="1"/>
  <c r="BI77" i="1"/>
  <c r="BS77" i="1"/>
  <c r="BM96" i="1"/>
  <c r="BW96" i="1"/>
  <c r="BC96" i="1"/>
  <c r="DC96" i="1"/>
  <c r="BM134" i="1"/>
  <c r="BI89" i="1"/>
  <c r="BS89" i="1"/>
  <c r="BG87" i="1"/>
  <c r="AW87" i="1"/>
  <c r="CW87" i="1"/>
  <c r="BG79" i="1"/>
  <c r="AW79" i="1"/>
  <c r="CW79" i="1"/>
  <c r="BM69" i="1"/>
  <c r="BC69" i="1"/>
  <c r="DC69" i="1"/>
  <c r="CW136" i="1"/>
  <c r="AW136" i="1"/>
  <c r="BG136" i="1"/>
  <c r="BQ136" i="1"/>
  <c r="DB129" i="1"/>
  <c r="BB129" i="1"/>
  <c r="BL129" i="1"/>
  <c r="BL95" i="1"/>
  <c r="BB95" i="1"/>
  <c r="DB95" i="1"/>
  <c r="BJ79" i="1"/>
  <c r="BG63" i="1"/>
  <c r="BM53" i="1"/>
  <c r="BW53" i="1"/>
  <c r="BC53" i="1"/>
  <c r="DC53" i="1"/>
  <c r="BL44" i="1"/>
  <c r="BB44" i="1"/>
  <c r="DB44" i="1"/>
  <c r="DC72" i="1"/>
  <c r="BC72" i="1"/>
  <c r="BM72" i="1"/>
  <c r="BW72" i="1"/>
  <c r="BM62" i="1"/>
  <c r="BW62" i="1"/>
  <c r="BC62" i="1"/>
  <c r="DO62" i="1" s="1"/>
  <c r="DC62" i="1"/>
  <c r="BL53" i="1"/>
  <c r="BB53" i="1"/>
  <c r="DB53" i="1"/>
  <c r="CZ111" i="1"/>
  <c r="AZ111" i="1"/>
  <c r="BJ111" i="1"/>
  <c r="BT111" i="1"/>
  <c r="BH107" i="1"/>
  <c r="AX107" i="1"/>
  <c r="CX107" i="1"/>
  <c r="BB23" i="2"/>
  <c r="BL48" i="1"/>
  <c r="BV48" i="1"/>
  <c r="BB48" i="1"/>
  <c r="DB48" i="1"/>
  <c r="BH93" i="1"/>
  <c r="AX93" i="1"/>
  <c r="CX93" i="1"/>
  <c r="BI72" i="1"/>
  <c r="AY72" i="1"/>
  <c r="CY72" i="1"/>
  <c r="BK39" i="1"/>
  <c r="BU39" i="1"/>
  <c r="BA39" i="1"/>
  <c r="DA39" i="1"/>
  <c r="BG35" i="1"/>
  <c r="BJ30" i="1"/>
  <c r="AZ30" i="1"/>
  <c r="CZ30" i="1"/>
  <c r="BH20" i="1"/>
  <c r="BR20" i="1"/>
  <c r="AX20" i="1"/>
  <c r="CA20" i="1" s="1"/>
  <c r="CX20" i="1"/>
  <c r="BJ52" i="1"/>
  <c r="AZ52" i="1"/>
  <c r="CZ52" i="1"/>
  <c r="BH66" i="1"/>
  <c r="BG58" i="1"/>
  <c r="BL34" i="1"/>
  <c r="BV34" i="1"/>
  <c r="BB34" i="1"/>
  <c r="DN34" i="1" s="1"/>
  <c r="DB34" i="1"/>
  <c r="BK25" i="1"/>
  <c r="BU25" i="1"/>
  <c r="BA25" i="1"/>
  <c r="DA25" i="1"/>
  <c r="BG86" i="1"/>
  <c r="AW86" i="1"/>
  <c r="CW86" i="1"/>
  <c r="BL45" i="1"/>
  <c r="BV45" i="1"/>
  <c r="BB45" i="1"/>
  <c r="DB45" i="1"/>
  <c r="BH67" i="1"/>
  <c r="BJ68" i="1"/>
  <c r="AZ68" i="1"/>
  <c r="CZ68" i="1"/>
  <c r="BM36" i="1"/>
  <c r="BC36" i="1"/>
  <c r="DC36" i="1"/>
  <c r="CD19" i="1"/>
  <c r="CM19" i="1"/>
  <c r="BH31" i="1"/>
  <c r="BK82" i="1"/>
  <c r="BU82" i="1"/>
  <c r="BA82" i="1"/>
  <c r="DA82" i="1"/>
  <c r="BM20" i="1"/>
  <c r="BC20" i="1"/>
  <c r="DC20" i="1"/>
  <c r="CA138" i="2"/>
  <c r="AZ125" i="2"/>
  <c r="BV130" i="2"/>
  <c r="BL130" i="2"/>
  <c r="CO130" i="2" s="1"/>
  <c r="DL130" i="2"/>
  <c r="BU124" i="2"/>
  <c r="BK124" i="2"/>
  <c r="DK124" i="2"/>
  <c r="BV86" i="2"/>
  <c r="AZ80" i="2"/>
  <c r="BY74" i="2"/>
  <c r="CI74" i="2"/>
  <c r="BO74" i="2"/>
  <c r="CR74" i="2" s="1"/>
  <c r="DO74" i="2"/>
  <c r="BC61" i="2"/>
  <c r="BU71" i="2"/>
  <c r="BW26" i="2"/>
  <c r="BM26" i="2"/>
  <c r="DM26" i="2"/>
  <c r="DK117" i="2"/>
  <c r="BU117" i="2"/>
  <c r="CE117" i="2"/>
  <c r="BK117" i="2"/>
  <c r="BL146" i="1"/>
  <c r="BB146" i="1"/>
  <c r="DB146" i="1"/>
  <c r="BK146" i="1"/>
  <c r="BU146" i="1"/>
  <c r="BA146" i="1"/>
  <c r="CD146" i="1" s="1"/>
  <c r="DA146" i="1"/>
  <c r="BW21" i="2"/>
  <c r="BM21" i="2"/>
  <c r="DM21" i="2"/>
  <c r="BU33" i="2"/>
  <c r="BK143" i="1"/>
  <c r="BA143" i="1"/>
  <c r="DA143" i="1"/>
  <c r="DO45" i="2"/>
  <c r="BY45" i="2"/>
  <c r="BO45" i="2"/>
  <c r="BL80" i="1"/>
  <c r="BB80" i="1"/>
  <c r="DB80" i="1"/>
  <c r="BJ66" i="1"/>
  <c r="AZ66" i="1"/>
  <c r="CZ66" i="1"/>
  <c r="BJ93" i="1"/>
  <c r="BF132" i="2"/>
  <c r="BV121" i="2"/>
  <c r="CF121" i="2"/>
  <c r="BL121" i="2"/>
  <c r="DL121" i="2"/>
  <c r="BA120" i="2"/>
  <c r="AZ128" i="2"/>
  <c r="BE106" i="2"/>
  <c r="BT120" i="2"/>
  <c r="BJ120" i="2"/>
  <c r="DJ120" i="2"/>
  <c r="BE88" i="2"/>
  <c r="BE73" i="2"/>
  <c r="BD114" i="2"/>
  <c r="AZ77" i="2"/>
  <c r="BU60" i="2"/>
  <c r="BA44" i="2"/>
  <c r="DQ35" i="2"/>
  <c r="CA35" i="2"/>
  <c r="CJ35" i="2"/>
  <c r="BQ35" i="2"/>
  <c r="BK145" i="1"/>
  <c r="BU145" i="1"/>
  <c r="BA145" i="1"/>
  <c r="DA145" i="1"/>
  <c r="BU47" i="2"/>
  <c r="BM131" i="1"/>
  <c r="BU46" i="2"/>
  <c r="BH108" i="1"/>
  <c r="AX108" i="1"/>
  <c r="CX108" i="1"/>
  <c r="BK79" i="1"/>
  <c r="BA79" i="1"/>
  <c r="DA79" i="1"/>
  <c r="BG90" i="1"/>
  <c r="AW90" i="1"/>
  <c r="CW90" i="1"/>
  <c r="BK80" i="1"/>
  <c r="BA80" i="1"/>
  <c r="DA80" i="1"/>
  <c r="BL40" i="1"/>
  <c r="BB40" i="1"/>
  <c r="DB40" i="1"/>
  <c r="BJ22" i="1"/>
  <c r="BS22" i="1"/>
  <c r="AZ22" i="1"/>
  <c r="CZ22" i="1"/>
  <c r="BI59" i="1"/>
  <c r="AY59" i="1"/>
  <c r="CY59" i="1"/>
  <c r="BM27" i="1"/>
  <c r="BC27" i="1"/>
  <c r="DC27" i="1"/>
  <c r="BK88" i="1"/>
  <c r="BA88" i="1"/>
  <c r="DA88" i="1"/>
  <c r="BM47" i="1"/>
  <c r="BW47" i="1"/>
  <c r="BC47" i="1"/>
  <c r="CF47" i="1" s="1"/>
  <c r="DC47" i="1"/>
  <c r="BB145" i="2"/>
  <c r="BA145" i="2"/>
  <c r="BA148" i="2"/>
  <c r="CA140" i="2"/>
  <c r="BQ140" i="2"/>
  <c r="DQ140" i="2"/>
  <c r="BW145" i="2"/>
  <c r="BW136" i="2"/>
  <c r="BM136" i="2"/>
  <c r="DY136" i="2" s="1"/>
  <c r="DM136" i="2"/>
  <c r="AZ138" i="2"/>
  <c r="BE139" i="2"/>
  <c r="DQ147" i="2"/>
  <c r="BQ147" i="2"/>
  <c r="CA147" i="2"/>
  <c r="BC142" i="2"/>
  <c r="BD135" i="2"/>
  <c r="BE134" i="2"/>
  <c r="DM144" i="2"/>
  <c r="BM144" i="2"/>
  <c r="BW144" i="2"/>
  <c r="AZ133" i="2"/>
  <c r="BC129" i="2"/>
  <c r="BT127" i="2"/>
  <c r="BJ127" i="2"/>
  <c r="DJ127" i="2"/>
  <c r="CA123" i="2"/>
  <c r="CA126" i="2"/>
  <c r="BC123" i="2"/>
  <c r="BT118" i="2"/>
  <c r="CD118" i="2"/>
  <c r="BJ118" i="2"/>
  <c r="DJ118" i="2"/>
  <c r="BA116" i="2"/>
  <c r="DO133" i="2"/>
  <c r="BY133" i="2"/>
  <c r="BO133" i="2"/>
  <c r="BD122" i="2"/>
  <c r="BV124" i="2"/>
  <c r="BL124" i="2"/>
  <c r="DL124" i="2"/>
  <c r="BD115" i="2"/>
  <c r="BD120" i="2"/>
  <c r="BW116" i="2"/>
  <c r="BM116" i="2"/>
  <c r="DM116" i="2"/>
  <c r="CA109" i="2"/>
  <c r="BQ109" i="2"/>
  <c r="DQ109" i="2"/>
  <c r="BA113" i="2"/>
  <c r="BY117" i="2"/>
  <c r="BB128" i="2"/>
  <c r="BX117" i="2"/>
  <c r="BV104" i="2"/>
  <c r="BL104" i="2"/>
  <c r="DL104" i="2"/>
  <c r="BW112" i="2"/>
  <c r="CG112" i="2"/>
  <c r="BM112" i="2"/>
  <c r="DM112" i="2"/>
  <c r="BW94" i="2"/>
  <c r="BD119" i="2"/>
  <c r="BA107" i="2"/>
  <c r="AZ96" i="2"/>
  <c r="CA108" i="2"/>
  <c r="BQ108" i="2"/>
  <c r="DQ108" i="2"/>
  <c r="DQ97" i="2"/>
  <c r="CA97" i="2"/>
  <c r="BQ97" i="2"/>
  <c r="BY104" i="2"/>
  <c r="BO104" i="2"/>
  <c r="DO104" i="2"/>
  <c r="BT95" i="2"/>
  <c r="CD95" i="2"/>
  <c r="BJ95" i="2"/>
  <c r="DJ95" i="2"/>
  <c r="BV98" i="2"/>
  <c r="CA106" i="2"/>
  <c r="BQ106" i="2"/>
  <c r="DQ106" i="2"/>
  <c r="CA83" i="2"/>
  <c r="BQ83" i="2"/>
  <c r="DQ83" i="2"/>
  <c r="BU109" i="2"/>
  <c r="CE109" i="2"/>
  <c r="BK109" i="2"/>
  <c r="DW109" i="2" s="1"/>
  <c r="DK109" i="2"/>
  <c r="BF100" i="2"/>
  <c r="BD83" i="2"/>
  <c r="BE100" i="2"/>
  <c r="BW79" i="2"/>
  <c r="CG79" i="2"/>
  <c r="BM79" i="2"/>
  <c r="CP79" i="2" s="1"/>
  <c r="DM79" i="2"/>
  <c r="BV83" i="2"/>
  <c r="AZ72" i="2"/>
  <c r="BD101" i="2"/>
  <c r="BF80" i="2"/>
  <c r="CA92" i="2"/>
  <c r="BQ92" i="2"/>
  <c r="DQ92" i="2"/>
  <c r="CA89" i="2"/>
  <c r="BQ89" i="2"/>
  <c r="DQ89" i="2"/>
  <c r="BU82" i="2"/>
  <c r="BC80" i="2"/>
  <c r="BD81" i="2"/>
  <c r="BA89" i="2"/>
  <c r="CA82" i="2"/>
  <c r="BQ82" i="2"/>
  <c r="DQ82" i="2"/>
  <c r="BV110" i="2"/>
  <c r="BL110" i="2"/>
  <c r="DL110" i="2"/>
  <c r="BA76" i="2"/>
  <c r="BD70" i="2"/>
  <c r="BU78" i="2"/>
  <c r="BB69" i="2"/>
  <c r="CA93" i="2"/>
  <c r="BQ93" i="2"/>
  <c r="DQ93" i="2"/>
  <c r="BF66" i="2"/>
  <c r="BZ76" i="2"/>
  <c r="BP76" i="2"/>
  <c r="DP76" i="2"/>
  <c r="BU70" i="2"/>
  <c r="BT54" i="2"/>
  <c r="BU65" i="2"/>
  <c r="CA63" i="2"/>
  <c r="BQ63" i="2"/>
  <c r="DQ63" i="2"/>
  <c r="BE68" i="2"/>
  <c r="BD68" i="2"/>
  <c r="BE58" i="2"/>
  <c r="BT70" i="2"/>
  <c r="BD58" i="2"/>
  <c r="BB63" i="2"/>
  <c r="BD59" i="2"/>
  <c r="BE52" i="2"/>
  <c r="BV60" i="2"/>
  <c r="CF60" i="2"/>
  <c r="BL60" i="2"/>
  <c r="DL60" i="2"/>
  <c r="BF50" i="2"/>
  <c r="BW38" i="2"/>
  <c r="BM38" i="2"/>
  <c r="DM38" i="2"/>
  <c r="BT62" i="2"/>
  <c r="BY76" i="2"/>
  <c r="BO76" i="2"/>
  <c r="DO76" i="2"/>
  <c r="BB62" i="2"/>
  <c r="BZ54" i="2"/>
  <c r="CJ54" i="2"/>
  <c r="BP54" i="2"/>
  <c r="DP54" i="2"/>
  <c r="BE47" i="2"/>
  <c r="BX60" i="2"/>
  <c r="BN60" i="2"/>
  <c r="DN60" i="2"/>
  <c r="DY60" i="2" s="1"/>
  <c r="BA55" i="2"/>
  <c r="BC46" i="2"/>
  <c r="BT57" i="2"/>
  <c r="BE44" i="2"/>
  <c r="BZ42" i="2"/>
  <c r="BP42" i="2"/>
  <c r="DP42" i="2"/>
  <c r="BG145" i="1"/>
  <c r="BQ145" i="1"/>
  <c r="AW145" i="1"/>
  <c r="CW145" i="1"/>
  <c r="BD56" i="2"/>
  <c r="CA45" i="2"/>
  <c r="BQ45" i="2"/>
  <c r="DQ45" i="2"/>
  <c r="BV33" i="2"/>
  <c r="BL33" i="2"/>
  <c r="DL33" i="2"/>
  <c r="DL49" i="2"/>
  <c r="BV49" i="2"/>
  <c r="BL49" i="2"/>
  <c r="DL105" i="2"/>
  <c r="BL105" i="2"/>
  <c r="BV105" i="2"/>
  <c r="BL141" i="2"/>
  <c r="BV141" i="2"/>
  <c r="DL141" i="2"/>
  <c r="BH139" i="1"/>
  <c r="BR139" i="1"/>
  <c r="AX139" i="1"/>
  <c r="CX139" i="1"/>
  <c r="DQ27" i="2"/>
  <c r="CA27" i="2"/>
  <c r="BQ27" i="2"/>
  <c r="DK98" i="2"/>
  <c r="BK98" i="2"/>
  <c r="BU98" i="2"/>
  <c r="DK127" i="2"/>
  <c r="BU127" i="2"/>
  <c r="BK127" i="2"/>
  <c r="DJ104" i="2"/>
  <c r="BT104" i="2"/>
  <c r="BJ104" i="2"/>
  <c r="BJ147" i="2"/>
  <c r="DJ147" i="2"/>
  <c r="BT147" i="2"/>
  <c r="BD34" i="2"/>
  <c r="CA21" i="2"/>
  <c r="BQ21" i="2"/>
  <c r="DQ21" i="2"/>
  <c r="BH142" i="1"/>
  <c r="AX142" i="1"/>
  <c r="DJ142" i="1" s="1"/>
  <c r="CX142" i="1"/>
  <c r="BC34" i="2"/>
  <c r="BW22" i="2"/>
  <c r="BM22" i="2"/>
  <c r="DM22" i="2"/>
  <c r="DP83" i="2"/>
  <c r="BP83" i="2"/>
  <c r="BZ83" i="2"/>
  <c r="BZ122" i="2"/>
  <c r="CJ122" i="2"/>
  <c r="BG142" i="1"/>
  <c r="AW142" i="1"/>
  <c r="BZ142" i="1" s="1"/>
  <c r="CW142" i="1"/>
  <c r="BF36" i="2"/>
  <c r="DN64" i="2"/>
  <c r="BX64" i="2"/>
  <c r="BN64" i="2"/>
  <c r="BJ143" i="1"/>
  <c r="BT143" i="1"/>
  <c r="AZ143" i="1"/>
  <c r="CC143" i="1" s="1"/>
  <c r="CZ143" i="1"/>
  <c r="BI132" i="1"/>
  <c r="BS132" i="1"/>
  <c r="AY132" i="1"/>
  <c r="CY132" i="1"/>
  <c r="BL127" i="1"/>
  <c r="BB127" i="1"/>
  <c r="DB127" i="1"/>
  <c r="BH123" i="1"/>
  <c r="AX123" i="1"/>
  <c r="CX123" i="1"/>
  <c r="BM137" i="1"/>
  <c r="BW137" i="1"/>
  <c r="BY21" i="2"/>
  <c r="BO21" i="2"/>
  <c r="DO21" i="2"/>
  <c r="BJ128" i="1"/>
  <c r="AZ128" i="1"/>
  <c r="CZ128" i="1"/>
  <c r="BA31" i="2"/>
  <c r="CH41" i="2"/>
  <c r="BL144" i="1"/>
  <c r="BB144" i="1"/>
  <c r="DB144" i="1"/>
  <c r="DO64" i="2"/>
  <c r="BY64" i="2"/>
  <c r="BO64" i="2"/>
  <c r="BY108" i="2"/>
  <c r="CI108" i="2"/>
  <c r="BJ112" i="1"/>
  <c r="AZ112" i="1"/>
  <c r="CZ112" i="1"/>
  <c r="DK112" i="1" s="1"/>
  <c r="BK119" i="1"/>
  <c r="BA119" i="1"/>
  <c r="DA119" i="1"/>
  <c r="BH110" i="1"/>
  <c r="BR110" i="1"/>
  <c r="AX110" i="1"/>
  <c r="CX110" i="1"/>
  <c r="BA24" i="2"/>
  <c r="BJ126" i="1"/>
  <c r="BS126" i="1"/>
  <c r="AZ126" i="1"/>
  <c r="CZ126" i="1"/>
  <c r="BL111" i="1"/>
  <c r="BB111" i="1"/>
  <c r="DB111" i="1"/>
  <c r="BL104" i="1"/>
  <c r="BK95" i="1"/>
  <c r="BU95" i="1"/>
  <c r="BB32" i="2"/>
  <c r="EB26" i="2"/>
  <c r="CS26" i="2"/>
  <c r="CZ135" i="1"/>
  <c r="AZ135" i="1"/>
  <c r="CC135" i="1" s="1"/>
  <c r="BJ135" i="1"/>
  <c r="BT135" i="1"/>
  <c r="CY114" i="1"/>
  <c r="BI114" i="1"/>
  <c r="AY114" i="1"/>
  <c r="BG108" i="1"/>
  <c r="BQ108" i="1"/>
  <c r="AW108" i="1"/>
  <c r="CW108" i="1"/>
  <c r="BM98" i="1"/>
  <c r="BW98" i="1"/>
  <c r="BC98" i="1"/>
  <c r="DC98" i="1"/>
  <c r="BI85" i="1"/>
  <c r="BG106" i="1"/>
  <c r="BQ106" i="1"/>
  <c r="AW106" i="1"/>
  <c r="CW106" i="1"/>
  <c r="BJ100" i="1"/>
  <c r="AZ100" i="1"/>
  <c r="CZ100" i="1"/>
  <c r="BL103" i="1"/>
  <c r="BH99" i="1"/>
  <c r="AX99" i="1"/>
  <c r="CX99" i="1"/>
  <c r="DI99" i="1" s="1"/>
  <c r="BL84" i="1"/>
  <c r="BB84" i="1"/>
  <c r="DB84" i="1"/>
  <c r="BM77" i="1"/>
  <c r="BC77" i="1"/>
  <c r="DC77" i="1"/>
  <c r="CW89" i="1"/>
  <c r="BG89" i="1"/>
  <c r="AW89" i="1"/>
  <c r="BK109" i="1"/>
  <c r="BU109" i="1"/>
  <c r="BA109" i="1"/>
  <c r="DA109" i="1"/>
  <c r="BM61" i="1"/>
  <c r="BW61" i="1"/>
  <c r="BC61" i="1"/>
  <c r="DC61" i="1"/>
  <c r="BL52" i="1"/>
  <c r="BV52" i="1"/>
  <c r="BB52" i="1"/>
  <c r="DB52" i="1"/>
  <c r="CX98" i="1"/>
  <c r="BH98" i="1"/>
  <c r="BR98" i="1"/>
  <c r="AX98" i="1"/>
  <c r="BL61" i="1"/>
  <c r="BB61" i="1"/>
  <c r="DB61" i="1"/>
  <c r="BK52" i="1"/>
  <c r="BU52" i="1"/>
  <c r="BA52" i="1"/>
  <c r="DA52" i="1"/>
  <c r="BI80" i="1"/>
  <c r="BV47" i="2"/>
  <c r="BL47" i="2"/>
  <c r="DL47" i="2"/>
  <c r="BC23" i="2"/>
  <c r="BK47" i="1"/>
  <c r="BA47" i="1"/>
  <c r="DA47" i="1"/>
  <c r="CW115" i="1"/>
  <c r="AW115" i="1"/>
  <c r="BG115" i="1"/>
  <c r="DC79" i="1"/>
  <c r="BC79" i="1"/>
  <c r="BM79" i="1"/>
  <c r="BW79" i="1"/>
  <c r="BK43" i="1"/>
  <c r="BU43" i="1"/>
  <c r="BA43" i="1"/>
  <c r="DA43" i="1"/>
  <c r="BM25" i="1"/>
  <c r="BC25" i="1"/>
  <c r="DC25" i="1"/>
  <c r="BH58" i="1"/>
  <c r="BL42" i="1"/>
  <c r="BB42" i="1"/>
  <c r="DB42" i="1"/>
  <c r="BK33" i="1"/>
  <c r="BU33" i="1"/>
  <c r="BA33" i="1"/>
  <c r="DA33" i="1"/>
  <c r="BJ24" i="1"/>
  <c r="AZ24" i="1"/>
  <c r="CZ24" i="1"/>
  <c r="BK54" i="1"/>
  <c r="BA54" i="1"/>
  <c r="DA54" i="1"/>
  <c r="BM64" i="1"/>
  <c r="BW64" i="1"/>
  <c r="BC64" i="1"/>
  <c r="DC64" i="1"/>
  <c r="BJ61" i="1"/>
  <c r="BT61" i="1"/>
  <c r="AZ61" i="1"/>
  <c r="CZ61" i="1"/>
  <c r="CY48" i="1"/>
  <c r="AY48" i="1"/>
  <c r="BI48" i="1"/>
  <c r="DC43" i="1"/>
  <c r="BM43" i="1"/>
  <c r="BW43" i="1"/>
  <c r="BC43" i="1"/>
  <c r="BG40" i="1"/>
  <c r="BQ40" i="1"/>
  <c r="BJ35" i="1"/>
  <c r="BT35" i="1"/>
  <c r="AZ35" i="1"/>
  <c r="CZ35" i="1"/>
  <c r="BM30" i="1"/>
  <c r="BC30" i="1"/>
  <c r="DC30" i="1"/>
  <c r="BI26" i="1"/>
  <c r="AY26" i="1"/>
  <c r="CY26" i="1"/>
  <c r="BL21" i="1"/>
  <c r="BV21" i="1"/>
  <c r="DO36" i="1"/>
  <c r="CF36" i="1"/>
  <c r="DC75" i="1"/>
  <c r="BC75" i="1"/>
  <c r="BM75" i="1"/>
  <c r="BW75" i="1"/>
  <c r="BJ60" i="1"/>
  <c r="AZ60" i="1"/>
  <c r="CZ60" i="1"/>
  <c r="DO20" i="1"/>
  <c r="CF20" i="1"/>
  <c r="BB140" i="2"/>
  <c r="BD129" i="2"/>
  <c r="CA128" i="2"/>
  <c r="DO91" i="2"/>
  <c r="BO91" i="2"/>
  <c r="BY91" i="2"/>
  <c r="BU83" i="2"/>
  <c r="CE83" i="2"/>
  <c r="BV78" i="2"/>
  <c r="BL78" i="2"/>
  <c r="DL78" i="2"/>
  <c r="BY113" i="2"/>
  <c r="DQ47" i="2"/>
  <c r="CA47" i="2"/>
  <c r="BQ47" i="2"/>
  <c r="BV41" i="2"/>
  <c r="BL41" i="2"/>
  <c r="DL41" i="2"/>
  <c r="DQ28" i="2"/>
  <c r="BQ28" i="2"/>
  <c r="CA28" i="2"/>
  <c r="BV29" i="2"/>
  <c r="BL29" i="2"/>
  <c r="DL29" i="2"/>
  <c r="DN37" i="2"/>
  <c r="BX37" i="2"/>
  <c r="BN37" i="2"/>
  <c r="BG130" i="1"/>
  <c r="BQ130" i="1"/>
  <c r="AW130" i="1"/>
  <c r="BZ130" i="1" s="1"/>
  <c r="CW130" i="1"/>
  <c r="BG133" i="1"/>
  <c r="BQ133" i="1"/>
  <c r="AW133" i="1"/>
  <c r="DI133" i="1" s="1"/>
  <c r="CW133" i="1"/>
  <c r="BE24" i="2"/>
  <c r="BH100" i="1"/>
  <c r="BR100" i="1"/>
  <c r="AX100" i="1"/>
  <c r="CX100" i="1"/>
  <c r="BJ103" i="1"/>
  <c r="AZ103" i="1"/>
  <c r="CZ103" i="1"/>
  <c r="BM89" i="1"/>
  <c r="BW89" i="1"/>
  <c r="BC89" i="1"/>
  <c r="DC89" i="1"/>
  <c r="BJ82" i="1"/>
  <c r="BT82" i="1"/>
  <c r="BI66" i="1"/>
  <c r="BS66" i="1"/>
  <c r="AY66" i="1"/>
  <c r="CY66" i="1"/>
  <c r="AZ23" i="2"/>
  <c r="BM41" i="1"/>
  <c r="BW41" i="1"/>
  <c r="BC41" i="1"/>
  <c r="DC41" i="1"/>
  <c r="BG49" i="1"/>
  <c r="BH33" i="1"/>
  <c r="BK34" i="1"/>
  <c r="BA34" i="1"/>
  <c r="DA34" i="1"/>
  <c r="BD148" i="2"/>
  <c r="CA130" i="2"/>
  <c r="BX132" i="2"/>
  <c r="BN132" i="2"/>
  <c r="DN132" i="2"/>
  <c r="BW98" i="2"/>
  <c r="BE93" i="2"/>
  <c r="BW86" i="2"/>
  <c r="BA101" i="2"/>
  <c r="BA81" i="2"/>
  <c r="BX87" i="2"/>
  <c r="BN87" i="2"/>
  <c r="DN87" i="2"/>
  <c r="CA61" i="2"/>
  <c r="BQ61" i="2"/>
  <c r="DQ61" i="2"/>
  <c r="CA55" i="2"/>
  <c r="BQ55" i="2"/>
  <c r="DQ55" i="2"/>
  <c r="BF41" i="2"/>
  <c r="BV87" i="2"/>
  <c r="BT74" i="2"/>
  <c r="CD74" i="2"/>
  <c r="BV38" i="2"/>
  <c r="BL38" i="2"/>
  <c r="CO38" i="2" s="1"/>
  <c r="DL38" i="2"/>
  <c r="BY29" i="2"/>
  <c r="BO29" i="2"/>
  <c r="DO29" i="2"/>
  <c r="BM138" i="1"/>
  <c r="BW138" i="1"/>
  <c r="BU26" i="2"/>
  <c r="BG147" i="1"/>
  <c r="AW147" i="1"/>
  <c r="CW147" i="1"/>
  <c r="BG123" i="1"/>
  <c r="BQ123" i="1"/>
  <c r="AW123" i="1"/>
  <c r="CW123" i="1"/>
  <c r="BM103" i="1"/>
  <c r="BW103" i="1"/>
  <c r="BC103" i="1"/>
  <c r="DC103" i="1"/>
  <c r="BI125" i="1"/>
  <c r="BS125" i="1"/>
  <c r="AY125" i="1"/>
  <c r="CB125" i="1" s="1"/>
  <c r="CY125" i="1"/>
  <c r="BI65" i="1"/>
  <c r="BS65" i="1"/>
  <c r="AY65" i="1"/>
  <c r="CY65" i="1"/>
  <c r="BG56" i="1"/>
  <c r="BH68" i="1"/>
  <c r="BG48" i="1"/>
  <c r="BG27" i="1"/>
  <c r="DQ145" i="2"/>
  <c r="CA145" i="2"/>
  <c r="BQ145" i="2"/>
  <c r="BF139" i="2"/>
  <c r="BA142" i="2"/>
  <c r="BV137" i="2"/>
  <c r="BL137" i="2"/>
  <c r="DL137" i="2"/>
  <c r="BW132" i="2"/>
  <c r="BM132" i="2"/>
  <c r="DM132" i="2"/>
  <c r="CA134" i="2"/>
  <c r="CA125" i="2"/>
  <c r="BF125" i="2"/>
  <c r="DO129" i="2"/>
  <c r="BY129" i="2"/>
  <c r="BO129" i="2"/>
  <c r="DQ116" i="2"/>
  <c r="BQ116" i="2"/>
  <c r="CA116" i="2"/>
  <c r="BW117" i="2"/>
  <c r="CG117" i="2"/>
  <c r="BM117" i="2"/>
  <c r="DM117" i="2"/>
  <c r="BW125" i="2"/>
  <c r="BM125" i="2"/>
  <c r="DM125" i="2"/>
  <c r="BE120" i="2"/>
  <c r="BV108" i="2"/>
  <c r="CF108" i="2"/>
  <c r="BL108" i="2"/>
  <c r="DL108" i="2"/>
  <c r="BB113" i="2"/>
  <c r="DQ111" i="2"/>
  <c r="BQ111" i="2"/>
  <c r="CA111" i="2"/>
  <c r="AZ105" i="2"/>
  <c r="BC128" i="2"/>
  <c r="BE103" i="2"/>
  <c r="BA106" i="2"/>
  <c r="BT91" i="2"/>
  <c r="BJ91" i="2"/>
  <c r="DJ91" i="2"/>
  <c r="BE119" i="2"/>
  <c r="BB107" i="2"/>
  <c r="BW95" i="2"/>
  <c r="CA104" i="2"/>
  <c r="BQ104" i="2"/>
  <c r="DQ104" i="2"/>
  <c r="BY112" i="2"/>
  <c r="BF96" i="2"/>
  <c r="BD95" i="2"/>
  <c r="BX104" i="2"/>
  <c r="CH104" i="2"/>
  <c r="BF98" i="2"/>
  <c r="BX99" i="2"/>
  <c r="BN99" i="2"/>
  <c r="DN99" i="2"/>
  <c r="BA93" i="2"/>
  <c r="AZ83" i="2"/>
  <c r="BV82" i="2"/>
  <c r="BY99" i="2"/>
  <c r="CI99" i="2"/>
  <c r="BO99" i="2"/>
  <c r="DO99" i="2"/>
  <c r="BW90" i="2"/>
  <c r="BB102" i="2"/>
  <c r="BA102" i="2"/>
  <c r="CA79" i="2"/>
  <c r="BQ79" i="2"/>
  <c r="DQ79" i="2"/>
  <c r="BW71" i="2"/>
  <c r="BM71" i="2"/>
  <c r="DM71" i="2"/>
  <c r="BE101" i="2"/>
  <c r="AZ92" i="2"/>
  <c r="BZ88" i="2"/>
  <c r="CJ88" i="2"/>
  <c r="BP88" i="2"/>
  <c r="DP88" i="2"/>
  <c r="BD80" i="2"/>
  <c r="BA88" i="2"/>
  <c r="BU84" i="2"/>
  <c r="BE81" i="2"/>
  <c r="AZ67" i="2"/>
  <c r="BB89" i="2"/>
  <c r="BB76" i="2"/>
  <c r="BE70" i="2"/>
  <c r="AZ114" i="2"/>
  <c r="BY75" i="2"/>
  <c r="BO75" i="2"/>
  <c r="DO75" i="2"/>
  <c r="BC69" i="2"/>
  <c r="BU91" i="2"/>
  <c r="CE91" i="2"/>
  <c r="BX73" i="2"/>
  <c r="BN73" i="2"/>
  <c r="DN73" i="2"/>
  <c r="BV71" i="2"/>
  <c r="BL71" i="2"/>
  <c r="DL71" i="2"/>
  <c r="AZ61" i="2"/>
  <c r="BW49" i="2"/>
  <c r="CG49" i="2"/>
  <c r="BM49" i="2"/>
  <c r="DM49" i="2"/>
  <c r="BA77" i="2"/>
  <c r="BF68" i="2"/>
  <c r="BU67" i="2"/>
  <c r="CA53" i="2"/>
  <c r="BQ53" i="2"/>
  <c r="DQ53" i="2"/>
  <c r="BC63" i="2"/>
  <c r="BC58" i="2"/>
  <c r="BT51" i="2"/>
  <c r="AZ50" i="2"/>
  <c r="BA48" i="2"/>
  <c r="CA38" i="2"/>
  <c r="BQ38" i="2"/>
  <c r="DQ38" i="2"/>
  <c r="BX53" i="2"/>
  <c r="CH53" i="2"/>
  <c r="BN53" i="2"/>
  <c r="DN53" i="2"/>
  <c r="BC62" i="2"/>
  <c r="BT46" i="2"/>
  <c r="CD46" i="2"/>
  <c r="BB55" i="2"/>
  <c r="BW52" i="2"/>
  <c r="BM52" i="2"/>
  <c r="CO52" i="2" s="1"/>
  <c r="DM52" i="2"/>
  <c r="BB45" i="2"/>
  <c r="DP47" i="2"/>
  <c r="BZ47" i="2"/>
  <c r="CJ47" i="2"/>
  <c r="BP47" i="2"/>
  <c r="BF44" i="2"/>
  <c r="BM143" i="1"/>
  <c r="BW143" i="1"/>
  <c r="CA57" i="2"/>
  <c r="BQ57" i="2"/>
  <c r="DQ57" i="2"/>
  <c r="BE56" i="2"/>
  <c r="DO42" i="2"/>
  <c r="BY42" i="2"/>
  <c r="CI42" i="2"/>
  <c r="BO42" i="2"/>
  <c r="BA28" i="2"/>
  <c r="BV57" i="2"/>
  <c r="BL57" i="2"/>
  <c r="DL57" i="2"/>
  <c r="BV112" i="2"/>
  <c r="CF112" i="2"/>
  <c r="BL112" i="2"/>
  <c r="DL112" i="2"/>
  <c r="BH147" i="1"/>
  <c r="BR147" i="1"/>
  <c r="AX147" i="1"/>
  <c r="CX147" i="1"/>
  <c r="BG138" i="1"/>
  <c r="BQ138" i="1"/>
  <c r="AW138" i="1"/>
  <c r="DI138" i="1" s="1"/>
  <c r="CW138" i="1"/>
  <c r="BT41" i="2"/>
  <c r="BU53" i="2"/>
  <c r="DK104" i="2"/>
  <c r="BU104" i="2"/>
  <c r="CE104" i="2"/>
  <c r="BK104" i="2"/>
  <c r="DK132" i="2"/>
  <c r="BU132" i="2"/>
  <c r="BK132" i="2"/>
  <c r="BT52" i="2"/>
  <c r="CD52" i="2"/>
  <c r="DJ97" i="2"/>
  <c r="BT97" i="2"/>
  <c r="BJ97" i="2"/>
  <c r="CA49" i="2"/>
  <c r="BQ49" i="2"/>
  <c r="DQ49" i="2"/>
  <c r="BQ146" i="2"/>
  <c r="DQ146" i="2"/>
  <c r="CA146" i="2"/>
  <c r="BG141" i="1"/>
  <c r="AW141" i="1"/>
  <c r="CW141" i="1"/>
  <c r="DQ48" i="2"/>
  <c r="BQ48" i="2"/>
  <c r="CA48" i="2"/>
  <c r="DP39" i="2"/>
  <c r="EA39" i="2" s="1"/>
  <c r="BP39" i="2"/>
  <c r="BZ39" i="2"/>
  <c r="BZ33" i="2"/>
  <c r="CJ33" i="2"/>
  <c r="BP33" i="2"/>
  <c r="DP33" i="2"/>
  <c r="CA22" i="2"/>
  <c r="BQ22" i="2"/>
  <c r="DQ22" i="2"/>
  <c r="DP95" i="2"/>
  <c r="BP95" i="2"/>
  <c r="BZ95" i="2"/>
  <c r="CJ95" i="2"/>
  <c r="BZ138" i="2"/>
  <c r="BM140" i="1"/>
  <c r="BW140" i="1"/>
  <c r="BA36" i="2"/>
  <c r="BX108" i="2"/>
  <c r="CH108" i="2"/>
  <c r="DL43" i="2"/>
  <c r="BV43" i="2"/>
  <c r="BL43" i="2"/>
  <c r="BX29" i="2"/>
  <c r="BN29" i="2"/>
  <c r="DZ29" i="2" s="1"/>
  <c r="DN29" i="2"/>
  <c r="BH141" i="1"/>
  <c r="AX141" i="1"/>
  <c r="CX141" i="1"/>
  <c r="BA40" i="2"/>
  <c r="BX28" i="2"/>
  <c r="BN28" i="2"/>
  <c r="DN28" i="2"/>
  <c r="BI127" i="1"/>
  <c r="AY127" i="1"/>
  <c r="CA127" i="1" s="1"/>
  <c r="CY127" i="1"/>
  <c r="BB31" i="2"/>
  <c r="CE22" i="2"/>
  <c r="BG117" i="1"/>
  <c r="AW117" i="1"/>
  <c r="CW117" i="1"/>
  <c r="BT33" i="2"/>
  <c r="CD33" i="2"/>
  <c r="DB136" i="1"/>
  <c r="BL136" i="1"/>
  <c r="BV136" i="1"/>
  <c r="BB136" i="1"/>
  <c r="BM115" i="1"/>
  <c r="DO25" i="2"/>
  <c r="BY25" i="2"/>
  <c r="BO25" i="2"/>
  <c r="DO65" i="2"/>
  <c r="BY65" i="2"/>
  <c r="BO65" i="2"/>
  <c r="BY121" i="2"/>
  <c r="BK127" i="1"/>
  <c r="BU127" i="1"/>
  <c r="BA127" i="1"/>
  <c r="DA127" i="1"/>
  <c r="BW48" i="2"/>
  <c r="DM48" i="2"/>
  <c r="BM48" i="2"/>
  <c r="BB24" i="2"/>
  <c r="BM146" i="1"/>
  <c r="BW146" i="1"/>
  <c r="BK103" i="1"/>
  <c r="BU103" i="1"/>
  <c r="BC32" i="2"/>
  <c r="CY122" i="1"/>
  <c r="AY122" i="1"/>
  <c r="BI122" i="1"/>
  <c r="BJ118" i="1"/>
  <c r="AZ118" i="1"/>
  <c r="CZ118" i="1"/>
  <c r="BL114" i="1"/>
  <c r="BB114" i="1"/>
  <c r="DB114" i="1"/>
  <c r="BM106" i="1"/>
  <c r="BL97" i="1"/>
  <c r="BU25" i="2"/>
  <c r="BH84" i="1"/>
  <c r="BG75" i="1"/>
  <c r="BQ75" i="1"/>
  <c r="BI118" i="1"/>
  <c r="CY118" i="1"/>
  <c r="AY118" i="1"/>
  <c r="DK118" i="1" s="1"/>
  <c r="BL145" i="1"/>
  <c r="BB145" i="1"/>
  <c r="DB145" i="1"/>
  <c r="BL76" i="1"/>
  <c r="BB76" i="1"/>
  <c r="DB76" i="1"/>
  <c r="BY22" i="2"/>
  <c r="BO22" i="2"/>
  <c r="DO22" i="2"/>
  <c r="DN94" i="1"/>
  <c r="BH92" i="1"/>
  <c r="AX92" i="1"/>
  <c r="CX92" i="1"/>
  <c r="DC87" i="1"/>
  <c r="BM87" i="1"/>
  <c r="BW87" i="1"/>
  <c r="BC87" i="1"/>
  <c r="BG91" i="1"/>
  <c r="AW91" i="1"/>
  <c r="BZ91" i="1" s="1"/>
  <c r="CW91" i="1"/>
  <c r="BI78" i="1"/>
  <c r="BS78" i="1"/>
  <c r="BL60" i="1"/>
  <c r="BB60" i="1"/>
  <c r="DB60" i="1"/>
  <c r="BK51" i="1"/>
  <c r="BA51" i="1"/>
  <c r="DA51" i="1"/>
  <c r="BK60" i="1"/>
  <c r="BU60" i="1"/>
  <c r="BA60" i="1"/>
  <c r="DA60" i="1"/>
  <c r="BJ51" i="1"/>
  <c r="BT51" i="1"/>
  <c r="AZ51" i="1"/>
  <c r="CC51" i="1" s="1"/>
  <c r="CZ51" i="1"/>
  <c r="BD23" i="2"/>
  <c r="DB78" i="1"/>
  <c r="BB78" i="1"/>
  <c r="BL78" i="1"/>
  <c r="BV78" i="1"/>
  <c r="BJ46" i="1"/>
  <c r="BT46" i="1"/>
  <c r="AZ46" i="1"/>
  <c r="CZ46" i="1"/>
  <c r="BG105" i="1"/>
  <c r="BQ105" i="1"/>
  <c r="AW105" i="1"/>
  <c r="CW105" i="1"/>
  <c r="BI92" i="1"/>
  <c r="BI86" i="1"/>
  <c r="BS86" i="1"/>
  <c r="DC71" i="1"/>
  <c r="BM71" i="1"/>
  <c r="BW71" i="1"/>
  <c r="BC71" i="1"/>
  <c r="BL46" i="1"/>
  <c r="BB46" i="1"/>
  <c r="DB46" i="1"/>
  <c r="BJ38" i="1"/>
  <c r="BT38" i="1"/>
  <c r="AZ38" i="1"/>
  <c r="CZ38" i="1"/>
  <c r="BI29" i="1"/>
  <c r="AY29" i="1"/>
  <c r="CY29" i="1"/>
  <c r="BL24" i="1"/>
  <c r="BV24" i="1"/>
  <c r="BL89" i="1"/>
  <c r="BB89" i="1"/>
  <c r="DB89" i="1"/>
  <c r="CY70" i="1"/>
  <c r="AY70" i="1"/>
  <c r="BI70" i="1"/>
  <c r="BS70" i="1"/>
  <c r="BH51" i="1"/>
  <c r="BH70" i="1"/>
  <c r="BK41" i="1"/>
  <c r="BJ32" i="1"/>
  <c r="BT32" i="1"/>
  <c r="AZ32" i="1"/>
  <c r="CZ32" i="1"/>
  <c r="BI23" i="1"/>
  <c r="BS23" i="1"/>
  <c r="AY23" i="1"/>
  <c r="CY23" i="1"/>
  <c r="BI68" i="1"/>
  <c r="BS68" i="1"/>
  <c r="AY68" i="1"/>
  <c r="CY68" i="1"/>
  <c r="BL62" i="1"/>
  <c r="BV62" i="1"/>
  <c r="BB62" i="1"/>
  <c r="DB62" i="1"/>
  <c r="BI50" i="1"/>
  <c r="AY50" i="1"/>
  <c r="CY50" i="1"/>
  <c r="BG65" i="1"/>
  <c r="BG43" i="1"/>
  <c r="BQ43" i="1"/>
  <c r="BI51" i="1"/>
  <c r="BS51" i="1"/>
  <c r="AY51" i="1"/>
  <c r="CY51" i="1"/>
  <c r="BM28" i="1"/>
  <c r="BV28" i="1"/>
  <c r="BC28" i="1"/>
  <c r="DC28" i="1"/>
  <c r="CZ72" i="1"/>
  <c r="AZ72" i="1"/>
  <c r="BJ72" i="1"/>
  <c r="BT72" i="1"/>
  <c r="BI52" i="1"/>
  <c r="BS52" i="1"/>
  <c r="AY52" i="1"/>
  <c r="CY52" i="1"/>
  <c r="BH23" i="1"/>
  <c r="AZ143" i="2"/>
  <c r="CA131" i="2"/>
  <c r="BB126" i="2"/>
  <c r="BZ129" i="2"/>
  <c r="CA112" i="2"/>
  <c r="BQ112" i="2"/>
  <c r="DQ112" i="2"/>
  <c r="BV111" i="2"/>
  <c r="BL111" i="2"/>
  <c r="DL111" i="2"/>
  <c r="BV103" i="2"/>
  <c r="CF103" i="2"/>
  <c r="BL103" i="2"/>
  <c r="DL103" i="2"/>
  <c r="BD93" i="2"/>
  <c r="DQ102" i="2"/>
  <c r="CA102" i="2"/>
  <c r="BQ102" i="2"/>
  <c r="BB67" i="2"/>
  <c r="BD88" i="2"/>
  <c r="BX74" i="2"/>
  <c r="BN74" i="2"/>
  <c r="DN74" i="2"/>
  <c r="DO78" i="2"/>
  <c r="BY78" i="2"/>
  <c r="BO78" i="2"/>
  <c r="BF51" i="2"/>
  <c r="BW37" i="2"/>
  <c r="BM37" i="2"/>
  <c r="DM37" i="2"/>
  <c r="BW51" i="2"/>
  <c r="BM51" i="2"/>
  <c r="DM51" i="2"/>
  <c r="BE55" i="2"/>
  <c r="BA43" i="2"/>
  <c r="BJ140" i="1"/>
  <c r="AZ140" i="1"/>
  <c r="CZ140" i="1"/>
  <c r="DP38" i="2"/>
  <c r="BP38" i="2"/>
  <c r="BZ38" i="2"/>
  <c r="CJ38" i="2"/>
  <c r="BK137" i="1"/>
  <c r="BU137" i="1"/>
  <c r="BA137" i="1"/>
  <c r="CC137" i="1" s="1"/>
  <c r="DA137" i="1"/>
  <c r="DL137" i="1" s="1"/>
  <c r="BZ115" i="2"/>
  <c r="CJ115" i="2"/>
  <c r="DN121" i="2"/>
  <c r="BX121" i="2"/>
  <c r="CH121" i="2"/>
  <c r="BN121" i="2"/>
  <c r="CP121" i="2" s="1"/>
  <c r="DQ40" i="2"/>
  <c r="BQ40" i="2"/>
  <c r="CA40" i="2"/>
  <c r="DO26" i="2"/>
  <c r="BO26" i="2"/>
  <c r="BY26" i="2"/>
  <c r="CI26" i="2"/>
  <c r="BG140" i="1"/>
  <c r="BQ140" i="1"/>
  <c r="AW140" i="1"/>
  <c r="CW140" i="1"/>
  <c r="BK118" i="1"/>
  <c r="BA118" i="1"/>
  <c r="DA118" i="1"/>
  <c r="DL118" i="1" s="1"/>
  <c r="BI94" i="1"/>
  <c r="AY94" i="1"/>
  <c r="CY94" i="1"/>
  <c r="BK102" i="1"/>
  <c r="BH118" i="1"/>
  <c r="BR118" i="1"/>
  <c r="AX118" i="1"/>
  <c r="CX118" i="1"/>
  <c r="BM90" i="1"/>
  <c r="BW90" i="1"/>
  <c r="BC90" i="1"/>
  <c r="DC90" i="1"/>
  <c r="DN90" i="1" s="1"/>
  <c r="BH91" i="1"/>
  <c r="BR91" i="1"/>
  <c r="AX91" i="1"/>
  <c r="CX91" i="1"/>
  <c r="BG78" i="1"/>
  <c r="BM76" i="1"/>
  <c r="BW76" i="1"/>
  <c r="BC76" i="1"/>
  <c r="DC76" i="1"/>
  <c r="BG29" i="1"/>
  <c r="BQ29" i="1"/>
  <c r="DA73" i="1"/>
  <c r="BA73" i="1"/>
  <c r="BK73" i="1"/>
  <c r="BG22" i="1"/>
  <c r="DQ144" i="2"/>
  <c r="BQ144" i="2"/>
  <c r="CA144" i="2"/>
  <c r="AZ130" i="2"/>
  <c r="CA124" i="2"/>
  <c r="BY126" i="2"/>
  <c r="BO126" i="2"/>
  <c r="DO126" i="2"/>
  <c r="DL115" i="2"/>
  <c r="BV115" i="2"/>
  <c r="BL115" i="2"/>
  <c r="BF107" i="2"/>
  <c r="CA91" i="2"/>
  <c r="BQ91" i="2"/>
  <c r="DQ91" i="2"/>
  <c r="BV95" i="2"/>
  <c r="BC92" i="2"/>
  <c r="BF73" i="2"/>
  <c r="AZ65" i="2"/>
  <c r="BW73" i="2"/>
  <c r="CG73" i="2"/>
  <c r="BM73" i="2"/>
  <c r="DM73" i="2"/>
  <c r="CA70" i="2"/>
  <c r="BQ70" i="2"/>
  <c r="DQ70" i="2"/>
  <c r="CA62" i="2"/>
  <c r="BQ62" i="2"/>
  <c r="DQ62" i="2"/>
  <c r="BT22" i="2"/>
  <c r="CD22" i="2"/>
  <c r="BJ22" i="2"/>
  <c r="CM22" i="2" s="1"/>
  <c r="CV22" i="2" s="1"/>
  <c r="DJ22" i="2"/>
  <c r="BV25" i="2"/>
  <c r="CF25" i="2"/>
  <c r="BL25" i="2"/>
  <c r="CO25" i="2" s="1"/>
  <c r="DL25" i="2"/>
  <c r="BU87" i="2"/>
  <c r="BV46" i="2"/>
  <c r="BL46" i="2"/>
  <c r="DL46" i="2"/>
  <c r="BJ145" i="1"/>
  <c r="BT145" i="1"/>
  <c r="AZ145" i="1"/>
  <c r="CZ145" i="1"/>
  <c r="BJ134" i="1"/>
  <c r="AZ134" i="1"/>
  <c r="CZ134" i="1"/>
  <c r="BV27" i="2"/>
  <c r="BL27" i="2"/>
  <c r="CO27" i="2" s="1"/>
  <c r="DL27" i="2"/>
  <c r="DA136" i="1"/>
  <c r="BK136" i="1"/>
  <c r="BU136" i="1"/>
  <c r="BA136" i="1"/>
  <c r="BG99" i="1"/>
  <c r="BQ99" i="1"/>
  <c r="AW99" i="1"/>
  <c r="CW99" i="1"/>
  <c r="BL88" i="1"/>
  <c r="BB88" i="1"/>
  <c r="DB88" i="1"/>
  <c r="DB116" i="1"/>
  <c r="BB116" i="1"/>
  <c r="BL116" i="1"/>
  <c r="CW97" i="1"/>
  <c r="BG97" i="1"/>
  <c r="BQ97" i="1"/>
  <c r="AW97" i="1"/>
  <c r="BA144" i="2"/>
  <c r="AZ145" i="2"/>
  <c r="BW137" i="2"/>
  <c r="BM137" i="2"/>
  <c r="DM137" i="2"/>
  <c r="BZ141" i="2"/>
  <c r="AZ129" i="2"/>
  <c r="CA135" i="2"/>
  <c r="BV131" i="2"/>
  <c r="CF131" i="2"/>
  <c r="BL131" i="2"/>
  <c r="DL131" i="2"/>
  <c r="BW96" i="2"/>
  <c r="BF146" i="2"/>
  <c r="BB143" i="2"/>
  <c r="BA143" i="2"/>
  <c r="BD144" i="2"/>
  <c r="BE145" i="2"/>
  <c r="BF144" i="2"/>
  <c r="BY143" i="2"/>
  <c r="DO143" i="2"/>
  <c r="BO143" i="2"/>
  <c r="CA137" i="2"/>
  <c r="BA139" i="2"/>
  <c r="BD142" i="2"/>
  <c r="BF135" i="2"/>
  <c r="BF131" i="2"/>
  <c r="DM133" i="2"/>
  <c r="BW133" i="2"/>
  <c r="BM133" i="2"/>
  <c r="CA132" i="2"/>
  <c r="CA136" i="2"/>
  <c r="BE124" i="2"/>
  <c r="BW130" i="2"/>
  <c r="BM130" i="2"/>
  <c r="DM130" i="2"/>
  <c r="AZ115" i="2"/>
  <c r="BF116" i="2"/>
  <c r="DO123" i="2"/>
  <c r="BO123" i="2"/>
  <c r="BY123" i="2"/>
  <c r="BF120" i="2"/>
  <c r="BC113" i="2"/>
  <c r="BC105" i="2"/>
  <c r="DQ103" i="2"/>
  <c r="BQ103" i="2"/>
  <c r="CA103" i="2"/>
  <c r="BW104" i="2"/>
  <c r="CG104" i="2"/>
  <c r="BD128" i="2"/>
  <c r="BW115" i="2"/>
  <c r="BM115" i="2"/>
  <c r="DM115" i="2"/>
  <c r="BW111" i="2"/>
  <c r="BM111" i="2"/>
  <c r="DM111" i="2"/>
  <c r="BB106" i="2"/>
  <c r="CA119" i="2"/>
  <c r="BQ119" i="2"/>
  <c r="DQ119" i="2"/>
  <c r="BU115" i="2"/>
  <c r="BK115" i="2"/>
  <c r="CN115" i="2" s="1"/>
  <c r="DK115" i="2"/>
  <c r="BC107" i="2"/>
  <c r="BV94" i="2"/>
  <c r="DQ96" i="2"/>
  <c r="CA96" i="2"/>
  <c r="BQ96" i="2"/>
  <c r="BU121" i="2"/>
  <c r="BK121" i="2"/>
  <c r="DK121" i="2"/>
  <c r="BX103" i="2"/>
  <c r="CA90" i="2"/>
  <c r="BQ90" i="2"/>
  <c r="DQ90" i="2"/>
  <c r="BE97" i="2"/>
  <c r="BB93" i="2"/>
  <c r="BW82" i="2"/>
  <c r="BM82" i="2"/>
  <c r="DM82" i="2"/>
  <c r="BX98" i="2"/>
  <c r="BN98" i="2"/>
  <c r="DN98" i="2"/>
  <c r="BF82" i="2"/>
  <c r="BZ105" i="2"/>
  <c r="BP105" i="2"/>
  <c r="DP105" i="2"/>
  <c r="BC102" i="2"/>
  <c r="AZ100" i="2"/>
  <c r="BX97" i="2"/>
  <c r="BN97" i="2"/>
  <c r="DN97" i="2"/>
  <c r="BW87" i="2"/>
  <c r="BF78" i="2"/>
  <c r="AZ101" i="2"/>
  <c r="BF101" i="2"/>
  <c r="BW84" i="2"/>
  <c r="AZ73" i="2"/>
  <c r="BT81" i="2"/>
  <c r="BE80" i="2"/>
  <c r="BB88" i="2"/>
  <c r="BF81" i="2"/>
  <c r="BZ113" i="2"/>
  <c r="CJ113" i="2"/>
  <c r="BP113" i="2"/>
  <c r="DP113" i="2"/>
  <c r="BC89" i="2"/>
  <c r="BW78" i="2"/>
  <c r="CG78" i="2"/>
  <c r="BM78" i="2"/>
  <c r="DM78" i="2"/>
  <c r="DO79" i="2"/>
  <c r="BO79" i="2"/>
  <c r="BY79" i="2"/>
  <c r="BC76" i="2"/>
  <c r="BF70" i="2"/>
  <c r="BA114" i="2"/>
  <c r="BZ75" i="2"/>
  <c r="BP75" i="2"/>
  <c r="DP75" i="2"/>
  <c r="AZ66" i="2"/>
  <c r="BD69" i="2"/>
  <c r="BU94" i="2"/>
  <c r="CE94" i="2"/>
  <c r="BW75" i="2"/>
  <c r="BM75" i="2"/>
  <c r="DM75" i="2"/>
  <c r="DQ74" i="2"/>
  <c r="EB74" i="2" s="1"/>
  <c r="CA74" i="2"/>
  <c r="BQ74" i="2"/>
  <c r="DJ90" i="2"/>
  <c r="BT90" i="2"/>
  <c r="CD90" i="2"/>
  <c r="BJ90" i="2"/>
  <c r="BB77" i="2"/>
  <c r="BV64" i="2"/>
  <c r="BL64" i="2"/>
  <c r="DL64" i="2"/>
  <c r="AZ60" i="2"/>
  <c r="CA68" i="2"/>
  <c r="BQ68" i="2"/>
  <c r="DQ68" i="2"/>
  <c r="BT64" i="2"/>
  <c r="CD64" i="2"/>
  <c r="AZ53" i="2"/>
  <c r="CA64" i="2"/>
  <c r="BQ64" i="2"/>
  <c r="DQ64" i="2"/>
  <c r="BF52" i="2"/>
  <c r="BD63" i="2"/>
  <c r="BZ57" i="2"/>
  <c r="CJ57" i="2"/>
  <c r="BP57" i="2"/>
  <c r="DP57" i="2"/>
  <c r="BD51" i="2"/>
  <c r="BF48" i="2"/>
  <c r="BF37" i="2"/>
  <c r="BU58" i="2"/>
  <c r="BW65" i="2"/>
  <c r="BM65" i="2"/>
  <c r="DM65" i="2"/>
  <c r="BD62" i="2"/>
  <c r="BX52" i="2"/>
  <c r="BN52" i="2"/>
  <c r="DN52" i="2"/>
  <c r="BD46" i="2"/>
  <c r="BV59" i="2"/>
  <c r="CF59" i="2"/>
  <c r="BL59" i="2"/>
  <c r="DL59" i="2"/>
  <c r="BC55" i="2"/>
  <c r="BW42" i="2"/>
  <c r="BM42" i="2"/>
  <c r="DM42" i="2"/>
  <c r="BU51" i="2"/>
  <c r="CA46" i="2"/>
  <c r="BQ46" i="2"/>
  <c r="DQ46" i="2"/>
  <c r="AZ43" i="2"/>
  <c r="AZ34" i="2"/>
  <c r="BL142" i="1"/>
  <c r="BB142" i="1"/>
  <c r="DB142" i="1"/>
  <c r="AZ56" i="2"/>
  <c r="BF56" i="2"/>
  <c r="BU41" i="2"/>
  <c r="CE41" i="2"/>
  <c r="BL75" i="2"/>
  <c r="DL75" i="2"/>
  <c r="BV75" i="2"/>
  <c r="CF75" i="2"/>
  <c r="DL118" i="2"/>
  <c r="BV118" i="2"/>
  <c r="BL118" i="2"/>
  <c r="BG146" i="1"/>
  <c r="BQ146" i="1"/>
  <c r="AW146" i="1"/>
  <c r="CW146" i="1"/>
  <c r="BT37" i="2"/>
  <c r="BU49" i="2"/>
  <c r="DK112" i="2"/>
  <c r="BU112" i="2"/>
  <c r="CE112" i="2"/>
  <c r="BK112" i="2"/>
  <c r="DK129" i="2"/>
  <c r="BU129" i="2"/>
  <c r="BK129" i="2"/>
  <c r="BW39" i="2"/>
  <c r="CF39" i="2"/>
  <c r="BM39" i="2"/>
  <c r="DM39" i="2"/>
  <c r="DJ112" i="2"/>
  <c r="BT112" i="2"/>
  <c r="BJ112" i="2"/>
  <c r="BW41" i="2"/>
  <c r="CG41" i="2"/>
  <c r="BM41" i="2"/>
  <c r="DM41" i="2"/>
  <c r="AZ30" i="2"/>
  <c r="DQ139" i="2"/>
  <c r="BQ139" i="2"/>
  <c r="CA139" i="2"/>
  <c r="BM139" i="1"/>
  <c r="BW139" i="1"/>
  <c r="BW47" i="2"/>
  <c r="BM47" i="2"/>
  <c r="DM47" i="2"/>
  <c r="BU39" i="2"/>
  <c r="CE39" i="2"/>
  <c r="BW30" i="2"/>
  <c r="BM30" i="2"/>
  <c r="DM30" i="2"/>
  <c r="BV21" i="2"/>
  <c r="BL21" i="2"/>
  <c r="DL21" i="2"/>
  <c r="BZ86" i="2"/>
  <c r="BP86" i="2"/>
  <c r="DP86" i="2"/>
  <c r="EA86" i="2" s="1"/>
  <c r="BZ147" i="2"/>
  <c r="BL139" i="1"/>
  <c r="BV139" i="1"/>
  <c r="BB139" i="1"/>
  <c r="DB139" i="1"/>
  <c r="BB36" i="2"/>
  <c r="BX30" i="2"/>
  <c r="BN30" i="2"/>
  <c r="CQ30" i="2" s="1"/>
  <c r="DN30" i="2"/>
  <c r="DN94" i="2"/>
  <c r="BX94" i="2"/>
  <c r="BN94" i="2"/>
  <c r="BL135" i="1"/>
  <c r="BV135" i="1"/>
  <c r="BB135" i="1"/>
  <c r="CD135" i="1" s="1"/>
  <c r="DB135" i="1"/>
  <c r="DM135" i="1" s="1"/>
  <c r="BH131" i="1"/>
  <c r="BR131" i="1"/>
  <c r="AX131" i="1"/>
  <c r="DJ131" i="1" s="1"/>
  <c r="CX131" i="1"/>
  <c r="BK126" i="1"/>
  <c r="BA126" i="1"/>
  <c r="CC126" i="1" s="1"/>
  <c r="DA126" i="1"/>
  <c r="BG122" i="1"/>
  <c r="AW122" i="1"/>
  <c r="CW122" i="1"/>
  <c r="BC40" i="2"/>
  <c r="BB40" i="2"/>
  <c r="BG139" i="1"/>
  <c r="BQ139" i="1"/>
  <c r="AW139" i="1"/>
  <c r="CW139" i="1"/>
  <c r="BI135" i="1"/>
  <c r="BR135" i="1"/>
  <c r="AY135" i="1"/>
  <c r="CY135" i="1"/>
  <c r="BH126" i="1"/>
  <c r="BR126" i="1"/>
  <c r="AX126" i="1"/>
  <c r="CA126" i="1" s="1"/>
  <c r="CX126" i="1"/>
  <c r="BU35" i="2"/>
  <c r="BC31" i="2"/>
  <c r="BZ22" i="2"/>
  <c r="CJ22" i="2"/>
  <c r="BP22" i="2"/>
  <c r="DP22" i="2"/>
  <c r="DO34" i="2"/>
  <c r="BY34" i="2"/>
  <c r="CI34" i="2"/>
  <c r="BO34" i="2"/>
  <c r="DO71" i="2"/>
  <c r="BO71" i="2"/>
  <c r="BY71" i="2"/>
  <c r="CI71" i="2"/>
  <c r="BY122" i="2"/>
  <c r="BH140" i="1"/>
  <c r="BR140" i="1"/>
  <c r="AX140" i="1"/>
  <c r="CX140" i="1"/>
  <c r="BK113" i="1"/>
  <c r="BU113" i="1"/>
  <c r="BA113" i="1"/>
  <c r="DM113" i="1" s="1"/>
  <c r="DA113" i="1"/>
  <c r="DL113" i="1" s="1"/>
  <c r="BC24" i="2"/>
  <c r="BJ102" i="1"/>
  <c r="BT102" i="1"/>
  <c r="AZ102" i="1"/>
  <c r="CZ102" i="1"/>
  <c r="BD32" i="2"/>
  <c r="BL122" i="1"/>
  <c r="BU122" i="1"/>
  <c r="BB122" i="1"/>
  <c r="DB122" i="1"/>
  <c r="BL105" i="1"/>
  <c r="BV105" i="1"/>
  <c r="BK96" i="1"/>
  <c r="BU96" i="1"/>
  <c r="BG83" i="1"/>
  <c r="BQ83" i="1"/>
  <c r="AW83" i="1"/>
  <c r="CW83" i="1"/>
  <c r="BM73" i="1"/>
  <c r="BW73" i="1"/>
  <c r="BC73" i="1"/>
  <c r="DO73" i="1" s="1"/>
  <c r="DC73" i="1"/>
  <c r="BJ108" i="1"/>
  <c r="AZ108" i="1"/>
  <c r="CZ108" i="1"/>
  <c r="BM120" i="1"/>
  <c r="BW120" i="1"/>
  <c r="BL120" i="1"/>
  <c r="BB120" i="1"/>
  <c r="DB120" i="1"/>
  <c r="BK75" i="1"/>
  <c r="BA75" i="1"/>
  <c r="DA75" i="1"/>
  <c r="DB86" i="1"/>
  <c r="BL86" i="1"/>
  <c r="BB86" i="1"/>
  <c r="DC95" i="1"/>
  <c r="BC95" i="1"/>
  <c r="BM95" i="1"/>
  <c r="BW95" i="1"/>
  <c r="BL68" i="1"/>
  <c r="BB68" i="1"/>
  <c r="DB68" i="1"/>
  <c r="BK59" i="1"/>
  <c r="BU59" i="1"/>
  <c r="BA59" i="1"/>
  <c r="DA59" i="1"/>
  <c r="BJ50" i="1"/>
  <c r="BT50" i="1"/>
  <c r="AZ50" i="1"/>
  <c r="CZ50" i="1"/>
  <c r="BI88" i="1"/>
  <c r="BK68" i="1"/>
  <c r="BA68" i="1"/>
  <c r="DA68" i="1"/>
  <c r="BJ59" i="1"/>
  <c r="BT59" i="1"/>
  <c r="AZ59" i="1"/>
  <c r="CZ59" i="1"/>
  <c r="BV28" i="2"/>
  <c r="CF28" i="2"/>
  <c r="BL28" i="2"/>
  <c r="DL28" i="2"/>
  <c r="BH77" i="1"/>
  <c r="BF23" i="2"/>
  <c r="BE23" i="2"/>
  <c r="BK101" i="1"/>
  <c r="BU101" i="1"/>
  <c r="BM82" i="1"/>
  <c r="BC82" i="1"/>
  <c r="DC82" i="1"/>
  <c r="BI45" i="1"/>
  <c r="AY45" i="1"/>
  <c r="CY45" i="1"/>
  <c r="CX113" i="1"/>
  <c r="AX113" i="1"/>
  <c r="BH113" i="1"/>
  <c r="BM33" i="1"/>
  <c r="BC33" i="1"/>
  <c r="DC33" i="1"/>
  <c r="BI83" i="1"/>
  <c r="BM63" i="1"/>
  <c r="BW63" i="1"/>
  <c r="BC63" i="1"/>
  <c r="DC63" i="1"/>
  <c r="DN63" i="1" s="1"/>
  <c r="BL54" i="1"/>
  <c r="BB54" i="1"/>
  <c r="DB54" i="1"/>
  <c r="BJ40" i="1"/>
  <c r="BT40" i="1"/>
  <c r="AZ40" i="1"/>
  <c r="CZ40" i="1"/>
  <c r="BI31" i="1"/>
  <c r="BS31" i="1"/>
  <c r="AY31" i="1"/>
  <c r="CY31" i="1"/>
  <c r="BH50" i="1"/>
  <c r="BR50" i="1"/>
  <c r="BM38" i="1"/>
  <c r="BC38" i="1"/>
  <c r="DC38" i="1"/>
  <c r="BI34" i="1"/>
  <c r="AY34" i="1"/>
  <c r="CY34" i="1"/>
  <c r="BL29" i="1"/>
  <c r="BB29" i="1"/>
  <c r="DB29" i="1"/>
  <c r="BH25" i="1"/>
  <c r="BK20" i="1"/>
  <c r="BA20" i="1"/>
  <c r="DA20" i="1"/>
  <c r="BK42" i="1"/>
  <c r="BU42" i="1"/>
  <c r="BA42" i="1"/>
  <c r="DA42" i="1"/>
  <c r="DO28" i="1"/>
  <c r="CF28" i="1"/>
  <c r="BJ25" i="1"/>
  <c r="BT25" i="1"/>
  <c r="AZ25" i="1"/>
  <c r="CZ25" i="1"/>
  <c r="BI24" i="1"/>
  <c r="BS24" i="1"/>
  <c r="AY24" i="1"/>
  <c r="CY24" i="1"/>
  <c r="BG92" i="1"/>
  <c r="BQ92" i="1"/>
  <c r="AW92" i="1"/>
  <c r="CW92" i="1"/>
  <c r="BI40" i="1"/>
  <c r="BS40" i="1"/>
  <c r="AY40" i="1"/>
  <c r="CY40" i="1"/>
  <c r="BL27" i="1"/>
  <c r="BV27" i="1"/>
  <c r="BB27" i="1"/>
  <c r="DB27" i="1"/>
  <c r="BG21" i="1"/>
  <c r="DQ141" i="2"/>
  <c r="BQ141" i="2"/>
  <c r="CA141" i="2"/>
  <c r="BF136" i="2"/>
  <c r="BF142" i="2"/>
  <c r="CA127" i="2"/>
  <c r="DQ110" i="2"/>
  <c r="CA110" i="2"/>
  <c r="BQ110" i="2"/>
  <c r="BD106" i="2"/>
  <c r="BB90" i="2"/>
  <c r="AZ99" i="2"/>
  <c r="CA94" i="2"/>
  <c r="BQ94" i="2"/>
  <c r="DQ94" i="2"/>
  <c r="AZ87" i="2"/>
  <c r="BA100" i="2"/>
  <c r="AZ75" i="2"/>
  <c r="BX65" i="2"/>
  <c r="BN65" i="2"/>
  <c r="DN65" i="2"/>
  <c r="BF64" i="2"/>
  <c r="BU73" i="2"/>
  <c r="BD77" i="2"/>
  <c r="BF58" i="2"/>
  <c r="DL66" i="2"/>
  <c r="BV66" i="2"/>
  <c r="CF66" i="2"/>
  <c r="BL66" i="2"/>
  <c r="CO66" i="2" s="1"/>
  <c r="BF62" i="2"/>
  <c r="BU57" i="2"/>
  <c r="CE57" i="2"/>
  <c r="BL143" i="1"/>
  <c r="BV143" i="1"/>
  <c r="BB143" i="1"/>
  <c r="DB143" i="1"/>
  <c r="DK140" i="2"/>
  <c r="BK140" i="2"/>
  <c r="BU140" i="2"/>
  <c r="DP46" i="2"/>
  <c r="BZ46" i="2"/>
  <c r="CJ46" i="2"/>
  <c r="BP46" i="2"/>
  <c r="BK134" i="1"/>
  <c r="BA134" i="1"/>
  <c r="DA134" i="1"/>
  <c r="BX21" i="2"/>
  <c r="BN21" i="2"/>
  <c r="DN21" i="2"/>
  <c r="BU38" i="2"/>
  <c r="CE38" i="2"/>
  <c r="BI109" i="1"/>
  <c r="BS109" i="1"/>
  <c r="AY109" i="1"/>
  <c r="CY109" i="1"/>
  <c r="DB112" i="1"/>
  <c r="BL112" i="1"/>
  <c r="BB112" i="1"/>
  <c r="BJ114" i="1"/>
  <c r="CZ114" i="1"/>
  <c r="AZ114" i="1"/>
  <c r="BI107" i="1"/>
  <c r="AY107" i="1"/>
  <c r="CY107" i="1"/>
  <c r="BH48" i="1"/>
  <c r="BH38" i="1"/>
  <c r="BL37" i="1"/>
  <c r="BB37" i="1"/>
  <c r="CE37" i="1" s="1"/>
  <c r="DB37" i="1"/>
  <c r="BG24" i="1"/>
  <c r="BQ24" i="1"/>
  <c r="AW24" i="1"/>
  <c r="CW24" i="1"/>
  <c r="BD143" i="2"/>
  <c r="BE138" i="2"/>
  <c r="BA134" i="2"/>
  <c r="BF130" i="2"/>
  <c r="BT135" i="2"/>
  <c r="BJ135" i="2"/>
  <c r="DJ135" i="2"/>
  <c r="BW124" i="2"/>
  <c r="BM124" i="2"/>
  <c r="DM124" i="2"/>
  <c r="AZ109" i="2"/>
  <c r="DK122" i="2"/>
  <c r="BU122" i="2"/>
  <c r="BK122" i="2"/>
  <c r="BW110" i="2"/>
  <c r="BM110" i="2"/>
  <c r="DM110" i="2"/>
  <c r="DX110" i="2" s="1"/>
  <c r="BA85" i="2"/>
  <c r="BB100" i="2"/>
  <c r="DQ73" i="2"/>
  <c r="BQ73" i="2"/>
  <c r="CA73" i="2"/>
  <c r="BW72" i="2"/>
  <c r="BM72" i="2"/>
  <c r="DM72" i="2"/>
  <c r="BD61" i="2"/>
  <c r="CA76" i="2"/>
  <c r="BQ76" i="2"/>
  <c r="DQ76" i="2"/>
  <c r="BV58" i="2"/>
  <c r="BL58" i="2"/>
  <c r="DL58" i="2"/>
  <c r="BE39" i="2"/>
  <c r="BC43" i="2"/>
  <c r="BA56" i="2"/>
  <c r="DL133" i="2"/>
  <c r="BV133" i="2"/>
  <c r="CF133" i="2"/>
  <c r="BL133" i="2"/>
  <c r="BK141" i="2"/>
  <c r="BU141" i="2"/>
  <c r="CE141" i="2"/>
  <c r="DK141" i="2"/>
  <c r="DP72" i="2"/>
  <c r="BP72" i="2"/>
  <c r="BZ72" i="2"/>
  <c r="DN136" i="2"/>
  <c r="BX136" i="2"/>
  <c r="BN136" i="2"/>
  <c r="BI141" i="1"/>
  <c r="BS141" i="1"/>
  <c r="AY141" i="1"/>
  <c r="CY141" i="1"/>
  <c r="BT44" i="2"/>
  <c r="CJ34" i="2"/>
  <c r="DO37" i="2"/>
  <c r="BY37" i="2"/>
  <c r="BO37" i="2"/>
  <c r="BK121" i="1"/>
  <c r="BA121" i="1"/>
  <c r="DA121" i="1"/>
  <c r="AZ32" i="2"/>
  <c r="BI81" i="1"/>
  <c r="BH56" i="1"/>
  <c r="BH87" i="1"/>
  <c r="BR87" i="1"/>
  <c r="BH65" i="1"/>
  <c r="BR65" i="1"/>
  <c r="CX121" i="1"/>
  <c r="BH121" i="1"/>
  <c r="AX121" i="1"/>
  <c r="AZ144" i="2"/>
  <c r="BB148" i="2"/>
  <c r="DN140" i="2"/>
  <c r="BN140" i="2"/>
  <c r="BX140" i="2"/>
  <c r="BE135" i="2"/>
  <c r="DM138" i="2"/>
  <c r="BW138" i="2"/>
  <c r="BM138" i="2"/>
  <c r="BU138" i="2"/>
  <c r="CE138" i="2"/>
  <c r="BK138" i="2"/>
  <c r="DK138" i="2"/>
  <c r="BZ134" i="2"/>
  <c r="BF148" i="2"/>
  <c r="BE148" i="2"/>
  <c r="BC141" i="2"/>
  <c r="BE144" i="2"/>
  <c r="BF145" i="2"/>
  <c r="CA143" i="2"/>
  <c r="BQ143" i="2"/>
  <c r="DQ143" i="2"/>
  <c r="BZ143" i="2"/>
  <c r="BV136" i="2"/>
  <c r="CF136" i="2"/>
  <c r="BL136" i="2"/>
  <c r="DL136" i="2"/>
  <c r="BB139" i="2"/>
  <c r="DO146" i="2"/>
  <c r="BO146" i="2"/>
  <c r="BY146" i="2"/>
  <c r="BE142" i="2"/>
  <c r="DJ140" i="2"/>
  <c r="BJ140" i="2"/>
  <c r="CM140" i="2" s="1"/>
  <c r="BT140" i="2"/>
  <c r="AZ134" i="2"/>
  <c r="BA131" i="2"/>
  <c r="BU137" i="2"/>
  <c r="CE137" i="2"/>
  <c r="BK137" i="2"/>
  <c r="DK137" i="2"/>
  <c r="BE130" i="2"/>
  <c r="CA133" i="2"/>
  <c r="DL134" i="2"/>
  <c r="BV134" i="2"/>
  <c r="BL134" i="2"/>
  <c r="BC127" i="2"/>
  <c r="DM135" i="2"/>
  <c r="BW135" i="2"/>
  <c r="BM135" i="2"/>
  <c r="BT123" i="2"/>
  <c r="CD123" i="2"/>
  <c r="BJ123" i="2"/>
  <c r="CM123" i="2" s="1"/>
  <c r="DJ123" i="2"/>
  <c r="DM122" i="2"/>
  <c r="BW122" i="2"/>
  <c r="BM122" i="2"/>
  <c r="BX127" i="2"/>
  <c r="BN127" i="2"/>
  <c r="DN127" i="2"/>
  <c r="BX131" i="2"/>
  <c r="BN131" i="2"/>
  <c r="DN131" i="2"/>
  <c r="BX126" i="2"/>
  <c r="BN126" i="2"/>
  <c r="DN126" i="2"/>
  <c r="BE115" i="2"/>
  <c r="BT121" i="2"/>
  <c r="BJ121" i="2"/>
  <c r="DJ121" i="2"/>
  <c r="BX116" i="2"/>
  <c r="BZ112" i="2"/>
  <c r="BP112" i="2"/>
  <c r="CS112" i="2" s="1"/>
  <c r="DP112" i="2"/>
  <c r="BZ104" i="2"/>
  <c r="BP104" i="2"/>
  <c r="DP104" i="2"/>
  <c r="AZ111" i="2"/>
  <c r="BF128" i="2"/>
  <c r="AZ113" i="2"/>
  <c r="BF103" i="2"/>
  <c r="BE128" i="2"/>
  <c r="BF119" i="2"/>
  <c r="BC106" i="2"/>
  <c r="AZ119" i="2"/>
  <c r="BD107" i="2"/>
  <c r="BF94" i="2"/>
  <c r="BW126" i="2"/>
  <c r="BM126" i="2"/>
  <c r="CP126" i="2" s="1"/>
  <c r="DM126" i="2"/>
  <c r="BX105" i="2"/>
  <c r="CH105" i="2"/>
  <c r="BU130" i="2"/>
  <c r="BK130" i="2"/>
  <c r="DK130" i="2"/>
  <c r="DJ103" i="2"/>
  <c r="BJ103" i="2"/>
  <c r="BT103" i="2"/>
  <c r="BD96" i="2"/>
  <c r="BY98" i="2"/>
  <c r="BO98" i="2"/>
  <c r="DO98" i="2"/>
  <c r="BC93" i="2"/>
  <c r="BT79" i="2"/>
  <c r="CD79" i="2"/>
  <c r="BY127" i="2"/>
  <c r="CI127" i="2"/>
  <c r="BO127" i="2"/>
  <c r="DO127" i="2"/>
  <c r="BZ91" i="2"/>
  <c r="BP91" i="2"/>
  <c r="DP91" i="2"/>
  <c r="BV96" i="2"/>
  <c r="BF102" i="2"/>
  <c r="CA87" i="2"/>
  <c r="BQ87" i="2"/>
  <c r="CS87" i="2" s="1"/>
  <c r="DQ87" i="2"/>
  <c r="EB87" i="2" s="1"/>
  <c r="BT93" i="2"/>
  <c r="BJ93" i="2"/>
  <c r="DJ93" i="2"/>
  <c r="CA80" i="2"/>
  <c r="BQ80" i="2"/>
  <c r="DQ80" i="2"/>
  <c r="CA101" i="2"/>
  <c r="BQ101" i="2"/>
  <c r="DQ101" i="2"/>
  <c r="BQ72" i="2"/>
  <c r="DQ72" i="2"/>
  <c r="CA72" i="2"/>
  <c r="BA92" i="2"/>
  <c r="BY87" i="2"/>
  <c r="CI87" i="2"/>
  <c r="BO87" i="2"/>
  <c r="DO87" i="2"/>
  <c r="BZ79" i="2"/>
  <c r="CJ79" i="2"/>
  <c r="BP79" i="2"/>
  <c r="DP79" i="2"/>
  <c r="BC88" i="2"/>
  <c r="BT82" i="2"/>
  <c r="BD89" i="2"/>
  <c r="BT78" i="2"/>
  <c r="BD76" i="2"/>
  <c r="BF69" i="2"/>
  <c r="BB114" i="2"/>
  <c r="CA65" i="2"/>
  <c r="DQ65" i="2"/>
  <c r="BQ65" i="2"/>
  <c r="BW74" i="2"/>
  <c r="CG74" i="2"/>
  <c r="BM74" i="2"/>
  <c r="DM74" i="2"/>
  <c r="BE69" i="2"/>
  <c r="BV85" i="2"/>
  <c r="CF85" i="2"/>
  <c r="BV72" i="2"/>
  <c r="BL72" i="2"/>
  <c r="CO72" i="2" s="1"/>
  <c r="DL72" i="2"/>
  <c r="BE66" i="2"/>
  <c r="BZ67" i="2"/>
  <c r="CJ67" i="2"/>
  <c r="BP67" i="2"/>
  <c r="DP67" i="2"/>
  <c r="BA61" i="2"/>
  <c r="CA86" i="2"/>
  <c r="BQ86" i="2"/>
  <c r="DQ86" i="2"/>
  <c r="BC77" i="2"/>
  <c r="DQ59" i="2"/>
  <c r="CA59" i="2"/>
  <c r="BQ59" i="2"/>
  <c r="AZ68" i="2"/>
  <c r="DQ52" i="2"/>
  <c r="CA52" i="2"/>
  <c r="BQ52" i="2"/>
  <c r="BT63" i="2"/>
  <c r="CD63" i="2"/>
  <c r="BE51" i="2"/>
  <c r="BE63" i="2"/>
  <c r="BW54" i="2"/>
  <c r="CG54" i="2"/>
  <c r="BM54" i="2"/>
  <c r="DM54" i="2"/>
  <c r="CA69" i="2"/>
  <c r="BQ69" i="2"/>
  <c r="DQ69" i="2"/>
  <c r="BV52" i="2"/>
  <c r="BL52" i="2"/>
  <c r="DL52" i="2"/>
  <c r="BT42" i="2"/>
  <c r="DP61" i="2"/>
  <c r="BP61" i="2"/>
  <c r="BZ61" i="2"/>
  <c r="BE62" i="2"/>
  <c r="BC45" i="2"/>
  <c r="BD55" i="2"/>
  <c r="BV51" i="2"/>
  <c r="BL51" i="2"/>
  <c r="DL51" i="2"/>
  <c r="CA42" i="2"/>
  <c r="BQ42" i="2"/>
  <c r="DQ42" i="2"/>
  <c r="BT45" i="2"/>
  <c r="CD45" i="2"/>
  <c r="BW33" i="2"/>
  <c r="CG33" i="2"/>
  <c r="BM33" i="2"/>
  <c r="DM33" i="2"/>
  <c r="BK141" i="1"/>
  <c r="BU141" i="1"/>
  <c r="BA141" i="1"/>
  <c r="DA141" i="1"/>
  <c r="DL141" i="1" s="1"/>
  <c r="CA56" i="2"/>
  <c r="BQ56" i="2"/>
  <c r="DQ56" i="2"/>
  <c r="DL54" i="2"/>
  <c r="BV54" i="2"/>
  <c r="BL54" i="2"/>
  <c r="CO54" i="2" s="1"/>
  <c r="AZ27" i="2"/>
  <c r="BV74" i="2"/>
  <c r="CF74" i="2"/>
  <c r="BL74" i="2"/>
  <c r="DL74" i="2"/>
  <c r="DL127" i="2"/>
  <c r="BV127" i="2"/>
  <c r="BL127" i="2"/>
  <c r="BM144" i="1"/>
  <c r="BW144" i="1"/>
  <c r="BU54" i="2"/>
  <c r="BU37" i="2"/>
  <c r="BU75" i="2"/>
  <c r="DK105" i="2"/>
  <c r="BK105" i="2"/>
  <c r="BU105" i="2"/>
  <c r="CE105" i="2"/>
  <c r="DK133" i="2"/>
  <c r="BU133" i="2"/>
  <c r="BK133" i="2"/>
  <c r="DJ117" i="2"/>
  <c r="BT117" i="2"/>
  <c r="BJ117" i="2"/>
  <c r="BW29" i="2"/>
  <c r="CG29" i="2"/>
  <c r="BM29" i="2"/>
  <c r="DM29" i="2"/>
  <c r="BM147" i="1"/>
  <c r="BW147" i="1"/>
  <c r="BL138" i="1"/>
  <c r="BV138" i="1"/>
  <c r="BB138" i="1"/>
  <c r="DB138" i="1"/>
  <c r="CA30" i="2"/>
  <c r="BQ30" i="2"/>
  <c r="DQ30" i="2"/>
  <c r="BF21" i="2"/>
  <c r="DP109" i="2"/>
  <c r="BZ109" i="2"/>
  <c r="CJ109" i="2"/>
  <c r="BP109" i="2"/>
  <c r="BL147" i="1"/>
  <c r="BU147" i="1"/>
  <c r="BB147" i="1"/>
  <c r="DB147" i="1"/>
  <c r="BK138" i="1"/>
  <c r="BU138" i="1"/>
  <c r="BA138" i="1"/>
  <c r="DA138" i="1"/>
  <c r="BC36" i="2"/>
  <c r="DN82" i="2"/>
  <c r="BX82" i="2"/>
  <c r="CH82" i="2"/>
  <c r="BN82" i="2"/>
  <c r="DZ82" i="2" s="1"/>
  <c r="BX42" i="2"/>
  <c r="CH42" i="2"/>
  <c r="BN42" i="2"/>
  <c r="DZ42" i="2" s="1"/>
  <c r="DN42" i="2"/>
  <c r="CJ27" i="2"/>
  <c r="BV34" i="2"/>
  <c r="BL34" i="2"/>
  <c r="DL34" i="2"/>
  <c r="BD40" i="2"/>
  <c r="BV35" i="2"/>
  <c r="CF35" i="2"/>
  <c r="BL35" i="2"/>
  <c r="DL35" i="2"/>
  <c r="BU27" i="2"/>
  <c r="CE27" i="2"/>
  <c r="BH134" i="1"/>
  <c r="AX134" i="1"/>
  <c r="CX134" i="1"/>
  <c r="BG125" i="1"/>
  <c r="BQ125" i="1"/>
  <c r="AW125" i="1"/>
  <c r="CW125" i="1"/>
  <c r="BD31" i="2"/>
  <c r="BI142" i="1"/>
  <c r="BS142" i="1"/>
  <c r="AY142" i="1"/>
  <c r="DK142" i="1" s="1"/>
  <c r="CY142" i="1"/>
  <c r="BJ136" i="1"/>
  <c r="BT136" i="1"/>
  <c r="AZ136" i="1"/>
  <c r="CZ136" i="1"/>
  <c r="BH132" i="1"/>
  <c r="AX132" i="1"/>
  <c r="CA132" i="1" s="1"/>
  <c r="CX132" i="1"/>
  <c r="BK110" i="1"/>
  <c r="BA110" i="1"/>
  <c r="DA110" i="1"/>
  <c r="DO33" i="2"/>
  <c r="BO33" i="2"/>
  <c r="EA33" i="2" s="1"/>
  <c r="BY33" i="2"/>
  <c r="CI33" i="2"/>
  <c r="DO83" i="2"/>
  <c r="BO83" i="2"/>
  <c r="EA83" i="2" s="1"/>
  <c r="BY83" i="2"/>
  <c r="DO137" i="2"/>
  <c r="BY137" i="2"/>
  <c r="BO137" i="2"/>
  <c r="BL119" i="1"/>
  <c r="BB119" i="1"/>
  <c r="DB119" i="1"/>
  <c r="BI133" i="1"/>
  <c r="AY133" i="1"/>
  <c r="CY133" i="1"/>
  <c r="BD24" i="2"/>
  <c r="BG131" i="1"/>
  <c r="BQ131" i="1"/>
  <c r="AW131" i="1"/>
  <c r="CW131" i="1"/>
  <c r="BL128" i="1"/>
  <c r="BV128" i="1"/>
  <c r="BB128" i="1"/>
  <c r="DB128" i="1"/>
  <c r="BI101" i="1"/>
  <c r="AY101" i="1"/>
  <c r="CA101" i="1" s="1"/>
  <c r="CY101" i="1"/>
  <c r="BE32" i="2"/>
  <c r="BK104" i="1"/>
  <c r="BU104" i="1"/>
  <c r="BJ95" i="1"/>
  <c r="BT95" i="1"/>
  <c r="BJ101" i="1"/>
  <c r="BT101" i="1"/>
  <c r="AZ101" i="1"/>
  <c r="CZ101" i="1"/>
  <c r="BM81" i="1"/>
  <c r="BW81" i="1"/>
  <c r="BC81" i="1"/>
  <c r="DC81" i="1"/>
  <c r="BL72" i="1"/>
  <c r="BB72" i="1"/>
  <c r="DB72" i="1"/>
  <c r="BL102" i="1"/>
  <c r="BM145" i="1"/>
  <c r="BW145" i="1"/>
  <c r="BH115" i="1"/>
  <c r="AX115" i="1"/>
  <c r="CX115" i="1"/>
  <c r="DI115" i="1" s="1"/>
  <c r="BH88" i="1"/>
  <c r="BR88" i="1"/>
  <c r="AX88" i="1"/>
  <c r="CX88" i="1"/>
  <c r="BK83" i="1"/>
  <c r="BA83" i="1"/>
  <c r="DA83" i="1"/>
  <c r="BJ74" i="1"/>
  <c r="AZ74" i="1"/>
  <c r="CZ74" i="1"/>
  <c r="BI117" i="1"/>
  <c r="BS117" i="1"/>
  <c r="AY117" i="1"/>
  <c r="CY117" i="1"/>
  <c r="DA85" i="1"/>
  <c r="BK85" i="1"/>
  <c r="BA85" i="1"/>
  <c r="BK67" i="1"/>
  <c r="BA67" i="1"/>
  <c r="DA67" i="1"/>
  <c r="BJ58" i="1"/>
  <c r="AZ58" i="1"/>
  <c r="CZ58" i="1"/>
  <c r="BI49" i="1"/>
  <c r="AY49" i="1"/>
  <c r="CY49" i="1"/>
  <c r="BM129" i="1"/>
  <c r="BW129" i="1"/>
  <c r="BM74" i="1"/>
  <c r="BC74" i="1"/>
  <c r="DC74" i="1"/>
  <c r="DN74" i="1" s="1"/>
  <c r="BJ67" i="1"/>
  <c r="AZ67" i="1"/>
  <c r="CZ67" i="1"/>
  <c r="BI58" i="1"/>
  <c r="AY58" i="1"/>
  <c r="CY58" i="1"/>
  <c r="BM110" i="1"/>
  <c r="BW110" i="1"/>
  <c r="BM104" i="1"/>
  <c r="BW104" i="1"/>
  <c r="BK74" i="1"/>
  <c r="BU74" i="1"/>
  <c r="BA74" i="1"/>
  <c r="DA74" i="1"/>
  <c r="CA23" i="2"/>
  <c r="BQ23" i="2"/>
  <c r="DQ23" i="2"/>
  <c r="BH44" i="1"/>
  <c r="BH85" i="1"/>
  <c r="BR85" i="1"/>
  <c r="BL81" i="1"/>
  <c r="BB81" i="1"/>
  <c r="DB81" i="1"/>
  <c r="BL73" i="1"/>
  <c r="BV73" i="1"/>
  <c r="BB73" i="1"/>
  <c r="CE73" i="1" s="1"/>
  <c r="DB73" i="1"/>
  <c r="BH117" i="1"/>
  <c r="AX117" i="1"/>
  <c r="CX117" i="1"/>
  <c r="BJ81" i="1"/>
  <c r="BI37" i="1"/>
  <c r="BS37" i="1"/>
  <c r="AY37" i="1"/>
  <c r="CY37" i="1"/>
  <c r="BL32" i="1"/>
  <c r="BV32" i="1"/>
  <c r="BB32" i="1"/>
  <c r="DB32" i="1"/>
  <c r="BH28" i="1"/>
  <c r="BK23" i="1"/>
  <c r="BU23" i="1"/>
  <c r="BA23" i="1"/>
  <c r="DA23" i="1"/>
  <c r="BL71" i="1"/>
  <c r="BV71" i="1"/>
  <c r="DB71" i="1"/>
  <c r="DM71" i="1" s="1"/>
  <c r="BB71" i="1"/>
  <c r="BH49" i="1"/>
  <c r="BR49" i="1"/>
  <c r="BI39" i="1"/>
  <c r="AY39" i="1"/>
  <c r="CY39" i="1"/>
  <c r="BH30" i="1"/>
  <c r="BR30" i="1"/>
  <c r="DA77" i="1"/>
  <c r="BA77" i="1"/>
  <c r="BK77" i="1"/>
  <c r="BI67" i="1"/>
  <c r="BS67" i="1"/>
  <c r="AY67" i="1"/>
  <c r="CY67" i="1"/>
  <c r="BJ53" i="1"/>
  <c r="AZ53" i="1"/>
  <c r="CZ53" i="1"/>
  <c r="BM84" i="1"/>
  <c r="BW84" i="1"/>
  <c r="BC84" i="1"/>
  <c r="DC84" i="1"/>
  <c r="BG57" i="1"/>
  <c r="BQ57" i="1"/>
  <c r="BG38" i="1"/>
  <c r="BQ38" i="1"/>
  <c r="BH39" i="1"/>
  <c r="BR39" i="1"/>
  <c r="CE129" i="2"/>
  <c r="CJ83" i="2"/>
  <c r="CE65" i="2"/>
  <c r="CE54" i="2"/>
  <c r="CD78" i="2"/>
  <c r="CJ138" i="2"/>
  <c r="CD117" i="2"/>
  <c r="CD42" i="2"/>
  <c r="CF96" i="2"/>
  <c r="CD121" i="2"/>
  <c r="CE87" i="2"/>
  <c r="CJ129" i="2"/>
  <c r="CG126" i="2"/>
  <c r="CF21" i="2"/>
  <c r="CJ61" i="2"/>
  <c r="CE49" i="2"/>
  <c r="CE115" i="2"/>
  <c r="CH132" i="2"/>
  <c r="CD147" i="2"/>
  <c r="CI76" i="2"/>
  <c r="CJ105" i="2"/>
  <c r="CI65" i="2"/>
  <c r="CI83" i="2"/>
  <c r="CH94" i="2"/>
  <c r="CH65" i="2"/>
  <c r="CH49" i="2"/>
  <c r="CH21" i="2"/>
  <c r="CG75" i="2"/>
  <c r="CG111" i="2"/>
  <c r="CG22" i="2"/>
  <c r="CG86" i="2"/>
  <c r="CG147" i="2"/>
  <c r="CG125" i="2"/>
  <c r="CG133" i="2"/>
  <c r="CG132" i="2"/>
  <c r="CF71" i="2"/>
  <c r="CF52" i="2"/>
  <c r="CF54" i="2"/>
  <c r="CF95" i="2"/>
  <c r="CF38" i="2"/>
  <c r="CF64" i="2"/>
  <c r="CE130" i="2"/>
  <c r="CE147" i="2"/>
  <c r="CE146" i="2"/>
  <c r="CE53" i="2"/>
  <c r="CE73" i="2"/>
  <c r="CG52" i="2"/>
  <c r="CE33" i="2"/>
  <c r="CJ124" i="2"/>
  <c r="CH57" i="2"/>
  <c r="CF122" i="2"/>
  <c r="CI46" i="2"/>
  <c r="CH127" i="2"/>
  <c r="CE127" i="2"/>
  <c r="CJ133" i="2"/>
  <c r="CJ30" i="2"/>
  <c r="CD71" i="2"/>
  <c r="AW20" i="4"/>
  <c r="AH20" i="4"/>
  <c r="AP20" i="4"/>
  <c r="CH98" i="2"/>
  <c r="CI22" i="2"/>
  <c r="CJ106" i="2"/>
  <c r="CI95" i="2"/>
  <c r="CG146" i="2"/>
  <c r="CJ118" i="2"/>
  <c r="CF115" i="2"/>
  <c r="CI91" i="2"/>
  <c r="CH64" i="2"/>
  <c r="CE82" i="2"/>
  <c r="CG94" i="2"/>
  <c r="EI94" i="2"/>
  <c r="CI109" i="2"/>
  <c r="CD122" i="2"/>
  <c r="CE66" i="2"/>
  <c r="CJ71" i="2"/>
  <c r="CH118" i="2"/>
  <c r="CG30" i="2"/>
  <c r="CI129" i="2"/>
  <c r="CH37" i="2"/>
  <c r="CI113" i="2"/>
  <c r="CF47" i="2"/>
  <c r="CF22" i="2"/>
  <c r="AB7" i="4"/>
  <c r="AP19" i="4"/>
  <c r="Q7" i="4"/>
  <c r="R8" i="4"/>
  <c r="AH19" i="4"/>
  <c r="AB10" i="4"/>
  <c r="AW19" i="4"/>
  <c r="AB13" i="4"/>
  <c r="CD37" i="2"/>
  <c r="CG82" i="2"/>
  <c r="CE124" i="2"/>
  <c r="CD98" i="2"/>
  <c r="CI54" i="2"/>
  <c r="CF132" i="2"/>
  <c r="CJ86" i="2"/>
  <c r="CG65" i="2"/>
  <c r="CH87" i="2"/>
  <c r="CH48" i="2"/>
  <c r="CG140" i="2"/>
  <c r="CF84" i="2"/>
  <c r="BS58" i="1"/>
  <c r="BU83" i="1"/>
  <c r="BV72" i="1"/>
  <c r="BR48" i="1"/>
  <c r="DK24" i="1"/>
  <c r="BV61" i="1"/>
  <c r="BV26" i="1"/>
  <c r="DA128" i="1"/>
  <c r="DL128" i="1" s="1"/>
  <c r="BA128" i="1"/>
  <c r="BK128" i="1"/>
  <c r="BU128" i="1"/>
  <c r="BQ22" i="1"/>
  <c r="BR72" i="1"/>
  <c r="BT22" i="1"/>
  <c r="BT67" i="1"/>
  <c r="BV54" i="1"/>
  <c r="BS50" i="1"/>
  <c r="BV103" i="1"/>
  <c r="BQ67" i="1"/>
  <c r="BT144" i="1"/>
  <c r="BU139" i="1"/>
  <c r="BR117" i="1"/>
  <c r="BT128" i="1"/>
  <c r="BR108" i="1"/>
  <c r="BU143" i="1"/>
  <c r="BK140" i="1"/>
  <c r="DA140" i="1"/>
  <c r="BA140" i="1"/>
  <c r="BT74" i="1"/>
  <c r="BQ142" i="1"/>
  <c r="DM146" i="1"/>
  <c r="BV147" i="1"/>
  <c r="BV53" i="1"/>
  <c r="BQ100" i="1"/>
  <c r="BV86" i="1"/>
  <c r="BT140" i="1"/>
  <c r="BU135" i="1"/>
  <c r="BU144" i="1"/>
  <c r="BK132" i="1"/>
  <c r="DA132" i="1"/>
  <c r="BA132" i="1"/>
  <c r="BQ28" i="1"/>
  <c r="BR28" i="1"/>
  <c r="BQ134" i="1"/>
  <c r="BR70" i="1"/>
  <c r="BQ70" i="1"/>
  <c r="BV74" i="1"/>
  <c r="BW74" i="1"/>
  <c r="BS101" i="1"/>
  <c r="BR101" i="1"/>
  <c r="BR132" i="1"/>
  <c r="BQ132" i="1"/>
  <c r="BT134" i="1"/>
  <c r="DK23" i="1"/>
  <c r="CB23" i="1"/>
  <c r="BT77" i="1"/>
  <c r="BU77" i="1"/>
  <c r="BV29" i="1"/>
  <c r="BU29" i="1"/>
  <c r="BS133" i="1"/>
  <c r="BR133" i="1"/>
  <c r="BV119" i="1"/>
  <c r="BS53" i="1"/>
  <c r="BT53" i="1"/>
  <c r="DM23" i="1"/>
  <c r="CD23" i="1"/>
  <c r="BV112" i="1"/>
  <c r="BU112" i="1"/>
  <c r="BV46" i="1"/>
  <c r="BU46" i="1"/>
  <c r="CB24" i="1"/>
  <c r="DK37" i="1"/>
  <c r="CB37" i="1"/>
  <c r="BV81" i="1"/>
  <c r="BR44" i="1"/>
  <c r="BV37" i="1"/>
  <c r="BU37" i="1"/>
  <c r="BS34" i="1"/>
  <c r="BR34" i="1"/>
  <c r="DK31" i="1"/>
  <c r="CB31" i="1"/>
  <c r="BU89" i="1"/>
  <c r="BV89" i="1"/>
  <c r="BS81" i="1"/>
  <c r="BR83" i="1"/>
  <c r="BS83" i="1"/>
  <c r="BS45" i="1"/>
  <c r="BT118" i="1"/>
  <c r="BR127" i="1"/>
  <c r="BZ145" i="1"/>
  <c r="DN83" i="1"/>
  <c r="BT73" i="1"/>
  <c r="DC60" i="1"/>
  <c r="BC60" i="1"/>
  <c r="CE60" i="1" s="1"/>
  <c r="BM60" i="1"/>
  <c r="BW60" i="1"/>
  <c r="BU68" i="1"/>
  <c r="BR23" i="1"/>
  <c r="BS29" i="1"/>
  <c r="BR29" i="1"/>
  <c r="DU29" i="1"/>
  <c r="BR92" i="1"/>
  <c r="BW115" i="1"/>
  <c r="BV115" i="1"/>
  <c r="BU34" i="1"/>
  <c r="BT34" i="1"/>
  <c r="BS103" i="1"/>
  <c r="BT103" i="1"/>
  <c r="BU54" i="1"/>
  <c r="BW77" i="1"/>
  <c r="BV77" i="1"/>
  <c r="BU80" i="1"/>
  <c r="CF55" i="1"/>
  <c r="DA86" i="1"/>
  <c r="BA86" i="1"/>
  <c r="BK86" i="1"/>
  <c r="BU86" i="1"/>
  <c r="AW116" i="1"/>
  <c r="BG116" i="1"/>
  <c r="BQ116" i="1"/>
  <c r="CW116" i="1"/>
  <c r="BK90" i="1"/>
  <c r="DA90" i="1"/>
  <c r="BA90" i="1"/>
  <c r="CD90" i="1" s="1"/>
  <c r="DA49" i="1"/>
  <c r="BA49" i="1"/>
  <c r="BK49" i="1"/>
  <c r="BG20" i="1"/>
  <c r="BQ20" i="1"/>
  <c r="BK63" i="1"/>
  <c r="BU63" i="1"/>
  <c r="DA63" i="1"/>
  <c r="BA63" i="1"/>
  <c r="CD63" i="1" s="1"/>
  <c r="DW29" i="1"/>
  <c r="DV29" i="1"/>
  <c r="BU76" i="1"/>
  <c r="BV76" i="1"/>
  <c r="BW106" i="1"/>
  <c r="BV106" i="1"/>
  <c r="BT126" i="1"/>
  <c r="BU119" i="1"/>
  <c r="DM36" i="1"/>
  <c r="CD36" i="1"/>
  <c r="BR80" i="1"/>
  <c r="BR40" i="1"/>
  <c r="BG31" i="1"/>
  <c r="BQ31" i="1"/>
  <c r="BG126" i="1"/>
  <c r="BQ126" i="1"/>
  <c r="CW126" i="1"/>
  <c r="AW126" i="1"/>
  <c r="BK116" i="1"/>
  <c r="BU116" i="1"/>
  <c r="BA116" i="1"/>
  <c r="CD116" i="1" s="1"/>
  <c r="BQ48" i="1"/>
  <c r="BR109" i="1"/>
  <c r="BQ109" i="1"/>
  <c r="BR143" i="1"/>
  <c r="BQ143" i="1"/>
  <c r="BS32" i="1"/>
  <c r="BV63" i="1"/>
  <c r="BV90" i="1"/>
  <c r="BT26" i="1"/>
  <c r="BU26" i="1"/>
  <c r="CN26" i="1"/>
  <c r="CD31" i="1"/>
  <c r="DM31" i="1"/>
  <c r="BV98" i="1"/>
  <c r="BR77" i="1"/>
  <c r="BQ77" i="1"/>
  <c r="BU75" i="1"/>
  <c r="BT75" i="1"/>
  <c r="BQ65" i="1"/>
  <c r="BS118" i="1"/>
  <c r="BR33" i="1"/>
  <c r="BQ33" i="1"/>
  <c r="BQ115" i="1"/>
  <c r="DN52" i="1"/>
  <c r="BV84" i="1"/>
  <c r="BV104" i="1"/>
  <c r="BV144" i="1"/>
  <c r="BR31" i="1"/>
  <c r="BS30" i="1"/>
  <c r="BT30" i="1"/>
  <c r="BV95" i="1"/>
  <c r="BT137" i="1"/>
  <c r="BS137" i="1"/>
  <c r="BJ91" i="1"/>
  <c r="BS91" i="1"/>
  <c r="BM124" i="1"/>
  <c r="BW124" i="1"/>
  <c r="CY95" i="1"/>
  <c r="AY95" i="1"/>
  <c r="BI95" i="1"/>
  <c r="BS95" i="1"/>
  <c r="BV65" i="1"/>
  <c r="BW65" i="1"/>
  <c r="BW82" i="1"/>
  <c r="BV82" i="1"/>
  <c r="BS94" i="1"/>
  <c r="BR94" i="1"/>
  <c r="CK94" i="1"/>
  <c r="BR51" i="1"/>
  <c r="BQ91" i="1"/>
  <c r="BQ56" i="1"/>
  <c r="BZ108" i="1"/>
  <c r="BT112" i="1"/>
  <c r="BS112" i="1"/>
  <c r="DJ139" i="1"/>
  <c r="BS59" i="1"/>
  <c r="BW131" i="1"/>
  <c r="BV131" i="1"/>
  <c r="DM25" i="1"/>
  <c r="CD25" i="1"/>
  <c r="BQ87" i="1"/>
  <c r="BR136" i="1"/>
  <c r="BS136" i="1"/>
  <c r="DS136" i="1"/>
  <c r="BR69" i="1"/>
  <c r="BS69" i="1"/>
  <c r="BL47" i="1"/>
  <c r="BV47" i="1"/>
  <c r="BB47" i="1"/>
  <c r="DB47" i="1"/>
  <c r="BG62" i="1"/>
  <c r="BQ62" i="1"/>
  <c r="BJ45" i="1"/>
  <c r="BT45" i="1"/>
  <c r="AZ45" i="1"/>
  <c r="CZ45" i="1"/>
  <c r="BU73" i="1"/>
  <c r="BU102" i="1"/>
  <c r="BR141" i="1"/>
  <c r="BR68" i="1"/>
  <c r="BT60" i="1"/>
  <c r="DM33" i="1"/>
  <c r="CD33" i="1"/>
  <c r="BR58" i="1"/>
  <c r="BQ58" i="1"/>
  <c r="BT141" i="1"/>
  <c r="BU71" i="1"/>
  <c r="CW121" i="1"/>
  <c r="AW121" i="1"/>
  <c r="BG121" i="1"/>
  <c r="BQ121" i="1"/>
  <c r="BS135" i="1"/>
  <c r="DT135" i="1"/>
  <c r="BM114" i="1"/>
  <c r="BW114" i="1"/>
  <c r="DB85" i="1"/>
  <c r="DM85" i="1" s="1"/>
  <c r="BB85" i="1"/>
  <c r="BL85" i="1"/>
  <c r="BV85" i="1"/>
  <c r="BA70" i="1"/>
  <c r="CD70" i="1" s="1"/>
  <c r="BK70" i="1"/>
  <c r="BU70" i="1"/>
  <c r="DA70" i="1"/>
  <c r="CA112" i="1"/>
  <c r="BH42" i="1"/>
  <c r="BR42" i="1"/>
  <c r="BV120" i="1"/>
  <c r="BU120" i="1"/>
  <c r="BV145" i="1"/>
  <c r="BU97" i="1"/>
  <c r="BV97" i="1"/>
  <c r="BQ117" i="1"/>
  <c r="BQ141" i="1"/>
  <c r="BQ147" i="1"/>
  <c r="BQ49" i="1"/>
  <c r="BS26" i="1"/>
  <c r="BR26" i="1"/>
  <c r="BR114" i="1"/>
  <c r="BS114" i="1"/>
  <c r="BV111" i="1"/>
  <c r="BU111" i="1"/>
  <c r="BR142" i="1"/>
  <c r="BU88" i="1"/>
  <c r="BR93" i="1"/>
  <c r="BQ93" i="1"/>
  <c r="BH21" i="1"/>
  <c r="BR21" i="1"/>
  <c r="CX21" i="1"/>
  <c r="AX21" i="1"/>
  <c r="BI54" i="1"/>
  <c r="CY54" i="1"/>
  <c r="AY54" i="1"/>
  <c r="BV96" i="1"/>
  <c r="BI82" i="1"/>
  <c r="BS82" i="1"/>
  <c r="BV40" i="1"/>
  <c r="BU40" i="1"/>
  <c r="BT52" i="1"/>
  <c r="BV129" i="1"/>
  <c r="BW69" i="1"/>
  <c r="BV69" i="1"/>
  <c r="BS111" i="1"/>
  <c r="BS143" i="1"/>
  <c r="BT94" i="1"/>
  <c r="BR59" i="1"/>
  <c r="BV75" i="1"/>
  <c r="BV137" i="1"/>
  <c r="BU61" i="1"/>
  <c r="BQ50" i="1"/>
  <c r="DB87" i="1"/>
  <c r="BB87" i="1"/>
  <c r="CE87" i="1" s="1"/>
  <c r="BL87" i="1"/>
  <c r="BV87" i="1"/>
  <c r="BI106" i="1"/>
  <c r="BS106" i="1"/>
  <c r="CY106" i="1"/>
  <c r="AY106" i="1"/>
  <c r="BJ21" i="1"/>
  <c r="BT21" i="1"/>
  <c r="AY46" i="1"/>
  <c r="CY46" i="1"/>
  <c r="BI46" i="1"/>
  <c r="BT54" i="1"/>
  <c r="BU30" i="1"/>
  <c r="BV50" i="1"/>
  <c r="BU50" i="1"/>
  <c r="BI61" i="1"/>
  <c r="BS61" i="1"/>
  <c r="CY61" i="1"/>
  <c r="AY61" i="1"/>
  <c r="DC68" i="1"/>
  <c r="BM68" i="1"/>
  <c r="BW68" i="1"/>
  <c r="BC68" i="1"/>
  <c r="BR24" i="1"/>
  <c r="BU72" i="1"/>
  <c r="CY56" i="1"/>
  <c r="BI56" i="1"/>
  <c r="BS56" i="1"/>
  <c r="AY56" i="1"/>
  <c r="CY129" i="1"/>
  <c r="AY129" i="1"/>
  <c r="BI129" i="1"/>
  <c r="BG41" i="1"/>
  <c r="BQ41" i="1"/>
  <c r="DA57" i="1"/>
  <c r="BK57" i="1"/>
  <c r="BA57" i="1"/>
  <c r="CX103" i="1"/>
  <c r="BH103" i="1"/>
  <c r="BR103" i="1"/>
  <c r="AX103" i="1"/>
  <c r="BM116" i="1"/>
  <c r="BW116" i="1"/>
  <c r="CW127" i="1"/>
  <c r="BG127" i="1"/>
  <c r="BQ127" i="1"/>
  <c r="AW127" i="1"/>
  <c r="BZ127" i="1" s="1"/>
  <c r="BM142" i="1"/>
  <c r="BW142" i="1"/>
  <c r="BH74" i="1"/>
  <c r="DC44" i="1"/>
  <c r="BC44" i="1"/>
  <c r="CE44" i="1" s="1"/>
  <c r="BM44" i="1"/>
  <c r="BJ62" i="1"/>
  <c r="BT62" i="1"/>
  <c r="CZ62" i="1"/>
  <c r="AZ62" i="1"/>
  <c r="CB62" i="1" s="1"/>
  <c r="BH86" i="1"/>
  <c r="BR86" i="1"/>
  <c r="CZ123" i="1"/>
  <c r="DK123" i="1" s="1"/>
  <c r="AZ123" i="1"/>
  <c r="BJ123" i="1"/>
  <c r="BT123" i="1"/>
  <c r="BK108" i="1"/>
  <c r="BU108" i="1"/>
  <c r="DA108" i="1"/>
  <c r="BA108" i="1"/>
  <c r="DB132" i="1"/>
  <c r="DM132" i="1" s="1"/>
  <c r="BB132" i="1"/>
  <c r="BL132" i="1"/>
  <c r="BV132" i="1"/>
  <c r="CW144" i="1"/>
  <c r="AW144" i="1"/>
  <c r="BG144" i="1"/>
  <c r="BL22" i="1"/>
  <c r="BV22" i="1"/>
  <c r="CY43" i="1"/>
  <c r="AY43" i="1"/>
  <c r="BI43" i="1"/>
  <c r="BL56" i="1"/>
  <c r="DB56" i="1"/>
  <c r="BB56" i="1"/>
  <c r="BA91" i="1"/>
  <c r="DA91" i="1"/>
  <c r="BK91" i="1"/>
  <c r="BU91" i="1"/>
  <c r="BV59" i="1"/>
  <c r="DB125" i="1"/>
  <c r="BB125" i="1"/>
  <c r="BL125" i="1"/>
  <c r="BU125" i="1"/>
  <c r="CZ119" i="1"/>
  <c r="AZ119" i="1"/>
  <c r="CB119" i="1" s="1"/>
  <c r="BJ119" i="1"/>
  <c r="BT119" i="1"/>
  <c r="CY134" i="1"/>
  <c r="BI134" i="1"/>
  <c r="BS134" i="1"/>
  <c r="AY134" i="1"/>
  <c r="BI123" i="1"/>
  <c r="BR123" i="1"/>
  <c r="CY123" i="1"/>
  <c r="AY123" i="1"/>
  <c r="BT36" i="1"/>
  <c r="BU53" i="1"/>
  <c r="BQ84" i="1"/>
  <c r="BT109" i="1"/>
  <c r="BS100" i="1"/>
  <c r="BG42" i="1"/>
  <c r="BH55" i="1"/>
  <c r="BQ55" i="1"/>
  <c r="DB49" i="1"/>
  <c r="BL49" i="1"/>
  <c r="BV49" i="1"/>
  <c r="BB49" i="1"/>
  <c r="BI76" i="1"/>
  <c r="CY76" i="1"/>
  <c r="AY76" i="1"/>
  <c r="CX102" i="1"/>
  <c r="BH102" i="1"/>
  <c r="AX102" i="1"/>
  <c r="BL126" i="1"/>
  <c r="BB126" i="1"/>
  <c r="DB126" i="1"/>
  <c r="BQ23" i="1"/>
  <c r="BQ95" i="1"/>
  <c r="BM107" i="1"/>
  <c r="BM125" i="1"/>
  <c r="BW125" i="1"/>
  <c r="BH45" i="1"/>
  <c r="BR45" i="1"/>
  <c r="BJ98" i="1"/>
  <c r="CZ98" i="1"/>
  <c r="AZ98" i="1"/>
  <c r="BG68" i="1"/>
  <c r="BQ68" i="1"/>
  <c r="BH104" i="1"/>
  <c r="CX104" i="1"/>
  <c r="DI104" i="1" s="1"/>
  <c r="AX104" i="1"/>
  <c r="BH122" i="1"/>
  <c r="BR122" i="1"/>
  <c r="CX122" i="1"/>
  <c r="AX122" i="1"/>
  <c r="BM126" i="1"/>
  <c r="BW126" i="1"/>
  <c r="BU21" i="1"/>
  <c r="CZ146" i="1"/>
  <c r="AZ146" i="1"/>
  <c r="BJ146" i="1"/>
  <c r="BT146" i="1"/>
  <c r="BT31" i="1"/>
  <c r="BM119" i="1"/>
  <c r="BW119" i="1"/>
  <c r="CY27" i="1"/>
  <c r="BI27" i="1"/>
  <c r="BS27" i="1"/>
  <c r="AY27" i="1"/>
  <c r="BL79" i="1"/>
  <c r="BV79" i="1"/>
  <c r="DB79" i="1"/>
  <c r="BB79" i="1"/>
  <c r="BI71" i="1"/>
  <c r="AY71" i="1"/>
  <c r="CY71" i="1"/>
  <c r="BG44" i="1"/>
  <c r="BQ44" i="1"/>
  <c r="CY96" i="1"/>
  <c r="BI96" i="1"/>
  <c r="AY96" i="1"/>
  <c r="BL133" i="1"/>
  <c r="DB133" i="1"/>
  <c r="BB133" i="1"/>
  <c r="BQ124" i="1"/>
  <c r="CY47" i="1"/>
  <c r="AY47" i="1"/>
  <c r="BI47" i="1"/>
  <c r="BS47" i="1"/>
  <c r="BT71" i="1"/>
  <c r="BR107" i="1"/>
  <c r="BQ30" i="1"/>
  <c r="BS41" i="1"/>
  <c r="BT41" i="1"/>
  <c r="BS33" i="1"/>
  <c r="BT33" i="1"/>
  <c r="CY35" i="1"/>
  <c r="BI35" i="1"/>
  <c r="BS35" i="1"/>
  <c r="AY35" i="1"/>
  <c r="BG85" i="1"/>
  <c r="BQ85" i="1"/>
  <c r="AW85" i="1"/>
  <c r="CW85" i="1"/>
  <c r="BI97" i="1"/>
  <c r="CY97" i="1"/>
  <c r="AY97" i="1"/>
  <c r="DB30" i="1"/>
  <c r="BL30" i="1"/>
  <c r="BV30" i="1"/>
  <c r="BB30" i="1"/>
  <c r="CZ20" i="1"/>
  <c r="BJ20" i="1"/>
  <c r="AZ20" i="1"/>
  <c r="CC20" i="1" s="1"/>
  <c r="DA106" i="1"/>
  <c r="BK106" i="1"/>
  <c r="BA106" i="1"/>
  <c r="BM57" i="1"/>
  <c r="BW57" i="1"/>
  <c r="DC57" i="1"/>
  <c r="BC57" i="1"/>
  <c r="CY63" i="1"/>
  <c r="AY63" i="1"/>
  <c r="BI63" i="1"/>
  <c r="BQ113" i="1"/>
  <c r="BL100" i="1"/>
  <c r="BR37" i="1"/>
  <c r="CW119" i="1"/>
  <c r="BG119" i="1"/>
  <c r="AW119" i="1"/>
  <c r="BL123" i="1"/>
  <c r="DB123" i="1"/>
  <c r="BB123" i="1"/>
  <c r="BG96" i="1"/>
  <c r="BQ96" i="1"/>
  <c r="CW96" i="1"/>
  <c r="AW96" i="1"/>
  <c r="BJ107" i="1"/>
  <c r="BT107" i="1"/>
  <c r="CZ107" i="1"/>
  <c r="AZ107" i="1"/>
  <c r="BI113" i="1"/>
  <c r="BS113" i="1"/>
  <c r="CY113" i="1"/>
  <c r="AY113" i="1"/>
  <c r="BV33" i="1"/>
  <c r="CZ49" i="1"/>
  <c r="BJ49" i="1"/>
  <c r="BT49" i="1"/>
  <c r="AZ49" i="1"/>
  <c r="DL49" i="1" s="1"/>
  <c r="DA58" i="1"/>
  <c r="BA58" i="1"/>
  <c r="BK58" i="1"/>
  <c r="BU58" i="1"/>
  <c r="BI121" i="1"/>
  <c r="BR121" i="1"/>
  <c r="AY121" i="1"/>
  <c r="CY121" i="1"/>
  <c r="BJ129" i="1"/>
  <c r="BT129" i="1"/>
  <c r="CZ129" i="1"/>
  <c r="AZ129" i="1"/>
  <c r="BJ55" i="1"/>
  <c r="CZ55" i="1"/>
  <c r="AZ55" i="1"/>
  <c r="CC55" i="1" s="1"/>
  <c r="BT28" i="1"/>
  <c r="BU35" i="1"/>
  <c r="BK100" i="1"/>
  <c r="BA100" i="1"/>
  <c r="DA100" i="1"/>
  <c r="AZ47" i="1"/>
  <c r="CZ47" i="1"/>
  <c r="BJ47" i="1"/>
  <c r="BT47" i="1"/>
  <c r="DB117" i="1"/>
  <c r="DM117" i="1" s="1"/>
  <c r="BB117" i="1"/>
  <c r="CD117" i="1" s="1"/>
  <c r="BL117" i="1"/>
  <c r="CZ48" i="1"/>
  <c r="AZ48" i="1"/>
  <c r="BJ48" i="1"/>
  <c r="BT48" i="1"/>
  <c r="BJ99" i="1"/>
  <c r="BT99" i="1"/>
  <c r="AZ99" i="1"/>
  <c r="CZ99" i="1"/>
  <c r="BU79" i="1"/>
  <c r="BT68" i="1"/>
  <c r="BR66" i="1"/>
  <c r="BS72" i="1"/>
  <c r="BT79" i="1"/>
  <c r="BQ79" i="1"/>
  <c r="BS108" i="1"/>
  <c r="BV35" i="1"/>
  <c r="BU45" i="1"/>
  <c r="BQ66" i="1"/>
  <c r="BS87" i="1"/>
  <c r="BT87" i="1"/>
  <c r="BR125" i="1"/>
  <c r="BU62" i="1"/>
  <c r="BQ76" i="1"/>
  <c r="BT23" i="1"/>
  <c r="BG80" i="1"/>
  <c r="BQ80" i="1"/>
  <c r="CW80" i="1"/>
  <c r="AW80" i="1"/>
  <c r="AZ43" i="1"/>
  <c r="CZ43" i="1"/>
  <c r="BJ43" i="1"/>
  <c r="BT43" i="1"/>
  <c r="CZ104" i="1"/>
  <c r="AZ104" i="1"/>
  <c r="BJ104" i="1"/>
  <c r="BK93" i="1"/>
  <c r="BU93" i="1"/>
  <c r="BH137" i="1"/>
  <c r="BR137" i="1"/>
  <c r="CX137" i="1"/>
  <c r="AX137" i="1"/>
  <c r="BH78" i="1"/>
  <c r="BR78" i="1"/>
  <c r="DB124" i="1"/>
  <c r="BL124" i="1"/>
  <c r="BB124" i="1"/>
  <c r="BG36" i="1"/>
  <c r="BQ36" i="1"/>
  <c r="BJ76" i="1"/>
  <c r="BT76" i="1"/>
  <c r="AZ76" i="1"/>
  <c r="CZ76" i="1"/>
  <c r="BM127" i="1"/>
  <c r="BW127" i="1"/>
  <c r="BH32" i="1"/>
  <c r="BR32" i="1"/>
  <c r="DB51" i="1"/>
  <c r="BB51" i="1"/>
  <c r="BL51" i="1"/>
  <c r="BV51" i="1"/>
  <c r="CX95" i="1"/>
  <c r="BH95" i="1"/>
  <c r="AX95" i="1"/>
  <c r="BJ124" i="1"/>
  <c r="BT124" i="1"/>
  <c r="AZ124" i="1"/>
  <c r="CZ124" i="1"/>
  <c r="BM113" i="1"/>
  <c r="DB140" i="1"/>
  <c r="BL140" i="1"/>
  <c r="BV140" i="1"/>
  <c r="BB140" i="1"/>
  <c r="BJ80" i="1"/>
  <c r="BT80" i="1"/>
  <c r="CY55" i="1"/>
  <c r="AY55" i="1"/>
  <c r="BI55" i="1"/>
  <c r="BH81" i="1"/>
  <c r="BR81" i="1"/>
  <c r="BG60" i="1"/>
  <c r="CZ97" i="1"/>
  <c r="BJ97" i="1"/>
  <c r="BT97" i="1"/>
  <c r="AZ97" i="1"/>
  <c r="BQ51" i="1"/>
  <c r="DC100" i="1"/>
  <c r="BC100" i="1"/>
  <c r="BM100" i="1"/>
  <c r="BW100" i="1"/>
  <c r="BQ61" i="1"/>
  <c r="BG110" i="1"/>
  <c r="BQ110" i="1"/>
  <c r="CW110" i="1"/>
  <c r="AW110" i="1"/>
  <c r="DI110" i="1" s="1"/>
  <c r="BK115" i="1"/>
  <c r="DA115" i="1"/>
  <c r="BA115" i="1"/>
  <c r="DM115" i="1" s="1"/>
  <c r="CY64" i="1"/>
  <c r="AY64" i="1"/>
  <c r="BI64" i="1"/>
  <c r="BS64" i="1"/>
  <c r="BG103" i="1"/>
  <c r="BQ103" i="1"/>
  <c r="CW103" i="1"/>
  <c r="AW103" i="1"/>
  <c r="BV64" i="1"/>
  <c r="BH27" i="1"/>
  <c r="BR27" i="1"/>
  <c r="BG52" i="1"/>
  <c r="BQ52" i="1"/>
  <c r="BR67" i="1"/>
  <c r="BQ86" i="1"/>
  <c r="BV55" i="1"/>
  <c r="BS93" i="1"/>
  <c r="BS102" i="1"/>
  <c r="CY99" i="1"/>
  <c r="BI99" i="1"/>
  <c r="BS99" i="1"/>
  <c r="AY99" i="1"/>
  <c r="BL110" i="1"/>
  <c r="BV110" i="1"/>
  <c r="CB36" i="1"/>
  <c r="DK36" i="1"/>
  <c r="BM42" i="1"/>
  <c r="BW42" i="1"/>
  <c r="DC42" i="1"/>
  <c r="BC42" i="1"/>
  <c r="DC67" i="1"/>
  <c r="BM67" i="1"/>
  <c r="BW67" i="1"/>
  <c r="BC67" i="1"/>
  <c r="DC88" i="1"/>
  <c r="BC88" i="1"/>
  <c r="BM88" i="1"/>
  <c r="BW88" i="1"/>
  <c r="DA65" i="1"/>
  <c r="BA65" i="1"/>
  <c r="CC65" i="1" s="1"/>
  <c r="BK65" i="1"/>
  <c r="DB121" i="1"/>
  <c r="BL121" i="1"/>
  <c r="BV121" i="1"/>
  <c r="BB121" i="1"/>
  <c r="DB118" i="1"/>
  <c r="BB118" i="1"/>
  <c r="CD118" i="1" s="1"/>
  <c r="BL118" i="1"/>
  <c r="BV118" i="1"/>
  <c r="BV36" i="1"/>
  <c r="BU27" i="1"/>
  <c r="BL57" i="1"/>
  <c r="BV57" i="1"/>
  <c r="DB57" i="1"/>
  <c r="BB57" i="1"/>
  <c r="BJ39" i="1"/>
  <c r="BT39" i="1"/>
  <c r="CZ39" i="1"/>
  <c r="AZ39" i="1"/>
  <c r="BJ121" i="1"/>
  <c r="BT121" i="1"/>
  <c r="CZ121" i="1"/>
  <c r="AZ121" i="1"/>
  <c r="BL20" i="1"/>
  <c r="BV20" i="1"/>
  <c r="DB20" i="1"/>
  <c r="BB20" i="1"/>
  <c r="BL99" i="1"/>
  <c r="BV99" i="1"/>
  <c r="CZ110" i="1"/>
  <c r="AZ110" i="1"/>
  <c r="CC110" i="1" s="1"/>
  <c r="BJ110" i="1"/>
  <c r="CZ116" i="1"/>
  <c r="BJ116" i="1"/>
  <c r="BT116" i="1"/>
  <c r="AZ116" i="1"/>
  <c r="BH144" i="1"/>
  <c r="BR144" i="1"/>
  <c r="CX144" i="1"/>
  <c r="AX144" i="1"/>
  <c r="BJ42" i="1"/>
  <c r="BT42" i="1"/>
  <c r="CZ42" i="1"/>
  <c r="AZ42" i="1"/>
  <c r="CB42" i="1" s="1"/>
  <c r="BU48" i="1"/>
  <c r="BW101" i="1"/>
  <c r="BV101" i="1"/>
  <c r="DX101" i="1"/>
  <c r="BJ96" i="1"/>
  <c r="BT96" i="1"/>
  <c r="DK28" i="1"/>
  <c r="CB28" i="1"/>
  <c r="BU22" i="1"/>
  <c r="DV22" i="1"/>
  <c r="CZ57" i="1"/>
  <c r="AZ57" i="1"/>
  <c r="BJ57" i="1"/>
  <c r="BT57" i="1"/>
  <c r="DA81" i="1"/>
  <c r="BK81" i="1"/>
  <c r="BU81" i="1"/>
  <c r="BA81" i="1"/>
  <c r="BG72" i="1"/>
  <c r="BQ72" i="1"/>
  <c r="BH73" i="1"/>
  <c r="BR73" i="1"/>
  <c r="BH60" i="1"/>
  <c r="BR60" i="1"/>
  <c r="BQ59" i="1"/>
  <c r="DK22" i="1"/>
  <c r="CB22" i="1"/>
  <c r="BV146" i="1"/>
  <c r="BV134" i="1"/>
  <c r="BW134" i="1"/>
  <c r="BQ98" i="1"/>
  <c r="BS140" i="1"/>
  <c r="DM28" i="1"/>
  <c r="CD28" i="1"/>
  <c r="BR106" i="1"/>
  <c r="BT142" i="1"/>
  <c r="BS60" i="1"/>
  <c r="BS73" i="1"/>
  <c r="CW25" i="1"/>
  <c r="BG25" i="1"/>
  <c r="BQ25" i="1"/>
  <c r="AW25" i="1"/>
  <c r="BR52" i="1"/>
  <c r="BG45" i="1"/>
  <c r="BT113" i="1"/>
  <c r="BU32" i="1"/>
  <c r="BT83" i="1"/>
  <c r="DB67" i="1"/>
  <c r="BL67" i="1"/>
  <c r="BV67" i="1"/>
  <c r="BB67" i="1"/>
  <c r="CW88" i="1"/>
  <c r="BG88" i="1"/>
  <c r="BQ88" i="1"/>
  <c r="AW88" i="1"/>
  <c r="AX119" i="1"/>
  <c r="CA119" i="1" s="1"/>
  <c r="CX119" i="1"/>
  <c r="BH119" i="1"/>
  <c r="BR119" i="1"/>
  <c r="BK105" i="1"/>
  <c r="BI74" i="1"/>
  <c r="BS74" i="1"/>
  <c r="AY74" i="1"/>
  <c r="CY74" i="1"/>
  <c r="CY44" i="1"/>
  <c r="BI44" i="1"/>
  <c r="BS44" i="1"/>
  <c r="AY44" i="1"/>
  <c r="DA84" i="1"/>
  <c r="BK84" i="1"/>
  <c r="BU84" i="1"/>
  <c r="BA84" i="1"/>
  <c r="BB92" i="1"/>
  <c r="DB92" i="1"/>
  <c r="DM92" i="1" s="1"/>
  <c r="BL92" i="1"/>
  <c r="BJ92" i="1"/>
  <c r="BT92" i="1"/>
  <c r="BH63" i="1"/>
  <c r="DA69" i="1"/>
  <c r="BA69" i="1"/>
  <c r="BK69" i="1"/>
  <c r="CZ127" i="1"/>
  <c r="AZ127" i="1"/>
  <c r="BJ127" i="1"/>
  <c r="BT127" i="1"/>
  <c r="DM38" i="1"/>
  <c r="CD38" i="1"/>
  <c r="BG39" i="1"/>
  <c r="BQ39" i="1"/>
  <c r="BJ88" i="1"/>
  <c r="BT88" i="1"/>
  <c r="DA78" i="1"/>
  <c r="BK78" i="1"/>
  <c r="BU78" i="1"/>
  <c r="BA78" i="1"/>
  <c r="BI84" i="1"/>
  <c r="BS84" i="1"/>
  <c r="BQ118" i="1"/>
  <c r="BM109" i="1"/>
  <c r="BI62" i="1"/>
  <c r="CY62" i="1"/>
  <c r="AY62" i="1"/>
  <c r="CZ122" i="1"/>
  <c r="AZ122" i="1"/>
  <c r="BJ122" i="1"/>
  <c r="BT122" i="1"/>
  <c r="DA66" i="1"/>
  <c r="BK66" i="1"/>
  <c r="BU66" i="1"/>
  <c r="BA66" i="1"/>
  <c r="BV38" i="1"/>
  <c r="BH35" i="1"/>
  <c r="BQ35" i="1"/>
  <c r="BZ112" i="1"/>
  <c r="CO94" i="1"/>
  <c r="CK37" i="1"/>
  <c r="CJ37" i="1"/>
  <c r="DT37" i="1"/>
  <c r="DV37" i="1"/>
  <c r="CL37" i="1"/>
  <c r="DW37" i="1"/>
  <c r="DU37" i="1"/>
  <c r="CM37" i="1"/>
  <c r="CO37" i="1"/>
  <c r="DX37" i="1"/>
  <c r="CN37" i="1"/>
  <c r="DY37" i="1"/>
  <c r="BT70" i="1"/>
  <c r="BV43" i="1"/>
  <c r="BQ32" i="1"/>
  <c r="BQ64" i="1"/>
  <c r="BJ63" i="1"/>
  <c r="BT63" i="1"/>
  <c r="CZ63" i="1"/>
  <c r="AZ63" i="1"/>
  <c r="CC63" i="1" s="1"/>
  <c r="BI75" i="1"/>
  <c r="CY75" i="1"/>
  <c r="AY75" i="1"/>
  <c r="BR111" i="1"/>
  <c r="BM80" i="1"/>
  <c r="BW80" i="1"/>
  <c r="DC80" i="1"/>
  <c r="BC80" i="1"/>
  <c r="CX90" i="1"/>
  <c r="DI90" i="1" s="1"/>
  <c r="AX90" i="1"/>
  <c r="BH90" i="1"/>
  <c r="BR90" i="1"/>
  <c r="DA114" i="1"/>
  <c r="BK114" i="1"/>
  <c r="BU114" i="1"/>
  <c r="BA114" i="1"/>
  <c r="CY130" i="1"/>
  <c r="DJ130" i="1" s="1"/>
  <c r="AY130" i="1"/>
  <c r="BI130" i="1"/>
  <c r="AY120" i="1"/>
  <c r="CY120" i="1"/>
  <c r="BI120" i="1"/>
  <c r="BK24" i="1"/>
  <c r="BU24" i="1"/>
  <c r="DA24" i="1"/>
  <c r="BA24" i="1"/>
  <c r="BI38" i="1"/>
  <c r="BS38" i="1"/>
  <c r="CY38" i="1"/>
  <c r="AY38" i="1"/>
  <c r="CX89" i="1"/>
  <c r="BH89" i="1"/>
  <c r="BR89" i="1"/>
  <c r="AX89" i="1"/>
  <c r="BV25" i="1"/>
  <c r="BK55" i="1"/>
  <c r="BU55" i="1"/>
  <c r="DA55" i="1"/>
  <c r="BA55" i="1"/>
  <c r="CD55" i="1" s="1"/>
  <c r="BH47" i="1"/>
  <c r="BR47" i="1"/>
  <c r="BK64" i="1"/>
  <c r="DA64" i="1"/>
  <c r="BA64" i="1"/>
  <c r="BM122" i="1"/>
  <c r="BW122" i="1"/>
  <c r="BI128" i="1"/>
  <c r="CY128" i="1"/>
  <c r="AY128" i="1"/>
  <c r="BI25" i="1"/>
  <c r="BS25" i="1"/>
  <c r="CY25" i="1"/>
  <c r="AY25" i="1"/>
  <c r="BI105" i="1"/>
  <c r="CY105" i="1"/>
  <c r="AY105" i="1"/>
  <c r="BM102" i="1"/>
  <c r="BW102" i="1"/>
  <c r="DC102" i="1"/>
  <c r="BC102" i="1"/>
  <c r="AY115" i="1"/>
  <c r="CY115" i="1"/>
  <c r="BI115" i="1"/>
  <c r="BS115" i="1"/>
  <c r="CY145" i="1"/>
  <c r="DJ145" i="1" s="1"/>
  <c r="AY145" i="1"/>
  <c r="BI145" i="1"/>
  <c r="BG74" i="1"/>
  <c r="BQ74" i="1"/>
  <c r="BL41" i="1"/>
  <c r="BV41" i="1"/>
  <c r="DB41" i="1"/>
  <c r="BB41" i="1"/>
  <c r="CZ138" i="1"/>
  <c r="AZ138" i="1"/>
  <c r="BJ138" i="1"/>
  <c r="BI79" i="1"/>
  <c r="BS79" i="1"/>
  <c r="BJ85" i="1"/>
  <c r="BT85" i="1"/>
  <c r="CY146" i="1"/>
  <c r="BI146" i="1"/>
  <c r="BS146" i="1"/>
  <c r="AY146" i="1"/>
  <c r="CX129" i="1"/>
  <c r="BH129" i="1"/>
  <c r="AX129" i="1"/>
  <c r="CZ139" i="1"/>
  <c r="AZ139" i="1"/>
  <c r="BJ139" i="1"/>
  <c r="BT139" i="1"/>
  <c r="BR116" i="1"/>
  <c r="BQ111" i="1"/>
  <c r="DM36" i="2"/>
  <c r="BM36" i="2"/>
  <c r="BW36" i="2"/>
  <c r="DP102" i="2"/>
  <c r="BP102" i="2"/>
  <c r="BZ102" i="2"/>
  <c r="CJ102" i="2"/>
  <c r="CS34" i="2"/>
  <c r="EB34" i="2"/>
  <c r="BZ142" i="2"/>
  <c r="CJ142" i="2"/>
  <c r="CE35" i="2"/>
  <c r="BT101" i="2"/>
  <c r="DJ101" i="2"/>
  <c r="BJ101" i="2"/>
  <c r="DO145" i="2"/>
  <c r="BO145" i="2"/>
  <c r="CQ145" i="2" s="1"/>
  <c r="BY145" i="2"/>
  <c r="DP73" i="2"/>
  <c r="BZ73" i="2"/>
  <c r="CJ73" i="2"/>
  <c r="BP73" i="2"/>
  <c r="BX95" i="2"/>
  <c r="CH95" i="2"/>
  <c r="BN95" i="2"/>
  <c r="DN95" i="2"/>
  <c r="DL113" i="2"/>
  <c r="BV113" i="2"/>
  <c r="BL113" i="2"/>
  <c r="BU76" i="2"/>
  <c r="BX114" i="2"/>
  <c r="EB35" i="2"/>
  <c r="CS35" i="2"/>
  <c r="BW118" i="2"/>
  <c r="CG118" i="2"/>
  <c r="BM118" i="2"/>
  <c r="DM118" i="2"/>
  <c r="BU111" i="2"/>
  <c r="CE111" i="2"/>
  <c r="BK111" i="2"/>
  <c r="DK111" i="2"/>
  <c r="BU135" i="2"/>
  <c r="BK135" i="2"/>
  <c r="DK135" i="2"/>
  <c r="BZ94" i="2"/>
  <c r="CJ94" i="2"/>
  <c r="BP94" i="2"/>
  <c r="DP94" i="2"/>
  <c r="EA94" i="2" s="1"/>
  <c r="BU85" i="2"/>
  <c r="CE85" i="2"/>
  <c r="BX51" i="2"/>
  <c r="BN51" i="2"/>
  <c r="CP51" i="2" s="1"/>
  <c r="DN51" i="2"/>
  <c r="BZ70" i="2"/>
  <c r="CJ70" i="2"/>
  <c r="BP70" i="2"/>
  <c r="DP70" i="2"/>
  <c r="BZ135" i="2"/>
  <c r="CJ135" i="2"/>
  <c r="BZ107" i="2"/>
  <c r="CJ107" i="2"/>
  <c r="BP107" i="2"/>
  <c r="DP107" i="2"/>
  <c r="BX68" i="2"/>
  <c r="BN68" i="2"/>
  <c r="DN68" i="2"/>
  <c r="BT96" i="2"/>
  <c r="CD96" i="2"/>
  <c r="BJ96" i="2"/>
  <c r="DJ96" i="2"/>
  <c r="DN120" i="2"/>
  <c r="BX120" i="2"/>
  <c r="BN120" i="2"/>
  <c r="BW123" i="2"/>
  <c r="BM123" i="2"/>
  <c r="DM123" i="2"/>
  <c r="BU44" i="2"/>
  <c r="BT80" i="2"/>
  <c r="CG57" i="2"/>
  <c r="DM70" i="2"/>
  <c r="BW70" i="2"/>
  <c r="BM70" i="2"/>
  <c r="BY84" i="2"/>
  <c r="CI84" i="2"/>
  <c r="BO84" i="2"/>
  <c r="DO84" i="2"/>
  <c r="BT84" i="2"/>
  <c r="CD84" i="2"/>
  <c r="BJ84" i="2"/>
  <c r="DJ84" i="2"/>
  <c r="BT106" i="2"/>
  <c r="BJ106" i="2"/>
  <c r="DJ106" i="2"/>
  <c r="DL142" i="2"/>
  <c r="BL142" i="2"/>
  <c r="BV142" i="2"/>
  <c r="BT137" i="2"/>
  <c r="CD137" i="2"/>
  <c r="BJ137" i="2"/>
  <c r="DJ137" i="2"/>
  <c r="EB30" i="2"/>
  <c r="CS30" i="2"/>
  <c r="CF26" i="2"/>
  <c r="BY111" i="2"/>
  <c r="BY31" i="2"/>
  <c r="BO31" i="2"/>
  <c r="DO31" i="2"/>
  <c r="BY107" i="2"/>
  <c r="BZ40" i="2"/>
  <c r="CJ40" i="2"/>
  <c r="BP40" i="2"/>
  <c r="EB40" i="2" s="1"/>
  <c r="DP40" i="2"/>
  <c r="BT55" i="2"/>
  <c r="BY114" i="2"/>
  <c r="BX72" i="2"/>
  <c r="BN72" i="2"/>
  <c r="DN72" i="2"/>
  <c r="BX92" i="2"/>
  <c r="BN92" i="2"/>
  <c r="DN92" i="2"/>
  <c r="DL119" i="2"/>
  <c r="BV119" i="2"/>
  <c r="BL119" i="2"/>
  <c r="CH113" i="2"/>
  <c r="BZ123" i="2"/>
  <c r="CJ123" i="2"/>
  <c r="CJ110" i="2"/>
  <c r="BZ45" i="2"/>
  <c r="CJ45" i="2"/>
  <c r="BP45" i="2"/>
  <c r="DP45" i="2"/>
  <c r="BZ140" i="2"/>
  <c r="CJ140" i="2"/>
  <c r="BV92" i="2"/>
  <c r="DJ142" i="2"/>
  <c r="BT142" i="2"/>
  <c r="BJ142" i="2"/>
  <c r="CE75" i="2"/>
  <c r="CF51" i="2"/>
  <c r="BY51" i="2"/>
  <c r="BO51" i="2"/>
  <c r="DO51" i="2"/>
  <c r="BT68" i="2"/>
  <c r="BV114" i="2"/>
  <c r="CJ112" i="2"/>
  <c r="BU131" i="2"/>
  <c r="CE131" i="2"/>
  <c r="BK131" i="2"/>
  <c r="DK131" i="2"/>
  <c r="BP145" i="2"/>
  <c r="DP145" i="2"/>
  <c r="BZ145" i="2"/>
  <c r="CJ145" i="2"/>
  <c r="BV148" i="2"/>
  <c r="DL148" i="2"/>
  <c r="BL148" i="2"/>
  <c r="CJ72" i="2"/>
  <c r="BZ130" i="2"/>
  <c r="CJ130" i="2"/>
  <c r="BZ62" i="2"/>
  <c r="CJ62" i="2"/>
  <c r="BP62" i="2"/>
  <c r="CS62" i="2" s="1"/>
  <c r="DP62" i="2"/>
  <c r="BZ136" i="2"/>
  <c r="CJ136" i="2"/>
  <c r="CD112" i="2"/>
  <c r="CG42" i="2"/>
  <c r="DL77" i="2"/>
  <c r="BL77" i="2"/>
  <c r="BV77" i="2"/>
  <c r="BZ78" i="2"/>
  <c r="CJ78" i="2"/>
  <c r="BP78" i="2"/>
  <c r="EB78" i="2" s="1"/>
  <c r="DP78" i="2"/>
  <c r="BT100" i="2"/>
  <c r="BJ100" i="2"/>
  <c r="DJ100" i="2"/>
  <c r="BT129" i="2"/>
  <c r="CD129" i="2"/>
  <c r="BJ129" i="2"/>
  <c r="DJ129" i="2"/>
  <c r="BW92" i="2"/>
  <c r="BU43" i="2"/>
  <c r="CE43" i="2"/>
  <c r="CF111" i="2"/>
  <c r="BU40" i="2"/>
  <c r="CF57" i="2"/>
  <c r="DL55" i="2"/>
  <c r="BV55" i="2"/>
  <c r="BL55" i="2"/>
  <c r="BU77" i="2"/>
  <c r="DM69" i="2"/>
  <c r="BW69" i="2"/>
  <c r="BM69" i="2"/>
  <c r="BY70" i="2"/>
  <c r="CI70" i="2"/>
  <c r="BO70" i="2"/>
  <c r="DO70" i="2"/>
  <c r="CH99" i="2"/>
  <c r="DP96" i="2"/>
  <c r="BZ96" i="2"/>
  <c r="CJ96" i="2"/>
  <c r="BP96" i="2"/>
  <c r="BT105" i="2"/>
  <c r="CD105" i="2"/>
  <c r="BJ105" i="2"/>
  <c r="DV105" i="2" s="1"/>
  <c r="DJ105" i="2"/>
  <c r="BZ125" i="2"/>
  <c r="CJ125" i="2"/>
  <c r="BZ139" i="2"/>
  <c r="CJ139" i="2"/>
  <c r="BT23" i="2"/>
  <c r="BJ23" i="2"/>
  <c r="DJ23" i="2"/>
  <c r="BZ36" i="2"/>
  <c r="CJ36" i="2"/>
  <c r="BP36" i="2"/>
  <c r="DP36" i="2"/>
  <c r="EB83" i="2"/>
  <c r="CJ42" i="2"/>
  <c r="BU55" i="2"/>
  <c r="CE55" i="2"/>
  <c r="BX58" i="2"/>
  <c r="BN58" i="2"/>
  <c r="DZ58" i="2" s="1"/>
  <c r="DN58" i="2"/>
  <c r="CI104" i="2"/>
  <c r="CH117" i="2"/>
  <c r="BX115" i="2"/>
  <c r="CG115" i="2"/>
  <c r="CI133" i="2"/>
  <c r="CG136" i="2"/>
  <c r="DK148" i="2"/>
  <c r="BU148" i="2"/>
  <c r="CE148" i="2"/>
  <c r="BK148" i="2"/>
  <c r="CE47" i="2"/>
  <c r="BY73" i="2"/>
  <c r="CI73" i="2"/>
  <c r="BO73" i="2"/>
  <c r="DO73" i="2"/>
  <c r="BZ132" i="2"/>
  <c r="CJ132" i="2"/>
  <c r="BU32" i="2"/>
  <c r="CI57" i="2"/>
  <c r="CD25" i="2"/>
  <c r="BX26" i="2"/>
  <c r="CH26" i="2"/>
  <c r="BN26" i="2"/>
  <c r="CQ26" i="2" s="1"/>
  <c r="DN26" i="2"/>
  <c r="CF144" i="2"/>
  <c r="CD59" i="2"/>
  <c r="CI67" i="2"/>
  <c r="CH67" i="2"/>
  <c r="DL80" i="2"/>
  <c r="BV80" i="2"/>
  <c r="BL80" i="2"/>
  <c r="CJ74" i="2"/>
  <c r="CF146" i="2"/>
  <c r="BZ24" i="2"/>
  <c r="CJ24" i="2"/>
  <c r="BP24" i="2"/>
  <c r="DP24" i="2"/>
  <c r="BY40" i="2"/>
  <c r="CI40" i="2"/>
  <c r="BO40" i="2"/>
  <c r="DO40" i="2"/>
  <c r="BU125" i="2"/>
  <c r="CE125" i="2"/>
  <c r="BK125" i="2"/>
  <c r="DK125" i="2"/>
  <c r="CE74" i="2"/>
  <c r="CI49" i="2"/>
  <c r="CJ108" i="2"/>
  <c r="BV44" i="2"/>
  <c r="CF44" i="2"/>
  <c r="BL44" i="2"/>
  <c r="CO44" i="2" s="1"/>
  <c r="DL44" i="2"/>
  <c r="CE64" i="2"/>
  <c r="CH75" i="2"/>
  <c r="BT89" i="2"/>
  <c r="BJ89" i="2"/>
  <c r="DJ89" i="2"/>
  <c r="CE95" i="2"/>
  <c r="CG99" i="2"/>
  <c r="CI118" i="2"/>
  <c r="BX110" i="2"/>
  <c r="CG110" i="2"/>
  <c r="BN110" i="2"/>
  <c r="DN110" i="2"/>
  <c r="CJ127" i="2"/>
  <c r="BX137" i="2"/>
  <c r="CH137" i="2"/>
  <c r="BN137" i="2"/>
  <c r="DN137" i="2"/>
  <c r="DJ139" i="2"/>
  <c r="BT139" i="2"/>
  <c r="BJ139" i="2"/>
  <c r="CD126" i="2"/>
  <c r="DN32" i="2"/>
  <c r="BX32" i="2"/>
  <c r="BN32" i="2"/>
  <c r="EB22" i="2"/>
  <c r="CS22" i="2"/>
  <c r="BV40" i="2"/>
  <c r="BL40" i="2"/>
  <c r="DL40" i="2"/>
  <c r="DM55" i="2"/>
  <c r="BW55" i="2"/>
  <c r="BM55" i="2"/>
  <c r="BT66" i="2"/>
  <c r="CD66" i="2"/>
  <c r="BW76" i="2"/>
  <c r="BM76" i="2"/>
  <c r="DM76" i="2"/>
  <c r="BW89" i="2"/>
  <c r="BV88" i="2"/>
  <c r="BY97" i="2"/>
  <c r="BO97" i="2"/>
  <c r="DO97" i="2"/>
  <c r="CF94" i="2"/>
  <c r="BT145" i="2"/>
  <c r="CG37" i="2"/>
  <c r="CH74" i="2"/>
  <c r="BU28" i="2"/>
  <c r="CE28" i="2"/>
  <c r="CF82" i="2"/>
  <c r="BZ98" i="2"/>
  <c r="CJ98" i="2"/>
  <c r="BP98" i="2"/>
  <c r="DP98" i="2"/>
  <c r="CD91" i="2"/>
  <c r="BX148" i="2"/>
  <c r="BN148" i="2"/>
  <c r="DN148" i="2"/>
  <c r="CF41" i="2"/>
  <c r="BU31" i="2"/>
  <c r="CE98" i="2"/>
  <c r="CF49" i="2"/>
  <c r="DN56" i="2"/>
  <c r="BX56" i="2"/>
  <c r="BN56" i="2"/>
  <c r="BY44" i="2"/>
  <c r="BO44" i="2"/>
  <c r="DO44" i="2"/>
  <c r="BY68" i="2"/>
  <c r="BO68" i="2"/>
  <c r="DO68" i="2"/>
  <c r="CJ76" i="2"/>
  <c r="CE78" i="2"/>
  <c r="DN81" i="2"/>
  <c r="BN81" i="2"/>
  <c r="BX81" i="2"/>
  <c r="BT72" i="2"/>
  <c r="CD72" i="2"/>
  <c r="BY100" i="2"/>
  <c r="BO100" i="2"/>
  <c r="DO100" i="2"/>
  <c r="BU107" i="2"/>
  <c r="BK107" i="2"/>
  <c r="DK107" i="2"/>
  <c r="BV128" i="2"/>
  <c r="DL128" i="2"/>
  <c r="BL128" i="2"/>
  <c r="CD127" i="2"/>
  <c r="BY134" i="2"/>
  <c r="CI134" i="2"/>
  <c r="BO134" i="2"/>
  <c r="DO134" i="2"/>
  <c r="BU145" i="2"/>
  <c r="CE46" i="2"/>
  <c r="CE71" i="2"/>
  <c r="CF130" i="2"/>
  <c r="CF30" i="2"/>
  <c r="BT40" i="2"/>
  <c r="EB84" i="2"/>
  <c r="CE86" i="2"/>
  <c r="CG53" i="2"/>
  <c r="DO50" i="2"/>
  <c r="BY50" i="2"/>
  <c r="BO50" i="2"/>
  <c r="BY59" i="2"/>
  <c r="BO59" i="2"/>
  <c r="EA59" i="2" s="1"/>
  <c r="DO59" i="2"/>
  <c r="CH78" i="2"/>
  <c r="BU69" i="2"/>
  <c r="DM81" i="2"/>
  <c r="BW81" i="2"/>
  <c r="BM81" i="2"/>
  <c r="BY92" i="2"/>
  <c r="BO92" i="2"/>
  <c r="DO92" i="2"/>
  <c r="BW83" i="2"/>
  <c r="CF83" i="2"/>
  <c r="BM83" i="2"/>
  <c r="DM83" i="2"/>
  <c r="CD94" i="2"/>
  <c r="CG60" i="2"/>
  <c r="BZ111" i="2"/>
  <c r="CJ111" i="2"/>
  <c r="BP111" i="2"/>
  <c r="DP111" i="2"/>
  <c r="BW148" i="2"/>
  <c r="DM148" i="2"/>
  <c r="BM148" i="2"/>
  <c r="CH141" i="2"/>
  <c r="DN36" i="2"/>
  <c r="BN36" i="2"/>
  <c r="BX36" i="2"/>
  <c r="CE123" i="2"/>
  <c r="CJ55" i="2"/>
  <c r="CI61" i="2"/>
  <c r="BZ60" i="2"/>
  <c r="CJ60" i="2"/>
  <c r="BP60" i="2"/>
  <c r="CS60" i="2" s="1"/>
  <c r="DP60" i="2"/>
  <c r="DL68" i="2"/>
  <c r="BL68" i="2"/>
  <c r="BV68" i="2"/>
  <c r="BZ77" i="2"/>
  <c r="CJ77" i="2"/>
  <c r="BP77" i="2"/>
  <c r="DP77" i="2"/>
  <c r="BW100" i="2"/>
  <c r="CH111" i="2"/>
  <c r="BZ97" i="2"/>
  <c r="CJ97" i="2"/>
  <c r="BP97" i="2"/>
  <c r="CR97" i="2" s="1"/>
  <c r="DP97" i="2"/>
  <c r="EA97" i="2" s="1"/>
  <c r="BU97" i="2"/>
  <c r="CE97" i="2"/>
  <c r="BK97" i="2"/>
  <c r="DK97" i="2"/>
  <c r="CG108" i="2"/>
  <c r="BY27" i="2"/>
  <c r="CI27" i="2"/>
  <c r="BO27" i="2"/>
  <c r="DO27" i="2"/>
  <c r="DM50" i="2"/>
  <c r="BW50" i="2"/>
  <c r="BM50" i="2"/>
  <c r="CF125" i="2"/>
  <c r="BM143" i="2"/>
  <c r="BW143" i="2"/>
  <c r="DM143" i="2"/>
  <c r="BT32" i="2"/>
  <c r="DP58" i="2"/>
  <c r="BZ58" i="2"/>
  <c r="CJ58" i="2"/>
  <c r="BP58" i="2"/>
  <c r="EB58" i="2" s="1"/>
  <c r="BX46" i="2"/>
  <c r="CH46" i="2"/>
  <c r="BN46" i="2"/>
  <c r="CP46" i="2" s="1"/>
  <c r="DN46" i="2"/>
  <c r="BZ81" i="2"/>
  <c r="CJ81" i="2"/>
  <c r="BP81" i="2"/>
  <c r="EB81" i="2" s="1"/>
  <c r="DP81" i="2"/>
  <c r="BZ68" i="2"/>
  <c r="CJ68" i="2"/>
  <c r="BP68" i="2"/>
  <c r="DP68" i="2"/>
  <c r="BY93" i="2"/>
  <c r="BO93" i="2"/>
  <c r="DO93" i="2"/>
  <c r="BX34" i="2"/>
  <c r="CH34" i="2"/>
  <c r="BN34" i="2"/>
  <c r="DN34" i="2"/>
  <c r="BY69" i="2"/>
  <c r="BO69" i="2"/>
  <c r="DO69" i="2"/>
  <c r="BZ128" i="2"/>
  <c r="CJ128" i="2"/>
  <c r="BV93" i="2"/>
  <c r="BX144" i="2"/>
  <c r="CG144" i="2"/>
  <c r="DN144" i="2"/>
  <c r="BN144" i="2"/>
  <c r="BV126" i="2"/>
  <c r="CF126" i="2"/>
  <c r="BL126" i="2"/>
  <c r="DL126" i="2"/>
  <c r="DL31" i="2"/>
  <c r="BL31" i="2"/>
  <c r="BV31" i="2"/>
  <c r="BY81" i="2"/>
  <c r="CI81" i="2"/>
  <c r="BO81" i="2"/>
  <c r="DO81" i="2"/>
  <c r="DN101" i="2"/>
  <c r="BX101" i="2"/>
  <c r="BN101" i="2"/>
  <c r="DK113" i="2"/>
  <c r="BK113" i="2"/>
  <c r="BU113" i="2"/>
  <c r="CE113" i="2"/>
  <c r="BY106" i="2"/>
  <c r="CI106" i="2"/>
  <c r="BX96" i="2"/>
  <c r="BN96" i="2"/>
  <c r="DZ96" i="2" s="1"/>
  <c r="DN96" i="2"/>
  <c r="CD44" i="2"/>
  <c r="DN24" i="2"/>
  <c r="BN24" i="2"/>
  <c r="BX24" i="2"/>
  <c r="CH25" i="2"/>
  <c r="BT27" i="2"/>
  <c r="CD27" i="2"/>
  <c r="BX107" i="2"/>
  <c r="DO128" i="2"/>
  <c r="BO128" i="2"/>
  <c r="BY128" i="2"/>
  <c r="CI128" i="2"/>
  <c r="DJ111" i="2"/>
  <c r="BJ111" i="2"/>
  <c r="BT111" i="2"/>
  <c r="BT134" i="2"/>
  <c r="BJ134" i="2"/>
  <c r="DJ134" i="2"/>
  <c r="CJ134" i="2"/>
  <c r="BY135" i="2"/>
  <c r="CI135" i="2"/>
  <c r="BO135" i="2"/>
  <c r="DO135" i="2"/>
  <c r="BT99" i="2"/>
  <c r="CD99" i="2"/>
  <c r="BJ99" i="2"/>
  <c r="DJ99" i="2"/>
  <c r="BW24" i="2"/>
  <c r="DM31" i="2"/>
  <c r="BW31" i="2"/>
  <c r="BM31" i="2"/>
  <c r="CJ147" i="2"/>
  <c r="BT30" i="2"/>
  <c r="CD30" i="2"/>
  <c r="CE58" i="2"/>
  <c r="BY80" i="2"/>
  <c r="BO80" i="2"/>
  <c r="DO80" i="2"/>
  <c r="BW102" i="2"/>
  <c r="BW105" i="2"/>
  <c r="CG105" i="2"/>
  <c r="BY124" i="2"/>
  <c r="CI124" i="2"/>
  <c r="BO124" i="2"/>
  <c r="DO124" i="2"/>
  <c r="BN142" i="2"/>
  <c r="BX142" i="2"/>
  <c r="DN142" i="2"/>
  <c r="CI143" i="2"/>
  <c r="DK143" i="2"/>
  <c r="BK143" i="2"/>
  <c r="BU143" i="2"/>
  <c r="BU144" i="2"/>
  <c r="CE144" i="2"/>
  <c r="BK144" i="2"/>
  <c r="DK144" i="2"/>
  <c r="CF27" i="2"/>
  <c r="BT130" i="2"/>
  <c r="CD130" i="2"/>
  <c r="BJ130" i="2"/>
  <c r="DJ130" i="2"/>
  <c r="EB38" i="2"/>
  <c r="CS38" i="2"/>
  <c r="BY55" i="2"/>
  <c r="CI55" i="2"/>
  <c r="BO55" i="2"/>
  <c r="DO55" i="2"/>
  <c r="DP51" i="2"/>
  <c r="BZ51" i="2"/>
  <c r="CJ51" i="2"/>
  <c r="BP51" i="2"/>
  <c r="EB51" i="2" s="1"/>
  <c r="BX88" i="2"/>
  <c r="BN88" i="2"/>
  <c r="DN88" i="2"/>
  <c r="DN93" i="2"/>
  <c r="BX93" i="2"/>
  <c r="CH93" i="2"/>
  <c r="BN93" i="2"/>
  <c r="CQ93" i="2" s="1"/>
  <c r="CE132" i="2"/>
  <c r="DL76" i="2"/>
  <c r="BV76" i="2"/>
  <c r="BL76" i="2"/>
  <c r="BT83" i="2"/>
  <c r="CD83" i="2"/>
  <c r="CG95" i="2"/>
  <c r="BU106" i="2"/>
  <c r="BK106" i="2"/>
  <c r="DK106" i="2"/>
  <c r="BY120" i="2"/>
  <c r="CF87" i="2"/>
  <c r="DK101" i="2"/>
  <c r="BK101" i="2"/>
  <c r="BU101" i="2"/>
  <c r="CG98" i="2"/>
  <c r="BY24" i="2"/>
  <c r="BO24" i="2"/>
  <c r="DO24" i="2"/>
  <c r="CF78" i="2"/>
  <c r="BW23" i="2"/>
  <c r="DL62" i="2"/>
  <c r="BV62" i="2"/>
  <c r="BL62" i="2"/>
  <c r="BY52" i="2"/>
  <c r="CH52" i="2"/>
  <c r="BO52" i="2"/>
  <c r="DO52" i="2"/>
  <c r="CF110" i="2"/>
  <c r="CF98" i="2"/>
  <c r="BU116" i="2"/>
  <c r="CE116" i="2"/>
  <c r="BK116" i="2"/>
  <c r="DK116" i="2"/>
  <c r="BW129" i="2"/>
  <c r="BM129" i="2"/>
  <c r="DM129" i="2"/>
  <c r="BY139" i="2"/>
  <c r="CH139" i="2"/>
  <c r="BO139" i="2"/>
  <c r="DO139" i="2"/>
  <c r="BY88" i="2"/>
  <c r="CI88" i="2"/>
  <c r="BO88" i="2"/>
  <c r="DO88" i="2"/>
  <c r="DJ128" i="2"/>
  <c r="BJ128" i="2"/>
  <c r="BT128" i="2"/>
  <c r="CG21" i="2"/>
  <c r="DM61" i="2"/>
  <c r="BM61" i="2"/>
  <c r="BW61" i="2"/>
  <c r="BY35" i="2"/>
  <c r="CI35" i="2"/>
  <c r="BO35" i="2"/>
  <c r="DO35" i="2"/>
  <c r="CF48" i="2"/>
  <c r="BX38" i="2"/>
  <c r="CH38" i="2"/>
  <c r="BN38" i="2"/>
  <c r="CQ38" i="2" s="1"/>
  <c r="DN38" i="2"/>
  <c r="CF116" i="2"/>
  <c r="DM120" i="2"/>
  <c r="BW120" i="2"/>
  <c r="CG120" i="2"/>
  <c r="BM120" i="2"/>
  <c r="CF123" i="2"/>
  <c r="CG121" i="2"/>
  <c r="CI132" i="2"/>
  <c r="CI141" i="2"/>
  <c r="CE50" i="2"/>
  <c r="BU68" i="2"/>
  <c r="CE68" i="2"/>
  <c r="BW114" i="2"/>
  <c r="CG114" i="2"/>
  <c r="BM114" i="2"/>
  <c r="DM114" i="2"/>
  <c r="CE21" i="2"/>
  <c r="CD86" i="2"/>
  <c r="BZ25" i="2"/>
  <c r="CJ25" i="2"/>
  <c r="BP25" i="2"/>
  <c r="CR25" i="2" s="1"/>
  <c r="DP25" i="2"/>
  <c r="BZ53" i="2"/>
  <c r="CJ53" i="2"/>
  <c r="BP53" i="2"/>
  <c r="DP53" i="2"/>
  <c r="CG64" i="2"/>
  <c r="BU80" i="2"/>
  <c r="BZ93" i="2"/>
  <c r="CJ93" i="2"/>
  <c r="BP93" i="2"/>
  <c r="DP93" i="2"/>
  <c r="CI105" i="2"/>
  <c r="BY110" i="2"/>
  <c r="CI110" i="2"/>
  <c r="BV120" i="2"/>
  <c r="CF120" i="2"/>
  <c r="BL120" i="2"/>
  <c r="DX120" i="2" s="1"/>
  <c r="DL120" i="2"/>
  <c r="DJ116" i="2"/>
  <c r="BT116" i="2"/>
  <c r="CD116" i="2"/>
  <c r="BJ116" i="2"/>
  <c r="DM139" i="2"/>
  <c r="BW139" i="2"/>
  <c r="CG139" i="2"/>
  <c r="BM139" i="2"/>
  <c r="CP139" i="2" s="1"/>
  <c r="CH146" i="2"/>
  <c r="BZ32" i="2"/>
  <c r="CJ32" i="2"/>
  <c r="BP32" i="2"/>
  <c r="DP32" i="2"/>
  <c r="CF79" i="2"/>
  <c r="CH79" i="2"/>
  <c r="BW88" i="2"/>
  <c r="CG88" i="2"/>
  <c r="BZ23" i="2"/>
  <c r="CJ23" i="2"/>
  <c r="BP23" i="2"/>
  <c r="DP23" i="2"/>
  <c r="BY56" i="2"/>
  <c r="BO56" i="2"/>
  <c r="DO56" i="2"/>
  <c r="BX80" i="2"/>
  <c r="BN80" i="2"/>
  <c r="DN80" i="2"/>
  <c r="DK142" i="2"/>
  <c r="BK142" i="2"/>
  <c r="BU142" i="2"/>
  <c r="CE142" i="2"/>
  <c r="BW46" i="2"/>
  <c r="CF46" i="2"/>
  <c r="BM46" i="2"/>
  <c r="DM46" i="2"/>
  <c r="DN44" i="2"/>
  <c r="BX44" i="2"/>
  <c r="BN44" i="2"/>
  <c r="BX109" i="2"/>
  <c r="CH109" i="2"/>
  <c r="BN109" i="2"/>
  <c r="CP109" i="2" s="1"/>
  <c r="DN109" i="2"/>
  <c r="DY109" i="2" s="1"/>
  <c r="BU23" i="2"/>
  <c r="BK23" i="2"/>
  <c r="DK23" i="2"/>
  <c r="BV56" i="2"/>
  <c r="BL56" i="2"/>
  <c r="DL56" i="2"/>
  <c r="BZ137" i="2"/>
  <c r="CJ137" i="2"/>
  <c r="BX40" i="2"/>
  <c r="CH40" i="2"/>
  <c r="BN40" i="2"/>
  <c r="DN40" i="2"/>
  <c r="BX55" i="2"/>
  <c r="CH55" i="2"/>
  <c r="BN55" i="2"/>
  <c r="DN55" i="2"/>
  <c r="CJ143" i="2"/>
  <c r="BT144" i="2"/>
  <c r="BJ144" i="2"/>
  <c r="DJ144" i="2"/>
  <c r="BU56" i="2"/>
  <c r="CE56" i="2"/>
  <c r="CG72" i="2"/>
  <c r="BU134" i="2"/>
  <c r="CE134" i="2"/>
  <c r="BK134" i="2"/>
  <c r="DK134" i="2"/>
  <c r="BT75" i="2"/>
  <c r="CD75" i="2"/>
  <c r="CF72" i="2"/>
  <c r="CY74" i="2"/>
  <c r="BT119" i="2"/>
  <c r="BJ119" i="2"/>
  <c r="DJ119" i="2"/>
  <c r="CH126" i="2"/>
  <c r="BW127" i="2"/>
  <c r="CG127" i="2"/>
  <c r="BM127" i="2"/>
  <c r="DY127" i="2" s="1"/>
  <c r="DM127" i="2"/>
  <c r="BY130" i="2"/>
  <c r="CI130" i="2"/>
  <c r="BO130" i="2"/>
  <c r="DO130" i="2"/>
  <c r="BW141" i="2"/>
  <c r="CG141" i="2"/>
  <c r="DM141" i="2"/>
  <c r="DX141" i="2" s="1"/>
  <c r="BM141" i="2"/>
  <c r="CP141" i="2" s="1"/>
  <c r="BY138" i="2"/>
  <c r="CI138" i="2"/>
  <c r="BO138" i="2"/>
  <c r="DO138" i="2"/>
  <c r="BU100" i="2"/>
  <c r="BK100" i="2"/>
  <c r="DK100" i="2"/>
  <c r="CI122" i="2"/>
  <c r="DM40" i="2"/>
  <c r="BW40" i="2"/>
  <c r="BM40" i="2"/>
  <c r="BN62" i="2"/>
  <c r="DN62" i="2"/>
  <c r="BX62" i="2"/>
  <c r="BZ37" i="2"/>
  <c r="CJ37" i="2"/>
  <c r="BP37" i="2"/>
  <c r="DP37" i="2"/>
  <c r="CI79" i="2"/>
  <c r="CE121" i="2"/>
  <c r="DM107" i="2"/>
  <c r="BM107" i="2"/>
  <c r="BW107" i="2"/>
  <c r="CG107" i="2"/>
  <c r="DL106" i="2"/>
  <c r="BL106" i="2"/>
  <c r="BV106" i="2"/>
  <c r="DN128" i="2"/>
  <c r="BN128" i="2"/>
  <c r="BX128" i="2"/>
  <c r="CH128" i="2"/>
  <c r="BZ116" i="2"/>
  <c r="CJ116" i="2"/>
  <c r="BU139" i="2"/>
  <c r="BK139" i="2"/>
  <c r="DK139" i="2"/>
  <c r="BZ144" i="2"/>
  <c r="CJ144" i="2"/>
  <c r="DL143" i="2"/>
  <c r="BL143" i="2"/>
  <c r="BV143" i="2"/>
  <c r="CF143" i="2"/>
  <c r="BT65" i="2"/>
  <c r="CD65" i="2"/>
  <c r="CG48" i="2"/>
  <c r="BU36" i="2"/>
  <c r="CS33" i="2"/>
  <c r="EB33" i="2"/>
  <c r="CD41" i="2"/>
  <c r="BV45" i="2"/>
  <c r="CE45" i="2"/>
  <c r="BL45" i="2"/>
  <c r="DL45" i="2"/>
  <c r="CD51" i="2"/>
  <c r="BV89" i="2"/>
  <c r="CF89" i="2"/>
  <c r="CE84" i="2"/>
  <c r="BT92" i="2"/>
  <c r="BJ92" i="2"/>
  <c r="DJ92" i="2"/>
  <c r="CG90" i="2"/>
  <c r="BV107" i="2"/>
  <c r="BL107" i="2"/>
  <c r="CO107" i="2" s="1"/>
  <c r="DL107" i="2"/>
  <c r="CF29" i="2"/>
  <c r="CE29" i="2"/>
  <c r="BU24" i="2"/>
  <c r="CD54" i="2"/>
  <c r="DP66" i="2"/>
  <c r="BZ66" i="2"/>
  <c r="CJ66" i="2"/>
  <c r="BP66" i="2"/>
  <c r="EB66" i="2" s="1"/>
  <c r="DM80" i="2"/>
  <c r="BM80" i="2"/>
  <c r="CP80" i="2" s="1"/>
  <c r="BW80" i="2"/>
  <c r="CG80" i="2"/>
  <c r="BX83" i="2"/>
  <c r="CH83" i="2"/>
  <c r="BN83" i="2"/>
  <c r="DN83" i="2"/>
  <c r="DY83" i="2" s="1"/>
  <c r="BX119" i="2"/>
  <c r="BN119" i="2"/>
  <c r="DN119" i="2"/>
  <c r="CG145" i="2"/>
  <c r="BV145" i="2"/>
  <c r="CF145" i="2"/>
  <c r="CE60" i="2"/>
  <c r="BU120" i="2"/>
  <c r="CD120" i="2"/>
  <c r="BK120" i="2"/>
  <c r="DK120" i="2"/>
  <c r="CF86" i="2"/>
  <c r="DJ125" i="2"/>
  <c r="BJ125" i="2"/>
  <c r="DV125" i="2" s="1"/>
  <c r="BT125" i="2"/>
  <c r="CD125" i="2"/>
  <c r="BX27" i="2"/>
  <c r="CH27" i="2"/>
  <c r="BN27" i="2"/>
  <c r="DN27" i="2"/>
  <c r="BV37" i="2"/>
  <c r="CF37" i="2"/>
  <c r="BL37" i="2"/>
  <c r="CO37" i="2" s="1"/>
  <c r="DL37" i="2"/>
  <c r="CH54" i="2"/>
  <c r="DP59" i="2"/>
  <c r="BZ59" i="2"/>
  <c r="CJ59" i="2"/>
  <c r="BP59" i="2"/>
  <c r="CJ87" i="2"/>
  <c r="BX100" i="2"/>
  <c r="CH100" i="2"/>
  <c r="BN100" i="2"/>
  <c r="DN100" i="2"/>
  <c r="BY96" i="2"/>
  <c r="CI96" i="2"/>
  <c r="BO96" i="2"/>
  <c r="DO96" i="2"/>
  <c r="BY116" i="2"/>
  <c r="CH116" i="2"/>
  <c r="BX124" i="2"/>
  <c r="CH124" i="2"/>
  <c r="BN124" i="2"/>
  <c r="CQ124" i="2" s="1"/>
  <c r="DN124" i="2"/>
  <c r="BT124" i="2"/>
  <c r="CD124" i="2"/>
  <c r="BJ124" i="2"/>
  <c r="DJ124" i="2"/>
  <c r="CH133" i="2"/>
  <c r="BX134" i="2"/>
  <c r="BN134" i="2"/>
  <c r="DN134" i="2"/>
  <c r="CI147" i="2"/>
  <c r="CI94" i="2"/>
  <c r="CH45" i="2"/>
  <c r="CE118" i="2"/>
  <c r="BY77" i="2"/>
  <c r="CI77" i="2"/>
  <c r="BO77" i="2"/>
  <c r="DO77" i="2"/>
  <c r="DP89" i="2"/>
  <c r="BZ89" i="2"/>
  <c r="CJ89" i="2"/>
  <c r="BP89" i="2"/>
  <c r="CF138" i="2"/>
  <c r="CJ65" i="2"/>
  <c r="BT47" i="2"/>
  <c r="CD47" i="2"/>
  <c r="CE96" i="2"/>
  <c r="CE108" i="2"/>
  <c r="BX123" i="2"/>
  <c r="CH123" i="2"/>
  <c r="BN123" i="2"/>
  <c r="DN123" i="2"/>
  <c r="CG28" i="2"/>
  <c r="CD26" i="2"/>
  <c r="CD38" i="2"/>
  <c r="BT58" i="2"/>
  <c r="CD58" i="2"/>
  <c r="CF65" i="2"/>
  <c r="BV70" i="2"/>
  <c r="CF70" i="2"/>
  <c r="BL70" i="2"/>
  <c r="DL70" i="2"/>
  <c r="CG85" i="2"/>
  <c r="CH86" i="2"/>
  <c r="BY102" i="2"/>
  <c r="CI102" i="2"/>
  <c r="BO102" i="2"/>
  <c r="DO102" i="2"/>
  <c r="BT107" i="2"/>
  <c r="CD107" i="2"/>
  <c r="BJ107" i="2"/>
  <c r="DJ107" i="2"/>
  <c r="BZ121" i="2"/>
  <c r="CJ121" i="2"/>
  <c r="CG131" i="2"/>
  <c r="DO136" i="2"/>
  <c r="BO136" i="2"/>
  <c r="BY136" i="2"/>
  <c r="CI136" i="2"/>
  <c r="CG97" i="2"/>
  <c r="CF97" i="2"/>
  <c r="CG66" i="2"/>
  <c r="BO63" i="2"/>
  <c r="DO63" i="2"/>
  <c r="BY63" i="2"/>
  <c r="BX106" i="2"/>
  <c r="CH106" i="2"/>
  <c r="BZ52" i="2"/>
  <c r="CJ52" i="2"/>
  <c r="BP52" i="2"/>
  <c r="DP52" i="2"/>
  <c r="BZ120" i="2"/>
  <c r="CJ120" i="2"/>
  <c r="DM63" i="2"/>
  <c r="BM63" i="2"/>
  <c r="BW63" i="2"/>
  <c r="BT67" i="2"/>
  <c r="CD67" i="2"/>
  <c r="DM128" i="2"/>
  <c r="BW128" i="2"/>
  <c r="CG128" i="2"/>
  <c r="BM128" i="2"/>
  <c r="CO128" i="2" s="1"/>
  <c r="BV140" i="2"/>
  <c r="CF140" i="2"/>
  <c r="BL140" i="2"/>
  <c r="DL140" i="2"/>
  <c r="BU89" i="2"/>
  <c r="CE89" i="2"/>
  <c r="DW124" i="2"/>
  <c r="CF61" i="2"/>
  <c r="DM119" i="2"/>
  <c r="BW119" i="2"/>
  <c r="CG119" i="2"/>
  <c r="BM119" i="2"/>
  <c r="DY119" i="2" s="1"/>
  <c r="BZ126" i="2"/>
  <c r="CJ126" i="2"/>
  <c r="BV81" i="2"/>
  <c r="CF81" i="2"/>
  <c r="BL81" i="2"/>
  <c r="DL81" i="2"/>
  <c r="EB27" i="2"/>
  <c r="CS27" i="2"/>
  <c r="BY115" i="2"/>
  <c r="CI115" i="2"/>
  <c r="BO142" i="2"/>
  <c r="BY142" i="2"/>
  <c r="DO142" i="2"/>
  <c r="BT56" i="2"/>
  <c r="DN69" i="2"/>
  <c r="BX69" i="2"/>
  <c r="BN69" i="2"/>
  <c r="BT73" i="2"/>
  <c r="CD73" i="2"/>
  <c r="CH97" i="2"/>
  <c r="CG137" i="2"/>
  <c r="BV24" i="2"/>
  <c r="CF24" i="2"/>
  <c r="BL24" i="2"/>
  <c r="DL24" i="2"/>
  <c r="BT50" i="2"/>
  <c r="CD50" i="2"/>
  <c r="BV102" i="2"/>
  <c r="CF102" i="2"/>
  <c r="BU81" i="2"/>
  <c r="DL69" i="2"/>
  <c r="BV69" i="2"/>
  <c r="BL69" i="2"/>
  <c r="BZ92" i="2"/>
  <c r="CJ92" i="2"/>
  <c r="BP92" i="2"/>
  <c r="DP92" i="2"/>
  <c r="DN89" i="2"/>
  <c r="BX89" i="2"/>
  <c r="BN89" i="2"/>
  <c r="BX31" i="2"/>
  <c r="BN31" i="2"/>
  <c r="DN31" i="2"/>
  <c r="CE133" i="2"/>
  <c r="BW45" i="2"/>
  <c r="CG45" i="2"/>
  <c r="BM45" i="2"/>
  <c r="CP45" i="2" s="1"/>
  <c r="DM45" i="2"/>
  <c r="BU61" i="2"/>
  <c r="CE61" i="2"/>
  <c r="BX76" i="2"/>
  <c r="CH76" i="2"/>
  <c r="BN76" i="2"/>
  <c r="DN76" i="2"/>
  <c r="BY32" i="2"/>
  <c r="CI32" i="2"/>
  <c r="BO32" i="2"/>
  <c r="DO32" i="2"/>
  <c r="CD82" i="2"/>
  <c r="CD140" i="2"/>
  <c r="BV139" i="2"/>
  <c r="BL139" i="2"/>
  <c r="DL139" i="2"/>
  <c r="CH140" i="2"/>
  <c r="CI37" i="2"/>
  <c r="DM43" i="2"/>
  <c r="BW43" i="2"/>
  <c r="BM43" i="2"/>
  <c r="BZ64" i="2"/>
  <c r="CJ64" i="2"/>
  <c r="DP64" i="2"/>
  <c r="BP64" i="2"/>
  <c r="BV90" i="2"/>
  <c r="CF90" i="2"/>
  <c r="BY23" i="2"/>
  <c r="CH30" i="2"/>
  <c r="CY30" i="2"/>
  <c r="BT34" i="2"/>
  <c r="CD34" i="2"/>
  <c r="DN63" i="2"/>
  <c r="BN63" i="2"/>
  <c r="BX63" i="2"/>
  <c r="CH63" i="2"/>
  <c r="BT53" i="2"/>
  <c r="CD53" i="2"/>
  <c r="BT60" i="2"/>
  <c r="CD60" i="2"/>
  <c r="CJ75" i="2"/>
  <c r="DP101" i="2"/>
  <c r="BP101" i="2"/>
  <c r="BZ101" i="2"/>
  <c r="CJ101" i="2"/>
  <c r="CG87" i="2"/>
  <c r="BW113" i="2"/>
  <c r="CG113" i="2"/>
  <c r="BM113" i="2"/>
  <c r="DM113" i="2"/>
  <c r="CJ141" i="2"/>
  <c r="BT143" i="2"/>
  <c r="BJ143" i="2"/>
  <c r="DJ143" i="2"/>
  <c r="BX23" i="2"/>
  <c r="CH23" i="2"/>
  <c r="BN23" i="2"/>
  <c r="DN23" i="2"/>
  <c r="CE25" i="2"/>
  <c r="CN22" i="2"/>
  <c r="CW22" i="2" s="1"/>
  <c r="CJ39" i="2"/>
  <c r="BW58" i="2"/>
  <c r="CF58" i="2"/>
  <c r="BM58" i="2"/>
  <c r="CO58" i="2" s="1"/>
  <c r="DM58" i="2"/>
  <c r="CI75" i="2"/>
  <c r="BU88" i="2"/>
  <c r="BU93" i="2"/>
  <c r="CE93" i="2"/>
  <c r="CI112" i="2"/>
  <c r="BY103" i="2"/>
  <c r="BO103" i="2"/>
  <c r="DO103" i="2"/>
  <c r="CH33" i="2"/>
  <c r="CE26" i="2"/>
  <c r="BZ41" i="2"/>
  <c r="CJ41" i="2"/>
  <c r="BP41" i="2"/>
  <c r="CS41" i="2" s="1"/>
  <c r="DP41" i="2"/>
  <c r="BX129" i="2"/>
  <c r="CH129" i="2"/>
  <c r="BN129" i="2"/>
  <c r="DN129" i="2"/>
  <c r="BV32" i="2"/>
  <c r="BL32" i="2"/>
  <c r="DL32" i="2"/>
  <c r="CD104" i="2"/>
  <c r="BX59" i="2"/>
  <c r="CH59" i="2"/>
  <c r="BN59" i="2"/>
  <c r="DN59" i="2"/>
  <c r="CD70" i="2"/>
  <c r="DN70" i="2"/>
  <c r="BX70" i="2"/>
  <c r="CH70" i="2"/>
  <c r="BN70" i="2"/>
  <c r="CF124" i="2"/>
  <c r="BT133" i="2"/>
  <c r="CD133" i="2"/>
  <c r="BJ133" i="2"/>
  <c r="DV133" i="2" s="1"/>
  <c r="DJ133" i="2"/>
  <c r="DN135" i="2"/>
  <c r="BX135" i="2"/>
  <c r="CH135" i="2"/>
  <c r="BN135" i="2"/>
  <c r="DJ138" i="2"/>
  <c r="BT138" i="2"/>
  <c r="CD138" i="2"/>
  <c r="BJ138" i="2"/>
  <c r="BT77" i="2"/>
  <c r="CD77" i="2"/>
  <c r="DL23" i="2"/>
  <c r="BV23" i="2"/>
  <c r="CF23" i="2"/>
  <c r="BL23" i="2"/>
  <c r="CJ49" i="2"/>
  <c r="CE59" i="2"/>
  <c r="DJ28" i="2"/>
  <c r="BT28" i="2"/>
  <c r="CD28" i="2"/>
  <c r="BJ28" i="2"/>
  <c r="DM56" i="2"/>
  <c r="BW56" i="2"/>
  <c r="CG56" i="2"/>
  <c r="BM56" i="2"/>
  <c r="CO56" i="2" s="1"/>
  <c r="BY43" i="2"/>
  <c r="CI43" i="2"/>
  <c r="BO43" i="2"/>
  <c r="EA43" i="2" s="1"/>
  <c r="DO43" i="2"/>
  <c r="BU62" i="2"/>
  <c r="BT39" i="2"/>
  <c r="CD39" i="2"/>
  <c r="BW101" i="2"/>
  <c r="CG101" i="2"/>
  <c r="CE110" i="2"/>
  <c r="CH112" i="2"/>
  <c r="BU103" i="2"/>
  <c r="CE103" i="2"/>
  <c r="BK103" i="2"/>
  <c r="DK103" i="2"/>
  <c r="BT31" i="2"/>
  <c r="CD31" i="2"/>
  <c r="BY28" i="2"/>
  <c r="BO28" i="2"/>
  <c r="DO28" i="2"/>
  <c r="CF147" i="2"/>
  <c r="BT35" i="2"/>
  <c r="CD35" i="2"/>
  <c r="BY60" i="2"/>
  <c r="CI60" i="2"/>
  <c r="BO60" i="2"/>
  <c r="DO60" i="2"/>
  <c r="DZ60" i="2" s="1"/>
  <c r="BT69" i="2"/>
  <c r="CD69" i="2"/>
  <c r="DO72" i="2"/>
  <c r="BO72" i="2"/>
  <c r="BY72" i="2"/>
  <c r="CI72" i="2"/>
  <c r="BX84" i="2"/>
  <c r="BN84" i="2"/>
  <c r="DN84" i="2"/>
  <c r="CJ99" i="2"/>
  <c r="BZ90" i="2"/>
  <c r="CJ90" i="2"/>
  <c r="BP90" i="2"/>
  <c r="DP90" i="2"/>
  <c r="BZ117" i="2"/>
  <c r="CJ117" i="2"/>
  <c r="BY131" i="2"/>
  <c r="CH131" i="2"/>
  <c r="BO131" i="2"/>
  <c r="DO131" i="2"/>
  <c r="DJ148" i="2"/>
  <c r="BT148" i="2"/>
  <c r="CD148" i="2"/>
  <c r="BJ148" i="2"/>
  <c r="CD132" i="2"/>
  <c r="BX102" i="2"/>
  <c r="CH102" i="2"/>
  <c r="CE136" i="2"/>
  <c r="CI38" i="2"/>
  <c r="DO89" i="2"/>
  <c r="BY89" i="2"/>
  <c r="CI89" i="2"/>
  <c r="BO89" i="2"/>
  <c r="BW106" i="2"/>
  <c r="CG106" i="2"/>
  <c r="BT43" i="2"/>
  <c r="CD43" i="2"/>
  <c r="DK114" i="2"/>
  <c r="BK114" i="2"/>
  <c r="BU114" i="2"/>
  <c r="BZ44" i="2"/>
  <c r="CJ44" i="2"/>
  <c r="BP44" i="2"/>
  <c r="EB44" i="2" s="1"/>
  <c r="DP44" i="2"/>
  <c r="BW34" i="2"/>
  <c r="CG34" i="2"/>
  <c r="BM34" i="2"/>
  <c r="DM34" i="2"/>
  <c r="BV63" i="2"/>
  <c r="CE63" i="2"/>
  <c r="BL63" i="2"/>
  <c r="DL63" i="2"/>
  <c r="BM142" i="2"/>
  <c r="DY142" i="2" s="1"/>
  <c r="BW142" i="2"/>
  <c r="CG142" i="2"/>
  <c r="DM142" i="2"/>
  <c r="CG26" i="2"/>
  <c r="DN71" i="2"/>
  <c r="BN71" i="2"/>
  <c r="BX71" i="2"/>
  <c r="CH71" i="2"/>
  <c r="CH91" i="2"/>
  <c r="BX43" i="2"/>
  <c r="CH43" i="2"/>
  <c r="BN43" i="2"/>
  <c r="DN43" i="2"/>
  <c r="CI140" i="2"/>
  <c r="DO66" i="2"/>
  <c r="DZ66" i="2" s="1"/>
  <c r="BY66" i="2"/>
  <c r="CI66" i="2"/>
  <c r="BO66" i="2"/>
  <c r="BZ119" i="2"/>
  <c r="CJ119" i="2"/>
  <c r="BZ148" i="2"/>
  <c r="CJ148" i="2"/>
  <c r="BT109" i="2"/>
  <c r="CD109" i="2"/>
  <c r="BJ109" i="2"/>
  <c r="DJ109" i="2"/>
  <c r="BN77" i="2"/>
  <c r="CP77" i="2" s="1"/>
  <c r="DN77" i="2"/>
  <c r="BX77" i="2"/>
  <c r="CH77" i="2"/>
  <c r="BZ82" i="2"/>
  <c r="CJ82" i="2"/>
  <c r="BP82" i="2"/>
  <c r="DP82" i="2"/>
  <c r="CI137" i="2"/>
  <c r="BZ21" i="2"/>
  <c r="CJ21" i="2"/>
  <c r="BP21" i="2"/>
  <c r="CR21" i="2" s="1"/>
  <c r="DA21" i="2" s="1"/>
  <c r="DP21" i="2"/>
  <c r="BZ69" i="2"/>
  <c r="CJ69" i="2"/>
  <c r="BP69" i="2"/>
  <c r="DP69" i="2"/>
  <c r="CG135" i="2"/>
  <c r="BY144" i="2"/>
  <c r="CI144" i="2"/>
  <c r="DO144" i="2"/>
  <c r="BO144" i="2"/>
  <c r="BZ103" i="2"/>
  <c r="CJ103" i="2"/>
  <c r="BP103" i="2"/>
  <c r="DP103" i="2"/>
  <c r="BY62" i="2"/>
  <c r="BO62" i="2"/>
  <c r="DO62" i="2"/>
  <c r="DM77" i="2"/>
  <c r="BM77" i="2"/>
  <c r="BW77" i="2"/>
  <c r="BU92" i="2"/>
  <c r="CJ91" i="2"/>
  <c r="BW93" i="2"/>
  <c r="CG93" i="2"/>
  <c r="BT113" i="2"/>
  <c r="CD113" i="2"/>
  <c r="BJ113" i="2"/>
  <c r="DJ113" i="2"/>
  <c r="CJ104" i="2"/>
  <c r="BY148" i="2"/>
  <c r="BO148" i="2"/>
  <c r="DO148" i="2"/>
  <c r="BY39" i="2"/>
  <c r="CI39" i="2"/>
  <c r="BO39" i="2"/>
  <c r="CR39" i="2" s="1"/>
  <c r="DO39" i="2"/>
  <c r="BX61" i="2"/>
  <c r="CH61" i="2"/>
  <c r="BN61" i="2"/>
  <c r="DN61" i="2"/>
  <c r="BV100" i="2"/>
  <c r="CE122" i="2"/>
  <c r="BX143" i="2"/>
  <c r="CH143" i="2"/>
  <c r="DN143" i="2"/>
  <c r="BN143" i="2"/>
  <c r="BT87" i="2"/>
  <c r="CD87" i="2"/>
  <c r="BJ87" i="2"/>
  <c r="DJ87" i="2"/>
  <c r="BV36" i="2"/>
  <c r="CF36" i="2"/>
  <c r="BL36" i="2"/>
  <c r="DL36" i="2"/>
  <c r="CF118" i="2"/>
  <c r="BZ56" i="2"/>
  <c r="CJ56" i="2"/>
  <c r="BP56" i="2"/>
  <c r="DP56" i="2"/>
  <c r="CE51" i="2"/>
  <c r="DP48" i="2"/>
  <c r="BP48" i="2"/>
  <c r="BZ48" i="2"/>
  <c r="CJ48" i="2"/>
  <c r="BT115" i="2"/>
  <c r="CD115" i="2"/>
  <c r="BJ115" i="2"/>
  <c r="DJ115" i="2"/>
  <c r="BZ131" i="2"/>
  <c r="CJ131" i="2"/>
  <c r="BZ146" i="2"/>
  <c r="CJ146" i="2"/>
  <c r="CI78" i="2"/>
  <c r="BV67" i="2"/>
  <c r="CF67" i="2"/>
  <c r="DL67" i="2"/>
  <c r="BL67" i="2"/>
  <c r="DM32" i="2"/>
  <c r="BM32" i="2"/>
  <c r="BW32" i="2"/>
  <c r="CG32" i="2"/>
  <c r="CH29" i="2"/>
  <c r="DM62" i="2"/>
  <c r="BW62" i="2"/>
  <c r="BM62" i="2"/>
  <c r="BU48" i="2"/>
  <c r="CE48" i="2"/>
  <c r="BT61" i="2"/>
  <c r="CD61" i="2"/>
  <c r="BT114" i="2"/>
  <c r="BJ114" i="2"/>
  <c r="DJ114" i="2"/>
  <c r="DO101" i="2"/>
  <c r="BO101" i="2"/>
  <c r="BY101" i="2"/>
  <c r="BU102" i="2"/>
  <c r="BK102" i="2"/>
  <c r="DK102" i="2"/>
  <c r="BY119" i="2"/>
  <c r="CI119" i="2"/>
  <c r="CF137" i="2"/>
  <c r="DZ132" i="2"/>
  <c r="CF105" i="2"/>
  <c r="CF33" i="2"/>
  <c r="EI33" i="2"/>
  <c r="CD57" i="2"/>
  <c r="BY47" i="2"/>
  <c r="CI47" i="2"/>
  <c r="BO47" i="2"/>
  <c r="CR47" i="2" s="1"/>
  <c r="DO47" i="2"/>
  <c r="DP50" i="2"/>
  <c r="BZ50" i="2"/>
  <c r="CJ50" i="2"/>
  <c r="BP50" i="2"/>
  <c r="EB50" i="2" s="1"/>
  <c r="DO58" i="2"/>
  <c r="BY58" i="2"/>
  <c r="CI58" i="2"/>
  <c r="BO58" i="2"/>
  <c r="BZ80" i="2"/>
  <c r="CJ80" i="2"/>
  <c r="BP80" i="2"/>
  <c r="EB80" i="2" s="1"/>
  <c r="DP80" i="2"/>
  <c r="BZ100" i="2"/>
  <c r="CJ100" i="2"/>
  <c r="BP100" i="2"/>
  <c r="DP100" i="2"/>
  <c r="CF104" i="2"/>
  <c r="EJ104" i="2"/>
  <c r="CG116" i="2"/>
  <c r="DN122" i="2"/>
  <c r="BX122" i="2"/>
  <c r="CH122" i="2"/>
  <c r="BN122" i="2"/>
  <c r="BY36" i="2"/>
  <c r="CI36" i="2"/>
  <c r="BO36" i="2"/>
  <c r="DO36" i="2"/>
  <c r="BX35" i="2"/>
  <c r="CG35" i="2"/>
  <c r="BN35" i="2"/>
  <c r="DN35" i="2"/>
  <c r="BX47" i="2"/>
  <c r="CG47" i="2"/>
  <c r="BN47" i="2"/>
  <c r="DN47" i="2"/>
  <c r="CE52" i="2"/>
  <c r="BM68" i="2"/>
  <c r="DM68" i="2"/>
  <c r="BW68" i="2"/>
  <c r="CG68" i="2"/>
  <c r="CE72" i="2"/>
  <c r="BZ114" i="2"/>
  <c r="CJ114" i="2"/>
  <c r="BT88" i="2"/>
  <c r="CD88" i="2"/>
  <c r="BT102" i="2"/>
  <c r="BJ102" i="2"/>
  <c r="DJ102" i="2"/>
  <c r="DK128" i="2"/>
  <c r="BK128" i="2"/>
  <c r="BU128" i="2"/>
  <c r="CE128" i="2"/>
  <c r="BX130" i="2"/>
  <c r="BN130" i="2"/>
  <c r="DN130" i="2"/>
  <c r="BV135" i="2"/>
  <c r="CF135" i="2"/>
  <c r="BL135" i="2"/>
  <c r="DL135" i="2"/>
  <c r="DJ141" i="2"/>
  <c r="BJ141" i="2"/>
  <c r="BT141" i="2"/>
  <c r="CD141" i="2"/>
  <c r="BZ29" i="2"/>
  <c r="CJ29" i="2"/>
  <c r="BP29" i="2"/>
  <c r="DP29" i="2"/>
  <c r="CD49" i="2"/>
  <c r="EJ49" i="2"/>
  <c r="BY85" i="2"/>
  <c r="BO85" i="2"/>
  <c r="CQ85" i="2" s="1"/>
  <c r="DO85" i="2"/>
  <c r="DZ85" i="2" s="1"/>
  <c r="BU119" i="2"/>
  <c r="CE119" i="2"/>
  <c r="BK119" i="2"/>
  <c r="DK119" i="2"/>
  <c r="CF117" i="2"/>
  <c r="BZ28" i="2"/>
  <c r="CJ28" i="2"/>
  <c r="BP28" i="2"/>
  <c r="DP28" i="2"/>
  <c r="BZ63" i="2"/>
  <c r="CJ63" i="2"/>
  <c r="BP63" i="2"/>
  <c r="CR63" i="2" s="1"/>
  <c r="DP63" i="2"/>
  <c r="BX138" i="2"/>
  <c r="CH138" i="2"/>
  <c r="BN138" i="2"/>
  <c r="DN138" i="2"/>
  <c r="CH22" i="2"/>
  <c r="CE34" i="2"/>
  <c r="BZ31" i="2"/>
  <c r="CJ31" i="2"/>
  <c r="BP31" i="2"/>
  <c r="DP31" i="2"/>
  <c r="EA31" i="2" s="1"/>
  <c r="CF42" i="2"/>
  <c r="BX39" i="2"/>
  <c r="BN39" i="2"/>
  <c r="DN39" i="2"/>
  <c r="BX50" i="2"/>
  <c r="CH50" i="2"/>
  <c r="BN50" i="2"/>
  <c r="DN50" i="2"/>
  <c r="CF73" i="2"/>
  <c r="CI86" i="2"/>
  <c r="CG67" i="2"/>
  <c r="BT76" i="2"/>
  <c r="CD76" i="2"/>
  <c r="BV101" i="2"/>
  <c r="BZ85" i="2"/>
  <c r="CJ85" i="2"/>
  <c r="BP85" i="2"/>
  <c r="DP85" i="2"/>
  <c r="DJ85" i="2"/>
  <c r="BT85" i="2"/>
  <c r="BJ85" i="2"/>
  <c r="CG103" i="2"/>
  <c r="CD108" i="2"/>
  <c r="BT110" i="2"/>
  <c r="CD110" i="2"/>
  <c r="BJ110" i="2"/>
  <c r="DJ110" i="2"/>
  <c r="BY125" i="2"/>
  <c r="CI125" i="2"/>
  <c r="BO125" i="2"/>
  <c r="DO125" i="2"/>
  <c r="DM134" i="2"/>
  <c r="BW134" i="2"/>
  <c r="CG134" i="2"/>
  <c r="BM134" i="2"/>
  <c r="CF53" i="2"/>
  <c r="CG91" i="2"/>
  <c r="CH147" i="2"/>
  <c r="CF139" i="2"/>
  <c r="CH80" i="2"/>
  <c r="CH107" i="2"/>
  <c r="CI41" i="2"/>
  <c r="CZ41" i="2"/>
  <c r="CI24" i="2"/>
  <c r="EJ42" i="2"/>
  <c r="CD114" i="2"/>
  <c r="CX132" i="2"/>
  <c r="CH84" i="2"/>
  <c r="CW94" i="2"/>
  <c r="CY133" i="2"/>
  <c r="CY94" i="2"/>
  <c r="CH130" i="2"/>
  <c r="CG62" i="2"/>
  <c r="EG94" i="2"/>
  <c r="CF100" i="2"/>
  <c r="CH31" i="2"/>
  <c r="EJ94" i="2"/>
  <c r="CX54" i="2"/>
  <c r="CZ105" i="2"/>
  <c r="EI54" i="2"/>
  <c r="EH54" i="2"/>
  <c r="EJ132" i="2"/>
  <c r="CY54" i="2"/>
  <c r="CH69" i="2"/>
  <c r="EK54" i="2"/>
  <c r="EI75" i="2"/>
  <c r="EG79" i="2"/>
  <c r="CG38" i="2"/>
  <c r="EI30" i="2"/>
  <c r="EK87" i="2"/>
  <c r="DB30" i="2"/>
  <c r="CG24" i="2"/>
  <c r="CZ104" i="2"/>
  <c r="CE92" i="2"/>
  <c r="CE102" i="2"/>
  <c r="CE140" i="2"/>
  <c r="EI140" i="2"/>
  <c r="EG57" i="2"/>
  <c r="CD102" i="2"/>
  <c r="CV147" i="2"/>
  <c r="CE67" i="2"/>
  <c r="DB67" i="2"/>
  <c r="CF34" i="2"/>
  <c r="CI82" i="2"/>
  <c r="EL54" i="2"/>
  <c r="DA108" i="2"/>
  <c r="CE77" i="2"/>
  <c r="CD55" i="2"/>
  <c r="EL30" i="2"/>
  <c r="CI145" i="2"/>
  <c r="CW104" i="2"/>
  <c r="EI147" i="2"/>
  <c r="CG63" i="2"/>
  <c r="CF62" i="2"/>
  <c r="CG50" i="2"/>
  <c r="CY78" i="2"/>
  <c r="CG76" i="2"/>
  <c r="CE40" i="2"/>
  <c r="CD131" i="2"/>
  <c r="CE135" i="2"/>
  <c r="CI85" i="2"/>
  <c r="EG104" i="2"/>
  <c r="CX38" i="2"/>
  <c r="CE24" i="2"/>
  <c r="CF88" i="2"/>
  <c r="DA99" i="2"/>
  <c r="CE32" i="2"/>
  <c r="CH58" i="2"/>
  <c r="CD80" i="2"/>
  <c r="CH51" i="2"/>
  <c r="EL51" i="2"/>
  <c r="CI48" i="2"/>
  <c r="CD48" i="2"/>
  <c r="CY65" i="2"/>
  <c r="CE101" i="2"/>
  <c r="CH96" i="2"/>
  <c r="CE90" i="2"/>
  <c r="CG130" i="2"/>
  <c r="CY130" i="2"/>
  <c r="EG105" i="2"/>
  <c r="DA54" i="2"/>
  <c r="EJ87" i="2"/>
  <c r="DA26" i="2"/>
  <c r="EG41" i="2"/>
  <c r="EL57" i="2"/>
  <c r="CE100" i="2"/>
  <c r="CD134" i="2"/>
  <c r="EI86" i="2"/>
  <c r="CH148" i="2"/>
  <c r="CG69" i="2"/>
  <c r="CZ94" i="2"/>
  <c r="DA30" i="2"/>
  <c r="CG43" i="2"/>
  <c r="DB57" i="2"/>
  <c r="CG129" i="2"/>
  <c r="CZ42" i="2"/>
  <c r="CI92" i="2"/>
  <c r="CI68" i="2"/>
  <c r="DB22" i="2"/>
  <c r="CF80" i="2"/>
  <c r="EK30" i="2"/>
  <c r="DA42" i="2"/>
  <c r="CG84" i="2"/>
  <c r="CH81" i="2"/>
  <c r="EL22" i="2"/>
  <c r="CI51" i="2"/>
  <c r="CW54" i="2"/>
  <c r="CY132" i="2"/>
  <c r="CE106" i="2"/>
  <c r="CI21" i="2"/>
  <c r="CE44" i="2"/>
  <c r="DU94" i="1"/>
  <c r="BV123" i="1"/>
  <c r="BU123" i="1"/>
  <c r="BS42" i="1"/>
  <c r="BV116" i="1"/>
  <c r="CO29" i="1"/>
  <c r="CI94" i="1"/>
  <c r="BR95" i="1"/>
  <c r="DU95" i="1"/>
  <c r="BV133" i="1"/>
  <c r="DS133" i="1"/>
  <c r="BU133" i="1"/>
  <c r="BV68" i="1"/>
  <c r="DS143" i="1"/>
  <c r="CJ135" i="1"/>
  <c r="DT29" i="1"/>
  <c r="BR99" i="1"/>
  <c r="CK99" i="1"/>
  <c r="BU140" i="1"/>
  <c r="BS119" i="1"/>
  <c r="DS94" i="1"/>
  <c r="BV124" i="1"/>
  <c r="BU124" i="1"/>
  <c r="BR61" i="1"/>
  <c r="DX29" i="1"/>
  <c r="BS76" i="1"/>
  <c r="BQ42" i="1"/>
  <c r="CN135" i="1"/>
  <c r="CJ22" i="1"/>
  <c r="DY29" i="1"/>
  <c r="CI83" i="1"/>
  <c r="DS101" i="1"/>
  <c r="BS80" i="1"/>
  <c r="CK135" i="1"/>
  <c r="CM29" i="1"/>
  <c r="CK29" i="1"/>
  <c r="BT132" i="1"/>
  <c r="BU132" i="1"/>
  <c r="BU121" i="1"/>
  <c r="DU61" i="1"/>
  <c r="BV126" i="1"/>
  <c r="CL29" i="1"/>
  <c r="CJ29" i="1"/>
  <c r="BV127" i="1"/>
  <c r="BV88" i="1"/>
  <c r="DW140" i="1"/>
  <c r="BV100" i="1"/>
  <c r="CN29" i="1"/>
  <c r="BU126" i="1"/>
  <c r="DK25" i="1"/>
  <c r="CB25" i="1"/>
  <c r="DM55" i="1"/>
  <c r="CM59" i="1"/>
  <c r="DU59" i="1"/>
  <c r="CK59" i="1"/>
  <c r="DW59" i="1"/>
  <c r="CL59" i="1"/>
  <c r="DY59" i="1"/>
  <c r="CO59" i="1"/>
  <c r="CN59" i="1"/>
  <c r="DV59" i="1"/>
  <c r="DX59" i="1"/>
  <c r="DM22" i="1"/>
  <c r="CD22" i="1"/>
  <c r="DY22" i="1"/>
  <c r="BR71" i="1"/>
  <c r="BS71" i="1"/>
  <c r="CM68" i="1"/>
  <c r="CN68" i="1"/>
  <c r="CO68" i="1"/>
  <c r="CJ68" i="1"/>
  <c r="DY68" i="1"/>
  <c r="DX68" i="1"/>
  <c r="DV68" i="1"/>
  <c r="CL68" i="1"/>
  <c r="DU68" i="1"/>
  <c r="DW68" i="1"/>
  <c r="CK68" i="1"/>
  <c r="CE59" i="1"/>
  <c r="BU56" i="1"/>
  <c r="BV56" i="1"/>
  <c r="DY101" i="1"/>
  <c r="BR76" i="1"/>
  <c r="DV147" i="1"/>
  <c r="DT147" i="1"/>
  <c r="CL147" i="1"/>
  <c r="DW147" i="1"/>
  <c r="DX147" i="1"/>
  <c r="CJ147" i="1"/>
  <c r="CM147" i="1"/>
  <c r="CN147" i="1"/>
  <c r="DU147" i="1"/>
  <c r="CK147" i="1"/>
  <c r="DS147" i="1"/>
  <c r="CI147" i="1"/>
  <c r="BS139" i="1"/>
  <c r="DK136" i="1"/>
  <c r="CJ94" i="1"/>
  <c r="DT94" i="1"/>
  <c r="CM94" i="1"/>
  <c r="DW94" i="1"/>
  <c r="DX94" i="1"/>
  <c r="CN94" i="1"/>
  <c r="DY94" i="1"/>
  <c r="DS135" i="1"/>
  <c r="BS88" i="1"/>
  <c r="BT91" i="1"/>
  <c r="CM91" i="1"/>
  <c r="CO22" i="1"/>
  <c r="DW22" i="1"/>
  <c r="DU40" i="1"/>
  <c r="CK40" i="1"/>
  <c r="BQ89" i="1"/>
  <c r="BV42" i="1"/>
  <c r="BS122" i="1"/>
  <c r="DY40" i="1"/>
  <c r="CD37" i="1"/>
  <c r="DM37" i="1"/>
  <c r="CK131" i="1"/>
  <c r="DX131" i="1"/>
  <c r="BV102" i="1"/>
  <c r="BS39" i="1"/>
  <c r="DV83" i="1"/>
  <c r="CM131" i="1"/>
  <c r="DJ116" i="1"/>
  <c r="BS138" i="1"/>
  <c r="BT138" i="1"/>
  <c r="BR63" i="1"/>
  <c r="DT88" i="1"/>
  <c r="DV88" i="1"/>
  <c r="CL88" i="1"/>
  <c r="DW88" i="1"/>
  <c r="DX88" i="1"/>
  <c r="CM88" i="1"/>
  <c r="CO88" i="1"/>
  <c r="CN88" i="1"/>
  <c r="CI88" i="1"/>
  <c r="DS88" i="1"/>
  <c r="CJ88" i="1"/>
  <c r="BQ45" i="1"/>
  <c r="BR82" i="1"/>
  <c r="BQ81" i="1"/>
  <c r="BT93" i="1"/>
  <c r="CO52" i="1"/>
  <c r="CM52" i="1"/>
  <c r="DW52" i="1"/>
  <c r="CL52" i="1"/>
  <c r="DV52" i="1"/>
  <c r="DU52" i="1"/>
  <c r="CN52" i="1"/>
  <c r="CK52" i="1"/>
  <c r="DX52" i="1"/>
  <c r="DT52" i="1"/>
  <c r="CJ52" i="1"/>
  <c r="BS55" i="1"/>
  <c r="CL36" i="1"/>
  <c r="CJ36" i="1"/>
  <c r="DT36" i="1"/>
  <c r="DY36" i="1"/>
  <c r="CO36" i="1"/>
  <c r="DW36" i="1"/>
  <c r="DV36" i="1"/>
  <c r="CM36" i="1"/>
  <c r="CN36" i="1"/>
  <c r="CK36" i="1"/>
  <c r="DX36" i="1"/>
  <c r="DU36" i="1"/>
  <c r="CL76" i="1"/>
  <c r="DX76" i="1"/>
  <c r="CM76" i="1"/>
  <c r="DW76" i="1"/>
  <c r="CO76" i="1"/>
  <c r="DY76" i="1"/>
  <c r="CN76" i="1"/>
  <c r="BU117" i="1"/>
  <c r="DW117" i="1"/>
  <c r="BV117" i="1"/>
  <c r="BU100" i="1"/>
  <c r="BS96" i="1"/>
  <c r="CB27" i="1"/>
  <c r="DK27" i="1"/>
  <c r="DY23" i="1"/>
  <c r="DW23" i="1"/>
  <c r="DU23" i="1"/>
  <c r="CM23" i="1"/>
  <c r="CK23" i="1"/>
  <c r="CO23" i="1"/>
  <c r="DX23" i="1"/>
  <c r="CN23" i="1"/>
  <c r="DV23" i="1"/>
  <c r="CL23" i="1"/>
  <c r="BR43" i="1"/>
  <c r="BS43" i="1"/>
  <c r="BW44" i="1"/>
  <c r="DU44" i="1"/>
  <c r="BV44" i="1"/>
  <c r="BR54" i="1"/>
  <c r="BS54" i="1"/>
  <c r="BV60" i="1"/>
  <c r="BV80" i="1"/>
  <c r="CI80" i="1"/>
  <c r="BU41" i="1"/>
  <c r="CJ41" i="1"/>
  <c r="CI136" i="1"/>
  <c r="DU136" i="1"/>
  <c r="CN136" i="1"/>
  <c r="CK136" i="1"/>
  <c r="DV136" i="1"/>
  <c r="DX136" i="1"/>
  <c r="CL136" i="1"/>
  <c r="DW136" i="1"/>
  <c r="CJ136" i="1"/>
  <c r="CM136" i="1"/>
  <c r="DT136" i="1"/>
  <c r="CM112" i="1"/>
  <c r="CJ112" i="1"/>
  <c r="CI112" i="1"/>
  <c r="DU112" i="1"/>
  <c r="DW112" i="1"/>
  <c r="DT112" i="1"/>
  <c r="DV112" i="1"/>
  <c r="CL112" i="1"/>
  <c r="CN112" i="1"/>
  <c r="DX112" i="1"/>
  <c r="DX91" i="1"/>
  <c r="DK30" i="1"/>
  <c r="CB30" i="1"/>
  <c r="CI133" i="1"/>
  <c r="CM22" i="1"/>
  <c r="CN22" i="1"/>
  <c r="BS124" i="1"/>
  <c r="DS124" i="1"/>
  <c r="CD80" i="1"/>
  <c r="DV76" i="1"/>
  <c r="BR79" i="1"/>
  <c r="CN79" i="1"/>
  <c r="BT100" i="1"/>
  <c r="CJ100" i="1"/>
  <c r="CL40" i="1"/>
  <c r="DN37" i="1"/>
  <c r="BU110" i="1"/>
  <c r="DY53" i="1"/>
  <c r="BR56" i="1"/>
  <c r="CK56" i="1"/>
  <c r="BS107" i="1"/>
  <c r="BS57" i="1"/>
  <c r="DX132" i="1"/>
  <c r="CM132" i="1"/>
  <c r="CK132" i="1"/>
  <c r="DV132" i="1"/>
  <c r="DT132" i="1"/>
  <c r="CI132" i="1"/>
  <c r="DW132" i="1"/>
  <c r="CJ132" i="1"/>
  <c r="CL132" i="1"/>
  <c r="DS132" i="1"/>
  <c r="CN132" i="1"/>
  <c r="BS145" i="1"/>
  <c r="BR145" i="1"/>
  <c r="BU64" i="1"/>
  <c r="BT64" i="1"/>
  <c r="DM24" i="1"/>
  <c r="CD24" i="1"/>
  <c r="CJ119" i="1"/>
  <c r="BV109" i="1"/>
  <c r="BW109" i="1"/>
  <c r="BU105" i="1"/>
  <c r="BT105" i="1"/>
  <c r="DT140" i="1"/>
  <c r="CN140" i="1"/>
  <c r="CJ140" i="1"/>
  <c r="BT110" i="1"/>
  <c r="BS110" i="1"/>
  <c r="BT115" i="1"/>
  <c r="DW115" i="1"/>
  <c r="BU115" i="1"/>
  <c r="BV113" i="1"/>
  <c r="BW113" i="1"/>
  <c r="DM35" i="1"/>
  <c r="CD35" i="1"/>
  <c r="CB113" i="1"/>
  <c r="CB35" i="1"/>
  <c r="DK35" i="1"/>
  <c r="DK33" i="1"/>
  <c r="CB33" i="1"/>
  <c r="CK124" i="1"/>
  <c r="CI124" i="1"/>
  <c r="DX124" i="1"/>
  <c r="CN124" i="1"/>
  <c r="CL124" i="1"/>
  <c r="CM124" i="1"/>
  <c r="DV124" i="1"/>
  <c r="DT124" i="1"/>
  <c r="DU124" i="1"/>
  <c r="CJ124" i="1"/>
  <c r="DW124" i="1"/>
  <c r="CA122" i="1"/>
  <c r="CK76" i="1"/>
  <c r="DU76" i="1"/>
  <c r="CJ42" i="1"/>
  <c r="DV42" i="1"/>
  <c r="DY42" i="1"/>
  <c r="DT42" i="1"/>
  <c r="CN42" i="1"/>
  <c r="CL42" i="1"/>
  <c r="DW42" i="1"/>
  <c r="CM42" i="1"/>
  <c r="CO42" i="1"/>
  <c r="CK42" i="1"/>
  <c r="DU42" i="1"/>
  <c r="DY52" i="1"/>
  <c r="CN131" i="1"/>
  <c r="DS131" i="1"/>
  <c r="DS112" i="1"/>
  <c r="DL112" i="1"/>
  <c r="CI109" i="1"/>
  <c r="DS109" i="1"/>
  <c r="DT109" i="1"/>
  <c r="DV109" i="1"/>
  <c r="CL109" i="1"/>
  <c r="DU109" i="1"/>
  <c r="DW109" i="1"/>
  <c r="CM109" i="1"/>
  <c r="CJ109" i="1"/>
  <c r="DY109" i="1"/>
  <c r="CO109" i="1"/>
  <c r="DT126" i="1"/>
  <c r="CM126" i="1"/>
  <c r="CN126" i="1"/>
  <c r="DX126" i="1"/>
  <c r="DU126" i="1"/>
  <c r="CK126" i="1"/>
  <c r="CI126" i="1"/>
  <c r="DV126" i="1"/>
  <c r="CL126" i="1"/>
  <c r="DS126" i="1"/>
  <c r="CJ126" i="1"/>
  <c r="DW83" i="1"/>
  <c r="CL83" i="1"/>
  <c r="DU34" i="1"/>
  <c r="CO34" i="1"/>
  <c r="DY34" i="1"/>
  <c r="DW34" i="1"/>
  <c r="CM34" i="1"/>
  <c r="CJ34" i="1"/>
  <c r="CK34" i="1"/>
  <c r="CN34" i="1"/>
  <c r="DT34" i="1"/>
  <c r="CL34" i="1"/>
  <c r="DX34" i="1"/>
  <c r="DV34" i="1"/>
  <c r="DX53" i="1"/>
  <c r="CO53" i="1"/>
  <c r="DW53" i="1"/>
  <c r="CM53" i="1"/>
  <c r="CL53" i="1"/>
  <c r="CJ53" i="1"/>
  <c r="DV53" i="1"/>
  <c r="DT53" i="1"/>
  <c r="DU53" i="1"/>
  <c r="CN53" i="1"/>
  <c r="CK53" i="1"/>
  <c r="DY83" i="1"/>
  <c r="DV140" i="1"/>
  <c r="DU132" i="1"/>
  <c r="CJ101" i="1"/>
  <c r="CN101" i="1"/>
  <c r="DU101" i="1"/>
  <c r="DT101" i="1"/>
  <c r="DV101" i="1"/>
  <c r="CL101" i="1"/>
  <c r="BR120" i="1"/>
  <c r="BS120" i="1"/>
  <c r="BQ60" i="1"/>
  <c r="DT72" i="1"/>
  <c r="BT106" i="1"/>
  <c r="DU106" i="1"/>
  <c r="BU106" i="1"/>
  <c r="BV125" i="1"/>
  <c r="DX127" i="1"/>
  <c r="BS129" i="1"/>
  <c r="DN50" i="1"/>
  <c r="DW50" i="1"/>
  <c r="DY50" i="1"/>
  <c r="CL50" i="1"/>
  <c r="CO50" i="1"/>
  <c r="CN50" i="1"/>
  <c r="DV50" i="1"/>
  <c r="DX50" i="1"/>
  <c r="DU50" i="1"/>
  <c r="CK50" i="1"/>
  <c r="CM50" i="1"/>
  <c r="DT50" i="1"/>
  <c r="CJ50" i="1"/>
  <c r="BT66" i="1"/>
  <c r="CL141" i="1"/>
  <c r="DX141" i="1"/>
  <c r="CN141" i="1"/>
  <c r="DS141" i="1"/>
  <c r="CI141" i="1"/>
  <c r="DV141" i="1"/>
  <c r="DU141" i="1"/>
  <c r="CK141" i="1"/>
  <c r="DT141" i="1"/>
  <c r="CM141" i="1"/>
  <c r="CJ141" i="1"/>
  <c r="DW141" i="1"/>
  <c r="DV135" i="1"/>
  <c r="CL135" i="1"/>
  <c r="CJ56" i="1"/>
  <c r="DX135" i="1"/>
  <c r="BR113" i="1"/>
  <c r="DS113" i="1"/>
  <c r="BR146" i="1"/>
  <c r="DX133" i="1"/>
  <c r="BR64" i="1"/>
  <c r="DW64" i="1"/>
  <c r="BQ137" i="1"/>
  <c r="DM34" i="1"/>
  <c r="CD34" i="1"/>
  <c r="CN40" i="1"/>
  <c r="CI131" i="1"/>
  <c r="CB34" i="1"/>
  <c r="DK34" i="1"/>
  <c r="CE46" i="1"/>
  <c r="BR38" i="1"/>
  <c r="DS125" i="1"/>
  <c r="CN125" i="1"/>
  <c r="DS83" i="1"/>
  <c r="CJ133" i="1"/>
  <c r="DW133" i="1"/>
  <c r="CM133" i="1"/>
  <c r="DU133" i="1"/>
  <c r="CK133" i="1"/>
  <c r="CJ131" i="1"/>
  <c r="DX70" i="1"/>
  <c r="CN70" i="1"/>
  <c r="CM70" i="1"/>
  <c r="CL70" i="1"/>
  <c r="DW70" i="1"/>
  <c r="CK70" i="1"/>
  <c r="DV70" i="1"/>
  <c r="DY70" i="1"/>
  <c r="DU70" i="1"/>
  <c r="BR134" i="1"/>
  <c r="CL134" i="1"/>
  <c r="BU85" i="1"/>
  <c r="BS128" i="1"/>
  <c r="BR128" i="1"/>
  <c r="DV32" i="1"/>
  <c r="DT32" i="1"/>
  <c r="CN32" i="1"/>
  <c r="DW32" i="1"/>
  <c r="DY32" i="1"/>
  <c r="CM32" i="1"/>
  <c r="CO32" i="1"/>
  <c r="CJ32" i="1"/>
  <c r="CL32" i="1"/>
  <c r="DX32" i="1"/>
  <c r="DU32" i="1"/>
  <c r="CK32" i="1"/>
  <c r="BR35" i="1"/>
  <c r="DW35" i="1"/>
  <c r="CL106" i="1"/>
  <c r="DT103" i="1"/>
  <c r="CL103" i="1"/>
  <c r="CJ103" i="1"/>
  <c r="DU103" i="1"/>
  <c r="DY103" i="1"/>
  <c r="CO103" i="1"/>
  <c r="CN103" i="1"/>
  <c r="DX103" i="1"/>
  <c r="CK103" i="1"/>
  <c r="DV103" i="1"/>
  <c r="CI103" i="1"/>
  <c r="DS103" i="1"/>
  <c r="DX66" i="1"/>
  <c r="DW66" i="1"/>
  <c r="CM66" i="1"/>
  <c r="CN66" i="1"/>
  <c r="DV66" i="1"/>
  <c r="CL66" i="1"/>
  <c r="CO66" i="1"/>
  <c r="DY66" i="1"/>
  <c r="CK66" i="1"/>
  <c r="DT66" i="1"/>
  <c r="CJ66" i="1"/>
  <c r="DU66" i="1"/>
  <c r="BS63" i="1"/>
  <c r="DK41" i="1"/>
  <c r="DV44" i="1"/>
  <c r="DM21" i="1"/>
  <c r="CD21" i="1"/>
  <c r="BS123" i="1"/>
  <c r="DX123" i="1"/>
  <c r="BR74" i="1"/>
  <c r="CD30" i="1"/>
  <c r="DM30" i="1"/>
  <c r="BQ90" i="1"/>
  <c r="CD111" i="1"/>
  <c r="DV26" i="1"/>
  <c r="DU26" i="1"/>
  <c r="CO26" i="1"/>
  <c r="DW26" i="1"/>
  <c r="CL26" i="1"/>
  <c r="CM26" i="1"/>
  <c r="DY26" i="1"/>
  <c r="CK26" i="1"/>
  <c r="DT26" i="1"/>
  <c r="DX117" i="1"/>
  <c r="CN117" i="1"/>
  <c r="CM117" i="1"/>
  <c r="CK117" i="1"/>
  <c r="CJ117" i="1"/>
  <c r="CI117" i="1"/>
  <c r="DS117" i="1"/>
  <c r="DU117" i="1"/>
  <c r="DT117" i="1"/>
  <c r="CL117" i="1"/>
  <c r="DV117" i="1"/>
  <c r="CL133" i="1"/>
  <c r="CM135" i="1"/>
  <c r="DX22" i="1"/>
  <c r="CO77" i="1"/>
  <c r="CL77" i="1"/>
  <c r="CK77" i="1"/>
  <c r="DX77" i="1"/>
  <c r="CN77" i="1"/>
  <c r="DW77" i="1"/>
  <c r="CM77" i="1"/>
  <c r="DV77" i="1"/>
  <c r="DS77" i="1"/>
  <c r="CI77" i="1"/>
  <c r="BT90" i="1"/>
  <c r="BU90" i="1"/>
  <c r="CK100" i="1"/>
  <c r="CN133" i="1"/>
  <c r="DW40" i="1"/>
  <c r="CO40" i="1"/>
  <c r="BQ27" i="1"/>
  <c r="BS92" i="1"/>
  <c r="DS92" i="1"/>
  <c r="CJ125" i="1"/>
  <c r="CL125" i="1"/>
  <c r="BU67" i="1"/>
  <c r="CM67" i="1"/>
  <c r="CO83" i="1"/>
  <c r="DT133" i="1"/>
  <c r="CK140" i="1"/>
  <c r="BQ122" i="1"/>
  <c r="DW131" i="1"/>
  <c r="CO70" i="1"/>
  <c r="BQ73" i="1"/>
  <c r="BS105" i="1"/>
  <c r="BR105" i="1"/>
  <c r="BS75" i="1"/>
  <c r="BR75" i="1"/>
  <c r="BU69" i="1"/>
  <c r="DV69" i="1"/>
  <c r="BT69" i="1"/>
  <c r="CK110" i="1"/>
  <c r="CM110" i="1"/>
  <c r="DW110" i="1"/>
  <c r="DT110" i="1"/>
  <c r="CJ110" i="1"/>
  <c r="CL110" i="1"/>
  <c r="DS110" i="1"/>
  <c r="CI110" i="1"/>
  <c r="DV110" i="1"/>
  <c r="BQ119" i="1"/>
  <c r="BR97" i="1"/>
  <c r="BS97" i="1"/>
  <c r="CJ30" i="1"/>
  <c r="CN30" i="1"/>
  <c r="DY30" i="1"/>
  <c r="DT30" i="1"/>
  <c r="CM30" i="1"/>
  <c r="DW30" i="1"/>
  <c r="DU30" i="1"/>
  <c r="CK30" i="1"/>
  <c r="DX30" i="1"/>
  <c r="CO30" i="1"/>
  <c r="CL30" i="1"/>
  <c r="DV30" i="1"/>
  <c r="BQ104" i="1"/>
  <c r="BR104" i="1"/>
  <c r="BT98" i="1"/>
  <c r="BS98" i="1"/>
  <c r="CK98" i="1"/>
  <c r="BS116" i="1"/>
  <c r="CI116" i="1"/>
  <c r="BT84" i="1"/>
  <c r="DY93" i="1"/>
  <c r="CO93" i="1"/>
  <c r="DU93" i="1"/>
  <c r="CK93" i="1"/>
  <c r="CJ93" i="1"/>
  <c r="DX93" i="1"/>
  <c r="DT93" i="1"/>
  <c r="CM93" i="1"/>
  <c r="DS93" i="1"/>
  <c r="DW93" i="1"/>
  <c r="CB26" i="1"/>
  <c r="DK26" i="1"/>
  <c r="CM69" i="1"/>
  <c r="CK69" i="1"/>
  <c r="CL69" i="1"/>
  <c r="DU69" i="1"/>
  <c r="DY69" i="1"/>
  <c r="CJ69" i="1"/>
  <c r="CO69" i="1"/>
  <c r="DW69" i="1"/>
  <c r="DY87" i="1"/>
  <c r="DW135" i="1"/>
  <c r="BV122" i="1"/>
  <c r="BU51" i="1"/>
  <c r="CL51" i="1"/>
  <c r="CK22" i="1"/>
  <c r="DY77" i="1"/>
  <c r="CO67" i="1"/>
  <c r="BQ63" i="1"/>
  <c r="BS21" i="1"/>
  <c r="CE77" i="1"/>
  <c r="DV133" i="1"/>
  <c r="CK113" i="1"/>
  <c r="DV40" i="1"/>
  <c r="BS127" i="1"/>
  <c r="CI127" i="1"/>
  <c r="CI99" i="1"/>
  <c r="DT131" i="1"/>
  <c r="CM83" i="1"/>
  <c r="DT125" i="1"/>
  <c r="BT81" i="1"/>
  <c r="CN83" i="1"/>
  <c r="BR115" i="1"/>
  <c r="DU140" i="1"/>
  <c r="DX140" i="1"/>
  <c r="DV131" i="1"/>
  <c r="DU135" i="1"/>
  <c r="DX28" i="1"/>
  <c r="CL28" i="1"/>
  <c r="DT28" i="1"/>
  <c r="CJ28" i="1"/>
  <c r="CK28" i="1"/>
  <c r="DV28" i="1"/>
  <c r="DU28" i="1"/>
  <c r="DY28" i="1"/>
  <c r="CO28" i="1"/>
  <c r="DW28" i="1"/>
  <c r="CN28" i="1"/>
  <c r="CM28" i="1"/>
  <c r="CJ111" i="1"/>
  <c r="DW111" i="1"/>
  <c r="CM111" i="1"/>
  <c r="CL111" i="1"/>
  <c r="DU111" i="1"/>
  <c r="CK111" i="1"/>
  <c r="DT111" i="1"/>
  <c r="DX111" i="1"/>
  <c r="DS111" i="1"/>
  <c r="DV111" i="1"/>
  <c r="BQ129" i="1"/>
  <c r="DV129" i="1"/>
  <c r="BR129" i="1"/>
  <c r="BS130" i="1"/>
  <c r="BR130" i="1"/>
  <c r="BV92" i="1"/>
  <c r="BU92" i="1"/>
  <c r="CJ92" i="1"/>
  <c r="DM27" i="1"/>
  <c r="CD27" i="1"/>
  <c r="BU65" i="1"/>
  <c r="BT65" i="1"/>
  <c r="DU65" i="1"/>
  <c r="CO61" i="1"/>
  <c r="DX61" i="1"/>
  <c r="DY61" i="1"/>
  <c r="CN61" i="1"/>
  <c r="DW61" i="1"/>
  <c r="CM61" i="1"/>
  <c r="DT61" i="1"/>
  <c r="DV61" i="1"/>
  <c r="CL61" i="1"/>
  <c r="CK61" i="1"/>
  <c r="CJ61" i="1"/>
  <c r="BT104" i="1"/>
  <c r="BS104" i="1"/>
  <c r="CN80" i="1"/>
  <c r="BT55" i="1"/>
  <c r="BS121" i="1"/>
  <c r="CM121" i="1"/>
  <c r="BT20" i="1"/>
  <c r="DT20" i="1"/>
  <c r="BS20" i="1"/>
  <c r="BT86" i="1"/>
  <c r="DT86" i="1"/>
  <c r="BV107" i="1"/>
  <c r="BW107" i="1"/>
  <c r="BQ102" i="1"/>
  <c r="BR102" i="1"/>
  <c r="BR55" i="1"/>
  <c r="BU57" i="1"/>
  <c r="BR96" i="1"/>
  <c r="DU96" i="1"/>
  <c r="BS46" i="1"/>
  <c r="BR46" i="1"/>
  <c r="CI111" i="1"/>
  <c r="CE40" i="1"/>
  <c r="CO101" i="1"/>
  <c r="CI93" i="1"/>
  <c r="BV142" i="1"/>
  <c r="DT142" i="1"/>
  <c r="BV114" i="1"/>
  <c r="CN51" i="1"/>
  <c r="CM115" i="1"/>
  <c r="DW33" i="1"/>
  <c r="CK33" i="1"/>
  <c r="CM33" i="1"/>
  <c r="CN33" i="1"/>
  <c r="DU33" i="1"/>
  <c r="DX33" i="1"/>
  <c r="DV33" i="1"/>
  <c r="CL33" i="1"/>
  <c r="CJ33" i="1"/>
  <c r="DT33" i="1"/>
  <c r="CO33" i="1"/>
  <c r="DY33" i="1"/>
  <c r="CL22" i="1"/>
  <c r="BU87" i="1"/>
  <c r="DT87" i="1"/>
  <c r="DK32" i="1"/>
  <c r="CB32" i="1"/>
  <c r="CN67" i="1"/>
  <c r="DW126" i="1"/>
  <c r="CN20" i="1"/>
  <c r="DX20" i="1"/>
  <c r="CJ20" i="1"/>
  <c r="CO20" i="1"/>
  <c r="DY20" i="1"/>
  <c r="CB29" i="1"/>
  <c r="DK29" i="1"/>
  <c r="BT108" i="1"/>
  <c r="DS108" i="1"/>
  <c r="DT40" i="1"/>
  <c r="CM40" i="1"/>
  <c r="DW99" i="1"/>
  <c r="BU20" i="1"/>
  <c r="CK125" i="1"/>
  <c r="DW125" i="1"/>
  <c r="DX83" i="1"/>
  <c r="CJ83" i="1"/>
  <c r="CM92" i="1"/>
  <c r="DM29" i="1"/>
  <c r="CD29" i="1"/>
  <c r="CI140" i="1"/>
  <c r="CL140" i="1"/>
  <c r="BT58" i="1"/>
  <c r="DX58" i="1"/>
  <c r="CL131" i="1"/>
  <c r="BR25" i="1"/>
  <c r="CO25" i="1"/>
  <c r="DT83" i="1"/>
  <c r="DW74" i="1"/>
  <c r="CM74" i="1"/>
  <c r="DT74" i="1"/>
  <c r="DY74" i="1"/>
  <c r="CO74" i="1"/>
  <c r="DX74" i="1"/>
  <c r="CN74" i="1"/>
  <c r="DU74" i="1"/>
  <c r="CL74" i="1"/>
  <c r="CJ74" i="1"/>
  <c r="DV74" i="1"/>
  <c r="DK38" i="1"/>
  <c r="CB38" i="1"/>
  <c r="CK112" i="1"/>
  <c r="BS62" i="1"/>
  <c r="BR62" i="1"/>
  <c r="CO62" i="1"/>
  <c r="DV39" i="1"/>
  <c r="CL39" i="1"/>
  <c r="DY39" i="1"/>
  <c r="CM39" i="1"/>
  <c r="DT39" i="1"/>
  <c r="DW39" i="1"/>
  <c r="CJ39" i="1"/>
  <c r="CO39" i="1"/>
  <c r="CK39" i="1"/>
  <c r="CN39" i="1"/>
  <c r="DU39" i="1"/>
  <c r="DX39" i="1"/>
  <c r="DM32" i="1"/>
  <c r="CD32" i="1"/>
  <c r="CO72" i="1"/>
  <c r="CJ72" i="1"/>
  <c r="DY72" i="1"/>
  <c r="CN72" i="1"/>
  <c r="CM72" i="1"/>
  <c r="CK72" i="1"/>
  <c r="DX72" i="1"/>
  <c r="DU72" i="1"/>
  <c r="DW72" i="1"/>
  <c r="DV72" i="1"/>
  <c r="CL72" i="1"/>
  <c r="DV55" i="1"/>
  <c r="BT78" i="1"/>
  <c r="DW107" i="1"/>
  <c r="DT107" i="1"/>
  <c r="DS107" i="1"/>
  <c r="CJ107" i="1"/>
  <c r="CI107" i="1"/>
  <c r="BQ144" i="1"/>
  <c r="CI101" i="1"/>
  <c r="CL114" i="1"/>
  <c r="BR84" i="1"/>
  <c r="DX84" i="1"/>
  <c r="CI135" i="1"/>
  <c r="BS48" i="1"/>
  <c r="CK48" i="1"/>
  <c r="BQ78" i="1"/>
  <c r="DU22" i="1"/>
  <c r="BQ47" i="1"/>
  <c r="DX26" i="1"/>
  <c r="CD26" i="1"/>
  <c r="DM26" i="1"/>
  <c r="CI143" i="1"/>
  <c r="CJ143" i="1"/>
  <c r="DT143" i="1"/>
  <c r="DU143" i="1"/>
  <c r="DW143" i="1"/>
  <c r="CM143" i="1"/>
  <c r="DV143" i="1"/>
  <c r="DX143" i="1"/>
  <c r="CL143" i="1"/>
  <c r="CN143" i="1"/>
  <c r="CK143" i="1"/>
  <c r="DT22" i="1"/>
  <c r="BT24" i="1"/>
  <c r="DU24" i="1"/>
  <c r="DW31" i="1"/>
  <c r="DY31" i="1"/>
  <c r="CM31" i="1"/>
  <c r="CO31" i="1"/>
  <c r="DX31" i="1"/>
  <c r="CN31" i="1"/>
  <c r="DU31" i="1"/>
  <c r="CK31" i="1"/>
  <c r="CL31" i="1"/>
  <c r="DT31" i="1"/>
  <c r="CJ31" i="1"/>
  <c r="DV31" i="1"/>
  <c r="DV67" i="1"/>
  <c r="DX142" i="1"/>
  <c r="BS85" i="1"/>
  <c r="CI85" i="1"/>
  <c r="BU49" i="1"/>
  <c r="BU47" i="1"/>
  <c r="CJ40" i="1"/>
  <c r="DX40" i="1"/>
  <c r="BU118" i="1"/>
  <c r="BS49" i="1"/>
  <c r="BT114" i="1"/>
  <c r="DT114" i="1"/>
  <c r="BQ21" i="1"/>
  <c r="DU125" i="1"/>
  <c r="DT92" i="1"/>
  <c r="DW92" i="1"/>
  <c r="CK101" i="1"/>
  <c r="DU77" i="1"/>
  <c r="DS140" i="1"/>
  <c r="CM140" i="1"/>
  <c r="DU131" i="1"/>
  <c r="DX42" i="1"/>
  <c r="CH125" i="2"/>
  <c r="EK125" i="2"/>
  <c r="EJ78" i="2"/>
  <c r="CZ78" i="2"/>
  <c r="EH118" i="2"/>
  <c r="CX118" i="2"/>
  <c r="CY87" i="2"/>
  <c r="EI87" i="2"/>
  <c r="CZ87" i="2"/>
  <c r="EK82" i="2"/>
  <c r="DA82" i="2"/>
  <c r="EH49" i="2"/>
  <c r="CX49" i="2"/>
  <c r="EK48" i="2"/>
  <c r="DA48" i="2"/>
  <c r="EJ95" i="2"/>
  <c r="CZ95" i="2"/>
  <c r="EJ79" i="2"/>
  <c r="CZ79" i="2"/>
  <c r="CD93" i="2"/>
  <c r="EJ74" i="2"/>
  <c r="CZ74" i="2"/>
  <c r="DA133" i="2"/>
  <c r="EL112" i="2"/>
  <c r="DB112" i="2"/>
  <c r="CG27" i="2"/>
  <c r="CZ27" i="2"/>
  <c r="CF127" i="2"/>
  <c r="EF127" i="2"/>
  <c r="EJ33" i="2"/>
  <c r="CZ33" i="2"/>
  <c r="EI49" i="2"/>
  <c r="CZ82" i="2"/>
  <c r="EG118" i="2"/>
  <c r="CW118" i="2"/>
  <c r="CE36" i="2"/>
  <c r="EB23" i="2"/>
  <c r="CS23" i="2"/>
  <c r="CG59" i="2"/>
  <c r="EK108" i="2"/>
  <c r="EH57" i="2"/>
  <c r="CX57" i="2"/>
  <c r="CD36" i="2"/>
  <c r="CH60" i="2"/>
  <c r="EL60" i="2"/>
  <c r="CW49" i="2"/>
  <c r="EL105" i="2"/>
  <c r="EH34" i="2"/>
  <c r="CX34" i="2"/>
  <c r="CE143" i="2"/>
  <c r="CI93" i="2"/>
  <c r="EJ93" i="2"/>
  <c r="CZ118" i="2"/>
  <c r="CH92" i="2"/>
  <c r="CX75" i="2"/>
  <c r="EK33" i="2"/>
  <c r="EK86" i="2"/>
  <c r="DA86" i="2"/>
  <c r="EG34" i="2"/>
  <c r="CW34" i="2"/>
  <c r="EH33" i="2"/>
  <c r="CX33" i="2"/>
  <c r="CY86" i="2"/>
  <c r="EH137" i="2"/>
  <c r="CX137" i="2"/>
  <c r="EH112" i="2"/>
  <c r="CI148" i="2"/>
  <c r="EL91" i="2"/>
  <c r="DB91" i="2"/>
  <c r="CG77" i="2"/>
  <c r="CW105" i="2"/>
  <c r="DA95" i="2"/>
  <c r="CI28" i="2"/>
  <c r="CE62" i="2"/>
  <c r="EF104" i="2"/>
  <c r="CV104" i="2"/>
  <c r="CE88" i="2"/>
  <c r="EK42" i="2"/>
  <c r="EG49" i="2"/>
  <c r="CW38" i="2"/>
  <c r="EF140" i="2"/>
  <c r="CV140" i="2"/>
  <c r="EG133" i="2"/>
  <c r="CW133" i="2"/>
  <c r="EJ57" i="2"/>
  <c r="EK94" i="2"/>
  <c r="DA94" i="2"/>
  <c r="CE120" i="2"/>
  <c r="CH119" i="2"/>
  <c r="EI133" i="2"/>
  <c r="CD103" i="2"/>
  <c r="EH132" i="2"/>
  <c r="CH145" i="2"/>
  <c r="CE80" i="2"/>
  <c r="CY80" i="2"/>
  <c r="EF99" i="2"/>
  <c r="CV99" i="2"/>
  <c r="CD111" i="2"/>
  <c r="CH101" i="2"/>
  <c r="EI65" i="2"/>
  <c r="EJ118" i="2"/>
  <c r="CG81" i="2"/>
  <c r="CI59" i="2"/>
  <c r="CD40" i="2"/>
  <c r="CH32" i="2"/>
  <c r="CW42" i="2"/>
  <c r="EJ137" i="2"/>
  <c r="CZ137" i="2"/>
  <c r="EG74" i="2"/>
  <c r="CW74" i="2"/>
  <c r="EJ26" i="2"/>
  <c r="CZ26" i="2"/>
  <c r="CH115" i="2"/>
  <c r="EG65" i="2"/>
  <c r="EI78" i="2"/>
  <c r="EF112" i="2"/>
  <c r="CV112" i="2"/>
  <c r="CZ65" i="2"/>
  <c r="CV137" i="2"/>
  <c r="EF137" i="2"/>
  <c r="EK84" i="2"/>
  <c r="DA84" i="2"/>
  <c r="CD135" i="2"/>
  <c r="EH135" i="2"/>
  <c r="EL67" i="2"/>
  <c r="EG42" i="2"/>
  <c r="EL65" i="2"/>
  <c r="DB65" i="2"/>
  <c r="EH86" i="2"/>
  <c r="CX86" i="2"/>
  <c r="EK49" i="2"/>
  <c r="DA49" i="2"/>
  <c r="CR49" i="2"/>
  <c r="EL74" i="2"/>
  <c r="DB74" i="2"/>
  <c r="EI79" i="2"/>
  <c r="EK41" i="2"/>
  <c r="DA41" i="2"/>
  <c r="CF107" i="2"/>
  <c r="EI95" i="2"/>
  <c r="CY95" i="2"/>
  <c r="CG96" i="2"/>
  <c r="CW112" i="2"/>
  <c r="CY99" i="2"/>
  <c r="EI99" i="2"/>
  <c r="CH39" i="2"/>
  <c r="DB33" i="2"/>
  <c r="CE139" i="2"/>
  <c r="CF56" i="2"/>
  <c r="CF76" i="2"/>
  <c r="EL147" i="2"/>
  <c r="DB147" i="2"/>
  <c r="EG95" i="2"/>
  <c r="CW95" i="2"/>
  <c r="CF114" i="2"/>
  <c r="CI31" i="2"/>
  <c r="EF108" i="2"/>
  <c r="CV108" i="2"/>
  <c r="CF101" i="2"/>
  <c r="EB29" i="2"/>
  <c r="CS29" i="2"/>
  <c r="CI117" i="2"/>
  <c r="CY117" i="2"/>
  <c r="EH105" i="2"/>
  <c r="CX105" i="2"/>
  <c r="CW91" i="2"/>
  <c r="EG48" i="2"/>
  <c r="CW48" i="2"/>
  <c r="CX112" i="2"/>
  <c r="CS104" i="2"/>
  <c r="EL104" i="2"/>
  <c r="DB104" i="2"/>
  <c r="CI62" i="2"/>
  <c r="EK95" i="2"/>
  <c r="CF63" i="2"/>
  <c r="EL99" i="2"/>
  <c r="DB99" i="2"/>
  <c r="CH85" i="2"/>
  <c r="EJ135" i="2"/>
  <c r="CZ135" i="2"/>
  <c r="CI64" i="2"/>
  <c r="EI64" i="2"/>
  <c r="CI103" i="2"/>
  <c r="EK75" i="2"/>
  <c r="DA75" i="2"/>
  <c r="DA65" i="2"/>
  <c r="EG38" i="2"/>
  <c r="DA87" i="2"/>
  <c r="CW33" i="2"/>
  <c r="CH28" i="2"/>
  <c r="CY28" i="2"/>
  <c r="CX133" i="2"/>
  <c r="EK99" i="2"/>
  <c r="EH65" i="2"/>
  <c r="CX65" i="2"/>
  <c r="EB37" i="2"/>
  <c r="CS37" i="2"/>
  <c r="CX84" i="2"/>
  <c r="CG44" i="2"/>
  <c r="CH44" i="2"/>
  <c r="CE70" i="2"/>
  <c r="DA91" i="2"/>
  <c r="CH136" i="2"/>
  <c r="DY64" i="2"/>
  <c r="CY64" i="2"/>
  <c r="EJ38" i="2"/>
  <c r="CZ38" i="2"/>
  <c r="CG23" i="2"/>
  <c r="EG132" i="2"/>
  <c r="CW132" i="2"/>
  <c r="CI80" i="2"/>
  <c r="CG31" i="2"/>
  <c r="EH74" i="2"/>
  <c r="CF43" i="2"/>
  <c r="CG143" i="2"/>
  <c r="DZ111" i="2"/>
  <c r="CQ111" i="2"/>
  <c r="CF68" i="2"/>
  <c r="CF128" i="2"/>
  <c r="CG89" i="2"/>
  <c r="EB24" i="2"/>
  <c r="CS24" i="2"/>
  <c r="EJ67" i="2"/>
  <c r="CZ67" i="2"/>
  <c r="CI45" i="2"/>
  <c r="EJ117" i="2"/>
  <c r="EL42" i="2"/>
  <c r="DB42" i="2"/>
  <c r="CZ99" i="2"/>
  <c r="EJ99" i="2"/>
  <c r="CI123" i="2"/>
  <c r="EJ65" i="2"/>
  <c r="CF148" i="2"/>
  <c r="EG75" i="2"/>
  <c r="CW75" i="2"/>
  <c r="CF142" i="2"/>
  <c r="CG123" i="2"/>
  <c r="EH75" i="2"/>
  <c r="CZ48" i="2"/>
  <c r="CG36" i="2"/>
  <c r="EI67" i="2"/>
  <c r="CY67" i="2"/>
  <c r="CX117" i="2"/>
  <c r="EH117" i="2"/>
  <c r="EH38" i="2"/>
  <c r="EG67" i="2"/>
  <c r="CW67" i="2"/>
  <c r="EL64" i="2"/>
  <c r="DB64" i="2"/>
  <c r="EJ82" i="2"/>
  <c r="EL26" i="2"/>
  <c r="DB26" i="2"/>
  <c r="CY48" i="2"/>
  <c r="EI48" i="2"/>
  <c r="DZ109" i="2"/>
  <c r="CQ109" i="2"/>
  <c r="EH79" i="2"/>
  <c r="CX79" i="2"/>
  <c r="CO79" i="2"/>
  <c r="CS25" i="2"/>
  <c r="EB25" i="2"/>
  <c r="CH144" i="2"/>
  <c r="EF118" i="2"/>
  <c r="EI130" i="2"/>
  <c r="EI42" i="2"/>
  <c r="CY42" i="2"/>
  <c r="CH35" i="2"/>
  <c r="CY35" i="2"/>
  <c r="CX104" i="2"/>
  <c r="EH104" i="2"/>
  <c r="EG91" i="2"/>
  <c r="CV115" i="2"/>
  <c r="CS103" i="2"/>
  <c r="CY41" i="2"/>
  <c r="EK38" i="2"/>
  <c r="DA38" i="2"/>
  <c r="CI131" i="2"/>
  <c r="EJ131" i="2"/>
  <c r="CW99" i="2"/>
  <c r="CY147" i="2"/>
  <c r="CI90" i="2"/>
  <c r="EL90" i="2"/>
  <c r="EK112" i="2"/>
  <c r="DA112" i="2"/>
  <c r="CH73" i="2"/>
  <c r="CY73" i="2"/>
  <c r="CG58" i="2"/>
  <c r="CZ58" i="2"/>
  <c r="EK65" i="2"/>
  <c r="CD143" i="2"/>
  <c r="EL75" i="2"/>
  <c r="DB75" i="2"/>
  <c r="CI146" i="2"/>
  <c r="CY146" i="2"/>
  <c r="EG33" i="2"/>
  <c r="CF69" i="2"/>
  <c r="CE81" i="2"/>
  <c r="EH133" i="2"/>
  <c r="CI126" i="2"/>
  <c r="DY131" i="2"/>
  <c r="CH134" i="2"/>
  <c r="EF125" i="2"/>
  <c r="CV125" i="2"/>
  <c r="CD92" i="2"/>
  <c r="CF45" i="2"/>
  <c r="DB95" i="2"/>
  <c r="EK26" i="2"/>
  <c r="CF106" i="2"/>
  <c r="CH62" i="2"/>
  <c r="CD144" i="2"/>
  <c r="EG144" i="2"/>
  <c r="EH84" i="2"/>
  <c r="CE23" i="2"/>
  <c r="DA74" i="2"/>
  <c r="EK91" i="2"/>
  <c r="CQ80" i="2"/>
  <c r="CH103" i="2"/>
  <c r="EB32" i="2"/>
  <c r="CS32" i="2"/>
  <c r="EK105" i="2"/>
  <c r="DA105" i="2"/>
  <c r="CX48" i="2"/>
  <c r="EH48" i="2"/>
  <c r="EG117" i="2"/>
  <c r="CX78" i="2"/>
  <c r="EH78" i="2"/>
  <c r="CO78" i="2"/>
  <c r="EH87" i="2"/>
  <c r="CX87" i="2"/>
  <c r="CI120" i="2"/>
  <c r="CH88" i="2"/>
  <c r="EG30" i="2"/>
  <c r="CW30" i="2"/>
  <c r="CH24" i="2"/>
  <c r="CF31" i="2"/>
  <c r="CF93" i="2"/>
  <c r="EG54" i="2"/>
  <c r="EK27" i="2"/>
  <c r="DA27" i="2"/>
  <c r="CH36" i="2"/>
  <c r="CI50" i="2"/>
  <c r="DB84" i="2"/>
  <c r="EH30" i="2"/>
  <c r="CX30" i="2"/>
  <c r="CO30" i="2"/>
  <c r="CE145" i="2"/>
  <c r="EG78" i="2"/>
  <c r="CW78" i="2"/>
  <c r="CI44" i="2"/>
  <c r="CE31" i="2"/>
  <c r="CG55" i="2"/>
  <c r="CD89" i="2"/>
  <c r="EK67" i="2"/>
  <c r="DA67" i="2"/>
  <c r="EK57" i="2"/>
  <c r="DA57" i="2"/>
  <c r="EA57" i="2"/>
  <c r="EK104" i="2"/>
  <c r="DA104" i="2"/>
  <c r="CD23" i="2"/>
  <c r="CG138" i="2"/>
  <c r="CZ138" i="2"/>
  <c r="CI98" i="2"/>
  <c r="EJ98" i="2"/>
  <c r="CV117" i="2"/>
  <c r="CF92" i="2"/>
  <c r="EI146" i="2"/>
  <c r="CH72" i="2"/>
  <c r="EG72" i="2"/>
  <c r="CH66" i="2"/>
  <c r="DB66" i="2"/>
  <c r="CD106" i="2"/>
  <c r="DA106" i="2"/>
  <c r="CG70" i="2"/>
  <c r="CH68" i="2"/>
  <c r="CF113" i="2"/>
  <c r="DB113" i="2"/>
  <c r="EJ59" i="2"/>
  <c r="CV82" i="2"/>
  <c r="CY137" i="2"/>
  <c r="EI137" i="2"/>
  <c r="EI84" i="2"/>
  <c r="CY84" i="2"/>
  <c r="EJ96" i="2"/>
  <c r="CZ96" i="2"/>
  <c r="CY82" i="2"/>
  <c r="EB21" i="2"/>
  <c r="CS21" i="2"/>
  <c r="EL21" i="2"/>
  <c r="DB21" i="2"/>
  <c r="EJ41" i="2"/>
  <c r="EG140" i="2"/>
  <c r="CW140" i="2"/>
  <c r="CZ123" i="2"/>
  <c r="EL33" i="2"/>
  <c r="CG122" i="2"/>
  <c r="CX122" i="2"/>
  <c r="EI82" i="2"/>
  <c r="CH47" i="2"/>
  <c r="CX47" i="2"/>
  <c r="CE37" i="2"/>
  <c r="EH37" i="2"/>
  <c r="EF132" i="2"/>
  <c r="CV132" i="2"/>
  <c r="CI23" i="2"/>
  <c r="EJ45" i="2"/>
  <c r="CZ45" i="2"/>
  <c r="CW41" i="2"/>
  <c r="EL79" i="2"/>
  <c r="CX74" i="2"/>
  <c r="EL58" i="2"/>
  <c r="DB58" i="2"/>
  <c r="EI117" i="2"/>
  <c r="EG112" i="2"/>
  <c r="CX44" i="2"/>
  <c r="CD142" i="2"/>
  <c r="CQ147" i="2"/>
  <c r="CZ147" i="2"/>
  <c r="EJ147" i="2"/>
  <c r="CG109" i="2"/>
  <c r="EJ109" i="2"/>
  <c r="EF95" i="2"/>
  <c r="CI101" i="2"/>
  <c r="EL48" i="2"/>
  <c r="DB48" i="2"/>
  <c r="EJ91" i="2"/>
  <c r="CZ91" i="2"/>
  <c r="EI26" i="2"/>
  <c r="CY26" i="2"/>
  <c r="EI41" i="2"/>
  <c r="EG99" i="2"/>
  <c r="DB49" i="2"/>
  <c r="EL49" i="2"/>
  <c r="CY49" i="2"/>
  <c r="CD97" i="2"/>
  <c r="CG39" i="2"/>
  <c r="EH39" i="2"/>
  <c r="EK37" i="2"/>
  <c r="DA37" i="2"/>
  <c r="CD56" i="2"/>
  <c r="EJ133" i="2"/>
  <c r="CZ133" i="2"/>
  <c r="EL87" i="2"/>
  <c r="DB87" i="2"/>
  <c r="DZ54" i="2"/>
  <c r="CZ54" i="2"/>
  <c r="EJ54" i="2"/>
  <c r="CF141" i="2"/>
  <c r="EI141" i="2"/>
  <c r="EL95" i="2"/>
  <c r="CG40" i="2"/>
  <c r="CX66" i="2"/>
  <c r="CG124" i="2"/>
  <c r="EH124" i="2"/>
  <c r="CD119" i="2"/>
  <c r="EK74" i="2"/>
  <c r="CD81" i="2"/>
  <c r="EI112" i="2"/>
  <c r="CI52" i="2"/>
  <c r="CY52" i="2"/>
  <c r="CI29" i="2"/>
  <c r="EH29" i="2"/>
  <c r="DB38" i="2"/>
  <c r="EH27" i="2"/>
  <c r="CX27" i="2"/>
  <c r="EK135" i="2"/>
  <c r="CX64" i="2"/>
  <c r="CW137" i="2"/>
  <c r="CG51" i="2"/>
  <c r="CD32" i="2"/>
  <c r="CD24" i="2"/>
  <c r="EK24" i="2"/>
  <c r="CG100" i="2"/>
  <c r="CG148" i="2"/>
  <c r="CW148" i="2"/>
  <c r="CG83" i="2"/>
  <c r="EL83" i="2"/>
  <c r="EL84" i="2"/>
  <c r="CI100" i="2"/>
  <c r="CD62" i="2"/>
  <c r="EH41" i="2"/>
  <c r="CX41" i="2"/>
  <c r="CX108" i="2"/>
  <c r="EH82" i="2"/>
  <c r="CX82" i="2"/>
  <c r="CD145" i="2"/>
  <c r="CY145" i="2"/>
  <c r="DA34" i="2"/>
  <c r="EJ75" i="2"/>
  <c r="CZ75" i="2"/>
  <c r="CW125" i="2"/>
  <c r="EG125" i="2"/>
  <c r="CY79" i="2"/>
  <c r="CG92" i="2"/>
  <c r="DA92" i="2"/>
  <c r="DA127" i="2"/>
  <c r="EF117" i="2"/>
  <c r="CF119" i="2"/>
  <c r="CI114" i="2"/>
  <c r="CH120" i="2"/>
  <c r="EI120" i="2"/>
  <c r="CI25" i="2"/>
  <c r="EG25" i="2"/>
  <c r="DB70" i="2"/>
  <c r="EL70" i="2"/>
  <c r="DB86" i="2"/>
  <c r="EI118" i="2"/>
  <c r="CY118" i="2"/>
  <c r="CE76" i="2"/>
  <c r="EJ76" i="2"/>
  <c r="CD101" i="2"/>
  <c r="DB34" i="2"/>
  <c r="EK78" i="2"/>
  <c r="DA78" i="2"/>
  <c r="DA39" i="2"/>
  <c r="CV133" i="2"/>
  <c r="EF133" i="2"/>
  <c r="EI113" i="2"/>
  <c r="CI56" i="2"/>
  <c r="EJ146" i="2"/>
  <c r="CZ146" i="2"/>
  <c r="EG90" i="2"/>
  <c r="CW90" i="2"/>
  <c r="DX130" i="2"/>
  <c r="CX130" i="2"/>
  <c r="EH144" i="2"/>
  <c r="CX144" i="2"/>
  <c r="CV105" i="2"/>
  <c r="EF105" i="2"/>
  <c r="EH26" i="2"/>
  <c r="CX26" i="2"/>
  <c r="CZ90" i="2"/>
  <c r="EG135" i="2"/>
  <c r="CW135" i="2"/>
  <c r="EI38" i="2"/>
  <c r="CY38" i="2"/>
  <c r="DB105" i="2"/>
  <c r="EI66" i="2"/>
  <c r="CY66" i="2"/>
  <c r="EG24" i="2"/>
  <c r="CW24" i="2"/>
  <c r="EK79" i="2"/>
  <c r="DA79" i="2"/>
  <c r="EI74" i="2"/>
  <c r="DB79" i="2"/>
  <c r="CO120" i="2"/>
  <c r="CX120" i="2"/>
  <c r="EH123" i="2"/>
  <c r="CX123" i="2"/>
  <c r="CV118" i="2"/>
  <c r="EK92" i="2"/>
  <c r="EJ148" i="2"/>
  <c r="CZ148" i="2"/>
  <c r="EI37" i="2"/>
  <c r="CY37" i="2"/>
  <c r="EL45" i="2"/>
  <c r="DB45" i="2"/>
  <c r="DA33" i="2"/>
  <c r="EB31" i="2"/>
  <c r="CS31" i="2"/>
  <c r="EL31" i="2"/>
  <c r="EK58" i="2"/>
  <c r="DA58" i="2"/>
  <c r="EK137" i="2"/>
  <c r="DA137" i="2"/>
  <c r="EL44" i="2"/>
  <c r="DB44" i="2"/>
  <c r="EI45" i="2"/>
  <c r="CY45" i="2"/>
  <c r="CZ57" i="2"/>
  <c r="EG108" i="2"/>
  <c r="CW108" i="2"/>
  <c r="EK147" i="2"/>
  <c r="DA147" i="2"/>
  <c r="CW57" i="2"/>
  <c r="CZ141" i="2"/>
  <c r="DZ141" i="2"/>
  <c r="EJ141" i="2"/>
  <c r="CQ141" i="2"/>
  <c r="CW98" i="2"/>
  <c r="EK73" i="2"/>
  <c r="DA73" i="2"/>
  <c r="CW65" i="2"/>
  <c r="EL96" i="2"/>
  <c r="DB96" i="2"/>
  <c r="EL78" i="2"/>
  <c r="DB78" i="2"/>
  <c r="EI91" i="2"/>
  <c r="CY91" i="2"/>
  <c r="CD85" i="2"/>
  <c r="DA85" i="2"/>
  <c r="EH42" i="2"/>
  <c r="CX42" i="2"/>
  <c r="EB28" i="2"/>
  <c r="CS28" i="2"/>
  <c r="CV95" i="2"/>
  <c r="CZ132" i="2"/>
  <c r="EH67" i="2"/>
  <c r="CX67" i="2"/>
  <c r="EG122" i="2"/>
  <c r="EL82" i="2"/>
  <c r="DB82" i="2"/>
  <c r="CY33" i="2"/>
  <c r="EI34" i="2"/>
  <c r="CY34" i="2"/>
  <c r="CE114" i="2"/>
  <c r="EJ84" i="2"/>
  <c r="CZ84" i="2"/>
  <c r="CZ49" i="2"/>
  <c r="CF32" i="2"/>
  <c r="DB32" i="2"/>
  <c r="DB41" i="2"/>
  <c r="EL41" i="2"/>
  <c r="EB39" i="2"/>
  <c r="CS39" i="2"/>
  <c r="EL39" i="2"/>
  <c r="DB39" i="2"/>
  <c r="CZ30" i="2"/>
  <c r="EJ30" i="2"/>
  <c r="CQ140" i="2"/>
  <c r="EJ140" i="2"/>
  <c r="CZ140" i="2"/>
  <c r="CH89" i="2"/>
  <c r="DA113" i="2"/>
  <c r="EH24" i="2"/>
  <c r="CX24" i="2"/>
  <c r="CI142" i="2"/>
  <c r="EI119" i="2"/>
  <c r="CY119" i="2"/>
  <c r="CX140" i="2"/>
  <c r="EH140" i="2"/>
  <c r="CI63" i="2"/>
  <c r="EJ63" i="2"/>
  <c r="DZ86" i="2"/>
  <c r="EJ86" i="2"/>
  <c r="CZ86" i="2"/>
  <c r="CF129" i="2"/>
  <c r="CI116" i="2"/>
  <c r="CW116" i="2"/>
  <c r="CW79" i="2"/>
  <c r="CX145" i="2"/>
  <c r="EJ105" i="2"/>
  <c r="CY72" i="2"/>
  <c r="EF146" i="2"/>
  <c r="CG46" i="2"/>
  <c r="DA46" i="2"/>
  <c r="DA132" i="2"/>
  <c r="CG61" i="2"/>
  <c r="EH61" i="2"/>
  <c r="CD128" i="2"/>
  <c r="EK128" i="2"/>
  <c r="CI139" i="2"/>
  <c r="CY112" i="2"/>
  <c r="EI132" i="2"/>
  <c r="EL38" i="2"/>
  <c r="EI73" i="2"/>
  <c r="CH142" i="2"/>
  <c r="CG102" i="2"/>
  <c r="CW102" i="2"/>
  <c r="CY75" i="2"/>
  <c r="EH64" i="2"/>
  <c r="EG137" i="2"/>
  <c r="CI69" i="2"/>
  <c r="EJ34" i="2"/>
  <c r="CZ34" i="2"/>
  <c r="CF134" i="2"/>
  <c r="EH125" i="2"/>
  <c r="CX125" i="2"/>
  <c r="CE69" i="2"/>
  <c r="CE107" i="2"/>
  <c r="DB54" i="2"/>
  <c r="CH56" i="2"/>
  <c r="EH108" i="2"/>
  <c r="CG71" i="2"/>
  <c r="CI121" i="2"/>
  <c r="CI97" i="2"/>
  <c r="CF40" i="2"/>
  <c r="CW40" i="2"/>
  <c r="EK34" i="2"/>
  <c r="CD139" i="2"/>
  <c r="CH110" i="2"/>
  <c r="EL110" i="2"/>
  <c r="EG64" i="2"/>
  <c r="CW64" i="2"/>
  <c r="DB108" i="2"/>
  <c r="EL108" i="2"/>
  <c r="CX146" i="2"/>
  <c r="CI53" i="2"/>
  <c r="EJ53" i="2"/>
  <c r="EI136" i="2"/>
  <c r="EF147" i="2"/>
  <c r="EB36" i="2"/>
  <c r="CS36" i="2"/>
  <c r="DB36" i="2"/>
  <c r="DA70" i="2"/>
  <c r="EK70" i="2"/>
  <c r="CF55" i="2"/>
  <c r="EK55" i="2"/>
  <c r="CD100" i="2"/>
  <c r="CF77" i="2"/>
  <c r="EG77" i="2"/>
  <c r="CW131" i="2"/>
  <c r="EG131" i="2"/>
  <c r="CD68" i="2"/>
  <c r="DB68" i="2"/>
  <c r="CF50" i="2"/>
  <c r="CI107" i="2"/>
  <c r="CI111" i="2"/>
  <c r="CY140" i="2"/>
  <c r="CP57" i="2"/>
  <c r="EI57" i="2"/>
  <c r="CY57" i="2"/>
  <c r="EL86" i="2"/>
  <c r="DB94" i="2"/>
  <c r="EL94" i="2"/>
  <c r="CE126" i="2"/>
  <c r="CH114" i="2"/>
  <c r="EB73" i="2"/>
  <c r="EL73" i="2"/>
  <c r="DB73" i="2"/>
  <c r="CW35" i="2"/>
  <c r="EG35" i="2"/>
  <c r="EL34" i="2"/>
  <c r="EH130" i="2"/>
  <c r="CY127" i="2"/>
  <c r="EI93" i="2"/>
  <c r="DA51" i="2"/>
  <c r="CZ43" i="2"/>
  <c r="CY101" i="2"/>
  <c r="EK127" i="2"/>
  <c r="EK51" i="2"/>
  <c r="EJ43" i="2"/>
  <c r="CZ93" i="2"/>
  <c r="CZ122" i="2"/>
  <c r="DA130" i="2"/>
  <c r="EI127" i="2"/>
  <c r="DA43" i="2"/>
  <c r="EK130" i="2"/>
  <c r="CZ130" i="2"/>
  <c r="CW130" i="2"/>
  <c r="EF130" i="2"/>
  <c r="CV122" i="2"/>
  <c r="DB51" i="2"/>
  <c r="EJ122" i="2"/>
  <c r="EK43" i="2"/>
  <c r="EJ130" i="2"/>
  <c r="EJ100" i="2"/>
  <c r="EJ69" i="2"/>
  <c r="EI52" i="2"/>
  <c r="CW127" i="2"/>
  <c r="EG130" i="2"/>
  <c r="CV127" i="2"/>
  <c r="CV130" i="2"/>
  <c r="EG127" i="2"/>
  <c r="CW111" i="2"/>
  <c r="EL56" i="2"/>
  <c r="CY134" i="2"/>
  <c r="CW122" i="2"/>
  <c r="CX51" i="2"/>
  <c r="CZ127" i="2"/>
  <c r="CY43" i="2"/>
  <c r="EJ48" i="2"/>
  <c r="CW63" i="2"/>
  <c r="EK136" i="2"/>
  <c r="EI72" i="2"/>
  <c r="EF120" i="2"/>
  <c r="DA60" i="2"/>
  <c r="DA136" i="2"/>
  <c r="EK39" i="2"/>
  <c r="DB62" i="2"/>
  <c r="CW60" i="2"/>
  <c r="DB72" i="2"/>
  <c r="CX89" i="2"/>
  <c r="CX60" i="2"/>
  <c r="EG60" i="2"/>
  <c r="EL72" i="2"/>
  <c r="EK60" i="2"/>
  <c r="EI60" i="2"/>
  <c r="CY60" i="2"/>
  <c r="CV129" i="2"/>
  <c r="CZ70" i="2"/>
  <c r="EL119" i="2"/>
  <c r="EG43" i="2"/>
  <c r="CY139" i="2"/>
  <c r="EG128" i="2"/>
  <c r="DB110" i="2"/>
  <c r="EG32" i="2"/>
  <c r="DA40" i="2"/>
  <c r="EG46" i="2"/>
  <c r="CZ128" i="2"/>
  <c r="EL98" i="2"/>
  <c r="EH122" i="2"/>
  <c r="EI128" i="2"/>
  <c r="EK134" i="2"/>
  <c r="DB60" i="2"/>
  <c r="CX46" i="2"/>
  <c r="EI121" i="2"/>
  <c r="EI110" i="2"/>
  <c r="CW110" i="2"/>
  <c r="DB25" i="2"/>
  <c r="EH121" i="2"/>
  <c r="CX72" i="2"/>
  <c r="EK32" i="2"/>
  <c r="CV90" i="2"/>
  <c r="CW134" i="2"/>
  <c r="CZ69" i="2"/>
  <c r="EJ128" i="2"/>
  <c r="EJ102" i="2"/>
  <c r="DB146" i="2"/>
  <c r="EL35" i="2"/>
  <c r="EL89" i="2"/>
  <c r="CY107" i="2"/>
  <c r="CX25" i="2"/>
  <c r="EG101" i="2"/>
  <c r="EI90" i="2"/>
  <c r="CX53" i="2"/>
  <c r="EJ90" i="2"/>
  <c r="EI85" i="2"/>
  <c r="EI53" i="2"/>
  <c r="EI32" i="2"/>
  <c r="DA102" i="2"/>
  <c r="CW29" i="2"/>
  <c r="EJ123" i="2"/>
  <c r="EL24" i="2"/>
  <c r="CW68" i="2"/>
  <c r="EJ25" i="2"/>
  <c r="EJ29" i="2"/>
  <c r="CX110" i="2"/>
  <c r="CX70" i="2"/>
  <c r="EL85" i="2"/>
  <c r="EL101" i="2"/>
  <c r="EI98" i="2"/>
  <c r="EL117" i="2"/>
  <c r="CY144" i="2"/>
  <c r="EL46" i="2"/>
  <c r="EH66" i="2"/>
  <c r="EG141" i="2"/>
  <c r="DA66" i="2"/>
  <c r="DB114" i="2"/>
  <c r="EH60" i="2"/>
  <c r="CY25" i="2"/>
  <c r="CV121" i="2"/>
  <c r="CW119" i="2"/>
  <c r="EL116" i="2"/>
  <c r="CW39" i="2"/>
  <c r="DB23" i="2"/>
  <c r="EL36" i="2"/>
  <c r="EJ70" i="2"/>
  <c r="DA35" i="2"/>
  <c r="CZ40" i="2"/>
  <c r="EL66" i="2"/>
  <c r="EH36" i="2"/>
  <c r="CZ51" i="2"/>
  <c r="EJ27" i="2"/>
  <c r="DA125" i="2"/>
  <c r="EF90" i="2"/>
  <c r="CX111" i="2"/>
  <c r="EJ46" i="2"/>
  <c r="EL100" i="2"/>
  <c r="CZ124" i="2"/>
  <c r="EG63" i="2"/>
  <c r="EF131" i="2"/>
  <c r="EJ121" i="2"/>
  <c r="EK72" i="2"/>
  <c r="CW96" i="2"/>
  <c r="CX135" i="2"/>
  <c r="EL53" i="2"/>
  <c r="DB76" i="2"/>
  <c r="DB120" i="2"/>
  <c r="EG44" i="2"/>
  <c r="EH73" i="2"/>
  <c r="CX58" i="2"/>
  <c r="EG58" i="2"/>
  <c r="DU114" i="1"/>
  <c r="DS115" i="1"/>
  <c r="DV46" i="1"/>
  <c r="CJ55" i="1"/>
  <c r="CN25" i="1"/>
  <c r="DT69" i="1"/>
  <c r="DS99" i="1"/>
  <c r="DS106" i="1"/>
  <c r="DS98" i="1"/>
  <c r="DU55" i="1"/>
  <c r="CO51" i="1"/>
  <c r="CI95" i="1"/>
  <c r="CJ95" i="1"/>
  <c r="DW114" i="1"/>
  <c r="CO99" i="1"/>
  <c r="CL115" i="1"/>
  <c r="DV99" i="1"/>
  <c r="DX62" i="1"/>
  <c r="CO92" i="1"/>
  <c r="CL142" i="1"/>
  <c r="DT67" i="1"/>
  <c r="DU99" i="1"/>
  <c r="CM107" i="1"/>
  <c r="DS79" i="1"/>
  <c r="CI100" i="1"/>
  <c r="CK95" i="1"/>
  <c r="DY96" i="1"/>
  <c r="CK114" i="1"/>
  <c r="DX98" i="1"/>
  <c r="DU115" i="1"/>
  <c r="DT115" i="1"/>
  <c r="CI87" i="1"/>
  <c r="DT106" i="1"/>
  <c r="CL113" i="1"/>
  <c r="CO65" i="1"/>
  <c r="DX41" i="1"/>
  <c r="CN95" i="1"/>
  <c r="DX114" i="1"/>
  <c r="CI115" i="1"/>
  <c r="DU107" i="1"/>
  <c r="CK106" i="1"/>
  <c r="CN69" i="1"/>
  <c r="CK107" i="1"/>
  <c r="DV106" i="1"/>
  <c r="DX113" i="1"/>
  <c r="DY86" i="1"/>
  <c r="DW134" i="1"/>
  <c r="DV142" i="1"/>
  <c r="DJ95" i="1"/>
  <c r="CK74" i="1"/>
  <c r="DV65" i="1"/>
  <c r="CO95" i="1"/>
  <c r="DX95" i="1"/>
  <c r="CI114" i="1"/>
  <c r="DV108" i="1"/>
  <c r="CK115" i="1"/>
  <c r="CM106" i="1"/>
  <c r="CO106" i="1"/>
  <c r="DU134" i="1"/>
  <c r="DU51" i="1"/>
  <c r="CO35" i="1"/>
  <c r="DT116" i="1"/>
  <c r="DT58" i="1"/>
  <c r="DT95" i="1"/>
  <c r="CM95" i="1"/>
  <c r="DY99" i="1"/>
  <c r="DS114" i="1"/>
  <c r="DY108" i="1"/>
  <c r="DX115" i="1"/>
  <c r="CN115" i="1"/>
  <c r="DV25" i="1"/>
  <c r="DY106" i="1"/>
  <c r="DU108" i="1"/>
  <c r="CM99" i="1"/>
  <c r="DU35" i="1"/>
  <c r="DY95" i="1"/>
  <c r="DS95" i="1"/>
  <c r="DW85" i="1"/>
  <c r="CJ99" i="1"/>
  <c r="CJ114" i="1"/>
  <c r="CK20" i="1"/>
  <c r="CJ115" i="1"/>
  <c r="DW25" i="1"/>
  <c r="DW95" i="1"/>
  <c r="DW116" i="1"/>
  <c r="CL99" i="1"/>
  <c r="CI106" i="1"/>
  <c r="DT118" i="1"/>
  <c r="DT99" i="1"/>
  <c r="DW108" i="1"/>
  <c r="DU58" i="1"/>
  <c r="DS90" i="1"/>
  <c r="CI90" i="1"/>
  <c r="CJ90" i="1"/>
  <c r="DT90" i="1"/>
  <c r="DY90" i="1"/>
  <c r="CO90" i="1"/>
  <c r="CM90" i="1"/>
  <c r="DX90" i="1"/>
  <c r="CN90" i="1"/>
  <c r="DW90" i="1"/>
  <c r="CK49" i="1"/>
  <c r="DT49" i="1"/>
  <c r="DY25" i="1"/>
  <c r="CJ123" i="1"/>
  <c r="CM48" i="1"/>
  <c r="CL87" i="1"/>
  <c r="CM87" i="1"/>
  <c r="DU62" i="1"/>
  <c r="CI104" i="1"/>
  <c r="DU104" i="1"/>
  <c r="DS104" i="1"/>
  <c r="CL104" i="1"/>
  <c r="DV104" i="1"/>
  <c r="CK104" i="1"/>
  <c r="DX104" i="1"/>
  <c r="DY104" i="1"/>
  <c r="CO104" i="1"/>
  <c r="CN104" i="1"/>
  <c r="CJ104" i="1"/>
  <c r="DT104" i="1"/>
  <c r="CM122" i="1"/>
  <c r="DW122" i="1"/>
  <c r="DT122" i="1"/>
  <c r="CI122" i="1"/>
  <c r="DV122" i="1"/>
  <c r="DS122" i="1"/>
  <c r="CL122" i="1"/>
  <c r="CJ122" i="1"/>
  <c r="DU122" i="1"/>
  <c r="DX122" i="1"/>
  <c r="CN122" i="1"/>
  <c r="CI142" i="1"/>
  <c r="CJ121" i="1"/>
  <c r="DW121" i="1"/>
  <c r="DT44" i="1"/>
  <c r="DU67" i="1"/>
  <c r="DT24" i="1"/>
  <c r="CM56" i="1"/>
  <c r="CL127" i="1"/>
  <c r="CM113" i="1"/>
  <c r="DT98" i="1"/>
  <c r="DV118" i="1"/>
  <c r="CJ118" i="1"/>
  <c r="CM64" i="1"/>
  <c r="DU64" i="1"/>
  <c r="CJ134" i="1"/>
  <c r="CI123" i="1"/>
  <c r="CN55" i="1"/>
  <c r="CJ84" i="1"/>
  <c r="CI84" i="1"/>
  <c r="DV51" i="1"/>
  <c r="DY51" i="1"/>
  <c r="CL35" i="1"/>
  <c r="CI92" i="1"/>
  <c r="DW91" i="1"/>
  <c r="CJ91" i="1"/>
  <c r="CO107" i="1"/>
  <c r="DY54" i="1"/>
  <c r="CO54" i="1"/>
  <c r="DT54" i="1"/>
  <c r="CK54" i="1"/>
  <c r="CJ54" i="1"/>
  <c r="DU54" i="1"/>
  <c r="DW54" i="1"/>
  <c r="CM54" i="1"/>
  <c r="CL54" i="1"/>
  <c r="DX54" i="1"/>
  <c r="CN54" i="1"/>
  <c r="DV54" i="1"/>
  <c r="CL79" i="1"/>
  <c r="CN138" i="1"/>
  <c r="DS138" i="1"/>
  <c r="DW138" i="1"/>
  <c r="DX138" i="1"/>
  <c r="CJ138" i="1"/>
  <c r="CL138" i="1"/>
  <c r="CK138" i="1"/>
  <c r="DT138" i="1"/>
  <c r="CM138" i="1"/>
  <c r="DV138" i="1"/>
  <c r="CI138" i="1"/>
  <c r="DU138" i="1"/>
  <c r="DV116" i="1"/>
  <c r="DY65" i="1"/>
  <c r="CK65" i="1"/>
  <c r="CN58" i="1"/>
  <c r="DW58" i="1"/>
  <c r="DV41" i="1"/>
  <c r="CN71" i="1"/>
  <c r="DX71" i="1"/>
  <c r="DW71" i="1"/>
  <c r="DV71" i="1"/>
  <c r="CJ71" i="1"/>
  <c r="CO71" i="1"/>
  <c r="CM71" i="1"/>
  <c r="CL71" i="1"/>
  <c r="DU71" i="1"/>
  <c r="DY71" i="1"/>
  <c r="DT71" i="1"/>
  <c r="CK71" i="1"/>
  <c r="CK96" i="1"/>
  <c r="DS96" i="1"/>
  <c r="DK21" i="1"/>
  <c r="CB21" i="1"/>
  <c r="CJ128" i="1"/>
  <c r="CI128" i="1"/>
  <c r="DT128" i="1"/>
  <c r="DU128" i="1"/>
  <c r="DV128" i="1"/>
  <c r="CM128" i="1"/>
  <c r="DX128" i="1"/>
  <c r="CL128" i="1"/>
  <c r="DW128" i="1"/>
  <c r="CN128" i="1"/>
  <c r="CK128" i="1"/>
  <c r="DS128" i="1"/>
  <c r="DU45" i="1"/>
  <c r="DW45" i="1"/>
  <c r="DV45" i="1"/>
  <c r="DX45" i="1"/>
  <c r="DT45" i="1"/>
  <c r="CN45" i="1"/>
  <c r="CM45" i="1"/>
  <c r="DY45" i="1"/>
  <c r="CJ45" i="1"/>
  <c r="CO45" i="1"/>
  <c r="CL45" i="1"/>
  <c r="CK45" i="1"/>
  <c r="CO24" i="1"/>
  <c r="DX21" i="1"/>
  <c r="DU21" i="1"/>
  <c r="CK21" i="1"/>
  <c r="DV21" i="1"/>
  <c r="CL21" i="1"/>
  <c r="DW21" i="1"/>
  <c r="CM21" i="1"/>
  <c r="CJ21" i="1"/>
  <c r="DY21" i="1"/>
  <c r="CO21" i="1"/>
  <c r="DT21" i="1"/>
  <c r="CN21" i="1"/>
  <c r="CL49" i="1"/>
  <c r="DV114" i="1"/>
  <c r="DS142" i="1"/>
  <c r="CI24" i="1"/>
  <c r="DU20" i="1"/>
  <c r="CK142" i="1"/>
  <c r="CM80" i="1"/>
  <c r="DX80" i="1"/>
  <c r="DY48" i="1"/>
  <c r="CL48" i="1"/>
  <c r="DS87" i="1"/>
  <c r="DX69" i="1"/>
  <c r="CM62" i="1"/>
  <c r="CK62" i="1"/>
  <c r="DY75" i="1"/>
  <c r="CO75" i="1"/>
  <c r="DV75" i="1"/>
  <c r="CN75" i="1"/>
  <c r="CL75" i="1"/>
  <c r="CM75" i="1"/>
  <c r="CJ75" i="1"/>
  <c r="DT75" i="1"/>
  <c r="DX75" i="1"/>
  <c r="DW75" i="1"/>
  <c r="CN73" i="1"/>
  <c r="CL73" i="1"/>
  <c r="DV73" i="1"/>
  <c r="DT73" i="1"/>
  <c r="DW73" i="1"/>
  <c r="CM73" i="1"/>
  <c r="DX73" i="1"/>
  <c r="DY73" i="1"/>
  <c r="CO73" i="1"/>
  <c r="DU73" i="1"/>
  <c r="CJ73" i="1"/>
  <c r="CK73" i="1"/>
  <c r="DS121" i="1"/>
  <c r="DU121" i="1"/>
  <c r="CJ44" i="1"/>
  <c r="DV56" i="1"/>
  <c r="CJ127" i="1"/>
  <c r="DV127" i="1"/>
  <c r="CI113" i="1"/>
  <c r="DV113" i="1"/>
  <c r="CO86" i="1"/>
  <c r="CM86" i="1"/>
  <c r="CN118" i="1"/>
  <c r="CO64" i="1"/>
  <c r="CN84" i="1"/>
  <c r="DS84" i="1"/>
  <c r="CM51" i="1"/>
  <c r="DY35" i="1"/>
  <c r="DT35" i="1"/>
  <c r="DU100" i="1"/>
  <c r="DY92" i="1"/>
  <c r="CO91" i="1"/>
  <c r="DV43" i="1"/>
  <c r="CM43" i="1"/>
  <c r="DY43" i="1"/>
  <c r="CO43" i="1"/>
  <c r="CL43" i="1"/>
  <c r="CK43" i="1"/>
  <c r="CJ43" i="1"/>
  <c r="DW43" i="1"/>
  <c r="CN43" i="1"/>
  <c r="DU43" i="1"/>
  <c r="DT43" i="1"/>
  <c r="DX43" i="1"/>
  <c r="DX79" i="1"/>
  <c r="DV79" i="1"/>
  <c r="CJ65" i="1"/>
  <c r="DY58" i="1"/>
  <c r="CL58" i="1"/>
  <c r="CN41" i="1"/>
  <c r="CK41" i="1"/>
  <c r="CL100" i="1"/>
  <c r="DX85" i="1"/>
  <c r="CM96" i="1"/>
  <c r="CJ96" i="1"/>
  <c r="CK108" i="1"/>
  <c r="DU56" i="1"/>
  <c r="CJ24" i="1"/>
  <c r="DV24" i="1"/>
  <c r="DT108" i="1"/>
  <c r="DW49" i="1"/>
  <c r="CN114" i="1"/>
  <c r="CM114" i="1"/>
  <c r="CL108" i="1"/>
  <c r="DY24" i="1"/>
  <c r="DM20" i="1"/>
  <c r="DW20" i="1"/>
  <c r="CD20" i="1"/>
  <c r="CM20" i="1"/>
  <c r="CJ108" i="1"/>
  <c r="CK46" i="1"/>
  <c r="CO46" i="1"/>
  <c r="DY46" i="1"/>
  <c r="DU46" i="1"/>
  <c r="CJ46" i="1"/>
  <c r="CN46" i="1"/>
  <c r="CL46" i="1"/>
  <c r="CM46" i="1"/>
  <c r="DX46" i="1"/>
  <c r="DW46" i="1"/>
  <c r="DT46" i="1"/>
  <c r="CB20" i="1"/>
  <c r="DK20" i="1"/>
  <c r="DW80" i="1"/>
  <c r="CK25" i="1"/>
  <c r="DU130" i="1"/>
  <c r="DW130" i="1"/>
  <c r="DV130" i="1"/>
  <c r="DT130" i="1"/>
  <c r="CK130" i="1"/>
  <c r="CM130" i="1"/>
  <c r="CL130" i="1"/>
  <c r="CI130" i="1"/>
  <c r="CJ130" i="1"/>
  <c r="DX130" i="1"/>
  <c r="CN130" i="1"/>
  <c r="DS130" i="1"/>
  <c r="CO48" i="1"/>
  <c r="CK122" i="1"/>
  <c r="CO87" i="1"/>
  <c r="DW87" i="1"/>
  <c r="DW62" i="1"/>
  <c r="DS116" i="1"/>
  <c r="DV97" i="1"/>
  <c r="DX97" i="1"/>
  <c r="CJ97" i="1"/>
  <c r="DU97" i="1"/>
  <c r="CO97" i="1"/>
  <c r="CK97" i="1"/>
  <c r="CL97" i="1"/>
  <c r="CN97" i="1"/>
  <c r="DT97" i="1"/>
  <c r="DS97" i="1"/>
  <c r="DY97" i="1"/>
  <c r="CI97" i="1"/>
  <c r="DU75" i="1"/>
  <c r="CK75" i="1"/>
  <c r="DT121" i="1"/>
  <c r="DX121" i="1"/>
  <c r="CL44" i="1"/>
  <c r="CL56" i="1"/>
  <c r="DW127" i="1"/>
  <c r="DT127" i="1"/>
  <c r="DX125" i="1"/>
  <c r="DU113" i="1"/>
  <c r="DS86" i="1"/>
  <c r="CN86" i="1"/>
  <c r="DV98" i="1"/>
  <c r="CN98" i="1"/>
  <c r="DW118" i="1"/>
  <c r="DY64" i="1"/>
  <c r="CI134" i="1"/>
  <c r="CO55" i="1"/>
  <c r="DY84" i="1"/>
  <c r="DW51" i="1"/>
  <c r="CN35" i="1"/>
  <c r="CJ35" i="1"/>
  <c r="DU110" i="1"/>
  <c r="DX145" i="1"/>
  <c r="CN145" i="1"/>
  <c r="DS145" i="1"/>
  <c r="DV145" i="1"/>
  <c r="CL145" i="1"/>
  <c r="DW145" i="1"/>
  <c r="DT145" i="1"/>
  <c r="CK145" i="1"/>
  <c r="CM145" i="1"/>
  <c r="CJ145" i="1"/>
  <c r="DU145" i="1"/>
  <c r="CI145" i="1"/>
  <c r="DX96" i="1"/>
  <c r="DY91" i="1"/>
  <c r="CM142" i="1"/>
  <c r="CO79" i="1"/>
  <c r="DY88" i="1"/>
  <c r="CO58" i="1"/>
  <c r="CK58" i="1"/>
  <c r="DU41" i="1"/>
  <c r="DT41" i="1"/>
  <c r="DV100" i="1"/>
  <c r="CJ85" i="1"/>
  <c r="DY85" i="1"/>
  <c r="CI96" i="1"/>
  <c r="CI121" i="1"/>
  <c r="CN49" i="1"/>
  <c r="CB49" i="1"/>
  <c r="DT47" i="1"/>
  <c r="DU47" i="1"/>
  <c r="CJ47" i="1"/>
  <c r="CK47" i="1"/>
  <c r="DW47" i="1"/>
  <c r="CL47" i="1"/>
  <c r="CO47" i="1"/>
  <c r="CN47" i="1"/>
  <c r="DY47" i="1"/>
  <c r="DX47" i="1"/>
  <c r="CM47" i="1"/>
  <c r="DV47" i="1"/>
  <c r="DV49" i="1"/>
  <c r="CL20" i="1"/>
  <c r="DV20" i="1"/>
  <c r="DS80" i="1"/>
  <c r="CL25" i="1"/>
  <c r="DX25" i="1"/>
  <c r="DV115" i="1"/>
  <c r="DW48" i="1"/>
  <c r="DV87" i="1"/>
  <c r="CL62" i="1"/>
  <c r="DY62" i="1"/>
  <c r="CN119" i="1"/>
  <c r="DX119" i="1"/>
  <c r="DS119" i="1"/>
  <c r="CK119" i="1"/>
  <c r="DU119" i="1"/>
  <c r="DV119" i="1"/>
  <c r="DT119" i="1"/>
  <c r="CI119" i="1"/>
  <c r="DW119" i="1"/>
  <c r="CL119" i="1"/>
  <c r="CM119" i="1"/>
  <c r="DX67" i="1"/>
  <c r="CK121" i="1"/>
  <c r="CO44" i="1"/>
  <c r="CB63" i="1"/>
  <c r="DU123" i="1"/>
  <c r="DW56" i="1"/>
  <c r="DT56" i="1"/>
  <c r="CK24" i="1"/>
  <c r="CN127" i="1"/>
  <c r="DW113" i="1"/>
  <c r="CI86" i="1"/>
  <c r="DW86" i="1"/>
  <c r="CL98" i="1"/>
  <c r="DY98" i="1"/>
  <c r="CM118" i="1"/>
  <c r="CK134" i="1"/>
  <c r="DW123" i="1"/>
  <c r="DY55" i="1"/>
  <c r="CM84" i="1"/>
  <c r="CJ51" i="1"/>
  <c r="DV35" i="1"/>
  <c r="DV125" i="1"/>
  <c r="DY79" i="1"/>
  <c r="DW79" i="1"/>
  <c r="CN116" i="1"/>
  <c r="DT65" i="1"/>
  <c r="DV58" i="1"/>
  <c r="DY41" i="1"/>
  <c r="DT100" i="1"/>
  <c r="DY100" i="1"/>
  <c r="CL85" i="1"/>
  <c r="CM85" i="1"/>
  <c r="CN123" i="1"/>
  <c r="DX49" i="1"/>
  <c r="DU129" i="1"/>
  <c r="DW129" i="1"/>
  <c r="CL129" i="1"/>
  <c r="DS129" i="1"/>
  <c r="CI129" i="1"/>
  <c r="DT129" i="1"/>
  <c r="CJ129" i="1"/>
  <c r="DX129" i="1"/>
  <c r="CN129" i="1"/>
  <c r="CM129" i="1"/>
  <c r="CK129" i="1"/>
  <c r="CO84" i="1"/>
  <c r="CM49" i="1"/>
  <c r="DY49" i="1"/>
  <c r="CO102" i="1"/>
  <c r="DU102" i="1"/>
  <c r="DV102" i="1"/>
  <c r="CJ102" i="1"/>
  <c r="CN102" i="1"/>
  <c r="DT102" i="1"/>
  <c r="CK102" i="1"/>
  <c r="CI102" i="1"/>
  <c r="DS102" i="1"/>
  <c r="DY102" i="1"/>
  <c r="DX102" i="1"/>
  <c r="CL80" i="1"/>
  <c r="DS24" i="1"/>
  <c r="CJ142" i="1"/>
  <c r="DV48" i="1"/>
  <c r="CJ48" i="1"/>
  <c r="CN92" i="1"/>
  <c r="DV92" i="1"/>
  <c r="DV121" i="1"/>
  <c r="CL121" i="1"/>
  <c r="CN44" i="1"/>
  <c r="DW44" i="1"/>
  <c r="CL67" i="1"/>
  <c r="CN146" i="1"/>
  <c r="DW146" i="1"/>
  <c r="DX146" i="1"/>
  <c r="CJ146" i="1"/>
  <c r="DS146" i="1"/>
  <c r="CK146" i="1"/>
  <c r="CI146" i="1"/>
  <c r="DV146" i="1"/>
  <c r="DT146" i="1"/>
  <c r="DU146" i="1"/>
  <c r="CL146" i="1"/>
  <c r="CM146" i="1"/>
  <c r="CO56" i="1"/>
  <c r="DX56" i="1"/>
  <c r="DS123" i="1"/>
  <c r="CM127" i="1"/>
  <c r="CJ106" i="1"/>
  <c r="CL86" i="1"/>
  <c r="CI98" i="1"/>
  <c r="DX118" i="1"/>
  <c r="DU118" i="1"/>
  <c r="CN64" i="1"/>
  <c r="DT134" i="1"/>
  <c r="DV134" i="1"/>
  <c r="DV123" i="1"/>
  <c r="DW55" i="1"/>
  <c r="DT55" i="1"/>
  <c r="DT84" i="1"/>
  <c r="DV84" i="1"/>
  <c r="DX51" i="1"/>
  <c r="CC115" i="1"/>
  <c r="CK35" i="1"/>
  <c r="CL92" i="1"/>
  <c r="DT91" i="1"/>
  <c r="CK109" i="1"/>
  <c r="DM100" i="1"/>
  <c r="DW100" i="1"/>
  <c r="CD100" i="1"/>
  <c r="CM100" i="1"/>
  <c r="CK79" i="1"/>
  <c r="CN93" i="1"/>
  <c r="DU116" i="1"/>
  <c r="DX116" i="1"/>
  <c r="DY89" i="1"/>
  <c r="DI89" i="1"/>
  <c r="DW89" i="1"/>
  <c r="CM89" i="1"/>
  <c r="DT89" i="1"/>
  <c r="CL89" i="1"/>
  <c r="DV89" i="1"/>
  <c r="DS89" i="1"/>
  <c r="CO89" i="1"/>
  <c r="CJ89" i="1"/>
  <c r="CN89" i="1"/>
  <c r="DX89" i="1"/>
  <c r="CI89" i="1"/>
  <c r="CM65" i="1"/>
  <c r="CM58" i="1"/>
  <c r="DK139" i="1"/>
  <c r="DS139" i="1"/>
  <c r="CI139" i="1"/>
  <c r="DW139" i="1"/>
  <c r="CM139" i="1"/>
  <c r="DX139" i="1"/>
  <c r="DT139" i="1"/>
  <c r="DU139" i="1"/>
  <c r="CK139" i="1"/>
  <c r="CJ139" i="1"/>
  <c r="CN139" i="1"/>
  <c r="DV139" i="1"/>
  <c r="CL139" i="1"/>
  <c r="CO41" i="1"/>
  <c r="CO100" i="1"/>
  <c r="DT85" i="1"/>
  <c r="CO85" i="1"/>
  <c r="DT96" i="1"/>
  <c r="DW96" i="1"/>
  <c r="DV62" i="1"/>
  <c r="CL64" i="1"/>
  <c r="CM24" i="1"/>
  <c r="DY78" i="1"/>
  <c r="CO78" i="1"/>
  <c r="CI78" i="1"/>
  <c r="DS78" i="1"/>
  <c r="DV78" i="1"/>
  <c r="CL78" i="1"/>
  <c r="CN78" i="1"/>
  <c r="DU78" i="1"/>
  <c r="CM78" i="1"/>
  <c r="DX78" i="1"/>
  <c r="DW78" i="1"/>
  <c r="CK78" i="1"/>
  <c r="CO49" i="1"/>
  <c r="CO108" i="1"/>
  <c r="DW142" i="1"/>
  <c r="CK80" i="1"/>
  <c r="DV80" i="1"/>
  <c r="DU25" i="1"/>
  <c r="CL24" i="1"/>
  <c r="DU63" i="1"/>
  <c r="DX63" i="1"/>
  <c r="CN63" i="1"/>
  <c r="CO63" i="1"/>
  <c r="CK63" i="1"/>
  <c r="DW63" i="1"/>
  <c r="DV63" i="1"/>
  <c r="CL63" i="1"/>
  <c r="CM63" i="1"/>
  <c r="DY63" i="1"/>
  <c r="CJ63" i="1"/>
  <c r="DX48" i="1"/>
  <c r="DU48" i="1"/>
  <c r="DX87" i="1"/>
  <c r="CJ87" i="1"/>
  <c r="CI105" i="1"/>
  <c r="CO105" i="1"/>
  <c r="DU105" i="1"/>
  <c r="DS105" i="1"/>
  <c r="DY105" i="1"/>
  <c r="CK105" i="1"/>
  <c r="CL105" i="1"/>
  <c r="CJ105" i="1"/>
  <c r="DT105" i="1"/>
  <c r="CM105" i="1"/>
  <c r="DV105" i="1"/>
  <c r="DW24" i="1"/>
  <c r="DW27" i="1"/>
  <c r="DT27" i="1"/>
  <c r="CJ27" i="1"/>
  <c r="CK27" i="1"/>
  <c r="DY27" i="1"/>
  <c r="DU27" i="1"/>
  <c r="CM27" i="1"/>
  <c r="CO27" i="1"/>
  <c r="CL27" i="1"/>
  <c r="DX27" i="1"/>
  <c r="CN27" i="1"/>
  <c r="DV27" i="1"/>
  <c r="CK123" i="1"/>
  <c r="CN121" i="1"/>
  <c r="CK44" i="1"/>
  <c r="CM44" i="1"/>
  <c r="DW67" i="1"/>
  <c r="CJ67" i="1"/>
  <c r="DU38" i="1"/>
  <c r="CN38" i="1"/>
  <c r="CK38" i="1"/>
  <c r="DW38" i="1"/>
  <c r="DT38" i="1"/>
  <c r="CJ38" i="1"/>
  <c r="CM38" i="1"/>
  <c r="CO38" i="1"/>
  <c r="DV38" i="1"/>
  <c r="CL38" i="1"/>
  <c r="DX38" i="1"/>
  <c r="DY38" i="1"/>
  <c r="CN56" i="1"/>
  <c r="DY80" i="1"/>
  <c r="DU127" i="1"/>
  <c r="CJ113" i="1"/>
  <c r="CN113" i="1"/>
  <c r="DW60" i="1"/>
  <c r="DU60" i="1"/>
  <c r="CK60" i="1"/>
  <c r="CJ60" i="1"/>
  <c r="DT60" i="1"/>
  <c r="CL60" i="1"/>
  <c r="DV60" i="1"/>
  <c r="CO60" i="1"/>
  <c r="DY60" i="1"/>
  <c r="CN60" i="1"/>
  <c r="DX60" i="1"/>
  <c r="CM60" i="1"/>
  <c r="CJ86" i="1"/>
  <c r="DV86" i="1"/>
  <c r="CJ98" i="1"/>
  <c r="DU98" i="1"/>
  <c r="CK118" i="1"/>
  <c r="DX64" i="1"/>
  <c r="DS134" i="1"/>
  <c r="DX134" i="1"/>
  <c r="CL123" i="1"/>
  <c r="DX55" i="1"/>
  <c r="CK55" i="1"/>
  <c r="DT51" i="1"/>
  <c r="CM35" i="1"/>
  <c r="DV57" i="1"/>
  <c r="CN57" i="1"/>
  <c r="CL57" i="1"/>
  <c r="DU57" i="1"/>
  <c r="DY57" i="1"/>
  <c r="DW57" i="1"/>
  <c r="CO57" i="1"/>
  <c r="CM57" i="1"/>
  <c r="DX57" i="1"/>
  <c r="CK57" i="1"/>
  <c r="DT57" i="1"/>
  <c r="CJ57" i="1"/>
  <c r="DU142" i="1"/>
  <c r="CN91" i="1"/>
  <c r="CI108" i="1"/>
  <c r="CM79" i="1"/>
  <c r="DY81" i="1"/>
  <c r="DS81" i="1"/>
  <c r="CI81" i="1"/>
  <c r="DW81" i="1"/>
  <c r="CO81" i="1"/>
  <c r="CM81" i="1"/>
  <c r="DV81" i="1"/>
  <c r="CK81" i="1"/>
  <c r="DX81" i="1"/>
  <c r="CN81" i="1"/>
  <c r="DU81" i="1"/>
  <c r="CL81" i="1"/>
  <c r="CJ116" i="1"/>
  <c r="CL116" i="1"/>
  <c r="CN65" i="1"/>
  <c r="CL65" i="1"/>
  <c r="CJ58" i="1"/>
  <c r="CM41" i="1"/>
  <c r="DS100" i="1"/>
  <c r="DS85" i="1"/>
  <c r="CN96" i="1"/>
  <c r="CM125" i="1"/>
  <c r="CL84" i="1"/>
  <c r="CI118" i="1"/>
  <c r="CJ49" i="1"/>
  <c r="DU49" i="1"/>
  <c r="CI144" i="1"/>
  <c r="DT144" i="1"/>
  <c r="CJ144" i="1"/>
  <c r="DW144" i="1"/>
  <c r="CM144" i="1"/>
  <c r="DV144" i="1"/>
  <c r="CK144" i="1"/>
  <c r="DX144" i="1"/>
  <c r="DU144" i="1"/>
  <c r="CN144" i="1"/>
  <c r="DS144" i="1"/>
  <c r="CL144" i="1"/>
  <c r="DU80" i="1"/>
  <c r="CO80" i="1"/>
  <c r="CM25" i="1"/>
  <c r="DX92" i="1"/>
  <c r="CB127" i="1"/>
  <c r="CN48" i="1"/>
  <c r="DT48" i="1"/>
  <c r="CN87" i="1"/>
  <c r="CN62" i="1"/>
  <c r="CJ62" i="1"/>
  <c r="DV107" i="1"/>
  <c r="DT123" i="1"/>
  <c r="CL102" i="1"/>
  <c r="DY44" i="1"/>
  <c r="CK67" i="1"/>
  <c r="DY67" i="1"/>
  <c r="CI137" i="1"/>
  <c r="DW137" i="1"/>
  <c r="CJ137" i="1"/>
  <c r="CM137" i="1"/>
  <c r="DS137" i="1"/>
  <c r="DX137" i="1"/>
  <c r="CN137" i="1"/>
  <c r="CK137" i="1"/>
  <c r="DT137" i="1"/>
  <c r="CL137" i="1"/>
  <c r="DV137" i="1"/>
  <c r="DU137" i="1"/>
  <c r="DY56" i="1"/>
  <c r="CM108" i="1"/>
  <c r="CK127" i="1"/>
  <c r="DS127" i="1"/>
  <c r="DT113" i="1"/>
  <c r="DX86" i="1"/>
  <c r="CO98" i="1"/>
  <c r="CL118" i="1"/>
  <c r="DS118" i="1"/>
  <c r="DV64" i="1"/>
  <c r="CK64" i="1"/>
  <c r="CJ120" i="1"/>
  <c r="CL120" i="1"/>
  <c r="CK120" i="1"/>
  <c r="DU120" i="1"/>
  <c r="DV120" i="1"/>
  <c r="CI120" i="1"/>
  <c r="CM120" i="1"/>
  <c r="DX120" i="1"/>
  <c r="CN120" i="1"/>
  <c r="DS120" i="1"/>
  <c r="DW120" i="1"/>
  <c r="DT120" i="1"/>
  <c r="CM134" i="1"/>
  <c r="CN134" i="1"/>
  <c r="CM123" i="1"/>
  <c r="CM55" i="1"/>
  <c r="CL55" i="1"/>
  <c r="DW84" i="1"/>
  <c r="CK51" i="1"/>
  <c r="DX35" i="1"/>
  <c r="DL64" i="1"/>
  <c r="CL107" i="1"/>
  <c r="DY107" i="1"/>
  <c r="CI91" i="1"/>
  <c r="DS91" i="1"/>
  <c r="DX44" i="1"/>
  <c r="CI79" i="1"/>
  <c r="DU79" i="1"/>
  <c r="CM82" i="1"/>
  <c r="DV82" i="1"/>
  <c r="CN82" i="1"/>
  <c r="CL82" i="1"/>
  <c r="CK82" i="1"/>
  <c r="DW82" i="1"/>
  <c r="DY82" i="1"/>
  <c r="CO82" i="1"/>
  <c r="DS82" i="1"/>
  <c r="DU82" i="1"/>
  <c r="CI82" i="1"/>
  <c r="DX82" i="1"/>
  <c r="CI125" i="1"/>
  <c r="CK116" i="1"/>
  <c r="CM116" i="1"/>
  <c r="DX65" i="1"/>
  <c r="DW65" i="1"/>
  <c r="DW41" i="1"/>
  <c r="CL41" i="1"/>
  <c r="CN85" i="1"/>
  <c r="DV85" i="1"/>
  <c r="CO96" i="1"/>
  <c r="DW106" i="1"/>
  <c r="CN142" i="1"/>
  <c r="EH50" i="2"/>
  <c r="CX50" i="2"/>
  <c r="EH71" i="2"/>
  <c r="CZ83" i="2"/>
  <c r="CW136" i="2"/>
  <c r="EL69" i="2"/>
  <c r="EK36" i="2"/>
  <c r="CX113" i="2"/>
  <c r="EH113" i="2"/>
  <c r="EL113" i="2"/>
  <c r="EK113" i="2"/>
  <c r="EH31" i="2"/>
  <c r="CX31" i="2"/>
  <c r="CZ88" i="2"/>
  <c r="EJ88" i="2"/>
  <c r="CW50" i="2"/>
  <c r="DA83" i="2"/>
  <c r="EF109" i="2"/>
  <c r="EG138" i="2"/>
  <c r="EI31" i="2"/>
  <c r="CY31" i="2"/>
  <c r="EJ129" i="2"/>
  <c r="CX23" i="2"/>
  <c r="EK61" i="2"/>
  <c r="CX139" i="2"/>
  <c r="EK68" i="2"/>
  <c r="EI50" i="2"/>
  <c r="EL115" i="2"/>
  <c r="CX115" i="2"/>
  <c r="DB115" i="2"/>
  <c r="EJ101" i="2"/>
  <c r="CZ101" i="2"/>
  <c r="EG80" i="2"/>
  <c r="CW80" i="2"/>
  <c r="CZ139" i="2"/>
  <c r="EG62" i="2"/>
  <c r="CW62" i="2"/>
  <c r="EK28" i="2"/>
  <c r="DA28" i="2"/>
  <c r="EI77" i="2"/>
  <c r="CY77" i="2"/>
  <c r="EF114" i="2"/>
  <c r="EG143" i="2"/>
  <c r="CW143" i="2"/>
  <c r="CP59" i="2"/>
  <c r="EI59" i="2"/>
  <c r="CY59" i="2"/>
  <c r="CX59" i="2"/>
  <c r="EH59" i="2"/>
  <c r="CV138" i="2"/>
  <c r="CY69" i="2"/>
  <c r="DB107" i="2"/>
  <c r="CW32" i="2"/>
  <c r="EK77" i="2"/>
  <c r="DA71" i="2"/>
  <c r="DB47" i="2"/>
  <c r="EK97" i="2"/>
  <c r="DA97" i="2"/>
  <c r="EL71" i="2"/>
  <c r="CX129" i="2"/>
  <c r="EH129" i="2"/>
  <c r="EK129" i="2"/>
  <c r="DA129" i="2"/>
  <c r="EG129" i="2"/>
  <c r="CW129" i="2"/>
  <c r="EL40" i="2"/>
  <c r="CV145" i="2"/>
  <c r="EF145" i="2"/>
  <c r="EI83" i="2"/>
  <c r="CY83" i="2"/>
  <c r="EK52" i="2"/>
  <c r="DA52" i="2"/>
  <c r="EH52" i="2"/>
  <c r="CX52" i="2"/>
  <c r="EI124" i="2"/>
  <c r="CY124" i="2"/>
  <c r="EG92" i="2"/>
  <c r="EK121" i="2"/>
  <c r="DA121" i="2"/>
  <c r="EF121" i="2"/>
  <c r="EK69" i="2"/>
  <c r="DA69" i="2"/>
  <c r="EF128" i="2"/>
  <c r="CV128" i="2"/>
  <c r="DB53" i="2"/>
  <c r="EI80" i="2"/>
  <c r="EK63" i="2"/>
  <c r="DA63" i="2"/>
  <c r="EJ89" i="2"/>
  <c r="CZ89" i="2"/>
  <c r="EG114" i="2"/>
  <c r="CW114" i="2"/>
  <c r="EG52" i="2"/>
  <c r="CX85" i="2"/>
  <c r="EH85" i="2"/>
  <c r="CY32" i="2"/>
  <c r="DB31" i="2"/>
  <c r="CV120" i="2"/>
  <c r="EI145" i="2"/>
  <c r="EG110" i="2"/>
  <c r="DB56" i="2"/>
  <c r="EK85" i="2"/>
  <c r="CY148" i="2"/>
  <c r="EI148" i="2"/>
  <c r="EI25" i="2"/>
  <c r="CX109" i="2"/>
  <c r="EJ83" i="2"/>
  <c r="CW61" i="2"/>
  <c r="EI39" i="2"/>
  <c r="CY39" i="2"/>
  <c r="EG136" i="2"/>
  <c r="DB69" i="2"/>
  <c r="EF142" i="2"/>
  <c r="CV142" i="2"/>
  <c r="CW46" i="2"/>
  <c r="EG37" i="2"/>
  <c r="CW37" i="2"/>
  <c r="CZ37" i="2"/>
  <c r="EJ37" i="2"/>
  <c r="EI70" i="2"/>
  <c r="CY70" i="2"/>
  <c r="EK98" i="2"/>
  <c r="DA98" i="2"/>
  <c r="CV89" i="2"/>
  <c r="EJ36" i="2"/>
  <c r="CZ36" i="2"/>
  <c r="EJ24" i="2"/>
  <c r="CZ24" i="2"/>
  <c r="DB88" i="2"/>
  <c r="EG50" i="2"/>
  <c r="EH35" i="2"/>
  <c r="EG23" i="2"/>
  <c r="CW23" i="2"/>
  <c r="EG81" i="2"/>
  <c r="CW81" i="2"/>
  <c r="CV109" i="2"/>
  <c r="CZ61" i="2"/>
  <c r="CX39" i="2"/>
  <c r="EI123" i="2"/>
  <c r="CY123" i="2"/>
  <c r="EK45" i="2"/>
  <c r="DA45" i="2"/>
  <c r="CZ53" i="2"/>
  <c r="CZ25" i="2"/>
  <c r="DA80" i="2"/>
  <c r="EK80" i="2"/>
  <c r="CX35" i="2"/>
  <c r="EH72" i="2"/>
  <c r="DB37" i="2"/>
  <c r="EH23" i="2"/>
  <c r="CV102" i="2"/>
  <c r="DB63" i="2"/>
  <c r="CX73" i="2"/>
  <c r="DA31" i="2"/>
  <c r="EK31" i="2"/>
  <c r="EI129" i="2"/>
  <c r="EH139" i="2"/>
  <c r="CZ29" i="2"/>
  <c r="EG40" i="2"/>
  <c r="EI76" i="2"/>
  <c r="DA72" i="2"/>
  <c r="CW47" i="2"/>
  <c r="EF111" i="2"/>
  <c r="CV111" i="2"/>
  <c r="CY111" i="2"/>
  <c r="EI111" i="2"/>
  <c r="EH110" i="2"/>
  <c r="EG68" i="2"/>
  <c r="EJ145" i="2"/>
  <c r="CZ145" i="2"/>
  <c r="EJ139" i="2"/>
  <c r="EJ92" i="2"/>
  <c r="CZ92" i="2"/>
  <c r="CW101" i="2"/>
  <c r="EI139" i="2"/>
  <c r="CY90" i="2"/>
  <c r="CX138" i="2"/>
  <c r="DB101" i="2"/>
  <c r="CY98" i="2"/>
  <c r="EF138" i="2"/>
  <c r="DA134" i="2"/>
  <c r="EH53" i="2"/>
  <c r="EJ51" i="2"/>
  <c r="EK46" i="2"/>
  <c r="EI69" i="2"/>
  <c r="CW58" i="2"/>
  <c r="EH89" i="2"/>
  <c r="EL107" i="2"/>
  <c r="EH46" i="2"/>
  <c r="CY121" i="2"/>
  <c r="CY85" i="2"/>
  <c r="EL114" i="2"/>
  <c r="EI144" i="2"/>
  <c r="EG53" i="2"/>
  <c r="CV123" i="2"/>
  <c r="EG126" i="2"/>
  <c r="CW126" i="2"/>
  <c r="CZ47" i="2"/>
  <c r="EJ47" i="2"/>
  <c r="EF106" i="2"/>
  <c r="CV106" i="2"/>
  <c r="DB106" i="2"/>
  <c r="EL106" i="2"/>
  <c r="EI55" i="2"/>
  <c r="CY55" i="2"/>
  <c r="EJ103" i="2"/>
  <c r="CZ103" i="2"/>
  <c r="DB50" i="2"/>
  <c r="CZ109" i="2"/>
  <c r="EI23" i="2"/>
  <c r="CY23" i="2"/>
  <c r="EJ28" i="2"/>
  <c r="CZ28" i="2"/>
  <c r="EH28" i="2"/>
  <c r="CX28" i="2"/>
  <c r="CW103" i="2"/>
  <c r="CX81" i="2"/>
  <c r="EL109" i="2"/>
  <c r="CO77" i="2"/>
  <c r="EH77" i="2"/>
  <c r="CX77" i="2"/>
  <c r="CY53" i="2"/>
  <c r="EH109" i="2"/>
  <c r="EH145" i="2"/>
  <c r="DB52" i="2"/>
  <c r="CV113" i="2"/>
  <c r="CW52" i="2"/>
  <c r="CW128" i="2"/>
  <c r="EH120" i="2"/>
  <c r="DA56" i="2"/>
  <c r="EK56" i="2"/>
  <c r="CY113" i="2"/>
  <c r="EK114" i="2"/>
  <c r="DA114" i="2"/>
  <c r="DB145" i="2"/>
  <c r="EL76" i="2"/>
  <c r="EG134" i="2"/>
  <c r="EK101" i="2"/>
  <c r="DA101" i="2"/>
  <c r="EH44" i="2"/>
  <c r="CZ126" i="2"/>
  <c r="CY56" i="2"/>
  <c r="CY142" i="2"/>
  <c r="DB102" i="2"/>
  <c r="EG31" i="2"/>
  <c r="CW31" i="2"/>
  <c r="EL68" i="2"/>
  <c r="CV116" i="2"/>
  <c r="CZ62" i="2"/>
  <c r="EJ62" i="2"/>
  <c r="EJ134" i="2"/>
  <c r="CZ134" i="2"/>
  <c r="CX61" i="2"/>
  <c r="EF143" i="2"/>
  <c r="CV143" i="2"/>
  <c r="CW59" i="2"/>
  <c r="EJ61" i="2"/>
  <c r="EF115" i="2"/>
  <c r="EL50" i="2"/>
  <c r="CV141" i="2"/>
  <c r="CV96" i="2"/>
  <c r="EG29" i="2"/>
  <c r="CV98" i="2"/>
  <c r="CX148" i="2"/>
  <c r="EH148" i="2"/>
  <c r="CW53" i="2"/>
  <c r="DB24" i="2"/>
  <c r="EI89" i="2"/>
  <c r="CY89" i="2"/>
  <c r="CZ111" i="2"/>
  <c r="CX126" i="2"/>
  <c r="EK88" i="2"/>
  <c r="EL37" i="2"/>
  <c r="EJ124" i="2"/>
  <c r="EI28" i="2"/>
  <c r="EK64" i="2"/>
  <c r="DA64" i="2"/>
  <c r="CZ64" i="2"/>
  <c r="EJ64" i="2"/>
  <c r="EF102" i="2"/>
  <c r="EL63" i="2"/>
  <c r="DA76" i="2"/>
  <c r="CW71" i="2"/>
  <c r="EG111" i="2"/>
  <c r="EH58" i="2"/>
  <c r="EK35" i="2"/>
  <c r="EI107" i="2"/>
  <c r="EL120" i="2"/>
  <c r="EF135" i="2"/>
  <c r="CV135" i="2"/>
  <c r="CW55" i="2"/>
  <c r="EL55" i="2"/>
  <c r="EL97" i="2"/>
  <c r="EH115" i="2"/>
  <c r="CV103" i="2"/>
  <c r="EF103" i="2"/>
  <c r="CX103" i="2"/>
  <c r="EH103" i="2"/>
  <c r="EG96" i="2"/>
  <c r="EH70" i="2"/>
  <c r="EI97" i="2"/>
  <c r="EG103" i="2"/>
  <c r="CY135" i="2"/>
  <c r="CW72" i="2"/>
  <c r="EH138" i="2"/>
  <c r="EJ31" i="2"/>
  <c r="CZ60" i="2"/>
  <c r="EJ60" i="2"/>
  <c r="CY128" i="2"/>
  <c r="EI27" i="2"/>
  <c r="CY27" i="2"/>
  <c r="EL27" i="2"/>
  <c r="CW27" i="2"/>
  <c r="DB27" i="2"/>
  <c r="EG27" i="2"/>
  <c r="DB80" i="2"/>
  <c r="EL62" i="2"/>
  <c r="EK40" i="2"/>
  <c r="EH81" i="2"/>
  <c r="CV148" i="2"/>
  <c r="EF98" i="2"/>
  <c r="CW115" i="2"/>
  <c r="CW124" i="2"/>
  <c r="DB55" i="2"/>
  <c r="EJ40" i="2"/>
  <c r="EF100" i="2"/>
  <c r="CV100" i="2"/>
  <c r="DZ110" i="2"/>
  <c r="CQ110" i="2"/>
  <c r="EJ110" i="2"/>
  <c r="CZ110" i="2"/>
  <c r="EJ56" i="2"/>
  <c r="CZ56" i="2"/>
  <c r="EH134" i="2"/>
  <c r="CX134" i="2"/>
  <c r="EL52" i="2"/>
  <c r="EF113" i="2"/>
  <c r="CV124" i="2"/>
  <c r="EK25" i="2"/>
  <c r="DA25" i="2"/>
  <c r="EH119" i="2"/>
  <c r="CX119" i="2"/>
  <c r="EL145" i="2"/>
  <c r="EJ143" i="2"/>
  <c r="EJ126" i="2"/>
  <c r="CY63" i="2"/>
  <c r="EI122" i="2"/>
  <c r="CY122" i="2"/>
  <c r="EF122" i="2"/>
  <c r="EI56" i="2"/>
  <c r="EL102" i="2"/>
  <c r="EJ66" i="2"/>
  <c r="CZ66" i="2"/>
  <c r="CW66" i="2"/>
  <c r="EK44" i="2"/>
  <c r="DA44" i="2"/>
  <c r="EH116" i="2"/>
  <c r="DB71" i="2"/>
  <c r="EF116" i="2"/>
  <c r="EH45" i="2"/>
  <c r="CX45" i="2"/>
  <c r="CY131" i="2"/>
  <c r="EK146" i="2"/>
  <c r="DA146" i="2"/>
  <c r="CV146" i="2"/>
  <c r="EG59" i="2"/>
  <c r="DB103" i="2"/>
  <c r="CW51" i="2"/>
  <c r="EG102" i="2"/>
  <c r="CX83" i="2"/>
  <c r="EJ35" i="2"/>
  <c r="CZ35" i="2"/>
  <c r="EF141" i="2"/>
  <c r="CZ144" i="2"/>
  <c r="EJ144" i="2"/>
  <c r="EH142" i="2"/>
  <c r="CX142" i="2"/>
  <c r="EJ111" i="2"/>
  <c r="EH43" i="2"/>
  <c r="CX43" i="2"/>
  <c r="EL43" i="2"/>
  <c r="DB43" i="2"/>
  <c r="DA88" i="2"/>
  <c r="EG70" i="2"/>
  <c r="CW70" i="2"/>
  <c r="EG73" i="2"/>
  <c r="CZ98" i="2"/>
  <c r="EJ85" i="2"/>
  <c r="CZ85" i="2"/>
  <c r="EK62" i="2"/>
  <c r="DA62" i="2"/>
  <c r="EK71" i="2"/>
  <c r="CY68" i="2"/>
  <c r="DB29" i="2"/>
  <c r="EI134" i="2"/>
  <c r="EJ39" i="2"/>
  <c r="CZ39" i="2"/>
  <c r="EG71" i="2"/>
  <c r="CW144" i="2"/>
  <c r="EI43" i="2"/>
  <c r="CX121" i="2"/>
  <c r="EG55" i="2"/>
  <c r="EG47" i="2"/>
  <c r="CY115" i="2"/>
  <c r="EK59" i="2"/>
  <c r="DA59" i="2"/>
  <c r="CY120" i="2"/>
  <c r="CW121" i="2"/>
  <c r="EJ119" i="2"/>
  <c r="EK89" i="2"/>
  <c r="EI135" i="2"/>
  <c r="CY116" i="2"/>
  <c r="EF110" i="2"/>
  <c r="CY114" i="2"/>
  <c r="EH127" i="2"/>
  <c r="CX127" i="2"/>
  <c r="EI35" i="2"/>
  <c r="EL80" i="2"/>
  <c r="CW44" i="2"/>
  <c r="EF148" i="2"/>
  <c r="CV126" i="2"/>
  <c r="DB83" i="2"/>
  <c r="EL88" i="2"/>
  <c r="CZ131" i="2"/>
  <c r="EI92" i="2"/>
  <c r="CY92" i="2"/>
  <c r="CY100" i="2"/>
  <c r="CV97" i="2"/>
  <c r="EF97" i="2"/>
  <c r="EH69" i="2"/>
  <c r="CX69" i="2"/>
  <c r="EH126" i="2"/>
  <c r="EJ32" i="2"/>
  <c r="CZ32" i="2"/>
  <c r="DB97" i="2"/>
  <c r="CY97" i="2"/>
  <c r="EH55" i="2"/>
  <c r="CX55" i="2"/>
  <c r="EF139" i="2"/>
  <c r="CV139" i="2"/>
  <c r="CW113" i="2"/>
  <c r="EI46" i="2"/>
  <c r="CY46" i="2"/>
  <c r="DA32" i="2"/>
  <c r="CY62" i="2"/>
  <c r="CV88" i="2"/>
  <c r="DB28" i="2"/>
  <c r="CZ50" i="2"/>
  <c r="CZ46" i="2"/>
  <c r="CX62" i="2"/>
  <c r="EF101" i="2"/>
  <c r="CV101" i="2"/>
  <c r="EI51" i="2"/>
  <c r="CY51" i="2"/>
  <c r="DA128" i="2"/>
  <c r="EJ106" i="2"/>
  <c r="EI63" i="2"/>
  <c r="DB116" i="2"/>
  <c r="EI142" i="2"/>
  <c r="EJ68" i="2"/>
  <c r="CZ68" i="2"/>
  <c r="EJ72" i="2"/>
  <c r="CZ72" i="2"/>
  <c r="EG116" i="2"/>
  <c r="CX116" i="2"/>
  <c r="EL32" i="2"/>
  <c r="EJ80" i="2"/>
  <c r="EJ55" i="2"/>
  <c r="EH106" i="2"/>
  <c r="CX106" i="2"/>
  <c r="EI131" i="2"/>
  <c r="EI58" i="2"/>
  <c r="CY58" i="2"/>
  <c r="EL103" i="2"/>
  <c r="EG51" i="2"/>
  <c r="EH83" i="2"/>
  <c r="EF96" i="2"/>
  <c r="EL25" i="2"/>
  <c r="EG39" i="2"/>
  <c r="EH128" i="2"/>
  <c r="CX128" i="2"/>
  <c r="EJ44" i="2"/>
  <c r="CZ44" i="2"/>
  <c r="EH25" i="2"/>
  <c r="EL29" i="2"/>
  <c r="CZ81" i="2"/>
  <c r="CY29" i="2"/>
  <c r="EK47" i="2"/>
  <c r="CW93" i="2"/>
  <c r="CZ77" i="2"/>
  <c r="EH51" i="2"/>
  <c r="EI115" i="2"/>
  <c r="EI81" i="2"/>
  <c r="CY81" i="2"/>
  <c r="EJ127" i="2"/>
  <c r="DA55" i="2"/>
  <c r="EG121" i="2"/>
  <c r="CN120" i="2"/>
  <c r="EG120" i="2"/>
  <c r="CW120" i="2"/>
  <c r="DB90" i="2"/>
  <c r="EI116" i="2"/>
  <c r="DA96" i="2"/>
  <c r="CZ31" i="2"/>
  <c r="CX88" i="2"/>
  <c r="EI114" i="2"/>
  <c r="EG36" i="2"/>
  <c r="CW36" i="2"/>
  <c r="CY93" i="2"/>
  <c r="CW142" i="2"/>
  <c r="DA122" i="2"/>
  <c r="DA145" i="2"/>
  <c r="CW45" i="2"/>
  <c r="EJ58" i="2"/>
  <c r="EF126" i="2"/>
  <c r="CW106" i="2"/>
  <c r="CW100" i="2"/>
  <c r="EJ125" i="2"/>
  <c r="CZ125" i="2"/>
  <c r="EI125" i="2"/>
  <c r="CY125" i="2"/>
  <c r="DB35" i="2"/>
  <c r="EL47" i="2"/>
  <c r="EI47" i="2"/>
  <c r="EI61" i="2"/>
  <c r="CY61" i="2"/>
  <c r="DB61" i="2"/>
  <c r="EL61" i="2"/>
  <c r="EI109" i="2"/>
  <c r="CY109" i="2"/>
  <c r="EG109" i="2"/>
  <c r="CW109" i="2"/>
  <c r="EI138" i="2"/>
  <c r="CY138" i="2"/>
  <c r="CW138" i="2"/>
  <c r="EI36" i="2"/>
  <c r="CY36" i="2"/>
  <c r="CY126" i="2"/>
  <c r="EK106" i="2"/>
  <c r="EL23" i="2"/>
  <c r="EG107" i="2"/>
  <c r="CW107" i="2"/>
  <c r="EG69" i="2"/>
  <c r="CW69" i="2"/>
  <c r="EG113" i="2"/>
  <c r="CZ71" i="2"/>
  <c r="EI62" i="2"/>
  <c r="EF88" i="2"/>
  <c r="EL28" i="2"/>
  <c r="EJ50" i="2"/>
  <c r="CX143" i="2"/>
  <c r="EF124" i="2"/>
  <c r="EH62" i="2"/>
  <c r="EG76" i="2"/>
  <c r="CW76" i="2"/>
  <c r="DB109" i="2"/>
  <c r="CZ120" i="2"/>
  <c r="DA100" i="2"/>
  <c r="EK100" i="2"/>
  <c r="CY88" i="2"/>
  <c r="EK83" i="2"/>
  <c r="CZ106" i="2"/>
  <c r="CZ143" i="2"/>
  <c r="CZ52" i="2"/>
  <c r="CZ102" i="2"/>
  <c r="EL81" i="2"/>
  <c r="CZ80" i="2"/>
  <c r="CZ55" i="2"/>
  <c r="DA138" i="2"/>
  <c r="EJ73" i="2"/>
  <c r="CZ73" i="2"/>
  <c r="EK131" i="2"/>
  <c r="DA131" i="2"/>
  <c r="EG119" i="2"/>
  <c r="CX80" i="2"/>
  <c r="CV134" i="2"/>
  <c r="CW56" i="2"/>
  <c r="EI101" i="2"/>
  <c r="CW123" i="2"/>
  <c r="EF83" i="2"/>
  <c r="EI44" i="2"/>
  <c r="CY44" i="2"/>
  <c r="DB59" i="2"/>
  <c r="DB89" i="2"/>
  <c r="CZ76" i="2"/>
  <c r="EK103" i="2"/>
  <c r="DA103" i="2"/>
  <c r="EH63" i="2"/>
  <c r="CX63" i="2"/>
  <c r="EI68" i="2"/>
  <c r="EJ81" i="2"/>
  <c r="EH56" i="2"/>
  <c r="CX56" i="2"/>
  <c r="EH107" i="2"/>
  <c r="CX107" i="2"/>
  <c r="DA47" i="2"/>
  <c r="EJ138" i="2"/>
  <c r="DB93" i="2"/>
  <c r="EG93" i="2"/>
  <c r="DB77" i="2"/>
  <c r="EK81" i="2"/>
  <c r="DA124" i="2"/>
  <c r="CV107" i="2"/>
  <c r="EI126" i="2"/>
  <c r="DA115" i="2"/>
  <c r="DB92" i="2"/>
  <c r="DA89" i="2"/>
  <c r="CV110" i="2"/>
  <c r="EK96" i="2"/>
  <c r="EH88" i="2"/>
  <c r="DB111" i="2"/>
  <c r="CZ121" i="2"/>
  <c r="EG142" i="2"/>
  <c r="EK122" i="2"/>
  <c r="EK145" i="2"/>
  <c r="EG45" i="2"/>
  <c r="CZ97" i="2"/>
  <c r="EG106" i="2"/>
  <c r="EG100" i="2"/>
  <c r="CW117" i="2"/>
  <c r="CW73" i="2"/>
  <c r="CX131" i="2"/>
  <c r="EG66" i="2"/>
  <c r="EI71" i="2"/>
  <c r="CY71" i="2"/>
  <c r="CX71" i="2"/>
  <c r="EI40" i="2"/>
  <c r="CY40" i="2"/>
  <c r="EG61" i="2"/>
  <c r="EG97" i="2"/>
  <c r="CZ100" i="2"/>
  <c r="EH68" i="2"/>
  <c r="CX68" i="2"/>
  <c r="EJ136" i="2"/>
  <c r="CZ136" i="2"/>
  <c r="EH136" i="2"/>
  <c r="CX136" i="2"/>
  <c r="EF136" i="2"/>
  <c r="CX114" i="2"/>
  <c r="EH76" i="2"/>
  <c r="CX76" i="2"/>
  <c r="EK76" i="2"/>
  <c r="CX36" i="2"/>
  <c r="CY47" i="2"/>
  <c r="DA107" i="2"/>
  <c r="EK107" i="2"/>
  <c r="CY136" i="2"/>
  <c r="EK53" i="2"/>
  <c r="DA53" i="2"/>
  <c r="CX40" i="2"/>
  <c r="EH40" i="2"/>
  <c r="CV136" i="2"/>
  <c r="EJ142" i="2"/>
  <c r="CZ142" i="2"/>
  <c r="CY110" i="2"/>
  <c r="EK116" i="2"/>
  <c r="DA116" i="2"/>
  <c r="EH32" i="2"/>
  <c r="CX32" i="2"/>
  <c r="EJ71" i="2"/>
  <c r="EH143" i="2"/>
  <c r="EH111" i="2"/>
  <c r="DB40" i="2"/>
  <c r="EK29" i="2"/>
  <c r="DA29" i="2"/>
  <c r="EI29" i="2"/>
  <c r="EI88" i="2"/>
  <c r="EF119" i="2"/>
  <c r="CV119" i="2"/>
  <c r="CX141" i="2"/>
  <c r="EH141" i="2"/>
  <c r="EK102" i="2"/>
  <c r="CW92" i="2"/>
  <c r="EJ52" i="2"/>
  <c r="CW97" i="2"/>
  <c r="CW25" i="2"/>
  <c r="CZ59" i="2"/>
  <c r="DA36" i="2"/>
  <c r="EG115" i="2"/>
  <c r="CW77" i="2"/>
  <c r="EF23" i="2"/>
  <c r="CV23" i="2"/>
  <c r="EG148" i="2"/>
  <c r="DB98" i="2"/>
  <c r="EK50" i="2"/>
  <c r="DA50" i="2"/>
  <c r="DB81" i="2"/>
  <c r="EF144" i="2"/>
  <c r="CV144" i="2"/>
  <c r="EK138" i="2"/>
  <c r="EK90" i="2"/>
  <c r="DA90" i="2"/>
  <c r="EK66" i="2"/>
  <c r="EL146" i="2"/>
  <c r="EH80" i="2"/>
  <c r="EF134" i="2"/>
  <c r="EG56" i="2"/>
  <c r="EH131" i="2"/>
  <c r="CW43" i="2"/>
  <c r="EG123" i="2"/>
  <c r="EI143" i="2"/>
  <c r="CY143" i="2"/>
  <c r="CV83" i="2"/>
  <c r="EL59" i="2"/>
  <c r="CZ63" i="2"/>
  <c r="CZ129" i="2"/>
  <c r="DB100" i="2"/>
  <c r="DA61" i="2"/>
  <c r="CY129" i="2"/>
  <c r="EG139" i="2"/>
  <c r="CW139" i="2"/>
  <c r="DB46" i="2"/>
  <c r="CV131" i="2"/>
  <c r="DA68" i="2"/>
  <c r="CY50" i="2"/>
  <c r="CX37" i="2"/>
  <c r="CX124" i="2"/>
  <c r="CY76" i="2"/>
  <c r="DA24" i="2"/>
  <c r="EL93" i="2"/>
  <c r="EJ77" i="2"/>
  <c r="EF129" i="2"/>
  <c r="EL77" i="2"/>
  <c r="DA81" i="2"/>
  <c r="EK124" i="2"/>
  <c r="CX29" i="2"/>
  <c r="EF107" i="2"/>
  <c r="EG124" i="2"/>
  <c r="EK115" i="2"/>
  <c r="EL92" i="2"/>
  <c r="DB119" i="2"/>
  <c r="CV114" i="2"/>
  <c r="DB85" i="2"/>
  <c r="EK93" i="2"/>
  <c r="DA93" i="2"/>
  <c r="CY141" i="2"/>
  <c r="EL111" i="2"/>
  <c r="DB117" i="2"/>
  <c r="EF123" i="2"/>
  <c r="EJ97" i="2"/>
  <c r="DA77" i="2"/>
  <c r="EH47" i="2"/>
  <c r="CW141" i="2"/>
  <c r="EK133" i="2"/>
  <c r="EK123" i="2"/>
  <c r="EK126" i="2"/>
  <c r="EK132" i="2"/>
  <c r="DA107" i="1"/>
  <c r="EF86" i="2"/>
  <c r="EF84" i="2"/>
  <c r="EF91" i="2"/>
  <c r="EF94" i="2"/>
  <c r="EF87" i="2"/>
  <c r="EF85" i="2"/>
  <c r="EF93" i="2"/>
  <c r="EF92" i="2"/>
  <c r="EF89" i="2"/>
  <c r="CL90" i="1"/>
  <c r="EG98" i="2"/>
  <c r="DA126" i="2"/>
  <c r="CV85" i="2"/>
  <c r="EI108" i="2"/>
  <c r="CV86" i="2"/>
  <c r="EJ120" i="2"/>
  <c r="DV90" i="1"/>
  <c r="CZ117" i="2"/>
  <c r="CY96" i="2"/>
  <c r="EH146" i="2"/>
  <c r="EH114" i="2"/>
  <c r="EI96" i="2"/>
  <c r="DW105" i="1"/>
  <c r="EI100" i="2"/>
  <c r="CY102" i="2"/>
  <c r="EI102" i="2"/>
  <c r="CY24" i="2"/>
  <c r="EI24" i="2"/>
  <c r="CV87" i="2"/>
  <c r="DT62" i="1"/>
  <c r="CJ26" i="1"/>
  <c r="DT68" i="1"/>
  <c r="EF82" i="2"/>
  <c r="CL91" i="1"/>
  <c r="DV91" i="1"/>
  <c r="DA123" i="2"/>
  <c r="CN110" i="1"/>
  <c r="DX110" i="1"/>
  <c r="CV94" i="2"/>
  <c r="CV92" i="2"/>
  <c r="CV93" i="2"/>
  <c r="CV91" i="2"/>
  <c r="CZ119" i="2"/>
  <c r="DT64" i="1"/>
  <c r="CJ64" i="1"/>
  <c r="DT63" i="1"/>
  <c r="CN111" i="1"/>
  <c r="CV84" i="2"/>
  <c r="EH147" i="2"/>
  <c r="CX147" i="2"/>
  <c r="DT59" i="1"/>
  <c r="CJ59" i="1"/>
  <c r="DA135" i="2"/>
  <c r="CY108" i="2"/>
  <c r="CJ70" i="1"/>
  <c r="DT70" i="1"/>
  <c r="M22" i="3" a="1"/>
  <c r="L22" i="3" a="1"/>
  <c r="AH22" i="3" a="1"/>
  <c r="AN22" i="3" a="1"/>
  <c r="AF22" i="3" a="1"/>
  <c r="AG22" i="3" a="1"/>
  <c r="AP22" i="3" a="1"/>
  <c r="AU22" i="3" a="1"/>
  <c r="AV22" i="3" a="1"/>
  <c r="AW22" i="3" a="1"/>
  <c r="AF22" i="4" a="1"/>
  <c r="AG22" i="4" a="1"/>
  <c r="AH22" i="4" a="1"/>
  <c r="AN22" i="4" a="1"/>
  <c r="AP22" i="4" a="1"/>
  <c r="AU22" i="4" a="1"/>
  <c r="AV22" i="4" a="1"/>
  <c r="AW22" i="4" a="1"/>
  <c r="K22" i="3" a="1"/>
  <c r="K22" i="4" a="1"/>
  <c r="L22" i="4" a="1"/>
  <c r="M22" i="4" a="1"/>
  <c r="BQ70" i="5" l="1"/>
  <c r="BO70" i="5"/>
  <c r="BM38" i="5"/>
  <c r="BL38" i="5"/>
  <c r="AN38" i="5" s="1"/>
  <c r="BX38" i="5"/>
  <c r="BW38" i="5"/>
  <c r="BB38" i="5"/>
  <c r="BQ54" i="5"/>
  <c r="BW57" i="5"/>
  <c r="BM57" i="5"/>
  <c r="J88" i="5"/>
  <c r="I88" i="5"/>
  <c r="S88" i="5" s="1"/>
  <c r="AD88" i="5" s="1"/>
  <c r="BW88" i="5" s="1"/>
  <c r="DZ134" i="2"/>
  <c r="DV100" i="2"/>
  <c r="CM116" i="2"/>
  <c r="BX57" i="5"/>
  <c r="BX54" i="5"/>
  <c r="BL54" i="5"/>
  <c r="AN54" i="5" s="1"/>
  <c r="BW54" i="5"/>
  <c r="BL79" i="5"/>
  <c r="AN79" i="5" s="1"/>
  <c r="BX79" i="5"/>
  <c r="BB79" i="5"/>
  <c r="J108" i="5"/>
  <c r="I108" i="5"/>
  <c r="S108" i="5" s="1"/>
  <c r="AD108" i="5" s="1"/>
  <c r="BW108" i="5" s="1"/>
  <c r="DZ31" i="2"/>
  <c r="CD78" i="1"/>
  <c r="CS76" i="2"/>
  <c r="DK59" i="1"/>
  <c r="CD79" i="1"/>
  <c r="DY21" i="2"/>
  <c r="EI21" i="2" s="1"/>
  <c r="CR90" i="2"/>
  <c r="EB106" i="2"/>
  <c r="DW118" i="2"/>
  <c r="DN75" i="1"/>
  <c r="CC109" i="1"/>
  <c r="DK100" i="1"/>
  <c r="CS99" i="2"/>
  <c r="DI118" i="1"/>
  <c r="BW79" i="5"/>
  <c r="BL67" i="5"/>
  <c r="AN67" i="5" s="1"/>
  <c r="BB67" i="5"/>
  <c r="CO117" i="2"/>
  <c r="EA50" i="2"/>
  <c r="DZ63" i="2"/>
  <c r="CM101" i="2"/>
  <c r="DV106" i="2"/>
  <c r="DZ137" i="2"/>
  <c r="CN125" i="2"/>
  <c r="CM23" i="2"/>
  <c r="CR70" i="2"/>
  <c r="DV131" i="2"/>
  <c r="DN51" i="1"/>
  <c r="DK63" i="1"/>
  <c r="BB57" i="5"/>
  <c r="BM67" i="5"/>
  <c r="DX122" i="2"/>
  <c r="CN122" i="2"/>
  <c r="CP75" i="2"/>
  <c r="CN121" i="2"/>
  <c r="DL32" i="1"/>
  <c r="DW108" i="2"/>
  <c r="DX60" i="2"/>
  <c r="DM80" i="1"/>
  <c r="DK134" i="1"/>
  <c r="CB61" i="1"/>
  <c r="DM47" i="1"/>
  <c r="EA38" i="2"/>
  <c r="DI123" i="1"/>
  <c r="CE83" i="1"/>
  <c r="J106" i="5"/>
  <c r="I106" i="5"/>
  <c r="S106" i="5" s="1"/>
  <c r="AD106" i="5" s="1"/>
  <c r="BW106" i="5" s="1"/>
  <c r="J124" i="5"/>
  <c r="I124" i="5"/>
  <c r="S124" i="5" s="1"/>
  <c r="AD124" i="5" s="1"/>
  <c r="BW124" i="5" s="1"/>
  <c r="D123" i="5"/>
  <c r="I123" i="5" s="1"/>
  <c r="S123" i="5" s="1"/>
  <c r="AD123" i="5" s="1"/>
  <c r="D127" i="5"/>
  <c r="I127" i="5" s="1"/>
  <c r="S127" i="5" s="1"/>
  <c r="AD127" i="5" s="1"/>
  <c r="D119" i="5"/>
  <c r="D111" i="5"/>
  <c r="D102" i="5"/>
  <c r="I102" i="5" s="1"/>
  <c r="S102" i="5" s="1"/>
  <c r="AD102" i="5" s="1"/>
  <c r="BW102" i="5" s="1"/>
  <c r="D104" i="5"/>
  <c r="I104" i="5" s="1"/>
  <c r="S104" i="5" s="1"/>
  <c r="AD104" i="5" s="1"/>
  <c r="BW104" i="5" s="1"/>
  <c r="D101" i="5"/>
  <c r="I101" i="5" s="1"/>
  <c r="S101" i="5" s="1"/>
  <c r="AD101" i="5" s="1"/>
  <c r="BW101" i="5" s="1"/>
  <c r="D99" i="5"/>
  <c r="D97" i="5"/>
  <c r="I97" i="5" s="1"/>
  <c r="S97" i="5" s="1"/>
  <c r="AD97" i="5" s="1"/>
  <c r="D89" i="5"/>
  <c r="D84" i="5"/>
  <c r="N84" i="5" s="1"/>
  <c r="X84" i="5" s="1"/>
  <c r="D74" i="5"/>
  <c r="D73" i="5"/>
  <c r="I73" i="5" s="1"/>
  <c r="S73" i="5" s="1"/>
  <c r="AD73" i="5" s="1"/>
  <c r="D75" i="5"/>
  <c r="I75" i="5" s="1"/>
  <c r="S75" i="5" s="1"/>
  <c r="AD75" i="5" s="1"/>
  <c r="D56" i="5"/>
  <c r="D63" i="5"/>
  <c r="I63" i="5" s="1"/>
  <c r="S63" i="5" s="1"/>
  <c r="AD63" i="5" s="1"/>
  <c r="D66" i="5"/>
  <c r="I66" i="5" s="1"/>
  <c r="S66" i="5" s="1"/>
  <c r="AD66" i="5" s="1"/>
  <c r="D69" i="5"/>
  <c r="D53" i="5"/>
  <c r="I53" i="5" s="1"/>
  <c r="S53" i="5" s="1"/>
  <c r="AD53" i="5" s="1"/>
  <c r="D52" i="5"/>
  <c r="D51" i="5"/>
  <c r="D50" i="5"/>
  <c r="D37" i="5"/>
  <c r="I37" i="5" s="1"/>
  <c r="S37" i="5" s="1"/>
  <c r="AD37" i="5" s="1"/>
  <c r="BX37" i="5" s="1"/>
  <c r="D29" i="5"/>
  <c r="D32" i="5"/>
  <c r="I32" i="5" s="1"/>
  <c r="S32" i="5" s="1"/>
  <c r="AD32" i="5" s="1"/>
  <c r="BM32" i="5" s="1"/>
  <c r="D121" i="5"/>
  <c r="I121" i="5" s="1"/>
  <c r="S121" i="5" s="1"/>
  <c r="AD121" i="5" s="1"/>
  <c r="BW121" i="5" s="1"/>
  <c r="D120" i="5"/>
  <c r="I120" i="5" s="1"/>
  <c r="S120" i="5" s="1"/>
  <c r="AD120" i="5" s="1"/>
  <c r="BW120" i="5" s="1"/>
  <c r="D116" i="5"/>
  <c r="D114" i="5"/>
  <c r="D109" i="5"/>
  <c r="D110" i="5"/>
  <c r="D100" i="5"/>
  <c r="D95" i="5"/>
  <c r="I95" i="5" s="1"/>
  <c r="S95" i="5" s="1"/>
  <c r="AD95" i="5" s="1"/>
  <c r="D93" i="5"/>
  <c r="I93" i="5" s="1"/>
  <c r="S93" i="5" s="1"/>
  <c r="AD93" i="5" s="1"/>
  <c r="BW93" i="5" s="1"/>
  <c r="D85" i="5"/>
  <c r="D87" i="5"/>
  <c r="I87" i="5" s="1"/>
  <c r="S87" i="5" s="1"/>
  <c r="AD87" i="5" s="1"/>
  <c r="D82" i="5"/>
  <c r="I82" i="5" s="1"/>
  <c r="S82" i="5" s="1"/>
  <c r="AD82" i="5" s="1"/>
  <c r="D80" i="5"/>
  <c r="I80" i="5" s="1"/>
  <c r="S80" i="5" s="1"/>
  <c r="AD80" i="5" s="1"/>
  <c r="BB80" i="5" s="1"/>
  <c r="D68" i="5"/>
  <c r="I68" i="5" s="1"/>
  <c r="S68" i="5" s="1"/>
  <c r="AD68" i="5" s="1"/>
  <c r="D72" i="5"/>
  <c r="D59" i="5"/>
  <c r="I59" i="5" s="1"/>
  <c r="S59" i="5" s="1"/>
  <c r="AD59" i="5" s="1"/>
  <c r="D62" i="5"/>
  <c r="I62" i="5" s="1"/>
  <c r="S62" i="5" s="1"/>
  <c r="AD62" i="5" s="1"/>
  <c r="D65" i="5"/>
  <c r="D49" i="5"/>
  <c r="D48" i="5"/>
  <c r="I48" i="5" s="1"/>
  <c r="S48" i="5" s="1"/>
  <c r="AD48" i="5" s="1"/>
  <c r="D47" i="5"/>
  <c r="I47" i="5" s="1"/>
  <c r="S47" i="5" s="1"/>
  <c r="AD47" i="5" s="1"/>
  <c r="D46" i="5"/>
  <c r="I46" i="5" s="1"/>
  <c r="S46" i="5" s="1"/>
  <c r="AD46" i="5" s="1"/>
  <c r="BL46" i="5" s="1"/>
  <c r="AN46" i="5" s="1"/>
  <c r="D36" i="5"/>
  <c r="I36" i="5" s="1"/>
  <c r="S36" i="5" s="1"/>
  <c r="AD36" i="5" s="1"/>
  <c r="D33" i="5"/>
  <c r="I33" i="5" s="1"/>
  <c r="S33" i="5" s="1"/>
  <c r="AD33" i="5" s="1"/>
  <c r="D31" i="5"/>
  <c r="I31" i="5" s="1"/>
  <c r="S31" i="5" s="1"/>
  <c r="AD31" i="5" s="1"/>
  <c r="D126" i="5"/>
  <c r="I126" i="5" s="1"/>
  <c r="S126" i="5" s="1"/>
  <c r="AD126" i="5" s="1"/>
  <c r="BW126" i="5" s="1"/>
  <c r="D125" i="5"/>
  <c r="I125" i="5" s="1"/>
  <c r="S125" i="5" s="1"/>
  <c r="AD125" i="5" s="1"/>
  <c r="BW125" i="5" s="1"/>
  <c r="D118" i="5"/>
  <c r="I118" i="5" s="1"/>
  <c r="S118" i="5" s="1"/>
  <c r="AD118" i="5" s="1"/>
  <c r="BW118" i="5" s="1"/>
  <c r="D112" i="5"/>
  <c r="I112" i="5" s="1"/>
  <c r="S112" i="5" s="1"/>
  <c r="AD112" i="5" s="1"/>
  <c r="BW112" i="5" s="1"/>
  <c r="D113" i="5"/>
  <c r="D105" i="5"/>
  <c r="I105" i="5" s="1"/>
  <c r="S105" i="5" s="1"/>
  <c r="AD105" i="5" s="1"/>
  <c r="BW105" i="5" s="1"/>
  <c r="D107" i="5"/>
  <c r="I107" i="5" s="1"/>
  <c r="S107" i="5" s="1"/>
  <c r="AD107" i="5" s="1"/>
  <c r="BW107" i="5" s="1"/>
  <c r="D96" i="5"/>
  <c r="I96" i="5" s="1"/>
  <c r="S96" i="5" s="1"/>
  <c r="AD96" i="5" s="1"/>
  <c r="D98" i="5"/>
  <c r="D90" i="5"/>
  <c r="D91" i="5"/>
  <c r="I91" i="5" s="1"/>
  <c r="S91" i="5" s="1"/>
  <c r="AD91" i="5" s="1"/>
  <c r="BW91" i="5" s="1"/>
  <c r="D83" i="5"/>
  <c r="I83" i="5" s="1"/>
  <c r="S83" i="5" s="1"/>
  <c r="AD83" i="5" s="1"/>
  <c r="D81" i="5"/>
  <c r="D76" i="5"/>
  <c r="I76" i="5" s="1"/>
  <c r="S76" i="5" s="1"/>
  <c r="AD76" i="5" s="1"/>
  <c r="D64" i="5"/>
  <c r="I64" i="5" s="1"/>
  <c r="S64" i="5" s="1"/>
  <c r="AD64" i="5" s="1"/>
  <c r="D71" i="5"/>
  <c r="D55" i="5"/>
  <c r="N55" i="5" s="1"/>
  <c r="X55" i="5" s="1"/>
  <c r="D58" i="5"/>
  <c r="I58" i="5" s="1"/>
  <c r="S58" i="5" s="1"/>
  <c r="AD58" i="5" s="1"/>
  <c r="D61" i="5"/>
  <c r="I61" i="5" s="1"/>
  <c r="S61" i="5" s="1"/>
  <c r="AD61" i="5" s="1"/>
  <c r="BW61" i="5" s="1"/>
  <c r="D45" i="5"/>
  <c r="D44" i="5"/>
  <c r="I44" i="5" s="1"/>
  <c r="S44" i="5" s="1"/>
  <c r="AD44" i="5" s="1"/>
  <c r="D43" i="5"/>
  <c r="D42" i="5"/>
  <c r="I42" i="5" s="1"/>
  <c r="S42" i="5" s="1"/>
  <c r="AD42" i="5" s="1"/>
  <c r="D30" i="5"/>
  <c r="D28" i="5"/>
  <c r="D27" i="5"/>
  <c r="I27" i="5" s="1"/>
  <c r="S27" i="5" s="1"/>
  <c r="AD27" i="5" s="1"/>
  <c r="J78" i="5"/>
  <c r="T78" i="5" s="1"/>
  <c r="I78" i="5"/>
  <c r="S78" i="5" s="1"/>
  <c r="AD78" i="5" s="1"/>
  <c r="DX144" i="2"/>
  <c r="CS81" i="2"/>
  <c r="DY122" i="2"/>
  <c r="EA100" i="2"/>
  <c r="EA90" i="2"/>
  <c r="CR44" i="2"/>
  <c r="CO80" i="2"/>
  <c r="CB57" i="1"/>
  <c r="DK97" i="1"/>
  <c r="DM51" i="1"/>
  <c r="CA96" i="1"/>
  <c r="CA97" i="1"/>
  <c r="DM112" i="1"/>
  <c r="BZ133" i="1"/>
  <c r="CA120" i="1"/>
  <c r="CA104" i="1"/>
  <c r="DO88" i="1"/>
  <c r="CO22" i="2"/>
  <c r="CX22" i="2" s="1"/>
  <c r="CF54" i="1"/>
  <c r="CF85" i="1"/>
  <c r="CD115" i="1"/>
  <c r="CF65" i="1"/>
  <c r="BN22" i="5"/>
  <c r="CP21" i="2"/>
  <c r="CY21" i="2" s="1"/>
  <c r="CP122" i="2"/>
  <c r="CQ69" i="2"/>
  <c r="EA145" i="2"/>
  <c r="DY123" i="2"/>
  <c r="EA73" i="2"/>
  <c r="DV101" i="2"/>
  <c r="CE67" i="1"/>
  <c r="DJ21" i="1"/>
  <c r="CF73" i="1"/>
  <c r="CN23" i="2"/>
  <c r="CQ50" i="2"/>
  <c r="CQ84" i="2"/>
  <c r="CQ70" i="2"/>
  <c r="DW139" i="2"/>
  <c r="EB52" i="2"/>
  <c r="DX143" i="2"/>
  <c r="CS107" i="2"/>
  <c r="DM79" i="1"/>
  <c r="BZ102" i="1"/>
  <c r="DM57" i="1"/>
  <c r="DJ106" i="1"/>
  <c r="CA115" i="1"/>
  <c r="CC138" i="1"/>
  <c r="DX65" i="2"/>
  <c r="DK50" i="1"/>
  <c r="DL51" i="1"/>
  <c r="DJ132" i="1"/>
  <c r="CO141" i="2"/>
  <c r="DZ91" i="2"/>
  <c r="CO35" i="2"/>
  <c r="CR103" i="2"/>
  <c r="AA24" i="5"/>
  <c r="AG129" i="5"/>
  <c r="BV54" i="5"/>
  <c r="BY54" i="5" s="1"/>
  <c r="BV78" i="5"/>
  <c r="BY78" i="5" s="1"/>
  <c r="BV63" i="5"/>
  <c r="BY63" i="5" s="1"/>
  <c r="BV27" i="5"/>
  <c r="BY27" i="5" s="1"/>
  <c r="AK129" i="5"/>
  <c r="AF130" i="5"/>
  <c r="AF131" i="5"/>
  <c r="AK133" i="5"/>
  <c r="CP70" i="2"/>
  <c r="CS78" i="2"/>
  <c r="CC125" i="1"/>
  <c r="CD125" i="1"/>
  <c r="CF70" i="1"/>
  <c r="CP58" i="2"/>
  <c r="CD65" i="1"/>
  <c r="CM128" i="2"/>
  <c r="DL132" i="1"/>
  <c r="EA58" i="2"/>
  <c r="CO32" i="2"/>
  <c r="CN135" i="2"/>
  <c r="BZ144" i="1"/>
  <c r="DM65" i="1"/>
  <c r="DK104" i="1"/>
  <c r="DL106" i="1"/>
  <c r="DJ96" i="1"/>
  <c r="CB71" i="1"/>
  <c r="DM125" i="1"/>
  <c r="DL77" i="1"/>
  <c r="CD112" i="1"/>
  <c r="CA24" i="1"/>
  <c r="DN33" i="1"/>
  <c r="CC75" i="1"/>
  <c r="DL46" i="1"/>
  <c r="DZ64" i="2"/>
  <c r="DO55" i="1"/>
  <c r="DN65" i="1"/>
  <c r="DN66" i="1"/>
  <c r="CC147" i="1"/>
  <c r="DL130" i="1"/>
  <c r="DM131" i="1"/>
  <c r="CE50" i="1"/>
  <c r="CS100" i="2"/>
  <c r="DX77" i="2"/>
  <c r="DX54" i="2"/>
  <c r="CM120" i="2"/>
  <c r="CO40" i="2"/>
  <c r="CQ32" i="2"/>
  <c r="CM139" i="2"/>
  <c r="DY69" i="2"/>
  <c r="CB138" i="1"/>
  <c r="CB75" i="1"/>
  <c r="DM66" i="1"/>
  <c r="DL115" i="1"/>
  <c r="DJ97" i="1"/>
  <c r="CD83" i="1"/>
  <c r="DM72" i="1"/>
  <c r="DJ133" i="1"/>
  <c r="DM134" i="1"/>
  <c r="CE33" i="1"/>
  <c r="BZ97" i="1"/>
  <c r="CC35" i="1"/>
  <c r="CF72" i="1"/>
  <c r="DV21" i="2"/>
  <c r="EF21" i="2" s="1"/>
  <c r="CM98" i="2"/>
  <c r="CM136" i="2"/>
  <c r="DN43" i="1"/>
  <c r="CA22" i="1"/>
  <c r="CO125" i="2"/>
  <c r="DI111" i="1"/>
  <c r="DN59" i="1"/>
  <c r="DY40" i="2"/>
  <c r="CR32" i="2"/>
  <c r="DW120" i="2"/>
  <c r="DW143" i="2"/>
  <c r="DY81" i="2"/>
  <c r="EA98" i="2"/>
  <c r="EA84" i="2"/>
  <c r="DK138" i="1"/>
  <c r="BZ89" i="1"/>
  <c r="CC24" i="1"/>
  <c r="CB130" i="1"/>
  <c r="DI119" i="1"/>
  <c r="BZ96" i="1"/>
  <c r="CD123" i="1"/>
  <c r="CF57" i="1"/>
  <c r="CC106" i="1"/>
  <c r="CB123" i="1"/>
  <c r="DN44" i="1"/>
  <c r="CB129" i="1"/>
  <c r="CF68" i="1"/>
  <c r="DL70" i="1"/>
  <c r="BZ116" i="1"/>
  <c r="CE32" i="1"/>
  <c r="CD81" i="1"/>
  <c r="CB117" i="1"/>
  <c r="CA133" i="1"/>
  <c r="CN138" i="2"/>
  <c r="BZ24" i="1"/>
  <c r="DK114" i="1"/>
  <c r="DZ21" i="2"/>
  <c r="EJ21" i="2" s="1"/>
  <c r="CE29" i="1"/>
  <c r="DW21" i="2"/>
  <c r="EG21" i="2" s="1"/>
  <c r="DX39" i="2"/>
  <c r="DM142" i="1"/>
  <c r="CS75" i="2"/>
  <c r="CO46" i="2"/>
  <c r="CF90" i="1"/>
  <c r="CC72" i="1"/>
  <c r="DN46" i="1"/>
  <c r="CQ73" i="2"/>
  <c r="DK103" i="1"/>
  <c r="CA100" i="1"/>
  <c r="DZ37" i="2"/>
  <c r="CD47" i="1"/>
  <c r="CE61" i="1"/>
  <c r="CF98" i="1"/>
  <c r="CQ64" i="2"/>
  <c r="DV98" i="2"/>
  <c r="CN105" i="2"/>
  <c r="CS54" i="2"/>
  <c r="CS106" i="2"/>
  <c r="CM118" i="2"/>
  <c r="CP53" i="2"/>
  <c r="EA74" i="2"/>
  <c r="DX109" i="2"/>
  <c r="CQ45" i="2"/>
  <c r="DX129" i="2"/>
  <c r="CN108" i="2"/>
  <c r="DJ147" i="1"/>
  <c r="CS51" i="2"/>
  <c r="BZ128" i="1"/>
  <c r="CS44" i="2"/>
  <c r="DO83" i="1"/>
  <c r="CC31" i="1"/>
  <c r="DN70" i="1"/>
  <c r="DO90" i="1"/>
  <c r="CF21" i="5"/>
  <c r="DV23" i="2"/>
  <c r="CP61" i="2"/>
  <c r="DV143" i="2"/>
  <c r="DZ80" i="2"/>
  <c r="CR27" i="2"/>
  <c r="CM106" i="2"/>
  <c r="CE41" i="1"/>
  <c r="DL24" i="1"/>
  <c r="DJ120" i="1"/>
  <c r="DM69" i="1"/>
  <c r="CB44" i="1"/>
  <c r="BZ119" i="1"/>
  <c r="DN42" i="1"/>
  <c r="CE51" i="1"/>
  <c r="CB104" i="1"/>
  <c r="CD58" i="1"/>
  <c r="DM123" i="1"/>
  <c r="CB76" i="1"/>
  <c r="DK106" i="1"/>
  <c r="DK67" i="1"/>
  <c r="CD141" i="1"/>
  <c r="DY74" i="2"/>
  <c r="EB65" i="2"/>
  <c r="DV130" i="2"/>
  <c r="CP127" i="2"/>
  <c r="CM135" i="2"/>
  <c r="DK107" i="1"/>
  <c r="DJ24" i="1"/>
  <c r="DL75" i="1"/>
  <c r="CN21" i="2"/>
  <c r="CW21" i="2" s="1"/>
  <c r="DY47" i="2"/>
  <c r="CO39" i="2"/>
  <c r="CN118" i="2"/>
  <c r="CD142" i="1"/>
  <c r="CO115" i="2"/>
  <c r="CQ126" i="2"/>
  <c r="DM60" i="1"/>
  <c r="CF87" i="1"/>
  <c r="DZ22" i="2"/>
  <c r="EJ22" i="2" s="1"/>
  <c r="EA25" i="2"/>
  <c r="CO43" i="2"/>
  <c r="EB49" i="2"/>
  <c r="DX117" i="2"/>
  <c r="EB55" i="2"/>
  <c r="CF89" i="1"/>
  <c r="CB103" i="1"/>
  <c r="DM42" i="1"/>
  <c r="DV127" i="2"/>
  <c r="CP38" i="2"/>
  <c r="CS82" i="2"/>
  <c r="DZ133" i="2"/>
  <c r="DK66" i="1"/>
  <c r="DN80" i="1"/>
  <c r="CR57" i="2"/>
  <c r="CD129" i="1"/>
  <c r="CC111" i="1"/>
  <c r="BZ105" i="1"/>
  <c r="DI136" i="1"/>
  <c r="DI120" i="1"/>
  <c r="CB137" i="1"/>
  <c r="CF83" i="1"/>
  <c r="DN78" i="1"/>
  <c r="CF67" i="1"/>
  <c r="DO54" i="1"/>
  <c r="DO85" i="1"/>
  <c r="CE36" i="1"/>
  <c r="DO92" i="1"/>
  <c r="CE78" i="1"/>
  <c r="CD76" i="1"/>
  <c r="DO58" i="1"/>
  <c r="DN69" i="1"/>
  <c r="EB48" i="2"/>
  <c r="CS48" i="2"/>
  <c r="DZ143" i="2"/>
  <c r="CP143" i="2"/>
  <c r="CD77" i="1"/>
  <c r="CC77" i="1"/>
  <c r="DY33" i="2"/>
  <c r="CP33" i="2"/>
  <c r="CS91" i="2"/>
  <c r="EB91" i="2"/>
  <c r="DW132" i="2"/>
  <c r="CN132" i="2"/>
  <c r="DN84" i="1"/>
  <c r="DM39" i="1"/>
  <c r="CC39" i="1"/>
  <c r="CF53" i="1"/>
  <c r="DO53" i="1"/>
  <c r="CF69" i="1"/>
  <c r="EA53" i="2"/>
  <c r="CR53" i="2"/>
  <c r="EA67" i="2"/>
  <c r="CQ67" i="2"/>
  <c r="CR100" i="2"/>
  <c r="CE80" i="1"/>
  <c r="CO47" i="2"/>
  <c r="CR56" i="2"/>
  <c r="EB93" i="2"/>
  <c r="CR93" i="2"/>
  <c r="DZ101" i="2"/>
  <c r="CQ101" i="2"/>
  <c r="DW119" i="2"/>
  <c r="DL122" i="1"/>
  <c r="CC122" i="1"/>
  <c r="DK58" i="1"/>
  <c r="DI146" i="1"/>
  <c r="DY42" i="2"/>
  <c r="CP42" i="2"/>
  <c r="DX41" i="2"/>
  <c r="CO33" i="2"/>
  <c r="EA103" i="2"/>
  <c r="CR80" i="2"/>
  <c r="EB62" i="2"/>
  <c r="DX118" i="2"/>
  <c r="DY124" i="2"/>
  <c r="DX127" i="2"/>
  <c r="DZ93" i="2"/>
  <c r="CR81" i="2"/>
  <c r="CC128" i="1"/>
  <c r="EA28" i="2"/>
  <c r="DY61" i="2"/>
  <c r="CR62" i="2"/>
  <c r="EA62" i="2"/>
  <c r="DZ59" i="2"/>
  <c r="CQ59" i="2"/>
  <c r="EB53" i="2"/>
  <c r="BZ110" i="1"/>
  <c r="DN56" i="1"/>
  <c r="CE56" i="1"/>
  <c r="CS63" i="2"/>
  <c r="DX62" i="2"/>
  <c r="CM115" i="2"/>
  <c r="DX34" i="2"/>
  <c r="DZ89" i="2"/>
  <c r="DY38" i="2"/>
  <c r="CR98" i="2"/>
  <c r="CS98" i="2"/>
  <c r="CO119" i="2"/>
  <c r="DX113" i="2"/>
  <c r="DJ105" i="1"/>
  <c r="DK127" i="1"/>
  <c r="BZ103" i="1"/>
  <c r="DI103" i="1"/>
  <c r="CB48" i="1"/>
  <c r="DL67" i="1"/>
  <c r="DK49" i="1"/>
  <c r="CQ127" i="2"/>
  <c r="CO133" i="2"/>
  <c r="DX78" i="2"/>
  <c r="EA26" i="2"/>
  <c r="DM136" i="1"/>
  <c r="BZ117" i="1"/>
  <c r="EA47" i="2"/>
  <c r="CO29" i="2"/>
  <c r="CF43" i="1"/>
  <c r="CE43" i="1"/>
  <c r="DM52" i="1"/>
  <c r="CD52" i="1"/>
  <c r="CR83" i="2"/>
  <c r="CS83" i="2"/>
  <c r="DX124" i="2"/>
  <c r="DK68" i="1"/>
  <c r="DI98" i="1"/>
  <c r="CB140" i="1"/>
  <c r="CO61" i="2"/>
  <c r="CN110" i="2"/>
  <c r="DW110" i="2"/>
  <c r="CC141" i="1"/>
  <c r="DZ75" i="2"/>
  <c r="CD61" i="1"/>
  <c r="DM61" i="1"/>
  <c r="DL131" i="1"/>
  <c r="DM139" i="1"/>
  <c r="DO65" i="1"/>
  <c r="DN25" i="1"/>
  <c r="CB126" i="1"/>
  <c r="CF40" i="1"/>
  <c r="M25" i="5"/>
  <c r="N36" i="5" s="1"/>
  <c r="X36" i="5" s="1"/>
  <c r="BG36" i="5" s="1"/>
  <c r="AG134" i="5"/>
  <c r="L25" i="5"/>
  <c r="V26" i="5"/>
  <c r="AG133" i="5"/>
  <c r="AG132" i="5"/>
  <c r="AG128" i="5"/>
  <c r="AG131" i="5"/>
  <c r="U26" i="5"/>
  <c r="AQ24" i="5"/>
  <c r="DY77" i="2"/>
  <c r="DY59" i="2"/>
  <c r="CR101" i="2"/>
  <c r="DX43" i="2"/>
  <c r="DX128" i="2"/>
  <c r="CM107" i="2"/>
  <c r="CR37" i="2"/>
  <c r="DX61" i="2"/>
  <c r="CR52" i="2"/>
  <c r="DZ24" i="2"/>
  <c r="DZ88" i="2"/>
  <c r="CQ88" i="2"/>
  <c r="EB77" i="2"/>
  <c r="DY76" i="2"/>
  <c r="CO55" i="2"/>
  <c r="DY26" i="2"/>
  <c r="CO148" i="2"/>
  <c r="CQ72" i="2"/>
  <c r="DJ115" i="1"/>
  <c r="BZ90" i="1"/>
  <c r="CD92" i="1"/>
  <c r="DK42" i="1"/>
  <c r="CE20" i="1"/>
  <c r="DL39" i="1"/>
  <c r="DJ99" i="1"/>
  <c r="CC146" i="1"/>
  <c r="DL146" i="1"/>
  <c r="AJ130" i="5"/>
  <c r="AI130" i="5"/>
  <c r="AH132" i="5"/>
  <c r="CF71" i="1"/>
  <c r="DM127" i="1"/>
  <c r="CD127" i="1"/>
  <c r="CC22" i="1"/>
  <c r="BZ136" i="1"/>
  <c r="DZ125" i="2"/>
  <c r="DX135" i="2"/>
  <c r="CQ47" i="2"/>
  <c r="CM102" i="2"/>
  <c r="DZ62" i="2"/>
  <c r="EB82" i="2"/>
  <c r="EA44" i="2"/>
  <c r="CM138" i="2"/>
  <c r="DY70" i="2"/>
  <c r="DX58" i="2"/>
  <c r="CM143" i="2"/>
  <c r="CO113" i="2"/>
  <c r="CR64" i="2"/>
  <c r="DX119" i="2"/>
  <c r="CO70" i="2"/>
  <c r="CM124" i="2"/>
  <c r="CQ83" i="2"/>
  <c r="DY44" i="2"/>
  <c r="DY144" i="2"/>
  <c r="DZ36" i="2"/>
  <c r="DV135" i="2"/>
  <c r="CO118" i="2"/>
  <c r="DZ145" i="2"/>
  <c r="CB146" i="1"/>
  <c r="DJ128" i="1"/>
  <c r="CB120" i="1"/>
  <c r="DL66" i="1"/>
  <c r="DK122" i="1"/>
  <c r="DI88" i="1"/>
  <c r="DK124" i="1"/>
  <c r="CA95" i="1"/>
  <c r="DL76" i="1"/>
  <c r="CC100" i="1"/>
  <c r="DK121" i="1"/>
  <c r="DK113" i="1"/>
  <c r="DL62" i="1"/>
  <c r="CD57" i="1"/>
  <c r="CB46" i="1"/>
  <c r="BZ126" i="1"/>
  <c r="CR65" i="2"/>
  <c r="CD75" i="1"/>
  <c r="CR99" i="2"/>
  <c r="CB73" i="1"/>
  <c r="DO101" i="1"/>
  <c r="DI112" i="1"/>
  <c r="DL35" i="1"/>
  <c r="CF39" i="1"/>
  <c r="DK56" i="1"/>
  <c r="CF61" i="1"/>
  <c r="DO70" i="1"/>
  <c r="AK128" i="5"/>
  <c r="AH130" i="5"/>
  <c r="AF132" i="5"/>
  <c r="AI132" i="5"/>
  <c r="AH133" i="5"/>
  <c r="AI134" i="5"/>
  <c r="DM81" i="1"/>
  <c r="CE74" i="1"/>
  <c r="CC58" i="1"/>
  <c r="CB101" i="1"/>
  <c r="DY82" i="2"/>
  <c r="CM117" i="2"/>
  <c r="DW105" i="2"/>
  <c r="CS42" i="2"/>
  <c r="EB79" i="2"/>
  <c r="EA104" i="2"/>
  <c r="DZ126" i="2"/>
  <c r="CO122" i="2"/>
  <c r="CB141" i="1"/>
  <c r="CN141" i="2"/>
  <c r="DV122" i="2"/>
  <c r="DL20" i="1"/>
  <c r="DI113" i="1"/>
  <c r="DJ140" i="1"/>
  <c r="EA34" i="2"/>
  <c r="EA22" i="2"/>
  <c r="EK22" i="2" s="1"/>
  <c r="DM126" i="1"/>
  <c r="CQ74" i="2"/>
  <c r="DL54" i="1"/>
  <c r="DL52" i="1"/>
  <c r="DI142" i="1"/>
  <c r="CP22" i="2"/>
  <c r="CY22" i="2" s="1"/>
  <c r="CR76" i="2"/>
  <c r="EA45" i="2"/>
  <c r="DM143" i="1"/>
  <c r="CB111" i="1"/>
  <c r="CP133" i="2"/>
  <c r="CR30" i="2"/>
  <c r="DW117" i="2"/>
  <c r="DW129" i="2"/>
  <c r="DN35" i="1"/>
  <c r="DL31" i="1"/>
  <c r="CO53" i="2"/>
  <c r="CA111" i="1"/>
  <c r="DM48" i="1"/>
  <c r="DL147" i="1"/>
  <c r="CO42" i="2"/>
  <c r="CD46" i="1"/>
  <c r="CO76" i="2"/>
  <c r="DY55" i="2"/>
  <c r="CN148" i="2"/>
  <c r="CR84" i="2"/>
  <c r="CC70" i="1"/>
  <c r="DK61" i="1"/>
  <c r="CP123" i="2"/>
  <c r="DZ123" i="2"/>
  <c r="CQ123" i="2"/>
  <c r="CQ44" i="2"/>
  <c r="DZ44" i="2"/>
  <c r="CP44" i="2"/>
  <c r="DV111" i="2"/>
  <c r="CM111" i="2"/>
  <c r="EB96" i="2"/>
  <c r="CS96" i="2"/>
  <c r="CM131" i="2"/>
  <c r="CN131" i="2"/>
  <c r="CD91" i="1"/>
  <c r="DM91" i="1"/>
  <c r="DK129" i="1"/>
  <c r="CA129" i="1"/>
  <c r="CQ39" i="2"/>
  <c r="CP39" i="2"/>
  <c r="DZ39" i="2"/>
  <c r="CP130" i="2"/>
  <c r="CQ130" i="2"/>
  <c r="CP35" i="2"/>
  <c r="DZ35" i="2"/>
  <c r="CQ35" i="2"/>
  <c r="DY62" i="2"/>
  <c r="DV109" i="2"/>
  <c r="CM109" i="2"/>
  <c r="EA89" i="2"/>
  <c r="EA93" i="2"/>
  <c r="CP36" i="2"/>
  <c r="DY36" i="2"/>
  <c r="CA105" i="1"/>
  <c r="DK105" i="1"/>
  <c r="CB105" i="1"/>
  <c r="CC64" i="1"/>
  <c r="DM64" i="1"/>
  <c r="N97" i="5"/>
  <c r="X97" i="5" s="1"/>
  <c r="BG97" i="5" s="1"/>
  <c r="AI129" i="5"/>
  <c r="AH129" i="5"/>
  <c r="DJ102" i="1"/>
  <c r="DI96" i="1"/>
  <c r="CR28" i="2"/>
  <c r="EA80" i="2"/>
  <c r="EA56" i="2"/>
  <c r="DX107" i="2"/>
  <c r="DY148" i="2"/>
  <c r="DL55" i="1"/>
  <c r="CC116" i="1"/>
  <c r="CC124" i="1"/>
  <c r="DL124" i="1"/>
  <c r="EA72" i="2"/>
  <c r="CD113" i="1"/>
  <c r="CC113" i="1"/>
  <c r="N86" i="5"/>
  <c r="X86" i="5" s="1"/>
  <c r="BG86" i="5" s="1"/>
  <c r="DL107" i="1"/>
  <c r="DK46" i="1"/>
  <c r="CB116" i="1"/>
  <c r="CS93" i="2"/>
  <c r="CS69" i="2"/>
  <c r="CO63" i="2"/>
  <c r="DY143" i="2"/>
  <c r="DZ92" i="2"/>
  <c r="DY72" i="2"/>
  <c r="DZ84" i="2"/>
  <c r="DL114" i="1"/>
  <c r="DL110" i="1"/>
  <c r="CC121" i="1"/>
  <c r="DL65" i="1"/>
  <c r="CE81" i="1"/>
  <c r="DN72" i="1"/>
  <c r="CD72" i="1"/>
  <c r="DY30" i="2"/>
  <c r="CQ97" i="2"/>
  <c r="CP82" i="2"/>
  <c r="DL145" i="1"/>
  <c r="CC145" i="1"/>
  <c r="CD137" i="1"/>
  <c r="DM137" i="1"/>
  <c r="CD114" i="1"/>
  <c r="DZ65" i="2"/>
  <c r="CQ28" i="2"/>
  <c r="CA141" i="1"/>
  <c r="CM97" i="2"/>
  <c r="EB104" i="2"/>
  <c r="CQ87" i="2"/>
  <c r="CQ132" i="2"/>
  <c r="DL34" i="1"/>
  <c r="DX47" i="2"/>
  <c r="DO98" i="1"/>
  <c r="CN124" i="2"/>
  <c r="DJ107" i="1"/>
  <c r="DX53" i="2"/>
  <c r="CC117" i="1"/>
  <c r="DL117" i="1"/>
  <c r="CB100" i="1"/>
  <c r="CQ49" i="2"/>
  <c r="CC142" i="1"/>
  <c r="DJ124" i="1"/>
  <c r="CB144" i="1"/>
  <c r="DY111" i="2"/>
  <c r="DX131" i="2"/>
  <c r="DZ140" i="2"/>
  <c r="DZ46" i="2"/>
  <c r="BZ118" i="1"/>
  <c r="DV148" i="2"/>
  <c r="DY58" i="2"/>
  <c r="DZ70" i="2"/>
  <c r="DY130" i="2"/>
  <c r="DY35" i="2"/>
  <c r="EA21" i="2"/>
  <c r="EK21" i="2" s="1"/>
  <c r="DZ72" i="2"/>
  <c r="CN103" i="2"/>
  <c r="DY129" i="2"/>
  <c r="EA64" i="2"/>
  <c r="EA32" i="2"/>
  <c r="CP76" i="2"/>
  <c r="DY134" i="2"/>
  <c r="DW107" i="2"/>
  <c r="CM119" i="2"/>
  <c r="DW134" i="2"/>
  <c r="CN113" i="2"/>
  <c r="CQ144" i="2"/>
  <c r="EA69" i="2"/>
  <c r="DY46" i="2"/>
  <c r="DZ27" i="2"/>
  <c r="CO68" i="2"/>
  <c r="CP83" i="2"/>
  <c r="CR92" i="2"/>
  <c r="DX81" i="2"/>
  <c r="CR59" i="2"/>
  <c r="CP81" i="2"/>
  <c r="CQ56" i="2"/>
  <c r="CP148" i="2"/>
  <c r="DZ97" i="2"/>
  <c r="CM148" i="2"/>
  <c r="DZ51" i="2"/>
  <c r="CM137" i="2"/>
  <c r="CO142" i="2"/>
  <c r="CP120" i="2"/>
  <c r="EA70" i="2"/>
  <c r="DM78" i="1"/>
  <c r="CB74" i="1"/>
  <c r="DM118" i="1"/>
  <c r="DM124" i="1"/>
  <c r="DI137" i="1"/>
  <c r="DL100" i="1"/>
  <c r="DJ121" i="1"/>
  <c r="DI122" i="1"/>
  <c r="DI102" i="1"/>
  <c r="CE49" i="1"/>
  <c r="DJ134" i="1"/>
  <c r="CD85" i="1"/>
  <c r="DM49" i="1"/>
  <c r="DL140" i="1"/>
  <c r="CA117" i="1"/>
  <c r="DL138" i="1"/>
  <c r="DW136" i="2"/>
  <c r="DX138" i="2"/>
  <c r="CM122" i="2"/>
  <c r="CA107" i="1"/>
  <c r="CD143" i="1"/>
  <c r="CB45" i="1"/>
  <c r="CO21" i="2"/>
  <c r="CX21" i="2" s="1"/>
  <c r="DY39" i="2"/>
  <c r="DX73" i="2"/>
  <c r="EA99" i="2"/>
  <c r="CD43" i="1"/>
  <c r="CA139" i="1"/>
  <c r="DX79" i="2"/>
  <c r="DI108" i="1"/>
  <c r="CB68" i="1"/>
  <c r="DN62" i="1"/>
  <c r="DV126" i="2"/>
  <c r="DY53" i="2"/>
  <c r="DL135" i="1"/>
  <c r="DM43" i="1"/>
  <c r="BZ107" i="1"/>
  <c r="DZ49" i="2"/>
  <c r="CA124" i="1"/>
  <c r="DK133" i="1"/>
  <c r="DL144" i="1"/>
  <c r="CR26" i="2"/>
  <c r="DI130" i="1"/>
  <c r="CQ33" i="2"/>
  <c r="DI114" i="1"/>
  <c r="CR35" i="2"/>
  <c r="CF97" i="1"/>
  <c r="DI109" i="1"/>
  <c r="DN82" i="1"/>
  <c r="CD56" i="1"/>
  <c r="BZ93" i="1"/>
  <c r="CE34" i="1"/>
  <c r="CF64" i="1"/>
  <c r="CC26" i="1"/>
  <c r="CF80" i="1"/>
  <c r="DO102" i="1"/>
  <c r="CC76" i="1"/>
  <c r="BZ111" i="1"/>
  <c r="BR23" i="5"/>
  <c r="BV73" i="5"/>
  <c r="BY73" i="5" s="1"/>
  <c r="BV66" i="5"/>
  <c r="BY66" i="5" s="1"/>
  <c r="BV34" i="5"/>
  <c r="BY34" i="5" s="1"/>
  <c r="BV59" i="5"/>
  <c r="BY59" i="5" s="1"/>
  <c r="BV44" i="5"/>
  <c r="BY44" i="5" s="1"/>
  <c r="BV38" i="5"/>
  <c r="BY38" i="5" s="1"/>
  <c r="BV67" i="5"/>
  <c r="BY67" i="5" s="1"/>
  <c r="DM67" i="1"/>
  <c r="BZ115" i="1"/>
  <c r="DN81" i="1"/>
  <c r="DK101" i="1"/>
  <c r="CO74" i="2"/>
  <c r="EB42" i="2"/>
  <c r="CO51" i="2"/>
  <c r="CS80" i="2"/>
  <c r="DZ98" i="2"/>
  <c r="DX126" i="2"/>
  <c r="CO134" i="2"/>
  <c r="CN136" i="2"/>
  <c r="CP136" i="2"/>
  <c r="EB76" i="2"/>
  <c r="DX72" i="2"/>
  <c r="CS73" i="2"/>
  <c r="CB109" i="1"/>
  <c r="DL134" i="1"/>
  <c r="CN140" i="2"/>
  <c r="CE27" i="1"/>
  <c r="DI92" i="1"/>
  <c r="CC25" i="1"/>
  <c r="DM54" i="1"/>
  <c r="CC108" i="1"/>
  <c r="CB102" i="1"/>
  <c r="DZ71" i="2"/>
  <c r="DZ34" i="2"/>
  <c r="DL126" i="1"/>
  <c r="DV112" i="2"/>
  <c r="CS113" i="2"/>
  <c r="BZ99" i="1"/>
  <c r="CO73" i="2"/>
  <c r="DN76" i="1"/>
  <c r="CR22" i="2"/>
  <c r="DA22" i="2" s="1"/>
  <c r="CO48" i="2"/>
  <c r="CQ65" i="2"/>
  <c r="DY29" i="2"/>
  <c r="CS49" i="2"/>
  <c r="CR42" i="2"/>
  <c r="DX52" i="2"/>
  <c r="CR75" i="2"/>
  <c r="CO108" i="2"/>
  <c r="DX132" i="2"/>
  <c r="CB65" i="1"/>
  <c r="CS55" i="2"/>
  <c r="DY37" i="2"/>
  <c r="EB47" i="2"/>
  <c r="DL109" i="1"/>
  <c r="M43" i="5"/>
  <c r="W43" i="5" s="1"/>
  <c r="BF43" i="5" s="1"/>
  <c r="M76" i="5"/>
  <c r="W76" i="5" s="1"/>
  <c r="BF76" i="5" s="1"/>
  <c r="M90" i="5"/>
  <c r="W90" i="5" s="1"/>
  <c r="BF90" i="5" s="1"/>
  <c r="M125" i="5"/>
  <c r="W125" i="5" s="1"/>
  <c r="M59" i="5"/>
  <c r="W59" i="5" s="1"/>
  <c r="AI59" i="5" s="1"/>
  <c r="AS59" i="5" s="1"/>
  <c r="M102" i="5"/>
  <c r="W102" i="5" s="1"/>
  <c r="BF102" i="5" s="1"/>
  <c r="M105" i="5"/>
  <c r="W105" i="5" s="1"/>
  <c r="BF105" i="5" s="1"/>
  <c r="M49" i="5"/>
  <c r="W49" i="5" s="1"/>
  <c r="BF49" i="5" s="1"/>
  <c r="M116" i="5"/>
  <c r="W116" i="5" s="1"/>
  <c r="BF116" i="5" s="1"/>
  <c r="M37" i="5"/>
  <c r="W37" i="5" s="1"/>
  <c r="BF37" i="5" s="1"/>
  <c r="AK131" i="5"/>
  <c r="DX30" i="2"/>
  <c r="CP65" i="2"/>
  <c r="EA75" i="2"/>
  <c r="DZ79" i="2"/>
  <c r="DX111" i="2"/>
  <c r="DX133" i="2"/>
  <c r="DI97" i="1"/>
  <c r="CS40" i="2"/>
  <c r="DX48" i="2"/>
  <c r="DY125" i="2"/>
  <c r="CB132" i="1"/>
  <c r="DX22" i="2"/>
  <c r="EH22" i="2" s="1"/>
  <c r="DJ108" i="1"/>
  <c r="DL143" i="1"/>
  <c r="CB41" i="1"/>
  <c r="DY147" i="2"/>
  <c r="DJ138" i="1"/>
  <c r="DL71" i="1"/>
  <c r="DI128" i="1"/>
  <c r="CF92" i="1"/>
  <c r="BZ120" i="1"/>
  <c r="DJ112" i="1"/>
  <c r="DL120" i="1"/>
  <c r="DO39" i="1"/>
  <c r="DO48" i="1"/>
  <c r="DN58" i="1"/>
  <c r="N25" i="5"/>
  <c r="O60" i="5" s="1"/>
  <c r="Y60" i="5" s="1"/>
  <c r="AF128" i="5"/>
  <c r="AF134" i="5"/>
  <c r="AJ131" i="5"/>
  <c r="AJ129" i="5"/>
  <c r="DX69" i="2"/>
  <c r="CO69" i="2"/>
  <c r="EB89" i="2"/>
  <c r="CS89" i="2"/>
  <c r="CS45" i="2"/>
  <c r="EB45" i="2"/>
  <c r="CR45" i="2"/>
  <c r="DZ68" i="2"/>
  <c r="CQ68" i="2"/>
  <c r="DL127" i="1"/>
  <c r="CC127" i="1"/>
  <c r="CB55" i="1"/>
  <c r="DK55" i="1"/>
  <c r="DK47" i="1"/>
  <c r="CB47" i="1"/>
  <c r="DK54" i="1"/>
  <c r="CB54" i="1"/>
  <c r="CD67" i="1"/>
  <c r="CS77" i="2"/>
  <c r="DX45" i="2"/>
  <c r="CO45" i="2"/>
  <c r="CR31" i="2"/>
  <c r="CQ31" i="2"/>
  <c r="CN142" i="2"/>
  <c r="DX142" i="2"/>
  <c r="CE42" i="1"/>
  <c r="CF42" i="1"/>
  <c r="CB99" i="1"/>
  <c r="CA99" i="1"/>
  <c r="CE79" i="1"/>
  <c r="DN79" i="1"/>
  <c r="DN47" i="1"/>
  <c r="CE47" i="1"/>
  <c r="CQ92" i="2"/>
  <c r="CR77" i="2"/>
  <c r="CO31" i="2"/>
  <c r="DY31" i="2"/>
  <c r="CQ51" i="2"/>
  <c r="CR51" i="2"/>
  <c r="EA51" i="2"/>
  <c r="DV142" i="2"/>
  <c r="CM142" i="2"/>
  <c r="DK145" i="1"/>
  <c r="CA145" i="1"/>
  <c r="CC107" i="1"/>
  <c r="CB107" i="1"/>
  <c r="DZ83" i="2"/>
  <c r="CN127" i="2"/>
  <c r="CO127" i="2"/>
  <c r="CR72" i="2"/>
  <c r="CS72" i="2"/>
  <c r="CO124" i="2"/>
  <c r="CP124" i="2"/>
  <c r="CA113" i="1"/>
  <c r="CE86" i="1"/>
  <c r="DN86" i="1"/>
  <c r="CA135" i="1"/>
  <c r="DK135" i="1"/>
  <c r="CQ136" i="2"/>
  <c r="CP31" i="2"/>
  <c r="CO143" i="2"/>
  <c r="CB134" i="1"/>
  <c r="CB135" i="1"/>
  <c r="DK76" i="1"/>
  <c r="DZ136" i="2"/>
  <c r="CQ143" i="2"/>
  <c r="BZ113" i="1"/>
  <c r="DI126" i="1"/>
  <c r="CS85" i="2"/>
  <c r="EB85" i="2"/>
  <c r="CQ138" i="2"/>
  <c r="CP138" i="2"/>
  <c r="CM114" i="2"/>
  <c r="DZ40" i="2"/>
  <c r="CP40" i="2"/>
  <c r="CQ24" i="2"/>
  <c r="CR24" i="2"/>
  <c r="DZ69" i="2"/>
  <c r="EA77" i="2"/>
  <c r="CQ134" i="2"/>
  <c r="CN107" i="2"/>
  <c r="DX70" i="2"/>
  <c r="DW113" i="2"/>
  <c r="CB43" i="1"/>
  <c r="CC43" i="1"/>
  <c r="DL47" i="1"/>
  <c r="CC47" i="1"/>
  <c r="CD86" i="1"/>
  <c r="CD140" i="1"/>
  <c r="DM140" i="1"/>
  <c r="CP71" i="2"/>
  <c r="DY71" i="2"/>
  <c r="CQ129" i="2"/>
  <c r="EB145" i="2"/>
  <c r="CC48" i="1"/>
  <c r="DN91" i="1"/>
  <c r="CE91" i="1"/>
  <c r="CC37" i="1"/>
  <c r="DN93" i="1"/>
  <c r="CE93" i="1"/>
  <c r="CE64" i="1"/>
  <c r="CD64" i="1"/>
  <c r="DO57" i="1"/>
  <c r="CC69" i="1"/>
  <c r="DL48" i="1"/>
  <c r="DJ126" i="1"/>
  <c r="CF78" i="1"/>
  <c r="DO78" i="1"/>
  <c r="DO67" i="1"/>
  <c r="DM56" i="1"/>
  <c r="BZ109" i="1"/>
  <c r="DN64" i="1"/>
  <c r="CP68" i="2"/>
  <c r="CO36" i="2"/>
  <c r="DZ142" i="2"/>
  <c r="CP55" i="2"/>
  <c r="DV139" i="2"/>
  <c r="CQ137" i="2"/>
  <c r="CP137" i="2"/>
  <c r="DK128" i="1"/>
  <c r="CB128" i="1"/>
  <c r="DL57" i="1"/>
  <c r="CC57" i="1"/>
  <c r="DL42" i="1"/>
  <c r="CC42" i="1"/>
  <c r="DJ113" i="1"/>
  <c r="CC132" i="1"/>
  <c r="CD132" i="1"/>
  <c r="CD74" i="1"/>
  <c r="CC74" i="1"/>
  <c r="DM74" i="1"/>
  <c r="EB109" i="2"/>
  <c r="CS109" i="2"/>
  <c r="DZ94" i="2"/>
  <c r="CQ94" i="2"/>
  <c r="DZ30" i="2"/>
  <c r="CP30" i="2"/>
  <c r="DY51" i="2"/>
  <c r="DY75" i="2"/>
  <c r="CQ146" i="2"/>
  <c r="CS50" i="2"/>
  <c r="BZ94" i="1"/>
  <c r="DI94" i="1"/>
  <c r="CE66" i="1"/>
  <c r="CF66" i="1"/>
  <c r="N90" i="5"/>
  <c r="X90" i="5" s="1"/>
  <c r="N107" i="5"/>
  <c r="X107" i="5" s="1"/>
  <c r="N48" i="5"/>
  <c r="X48" i="5" s="1"/>
  <c r="BG48" i="5" s="1"/>
  <c r="N59" i="5"/>
  <c r="X59" i="5" s="1"/>
  <c r="N110" i="5"/>
  <c r="X110" i="5" s="1"/>
  <c r="BG110" i="5" s="1"/>
  <c r="N52" i="5"/>
  <c r="X52" i="5" s="1"/>
  <c r="N58" i="5"/>
  <c r="X58" i="5" s="1"/>
  <c r="N118" i="5"/>
  <c r="X118" i="5" s="1"/>
  <c r="N31" i="5"/>
  <c r="X31" i="5" s="1"/>
  <c r="N95" i="5"/>
  <c r="X95" i="5" s="1"/>
  <c r="N121" i="5"/>
  <c r="X121" i="5" s="1"/>
  <c r="N37" i="5"/>
  <c r="X37" i="5" s="1"/>
  <c r="N51" i="5"/>
  <c r="X51" i="5" s="1"/>
  <c r="BG51" i="5" s="1"/>
  <c r="N63" i="5"/>
  <c r="X63" i="5" s="1"/>
  <c r="BG63" i="5" s="1"/>
  <c r="N75" i="5"/>
  <c r="X75" i="5" s="1"/>
  <c r="N102" i="5"/>
  <c r="X102" i="5" s="1"/>
  <c r="N127" i="5"/>
  <c r="X127" i="5" s="1"/>
  <c r="N57" i="5"/>
  <c r="X57" i="5" s="1"/>
  <c r="N94" i="5"/>
  <c r="X94" i="5" s="1"/>
  <c r="BG94" i="5" s="1"/>
  <c r="N27" i="5"/>
  <c r="X27" i="5" s="1"/>
  <c r="N44" i="5"/>
  <c r="X44" i="5" s="1"/>
  <c r="BG44" i="5" s="1"/>
  <c r="N61" i="5"/>
  <c r="X61" i="5" s="1"/>
  <c r="N71" i="5"/>
  <c r="X71" i="5" s="1"/>
  <c r="N91" i="5"/>
  <c r="X91" i="5" s="1"/>
  <c r="BG91" i="5" s="1"/>
  <c r="N125" i="5"/>
  <c r="X125" i="5" s="1"/>
  <c r="AI125" i="5" s="1"/>
  <c r="AS125" i="5" s="1"/>
  <c r="N47" i="5"/>
  <c r="X47" i="5" s="1"/>
  <c r="BG47" i="5" s="1"/>
  <c r="N100" i="5"/>
  <c r="X100" i="5" s="1"/>
  <c r="N53" i="5"/>
  <c r="X53" i="5" s="1"/>
  <c r="N66" i="5"/>
  <c r="X66" i="5" s="1"/>
  <c r="N89" i="5"/>
  <c r="X89" i="5" s="1"/>
  <c r="N99" i="5"/>
  <c r="X99" i="5" s="1"/>
  <c r="BG99" i="5" s="1"/>
  <c r="N111" i="5"/>
  <c r="X111" i="5" s="1"/>
  <c r="N123" i="5"/>
  <c r="X123" i="5" s="1"/>
  <c r="N64" i="5"/>
  <c r="X64" i="5" s="1"/>
  <c r="N33" i="5"/>
  <c r="X33" i="5" s="1"/>
  <c r="N62" i="5"/>
  <c r="X62" i="5" s="1"/>
  <c r="N74" i="5"/>
  <c r="X74" i="5" s="1"/>
  <c r="BG74" i="5" s="1"/>
  <c r="N114" i="5"/>
  <c r="X114" i="5" s="1"/>
  <c r="N29" i="5"/>
  <c r="X29" i="5" s="1"/>
  <c r="N73" i="5"/>
  <c r="X73" i="5" s="1"/>
  <c r="BG73" i="5" s="1"/>
  <c r="N76" i="5"/>
  <c r="X76" i="5" s="1"/>
  <c r="N32" i="5"/>
  <c r="X32" i="5" s="1"/>
  <c r="BG32" i="5" s="1"/>
  <c r="CS56" i="2"/>
  <c r="EA101" i="2"/>
  <c r="CP128" i="2"/>
  <c r="DX63" i="2"/>
  <c r="CS52" i="2"/>
  <c r="CQ62" i="2"/>
  <c r="DZ138" i="2"/>
  <c r="DZ55" i="2"/>
  <c r="CQ128" i="2"/>
  <c r="DX55" i="2"/>
  <c r="DY32" i="2"/>
  <c r="CR73" i="2"/>
  <c r="DK62" i="1"/>
  <c r="CB97" i="1"/>
  <c r="DL108" i="1"/>
  <c r="DM116" i="1"/>
  <c r="CC23" i="1"/>
  <c r="DJ117" i="1"/>
  <c r="BZ131" i="1"/>
  <c r="CA134" i="1"/>
  <c r="CQ98" i="2"/>
  <c r="CM103" i="2"/>
  <c r="CO126" i="2"/>
  <c r="CM121" i="2"/>
  <c r="DV123" i="2"/>
  <c r="DV137" i="2"/>
  <c r="DZ146" i="2"/>
  <c r="CP72" i="2"/>
  <c r="CM112" i="2"/>
  <c r="CO75" i="2"/>
  <c r="DW131" i="2"/>
  <c r="CE88" i="1"/>
  <c r="CS70" i="2"/>
  <c r="DW115" i="2"/>
  <c r="DX37" i="2"/>
  <c r="CB122" i="1"/>
  <c r="CS111" i="2"/>
  <c r="DX125" i="2"/>
  <c r="CO41" i="2"/>
  <c r="CR91" i="2"/>
  <c r="CB72" i="1"/>
  <c r="DJ109" i="1"/>
  <c r="DW144" i="2"/>
  <c r="DY78" i="2"/>
  <c r="EB105" i="2"/>
  <c r="DY133" i="2"/>
  <c r="DM63" i="1"/>
  <c r="DZ45" i="2"/>
  <c r="DK137" i="1"/>
  <c r="CA21" i="1"/>
  <c r="DN54" i="1"/>
  <c r="DN85" i="1"/>
  <c r="DJ119" i="1"/>
  <c r="CR38" i="2"/>
  <c r="CP134" i="2"/>
  <c r="DZ50" i="2"/>
  <c r="DX68" i="2"/>
  <c r="EA36" i="2"/>
  <c r="CP62" i="2"/>
  <c r="CQ77" i="2"/>
  <c r="DV103" i="2"/>
  <c r="DY63" i="2"/>
  <c r="CP43" i="2"/>
  <c r="CR96" i="2"/>
  <c r="CQ100" i="2"/>
  <c r="DX80" i="2"/>
  <c r="CS79" i="2"/>
  <c r="CN143" i="2"/>
  <c r="CQ96" i="2"/>
  <c r="CQ34" i="2"/>
  <c r="DX148" i="2"/>
  <c r="CO81" i="2"/>
  <c r="CR50" i="2"/>
  <c r="DZ100" i="2"/>
  <c r="DX108" i="2"/>
  <c r="EA96" i="2"/>
  <c r="DV129" i="2"/>
  <c r="CM100" i="2"/>
  <c r="DW148" i="2"/>
  <c r="CN119" i="2"/>
  <c r="DN92" i="1"/>
  <c r="CE57" i="1"/>
  <c r="DN88" i="1"/>
  <c r="DN67" i="1"/>
  <c r="DK43" i="1"/>
  <c r="DK146" i="1"/>
  <c r="DJ129" i="1"/>
  <c r="DK65" i="1"/>
  <c r="DV115" i="2"/>
  <c r="CP111" i="2"/>
  <c r="CO131" i="2"/>
  <c r="DX33" i="2"/>
  <c r="EA76" i="2"/>
  <c r="EB92" i="2"/>
  <c r="DV120" i="2"/>
  <c r="DX21" i="2"/>
  <c r="EH21" i="2" s="1"/>
  <c r="CS74" i="2"/>
  <c r="CS105" i="2"/>
  <c r="DX140" i="2"/>
  <c r="CO26" i="2"/>
  <c r="DW138" i="2"/>
  <c r="CE54" i="1"/>
  <c r="DJ135" i="1"/>
  <c r="CF94" i="1"/>
  <c r="CD139" i="1"/>
  <c r="CF88" i="1"/>
  <c r="CE58" i="1"/>
  <c r="CF58" i="1"/>
  <c r="DI127" i="1"/>
  <c r="DN32" i="1"/>
  <c r="CQ37" i="2"/>
  <c r="DO43" i="1"/>
  <c r="CC61" i="1"/>
  <c r="CD54" i="1"/>
  <c r="DM84" i="1"/>
  <c r="DM111" i="1"/>
  <c r="CQ21" i="2"/>
  <c r="CZ21" i="2" s="1"/>
  <c r="DW121" i="2"/>
  <c r="DV124" i="2"/>
  <c r="DL25" i="1"/>
  <c r="DI93" i="1"/>
  <c r="CE48" i="1"/>
  <c r="DI107" i="1"/>
  <c r="DM129" i="1"/>
  <c r="DK120" i="1"/>
  <c r="CR41" i="2"/>
  <c r="CB143" i="1"/>
  <c r="CA146" i="1"/>
  <c r="EB98" i="2"/>
  <c r="EB107" i="2"/>
  <c r="CQ91" i="2"/>
  <c r="EB99" i="2"/>
  <c r="CO109" i="2"/>
  <c r="DX116" i="2"/>
  <c r="DX123" i="2"/>
  <c r="CQ133" i="2"/>
  <c r="CP140" i="2"/>
  <c r="DK44" i="1"/>
  <c r="DK70" i="1"/>
  <c r="DL142" i="1"/>
  <c r="DM90" i="1"/>
  <c r="DK117" i="1"/>
  <c r="EB75" i="2"/>
  <c r="DY141" i="2"/>
  <c r="DL33" i="1"/>
  <c r="DM75" i="1"/>
  <c r="DO45" i="1"/>
  <c r="CD87" i="1"/>
  <c r="DY22" i="2"/>
  <c r="EI22" i="2" s="1"/>
  <c r="DL133" i="1"/>
  <c r="DY139" i="2"/>
  <c r="EB71" i="2"/>
  <c r="DW123" i="2"/>
  <c r="CQ48" i="2"/>
  <c r="DK147" i="1"/>
  <c r="EA55" i="2"/>
  <c r="EA61" i="2"/>
  <c r="CQ66" i="2"/>
  <c r="DY67" i="2"/>
  <c r="CM108" i="2"/>
  <c r="EA105" i="2"/>
  <c r="CA125" i="1"/>
  <c r="CC62" i="1"/>
  <c r="EB110" i="2"/>
  <c r="CR54" i="2"/>
  <c r="EB100" i="2"/>
  <c r="DV136" i="2"/>
  <c r="DX35" i="2"/>
  <c r="EA46" i="2"/>
  <c r="CO50" i="2"/>
  <c r="CP66" i="2"/>
  <c r="DY79" i="2"/>
  <c r="EB113" i="2"/>
  <c r="DN29" i="1"/>
  <c r="CB98" i="1"/>
  <c r="DM147" i="1"/>
  <c r="DX115" i="2"/>
  <c r="DM88" i="1"/>
  <c r="EB70" i="2"/>
  <c r="CD136" i="1"/>
  <c r="DW137" i="2"/>
  <c r="CS61" i="2"/>
  <c r="DN77" i="1"/>
  <c r="CD84" i="1"/>
  <c r="DV104" i="2"/>
  <c r="CR104" i="2"/>
  <c r="DV118" i="2"/>
  <c r="DX26" i="2"/>
  <c r="DI24" i="1"/>
  <c r="DL72" i="1"/>
  <c r="DI145" i="1"/>
  <c r="CF101" i="1"/>
  <c r="DL22" i="1"/>
  <c r="DX42" i="2"/>
  <c r="CB131" i="1"/>
  <c r="DK132" i="1"/>
  <c r="DL125" i="1"/>
  <c r="DM130" i="1"/>
  <c r="CF102" i="1"/>
  <c r="BZ95" i="1"/>
  <c r="CR34" i="2"/>
  <c r="CM21" i="2"/>
  <c r="CV21" i="2" s="1"/>
  <c r="DM141" i="1"/>
  <c r="DI116" i="1"/>
  <c r="EA35" i="2"/>
  <c r="DM89" i="1"/>
  <c r="CF93" i="1"/>
  <c r="CD124" i="1"/>
  <c r="DO86" i="1"/>
  <c r="CF81" i="1"/>
  <c r="DO77" i="1"/>
  <c r="DK53" i="1"/>
  <c r="CF59" i="1"/>
  <c r="CD40" i="1"/>
  <c r="DM70" i="1"/>
  <c r="DO47" i="1"/>
  <c r="CC34" i="1"/>
  <c r="CE28" i="1"/>
  <c r="DO80" i="1"/>
  <c r="DL28" i="1"/>
  <c r="DK75" i="1"/>
  <c r="CE23" i="1"/>
  <c r="DO42" i="1"/>
  <c r="DO81" i="1"/>
  <c r="DO61" i="1"/>
  <c r="DM77" i="1"/>
  <c r="DL37" i="1"/>
  <c r="DN40" i="1"/>
  <c r="AI131" i="5"/>
  <c r="AI133" i="5"/>
  <c r="T26" i="5"/>
  <c r="DM46" i="1"/>
  <c r="DJ22" i="1"/>
  <c r="DO89" i="1"/>
  <c r="CC29" i="1"/>
  <c r="DO51" i="1"/>
  <c r="DL111" i="1"/>
  <c r="EB95" i="2"/>
  <c r="CS95" i="2"/>
  <c r="CQ29" i="2"/>
  <c r="EA29" i="2"/>
  <c r="CE53" i="1"/>
  <c r="DN53" i="1"/>
  <c r="DY27" i="2"/>
  <c r="CQ82" i="2"/>
  <c r="CR82" i="2"/>
  <c r="DM50" i="1"/>
  <c r="CD50" i="1"/>
  <c r="DV97" i="2"/>
  <c r="CS110" i="2"/>
  <c r="CO123" i="2"/>
  <c r="EA41" i="2"/>
  <c r="CR89" i="2"/>
  <c r="CD48" i="1"/>
  <c r="EB90" i="2"/>
  <c r="CS90" i="2"/>
  <c r="CO139" i="2"/>
  <c r="CN139" i="2"/>
  <c r="DJ146" i="1"/>
  <c r="DK115" i="1"/>
  <c r="CB115" i="1"/>
  <c r="CF100" i="1"/>
  <c r="DO100" i="1"/>
  <c r="DJ137" i="1"/>
  <c r="BZ137" i="1"/>
  <c r="DK131" i="1"/>
  <c r="CC46" i="1"/>
  <c r="DN48" i="1"/>
  <c r="CS43" i="2"/>
  <c r="EB43" i="2"/>
  <c r="DZ28" i="2"/>
  <c r="CB124" i="1"/>
  <c r="CE92" i="1"/>
  <c r="CA128" i="1"/>
  <c r="DY66" i="2"/>
  <c r="CR29" i="2"/>
  <c r="CQ142" i="2"/>
  <c r="DZ73" i="2"/>
  <c r="CP27" i="2"/>
  <c r="DW126" i="2"/>
  <c r="CQ89" i="2"/>
  <c r="DK98" i="1"/>
  <c r="CD51" i="1"/>
  <c r="DM87" i="1"/>
  <c r="CB145" i="1"/>
  <c r="CF44" i="1"/>
  <c r="CR79" i="2"/>
  <c r="CM105" i="2"/>
  <c r="CQ54" i="2"/>
  <c r="CR36" i="2"/>
  <c r="CN116" i="2"/>
  <c r="CO116" i="2"/>
  <c r="DZ130" i="2"/>
  <c r="CP67" i="2"/>
  <c r="CR61" i="2"/>
  <c r="CM129" i="2"/>
  <c r="DZ74" i="2"/>
  <c r="CD88" i="1"/>
  <c r="DJ125" i="1"/>
  <c r="BZ134" i="1"/>
  <c r="CD128" i="1"/>
  <c r="CM110" i="2"/>
  <c r="DV110" i="2"/>
  <c r="DV141" i="2"/>
  <c r="CM141" i="2"/>
  <c r="DV128" i="2"/>
  <c r="EB69" i="2"/>
  <c r="CR69" i="2"/>
  <c r="EA82" i="2"/>
  <c r="EA66" i="2"/>
  <c r="CR66" i="2"/>
  <c r="DZ43" i="2"/>
  <c r="CQ43" i="2"/>
  <c r="EA60" i="2"/>
  <c r="CR60" i="2"/>
  <c r="CQ60" i="2"/>
  <c r="DW103" i="2"/>
  <c r="EA65" i="2"/>
  <c r="DV121" i="2"/>
  <c r="EA63" i="2"/>
  <c r="CR102" i="2"/>
  <c r="EA102" i="2"/>
  <c r="CS59" i="2"/>
  <c r="EB59" i="2"/>
  <c r="EA91" i="2"/>
  <c r="CR55" i="2"/>
  <c r="CQ55" i="2"/>
  <c r="CN144" i="2"/>
  <c r="CM144" i="2"/>
  <c r="CM99" i="2"/>
  <c r="DV99" i="2"/>
  <c r="DY65" i="2"/>
  <c r="DX50" i="2"/>
  <c r="DZ26" i="2"/>
  <c r="CP26" i="2"/>
  <c r="DO66" i="1"/>
  <c r="DL69" i="1"/>
  <c r="DK74" i="1"/>
  <c r="CA144" i="1"/>
  <c r="DJ144" i="1"/>
  <c r="CC133" i="1"/>
  <c r="DM58" i="1"/>
  <c r="DN57" i="1"/>
  <c r="BZ122" i="1"/>
  <c r="DJ122" i="1"/>
  <c r="BZ104" i="1"/>
  <c r="DJ104" i="1"/>
  <c r="DI144" i="1"/>
  <c r="CC123" i="1"/>
  <c r="DL123" i="1"/>
  <c r="DJ103" i="1"/>
  <c r="CA103" i="1"/>
  <c r="DK45" i="1"/>
  <c r="CA138" i="1"/>
  <c r="CA118" i="1"/>
  <c r="DI131" i="1"/>
  <c r="CD130" i="1"/>
  <c r="CA94" i="1"/>
  <c r="DJ94" i="1"/>
  <c r="CR68" i="2"/>
  <c r="CS68" i="2"/>
  <c r="CA130" i="1"/>
  <c r="DK130" i="1"/>
  <c r="DN95" i="1"/>
  <c r="CO140" i="2"/>
  <c r="DY140" i="2"/>
  <c r="CD53" i="1"/>
  <c r="DM53" i="1"/>
  <c r="CB69" i="1"/>
  <c r="DK69" i="1"/>
  <c r="CC144" i="1"/>
  <c r="CD144" i="1"/>
  <c r="BZ114" i="1"/>
  <c r="DJ114" i="1"/>
  <c r="CF50" i="1"/>
  <c r="DO50" i="1"/>
  <c r="DN39" i="1"/>
  <c r="CE39" i="1"/>
  <c r="CD66" i="1"/>
  <c r="CC66" i="1"/>
  <c r="EA71" i="2"/>
  <c r="CR71" i="2"/>
  <c r="BZ141" i="1"/>
  <c r="CN104" i="2"/>
  <c r="CM104" i="2"/>
  <c r="CP49" i="2"/>
  <c r="CO49" i="2"/>
  <c r="CQ99" i="2"/>
  <c r="DZ99" i="2"/>
  <c r="DJ100" i="1"/>
  <c r="BZ100" i="1"/>
  <c r="DM82" i="1"/>
  <c r="CD82" i="1"/>
  <c r="CQ78" i="2"/>
  <c r="CP78" i="2"/>
  <c r="CN123" i="2"/>
  <c r="DZ25" i="2"/>
  <c r="CQ25" i="2"/>
  <c r="CC130" i="1"/>
  <c r="CD120" i="1"/>
  <c r="CC120" i="1"/>
  <c r="CB110" i="1"/>
  <c r="DM40" i="1"/>
  <c r="CC40" i="1"/>
  <c r="CQ71" i="2"/>
  <c r="CQ46" i="2"/>
  <c r="CS58" i="2"/>
  <c r="CP48" i="2"/>
  <c r="DV108" i="2"/>
  <c r="CS66" i="2"/>
  <c r="DZ78" i="2"/>
  <c r="CE55" i="1"/>
  <c r="CC28" i="1"/>
  <c r="CD62" i="1"/>
  <c r="DM144" i="1"/>
  <c r="CQ63" i="2"/>
  <c r="CP63" i="2"/>
  <c r="DY45" i="2"/>
  <c r="CR46" i="2"/>
  <c r="CC139" i="1"/>
  <c r="DL139" i="1"/>
  <c r="CB139" i="1"/>
  <c r="DK64" i="1"/>
  <c r="CB64" i="1"/>
  <c r="DO99" i="1"/>
  <c r="CN126" i="2"/>
  <c r="DK110" i="1"/>
  <c r="CP142" i="2"/>
  <c r="CR105" i="2"/>
  <c r="EA24" i="2"/>
  <c r="CA114" i="1"/>
  <c r="CB133" i="1"/>
  <c r="DI117" i="1"/>
  <c r="CA137" i="1"/>
  <c r="CA143" i="1"/>
  <c r="DI95" i="1"/>
  <c r="CN128" i="2"/>
  <c r="CP47" i="2"/>
  <c r="DZ47" i="2"/>
  <c r="CO67" i="2"/>
  <c r="CR43" i="2"/>
  <c r="DZ135" i="2"/>
  <c r="CQ135" i="2"/>
  <c r="DX32" i="2"/>
  <c r="DY49" i="2"/>
  <c r="EB64" i="2"/>
  <c r="CS64" i="2"/>
  <c r="CS71" i="2"/>
  <c r="CP144" i="2"/>
  <c r="DZ144" i="2"/>
  <c r="CS97" i="2"/>
  <c r="EB97" i="2"/>
  <c r="CQ36" i="2"/>
  <c r="CN109" i="2"/>
  <c r="DZ81" i="2"/>
  <c r="CQ81" i="2"/>
  <c r="CP56" i="2"/>
  <c r="DZ56" i="2"/>
  <c r="CQ148" i="2"/>
  <c r="DZ148" i="2"/>
  <c r="CP32" i="2"/>
  <c r="DZ32" i="2"/>
  <c r="CM125" i="2"/>
  <c r="DW125" i="2"/>
  <c r="EA40" i="2"/>
  <c r="CR40" i="2"/>
  <c r="CQ40" i="2"/>
  <c r="EA54" i="2"/>
  <c r="DZ48" i="2"/>
  <c r="CB147" i="1"/>
  <c r="CF45" i="1"/>
  <c r="CD39" i="1"/>
  <c r="CF60" i="1"/>
  <c r="DO60" i="1"/>
  <c r="CF74" i="1"/>
  <c r="DO74" i="1"/>
  <c r="DM83" i="1"/>
  <c r="BZ125" i="1"/>
  <c r="DI125" i="1"/>
  <c r="DX29" i="2"/>
  <c r="CR87" i="2"/>
  <c r="EA87" i="2"/>
  <c r="DV138" i="2"/>
  <c r="CO138" i="2"/>
  <c r="DY138" i="2"/>
  <c r="DM121" i="1"/>
  <c r="CD121" i="1"/>
  <c r="DY110" i="2"/>
  <c r="CP110" i="2"/>
  <c r="CB114" i="1"/>
  <c r="CC114" i="1"/>
  <c r="CD134" i="1"/>
  <c r="CC134" i="1"/>
  <c r="CD126" i="1"/>
  <c r="DZ52" i="2"/>
  <c r="CQ52" i="2"/>
  <c r="DO76" i="1"/>
  <c r="CF76" i="1"/>
  <c r="BZ140" i="1"/>
  <c r="DI140" i="1"/>
  <c r="EA78" i="2"/>
  <c r="CR78" i="2"/>
  <c r="CB52" i="1"/>
  <c r="DK52" i="1"/>
  <c r="DN28" i="1"/>
  <c r="DI105" i="1"/>
  <c r="CD60" i="1"/>
  <c r="DN60" i="1"/>
  <c r="DW112" i="2"/>
  <c r="CQ53" i="2"/>
  <c r="DZ53" i="2"/>
  <c r="CS88" i="2"/>
  <c r="EB88" i="2"/>
  <c r="CR88" i="2"/>
  <c r="CN137" i="2"/>
  <c r="CO137" i="2"/>
  <c r="CF103" i="1"/>
  <c r="DO103" i="1"/>
  <c r="DI147" i="1"/>
  <c r="BZ147" i="1"/>
  <c r="CF41" i="1"/>
  <c r="CE45" i="1"/>
  <c r="DL30" i="1"/>
  <c r="CC30" i="1"/>
  <c r="DK111" i="1"/>
  <c r="CF96" i="1"/>
  <c r="DO96" i="1"/>
  <c r="CA116" i="1"/>
  <c r="DK116" i="1"/>
  <c r="CA140" i="1"/>
  <c r="DK140" i="1"/>
  <c r="DZ90" i="2"/>
  <c r="CQ90" i="2"/>
  <c r="DO46" i="1"/>
  <c r="CF46" i="1"/>
  <c r="DK108" i="1"/>
  <c r="CA108" i="1"/>
  <c r="CB108" i="1"/>
  <c r="DK125" i="1"/>
  <c r="CN129" i="2"/>
  <c r="CO129" i="2"/>
  <c r="CP25" i="2"/>
  <c r="DY25" i="2"/>
  <c r="CP125" i="2"/>
  <c r="CQ125" i="2"/>
  <c r="DN26" i="1"/>
  <c r="CE26" i="1"/>
  <c r="CR95" i="2"/>
  <c r="EA95" i="2"/>
  <c r="EA49" i="2"/>
  <c r="CP28" i="2"/>
  <c r="DZ57" i="2"/>
  <c r="CQ57" i="2"/>
  <c r="DK144" i="1"/>
  <c r="DK141" i="1"/>
  <c r="CR48" i="2"/>
  <c r="CO65" i="2"/>
  <c r="DZ118" i="2"/>
  <c r="CQ118" i="2"/>
  <c r="DK60" i="1"/>
  <c r="CB60" i="1"/>
  <c r="DK102" i="1"/>
  <c r="CA102" i="1"/>
  <c r="DK57" i="1"/>
  <c r="CP147" i="2"/>
  <c r="DZ147" i="2"/>
  <c r="DL27" i="1"/>
  <c r="DM133" i="1"/>
  <c r="CD133" i="1"/>
  <c r="CD131" i="1"/>
  <c r="BZ129" i="1"/>
  <c r="DI129" i="1"/>
  <c r="CD122" i="1"/>
  <c r="DI124" i="1"/>
  <c r="BZ124" i="1"/>
  <c r="BZ132" i="1"/>
  <c r="BZ135" i="1"/>
  <c r="DI135" i="1"/>
  <c r="CF91" i="1"/>
  <c r="CC56" i="1"/>
  <c r="CB56" i="1"/>
  <c r="DL56" i="1"/>
  <c r="DO52" i="1"/>
  <c r="CF52" i="1"/>
  <c r="CE52" i="1"/>
  <c r="DL36" i="1"/>
  <c r="CC36" i="1"/>
  <c r="DN36" i="1"/>
  <c r="DL26" i="1"/>
  <c r="DM76" i="1"/>
  <c r="CE69" i="1"/>
  <c r="CD69" i="1"/>
  <c r="CQ61" i="2"/>
  <c r="DZ61" i="2"/>
  <c r="CM113" i="2"/>
  <c r="CP34" i="2"/>
  <c r="CO34" i="2"/>
  <c r="DY34" i="2"/>
  <c r="DZ76" i="2"/>
  <c r="CQ76" i="2"/>
  <c r="DX139" i="2"/>
  <c r="DZ38" i="2"/>
  <c r="CN106" i="2"/>
  <c r="DW106" i="2"/>
  <c r="CP50" i="2"/>
  <c r="CQ27" i="2"/>
  <c r="EA27" i="2"/>
  <c r="CS145" i="2"/>
  <c r="CA121" i="1"/>
  <c r="CB121" i="1"/>
  <c r="DL58" i="1"/>
  <c r="DN30" i="1"/>
  <c r="CE30" i="1"/>
  <c r="CC49" i="1"/>
  <c r="CD49" i="1"/>
  <c r="CB39" i="1"/>
  <c r="DL23" i="1"/>
  <c r="BZ88" i="1"/>
  <c r="DM128" i="1"/>
  <c r="DZ33" i="2"/>
  <c r="DI132" i="1"/>
  <c r="CB142" i="1"/>
  <c r="DI134" i="1"/>
  <c r="DM138" i="1"/>
  <c r="CD138" i="1"/>
  <c r="CD147" i="1"/>
  <c r="CN133" i="2"/>
  <c r="CM133" i="2"/>
  <c r="DZ87" i="2"/>
  <c r="DY126" i="2"/>
  <c r="CQ131" i="2"/>
  <c r="CN134" i="2"/>
  <c r="DJ141" i="1"/>
  <c r="DK40" i="1"/>
  <c r="CB40" i="1"/>
  <c r="BZ92" i="1"/>
  <c r="DO63" i="1"/>
  <c r="CF63" i="1"/>
  <c r="CE63" i="1"/>
  <c r="DK48" i="1"/>
  <c r="CD119" i="1"/>
  <c r="DW141" i="2"/>
  <c r="EA42" i="2"/>
  <c r="DW104" i="2"/>
  <c r="CD145" i="1"/>
  <c r="CO121" i="2"/>
  <c r="DX121" i="2"/>
  <c r="CE38" i="1"/>
  <c r="BW95" i="5"/>
  <c r="BW87" i="5"/>
  <c r="BL61" i="5"/>
  <c r="AN61" i="5" s="1"/>
  <c r="BX61" i="5"/>
  <c r="BM61" i="5"/>
  <c r="BB61" i="5"/>
  <c r="DX134" i="2"/>
  <c r="DY50" i="2"/>
  <c r="EA85" i="2"/>
  <c r="EA48" i="2"/>
  <c r="DZ129" i="2"/>
  <c r="CS101" i="2"/>
  <c r="EA52" i="2"/>
  <c r="CP119" i="2"/>
  <c r="DX40" i="2"/>
  <c r="DV116" i="2"/>
  <c r="DV144" i="2"/>
  <c r="EA81" i="2"/>
  <c r="EA92" i="2"/>
  <c r="DV107" i="2"/>
  <c r="DX76" i="2"/>
  <c r="CP69" i="2"/>
  <c r="DY68" i="2"/>
  <c r="DW135" i="2"/>
  <c r="DZ95" i="2"/>
  <c r="CR145" i="2"/>
  <c r="CS102" i="2"/>
  <c r="DX36" i="2"/>
  <c r="DK39" i="1"/>
  <c r="DK99" i="1"/>
  <c r="DN38" i="1"/>
  <c r="CD68" i="1"/>
  <c r="DM68" i="1"/>
  <c r="DM86" i="1"/>
  <c r="DM120" i="1"/>
  <c r="DM122" i="1"/>
  <c r="DX75" i="2"/>
  <c r="CP37" i="2"/>
  <c r="CO111" i="2"/>
  <c r="DK51" i="1"/>
  <c r="DI91" i="1"/>
  <c r="BZ106" i="1"/>
  <c r="DI106" i="1"/>
  <c r="CO110" i="2"/>
  <c r="BL80" i="5"/>
  <c r="AN80" i="5" s="1"/>
  <c r="BW80" i="5"/>
  <c r="CB58" i="1"/>
  <c r="CR33" i="2"/>
  <c r="CQ42" i="2"/>
  <c r="EB56" i="2"/>
  <c r="CP74" i="2"/>
  <c r="DZ127" i="2"/>
  <c r="DW122" i="2"/>
  <c r="DL68" i="1"/>
  <c r="CA131" i="1"/>
  <c r="CS46" i="2"/>
  <c r="CS57" i="2"/>
  <c r="CQ79" i="2"/>
  <c r="EA79" i="2"/>
  <c r="DX137" i="2"/>
  <c r="EB112" i="2"/>
  <c r="DK72" i="1"/>
  <c r="CC32" i="1"/>
  <c r="CE76" i="1"/>
  <c r="CS47" i="2"/>
  <c r="CO71" i="2"/>
  <c r="DL43" i="1"/>
  <c r="DL119" i="1"/>
  <c r="CB112" i="1"/>
  <c r="CC112" i="1"/>
  <c r="CM127" i="2"/>
  <c r="DV117" i="2"/>
  <c r="DN20" i="1"/>
  <c r="CC52" i="1"/>
  <c r="CF62" i="1"/>
  <c r="DX27" i="2"/>
  <c r="DJ143" i="1"/>
  <c r="BZ143" i="1"/>
  <c r="DW116" i="2"/>
  <c r="DY121" i="2"/>
  <c r="CO60" i="2"/>
  <c r="CP60" i="2"/>
  <c r="CE90" i="1"/>
  <c r="DN49" i="1"/>
  <c r="DN45" i="1"/>
  <c r="DL116" i="1"/>
  <c r="DJ101" i="1"/>
  <c r="DK119" i="1"/>
  <c r="DZ139" i="2"/>
  <c r="DX67" i="2"/>
  <c r="CQ75" i="2"/>
  <c r="CP64" i="2"/>
  <c r="CQ86" i="2"/>
  <c r="DL73" i="1"/>
  <c r="DX66" i="2"/>
  <c r="DJ127" i="1"/>
  <c r="CQ41" i="2"/>
  <c r="DO94" i="1"/>
  <c r="CC131" i="1"/>
  <c r="BZ101" i="1"/>
  <c r="CE94" i="1"/>
  <c r="DK71" i="1"/>
  <c r="DO72" i="1"/>
  <c r="DO64" i="1"/>
  <c r="CF48" i="1"/>
  <c r="DO44" i="1"/>
  <c r="DN31" i="1"/>
  <c r="DK126" i="1"/>
  <c r="DO87" i="1"/>
  <c r="DO68" i="1"/>
  <c r="DO41" i="1"/>
  <c r="CC54" i="1"/>
  <c r="DW22" i="2"/>
  <c r="EG22" i="2" s="1"/>
  <c r="DN23" i="1"/>
  <c r="DO40" i="1"/>
  <c r="DO49" i="1"/>
  <c r="DO91" i="1"/>
  <c r="DO93" i="1"/>
  <c r="BW127" i="5"/>
  <c r="BM37" i="5"/>
  <c r="BX32" i="5"/>
  <c r="BW32" i="5"/>
  <c r="BB32" i="5"/>
  <c r="BL32" i="5"/>
  <c r="AN32" i="5" s="1"/>
  <c r="BV32" i="5"/>
  <c r="BY32" i="5" s="1"/>
  <c r="BW46" i="5"/>
  <c r="BX46" i="5"/>
  <c r="BB36" i="5"/>
  <c r="BX36" i="5"/>
  <c r="BW36" i="5"/>
  <c r="BM36" i="5"/>
  <c r="BL36" i="5"/>
  <c r="AN36" i="5" s="1"/>
  <c r="BL33" i="5"/>
  <c r="AN33" i="5" s="1"/>
  <c r="BX33" i="5"/>
  <c r="BW33" i="5"/>
  <c r="BW97" i="5"/>
  <c r="AJ132" i="5"/>
  <c r="AK132" i="5"/>
  <c r="EB63" i="2"/>
  <c r="DV119" i="2"/>
  <c r="CR58" i="2"/>
  <c r="DV102" i="2"/>
  <c r="DX56" i="2"/>
  <c r="DW23" i="2"/>
  <c r="CS92" i="2"/>
  <c r="EA37" i="2"/>
  <c r="DX46" i="2"/>
  <c r="EA88" i="2"/>
  <c r="CQ139" i="2"/>
  <c r="CO62" i="2"/>
  <c r="DZ124" i="2"/>
  <c r="DX31" i="2"/>
  <c r="DV134" i="2"/>
  <c r="DZ128" i="2"/>
  <c r="DV113" i="2"/>
  <c r="EA68" i="2"/>
  <c r="DW128" i="2"/>
  <c r="DY56" i="2"/>
  <c r="DY137" i="2"/>
  <c r="DW142" i="2"/>
  <c r="DY120" i="2"/>
  <c r="CS94" i="2"/>
  <c r="CN111" i="2"/>
  <c r="DJ123" i="1"/>
  <c r="CE85" i="1"/>
  <c r="DL63" i="1"/>
  <c r="CE72" i="1"/>
  <c r="DW127" i="2"/>
  <c r="EB61" i="2"/>
  <c r="EB46" i="2"/>
  <c r="EB68" i="2"/>
  <c r="EB102" i="2"/>
  <c r="DM62" i="1"/>
  <c r="DN87" i="1"/>
  <c r="DM145" i="1"/>
  <c r="DJ118" i="1"/>
  <c r="DM114" i="1"/>
  <c r="DY28" i="2"/>
  <c r="DI141" i="1"/>
  <c r="CP29" i="2"/>
  <c r="BZ138" i="1"/>
  <c r="CA147" i="1"/>
  <c r="CO57" i="2"/>
  <c r="EB57" i="2"/>
  <c r="DX49" i="2"/>
  <c r="DX71" i="2"/>
  <c r="EB111" i="2"/>
  <c r="DY132" i="2"/>
  <c r="CB66" i="1"/>
  <c r="DI100" i="1"/>
  <c r="CC33" i="1"/>
  <c r="CD42" i="1"/>
  <c r="CE25" i="1"/>
  <c r="DN61" i="1"/>
  <c r="CF77" i="1"/>
  <c r="DK143" i="1"/>
  <c r="EB108" i="2"/>
  <c r="DX57" i="2"/>
  <c r="DX25" i="2"/>
  <c r="EB41" i="2"/>
  <c r="DY48" i="2"/>
  <c r="EB60" i="2"/>
  <c r="EB54" i="2"/>
  <c r="DX44" i="2"/>
  <c r="BW123" i="5"/>
  <c r="BL68" i="5"/>
  <c r="AN68" i="5" s="1"/>
  <c r="BW96" i="5"/>
  <c r="BM96" i="5"/>
  <c r="BO96" i="5" s="1"/>
  <c r="J35" i="5"/>
  <c r="J38" i="5"/>
  <c r="J39" i="5"/>
  <c r="J40" i="5"/>
  <c r="J60" i="5"/>
  <c r="J77" i="5"/>
  <c r="J94" i="5"/>
  <c r="J86" i="5"/>
  <c r="J115" i="5"/>
  <c r="J42" i="5"/>
  <c r="J34" i="5"/>
  <c r="J41" i="5"/>
  <c r="J57" i="5"/>
  <c r="J79" i="5"/>
  <c r="J27" i="5"/>
  <c r="J44" i="5"/>
  <c r="J54" i="5"/>
  <c r="J70" i="5"/>
  <c r="J61" i="5"/>
  <c r="J118" i="5"/>
  <c r="J125" i="5"/>
  <c r="J48" i="5"/>
  <c r="J62" i="5"/>
  <c r="J59" i="5"/>
  <c r="J80" i="5"/>
  <c r="J82" i="5"/>
  <c r="J92" i="5"/>
  <c r="J103" i="5"/>
  <c r="J58" i="5"/>
  <c r="J83" i="5"/>
  <c r="J91" i="5"/>
  <c r="J107" i="5"/>
  <c r="J112" i="5"/>
  <c r="J33" i="5"/>
  <c r="J36" i="5"/>
  <c r="J32" i="5"/>
  <c r="J66" i="5"/>
  <c r="J63" i="5"/>
  <c r="J73" i="5"/>
  <c r="J97" i="5"/>
  <c r="J101" i="5"/>
  <c r="J123" i="5"/>
  <c r="J67" i="5"/>
  <c r="J117" i="5"/>
  <c r="J122" i="5"/>
  <c r="J64" i="5"/>
  <c r="J76" i="5"/>
  <c r="J105" i="5"/>
  <c r="J46" i="5"/>
  <c r="J87" i="5"/>
  <c r="J95" i="5"/>
  <c r="J37" i="5"/>
  <c r="J104" i="5"/>
  <c r="J102" i="5"/>
  <c r="M79" i="5"/>
  <c r="W79" i="5" s="1"/>
  <c r="M88" i="5"/>
  <c r="W88" i="5" s="1"/>
  <c r="M86" i="5"/>
  <c r="W86" i="5" s="1"/>
  <c r="M54" i="5"/>
  <c r="W54" i="5" s="1"/>
  <c r="M67" i="5"/>
  <c r="W67" i="5" s="1"/>
  <c r="M94" i="5"/>
  <c r="W94" i="5" s="1"/>
  <c r="M92" i="5"/>
  <c r="W92" i="5" s="1"/>
  <c r="M27" i="5"/>
  <c r="W27" i="5" s="1"/>
  <c r="M38" i="5"/>
  <c r="W38" i="5" s="1"/>
  <c r="M39" i="5"/>
  <c r="W39" i="5" s="1"/>
  <c r="M103" i="5"/>
  <c r="W103" i="5" s="1"/>
  <c r="M115" i="5"/>
  <c r="W115" i="5" s="1"/>
  <c r="M35" i="5"/>
  <c r="W35" i="5" s="1"/>
  <c r="M60" i="5"/>
  <c r="W60" i="5" s="1"/>
  <c r="M106" i="5"/>
  <c r="W106" i="5" s="1"/>
  <c r="M91" i="5"/>
  <c r="W91" i="5" s="1"/>
  <c r="M126" i="5"/>
  <c r="W126" i="5" s="1"/>
  <c r="M33" i="5"/>
  <c r="W33" i="5" s="1"/>
  <c r="M36" i="5"/>
  <c r="W36" i="5" s="1"/>
  <c r="M72" i="5"/>
  <c r="W72" i="5" s="1"/>
  <c r="M100" i="5"/>
  <c r="W100" i="5" s="1"/>
  <c r="M114" i="5"/>
  <c r="W114" i="5" s="1"/>
  <c r="M34" i="5"/>
  <c r="W34" i="5" s="1"/>
  <c r="M77" i="5"/>
  <c r="W77" i="5" s="1"/>
  <c r="M78" i="5"/>
  <c r="W78" i="5" s="1"/>
  <c r="M124" i="5"/>
  <c r="W124" i="5" s="1"/>
  <c r="M42" i="5"/>
  <c r="W42" i="5" s="1"/>
  <c r="M61" i="5"/>
  <c r="W61" i="5" s="1"/>
  <c r="M47" i="5"/>
  <c r="W47" i="5" s="1"/>
  <c r="M82" i="5"/>
  <c r="W82" i="5" s="1"/>
  <c r="M29" i="5"/>
  <c r="W29" i="5" s="1"/>
  <c r="M51" i="5"/>
  <c r="W51" i="5" s="1"/>
  <c r="M52" i="5"/>
  <c r="W52" i="5" s="1"/>
  <c r="M99" i="5"/>
  <c r="W99" i="5" s="1"/>
  <c r="M111" i="5"/>
  <c r="W111" i="5" s="1"/>
  <c r="M40" i="5"/>
  <c r="W40" i="5" s="1"/>
  <c r="M41" i="5"/>
  <c r="W41" i="5" s="1"/>
  <c r="M58" i="5"/>
  <c r="W58" i="5" s="1"/>
  <c r="M107" i="5"/>
  <c r="W107" i="5" s="1"/>
  <c r="M112" i="5"/>
  <c r="W112" i="5" s="1"/>
  <c r="M121" i="5"/>
  <c r="W121" i="5" s="1"/>
  <c r="AI121" i="5" s="1"/>
  <c r="AS121" i="5" s="1"/>
  <c r="M66" i="5"/>
  <c r="W66" i="5" s="1"/>
  <c r="M63" i="5"/>
  <c r="W63" i="5" s="1"/>
  <c r="AI63" i="5" s="1"/>
  <c r="AS63" i="5" s="1"/>
  <c r="M73" i="5"/>
  <c r="W73" i="5" s="1"/>
  <c r="M123" i="5"/>
  <c r="W123" i="5" s="1"/>
  <c r="O67" i="5"/>
  <c r="Y67" i="5" s="1"/>
  <c r="O38" i="5"/>
  <c r="Y38" i="5" s="1"/>
  <c r="O88" i="5"/>
  <c r="Y88" i="5" s="1"/>
  <c r="O116" i="5"/>
  <c r="Y116" i="5" s="1"/>
  <c r="AH128" i="5"/>
  <c r="AI128" i="5"/>
  <c r="N41" i="5"/>
  <c r="X41" i="5" s="1"/>
  <c r="N54" i="5"/>
  <c r="X54" i="5" s="1"/>
  <c r="N70" i="5"/>
  <c r="X70" i="5" s="1"/>
  <c r="N67" i="5"/>
  <c r="X67" i="5" s="1"/>
  <c r="N78" i="5"/>
  <c r="X78" i="5" s="1"/>
  <c r="N103" i="5"/>
  <c r="X103" i="5" s="1"/>
  <c r="N35" i="5"/>
  <c r="X35" i="5" s="1"/>
  <c r="N34" i="5"/>
  <c r="X34" i="5" s="1"/>
  <c r="N40" i="5"/>
  <c r="X40" i="5" s="1"/>
  <c r="N79" i="5"/>
  <c r="X79" i="5" s="1"/>
  <c r="N88" i="5"/>
  <c r="X88" i="5" s="1"/>
  <c r="N108" i="5"/>
  <c r="X108" i="5" s="1"/>
  <c r="N106" i="5"/>
  <c r="X106" i="5" s="1"/>
  <c r="N117" i="5"/>
  <c r="X117" i="5" s="1"/>
  <c r="N122" i="5"/>
  <c r="X122" i="5" s="1"/>
  <c r="N124" i="5"/>
  <c r="X124" i="5" s="1"/>
  <c r="N30" i="5"/>
  <c r="X30" i="5" s="1"/>
  <c r="N43" i="5"/>
  <c r="X43" i="5" s="1"/>
  <c r="N60" i="5"/>
  <c r="X60" i="5" s="1"/>
  <c r="N77" i="5"/>
  <c r="X77" i="5" s="1"/>
  <c r="N38" i="5"/>
  <c r="X38" i="5" s="1"/>
  <c r="N39" i="5"/>
  <c r="X39" i="5" s="1"/>
  <c r="N92" i="5"/>
  <c r="X92" i="5" s="1"/>
  <c r="N115" i="5"/>
  <c r="X115" i="5" s="1"/>
  <c r="N42" i="5"/>
  <c r="X42" i="5" s="1"/>
  <c r="N81" i="5"/>
  <c r="X81" i="5" s="1"/>
  <c r="N105" i="5"/>
  <c r="X105" i="5" s="1"/>
  <c r="N112" i="5"/>
  <c r="X112" i="5" s="1"/>
  <c r="N49" i="5"/>
  <c r="X49" i="5" s="1"/>
  <c r="N72" i="5"/>
  <c r="X72" i="5" s="1"/>
  <c r="N82" i="5"/>
  <c r="X82" i="5" s="1"/>
  <c r="N87" i="5"/>
  <c r="X87" i="5" s="1"/>
  <c r="N116" i="5"/>
  <c r="X116" i="5" s="1"/>
  <c r="AA21" i="5"/>
  <c r="AN24" i="5"/>
  <c r="BM95" i="5" s="1"/>
  <c r="BO95" i="5" s="1"/>
  <c r="AK130" i="5"/>
  <c r="AK134" i="5"/>
  <c r="AJ134" i="5"/>
  <c r="AJ128" i="5"/>
  <c r="AH134" i="5"/>
  <c r="J25" i="5"/>
  <c r="K25" i="5"/>
  <c r="P25" i="5"/>
  <c r="S35" i="5"/>
  <c r="AD35" i="5" s="1"/>
  <c r="S39" i="5"/>
  <c r="AD39" i="5" s="1"/>
  <c r="S40" i="5"/>
  <c r="AD40" i="5" s="1"/>
  <c r="S60" i="5"/>
  <c r="AD60" i="5" s="1"/>
  <c r="S77" i="5"/>
  <c r="AD77" i="5" s="1"/>
  <c r="S86" i="5"/>
  <c r="AD86" i="5" s="1"/>
  <c r="S103" i="5"/>
  <c r="AD103" i="5" s="1"/>
  <c r="AH131" i="5"/>
  <c r="EB67" i="2"/>
  <c r="EB72" i="2"/>
  <c r="EB103" i="2"/>
  <c r="CS19" i="2"/>
  <c r="DB19" i="2" s="1"/>
  <c r="EL19" i="2"/>
  <c r="CR19" i="2"/>
  <c r="DA19" i="2" s="1"/>
  <c r="CQ19" i="2"/>
  <c r="CZ19" i="2" s="1"/>
  <c r="EJ19" i="2"/>
  <c r="DZ19" i="2"/>
  <c r="DY43" i="2"/>
  <c r="DX74" i="2"/>
  <c r="EH19" i="2"/>
  <c r="DW133" i="2"/>
  <c r="DX51" i="2"/>
  <c r="DW140" i="2"/>
  <c r="DW19" i="2"/>
  <c r="EI19" i="2"/>
  <c r="DY19" i="2"/>
  <c r="CP19" i="2"/>
  <c r="CY19" i="2" s="1"/>
  <c r="DV19" i="2"/>
  <c r="CM19" i="2"/>
  <c r="CV19" i="2" s="1"/>
  <c r="EF19" i="2"/>
  <c r="DX38" i="2"/>
  <c r="CN19" i="2"/>
  <c r="CW19" i="2" s="1"/>
  <c r="DX19" i="2"/>
  <c r="DV114" i="2"/>
  <c r="DO71" i="1"/>
  <c r="DO56" i="1"/>
  <c r="DN19" i="1"/>
  <c r="CE19" i="1"/>
  <c r="CN19" i="1" s="1"/>
  <c r="DX19" i="1"/>
  <c r="DN41" i="1"/>
  <c r="BW19" i="1"/>
  <c r="DW19" i="1"/>
  <c r="DL74" i="1"/>
  <c r="DL40" i="1"/>
  <c r="DV19" i="1"/>
  <c r="DU19" i="1"/>
  <c r="CA19" i="1"/>
  <c r="CJ19" i="1" s="1"/>
  <c r="DO84" i="1"/>
  <c r="CF84" i="1"/>
  <c r="DL53" i="1"/>
  <c r="CC53" i="1"/>
  <c r="CB53" i="1"/>
  <c r="CD71" i="1"/>
  <c r="DN71" i="1"/>
  <c r="CE71" i="1"/>
  <c r="DL136" i="1"/>
  <c r="CC136" i="1"/>
  <c r="DY54" i="2"/>
  <c r="CP54" i="2"/>
  <c r="CM130" i="2"/>
  <c r="DW130" i="2"/>
  <c r="CO135" i="2"/>
  <c r="DY135" i="2"/>
  <c r="DX136" i="2"/>
  <c r="CO136" i="2"/>
  <c r="DK109" i="1"/>
  <c r="CA109" i="1"/>
  <c r="CE82" i="1"/>
  <c r="CF82" i="1"/>
  <c r="DX28" i="2"/>
  <c r="CO28" i="2"/>
  <c r="DL59" i="1"/>
  <c r="CB59" i="1"/>
  <c r="CC59" i="1"/>
  <c r="CB50" i="1"/>
  <c r="DL50" i="1"/>
  <c r="CC50" i="1"/>
  <c r="CD59" i="1"/>
  <c r="DM59" i="1"/>
  <c r="DN68" i="1"/>
  <c r="CE68" i="1"/>
  <c r="DO95" i="1"/>
  <c r="CF95" i="1"/>
  <c r="CE95" i="1"/>
  <c r="DY80" i="2"/>
  <c r="CR67" i="2"/>
  <c r="CM134" i="2"/>
  <c r="DW111" i="2"/>
  <c r="CR94" i="2"/>
  <c r="DV140" i="2"/>
  <c r="CP135" i="2"/>
  <c r="CQ58" i="2"/>
  <c r="DZ131" i="2"/>
  <c r="DO82" i="1"/>
  <c r="CP129" i="2"/>
  <c r="EB101" i="2"/>
  <c r="DY128" i="2"/>
  <c r="CN130" i="2"/>
  <c r="BZ146" i="1"/>
  <c r="DN27" i="1"/>
  <c r="CA110" i="1"/>
  <c r="DJ110" i="1"/>
  <c r="DM119" i="1"/>
  <c r="CC119" i="1"/>
  <c r="CA123" i="1"/>
  <c r="BZ123" i="1"/>
  <c r="EB94" i="2"/>
  <c r="CS53" i="2"/>
  <c r="DY118" i="2"/>
  <c r="CP131" i="2"/>
  <c r="DZ77" i="2"/>
  <c r="CA142" i="1"/>
  <c r="CB136" i="1"/>
  <c r="DN73" i="1"/>
  <c r="CC67" i="1"/>
  <c r="DN89" i="1"/>
  <c r="CE89" i="1"/>
  <c r="CD89" i="1"/>
  <c r="DL38" i="1"/>
  <c r="CC38" i="1"/>
  <c r="CB118" i="1"/>
  <c r="CC118" i="1"/>
  <c r="CN112" i="2"/>
  <c r="CO112" i="2"/>
  <c r="DX112" i="2"/>
  <c r="DY52" i="2"/>
  <c r="CP52" i="2"/>
  <c r="CO132" i="2"/>
  <c r="CP132" i="2"/>
  <c r="DL60" i="1"/>
  <c r="CC60" i="1"/>
  <c r="CF75" i="1"/>
  <c r="DO75" i="1"/>
  <c r="CE75" i="1"/>
  <c r="DO79" i="1"/>
  <c r="CF79" i="1"/>
  <c r="DJ98" i="1"/>
  <c r="CA98" i="1"/>
  <c r="BZ98" i="1"/>
  <c r="CR85" i="2"/>
  <c r="CP118" i="2"/>
  <c r="CC68" i="1"/>
  <c r="CE84" i="1"/>
  <c r="CS67" i="2"/>
  <c r="DL121" i="1"/>
  <c r="CC99" i="1"/>
  <c r="DL99" i="1"/>
  <c r="CC129" i="1"/>
  <c r="DL129" i="1"/>
  <c r="CA106" i="1"/>
  <c r="CB106" i="1"/>
  <c r="DI121" i="1"/>
  <c r="BZ121" i="1"/>
  <c r="BZ139" i="1"/>
  <c r="DI139" i="1"/>
  <c r="EB86" i="2"/>
  <c r="CS86" i="2"/>
  <c r="CR86" i="2"/>
  <c r="DY41" i="2"/>
  <c r="CP41" i="2"/>
  <c r="DX59" i="2"/>
  <c r="CO59" i="2"/>
  <c r="DX64" i="2"/>
  <c r="CO64" i="2"/>
  <c r="DY73" i="2"/>
  <c r="CP73" i="2"/>
  <c r="DM73" i="1"/>
  <c r="CC73" i="1"/>
  <c r="CD73" i="1"/>
  <c r="CB67" i="1"/>
  <c r="CC140" i="1"/>
  <c r="CB51" i="1"/>
  <c r="CE62" i="1"/>
  <c r="BQ37" i="5" l="1"/>
  <c r="BO37" i="5"/>
  <c r="I28" i="5"/>
  <c r="S28" i="5" s="1"/>
  <c r="AD28" i="5" s="1"/>
  <c r="J28" i="5"/>
  <c r="J81" i="5"/>
  <c r="T81" i="5" s="1"/>
  <c r="I81" i="5"/>
  <c r="S81" i="5" s="1"/>
  <c r="AD81" i="5" s="1"/>
  <c r="J65" i="5"/>
  <c r="I65" i="5"/>
  <c r="S65" i="5" s="1"/>
  <c r="AD65" i="5" s="1"/>
  <c r="J110" i="5"/>
  <c r="I110" i="5"/>
  <c r="S110" i="5" s="1"/>
  <c r="AD110" i="5" s="1"/>
  <c r="BW110" i="5" s="1"/>
  <c r="J56" i="5"/>
  <c r="I56" i="5"/>
  <c r="S56" i="5" s="1"/>
  <c r="AD56" i="5" s="1"/>
  <c r="J119" i="5"/>
  <c r="I119" i="5"/>
  <c r="S119" i="5" s="1"/>
  <c r="AD119" i="5" s="1"/>
  <c r="BW119" i="5" s="1"/>
  <c r="M44" i="5"/>
  <c r="W44" i="5" s="1"/>
  <c r="M81" i="5"/>
  <c r="W81" i="5" s="1"/>
  <c r="BF81" i="5" s="1"/>
  <c r="J120" i="5"/>
  <c r="N119" i="5"/>
  <c r="X119" i="5" s="1"/>
  <c r="N126" i="5"/>
  <c r="X126" i="5" s="1"/>
  <c r="BB78" i="5"/>
  <c r="BX78" i="5"/>
  <c r="BM78" i="5"/>
  <c r="BW78" i="5"/>
  <c r="BL78" i="5"/>
  <c r="AN78" i="5" s="1"/>
  <c r="J45" i="5"/>
  <c r="I45" i="5"/>
  <c r="S45" i="5" s="1"/>
  <c r="AD45" i="5" s="1"/>
  <c r="J71" i="5"/>
  <c r="I71" i="5"/>
  <c r="S71" i="5" s="1"/>
  <c r="AD71" i="5" s="1"/>
  <c r="BL31" i="5"/>
  <c r="AN31" i="5" s="1"/>
  <c r="BB31" i="5"/>
  <c r="BX31" i="5"/>
  <c r="BW31" i="5"/>
  <c r="BM31" i="5"/>
  <c r="BM62" i="5"/>
  <c r="BL62" i="5"/>
  <c r="AN62" i="5" s="1"/>
  <c r="BX62" i="5"/>
  <c r="BW62" i="5"/>
  <c r="BB62" i="5"/>
  <c r="I109" i="5"/>
  <c r="S109" i="5" s="1"/>
  <c r="AD109" i="5" s="1"/>
  <c r="BW109" i="5" s="1"/>
  <c r="J109" i="5"/>
  <c r="J50" i="5"/>
  <c r="I50" i="5"/>
  <c r="S50" i="5" s="1"/>
  <c r="AD50" i="5" s="1"/>
  <c r="BM75" i="5"/>
  <c r="BL75" i="5"/>
  <c r="AN75" i="5" s="1"/>
  <c r="BB75" i="5"/>
  <c r="BW75" i="5"/>
  <c r="BX75" i="5"/>
  <c r="BQ67" i="5"/>
  <c r="BO67" i="5"/>
  <c r="T108" i="5"/>
  <c r="AE108" i="5"/>
  <c r="AO108" i="5" s="1"/>
  <c r="T88" i="5"/>
  <c r="AE88" i="5"/>
  <c r="AO88" i="5" s="1"/>
  <c r="BL44" i="5"/>
  <c r="AN44" i="5" s="1"/>
  <c r="BB44" i="5"/>
  <c r="BX44" i="5"/>
  <c r="BW44" i="5"/>
  <c r="BM44" i="5"/>
  <c r="I98" i="5"/>
  <c r="S98" i="5" s="1"/>
  <c r="AD98" i="5" s="1"/>
  <c r="BW98" i="5" s="1"/>
  <c r="J98" i="5"/>
  <c r="J113" i="5"/>
  <c r="I113" i="5"/>
  <c r="S113" i="5" s="1"/>
  <c r="AD113" i="5" s="1"/>
  <c r="BB68" i="5"/>
  <c r="BX68" i="5"/>
  <c r="N120" i="5"/>
  <c r="X120" i="5" s="1"/>
  <c r="M120" i="5"/>
  <c r="W120" i="5" s="1"/>
  <c r="BM101" i="5"/>
  <c r="BO101" i="5" s="1"/>
  <c r="N56" i="5"/>
  <c r="X56" i="5" s="1"/>
  <c r="BV37" i="5"/>
  <c r="BY37" i="5" s="1"/>
  <c r="I30" i="5"/>
  <c r="S30" i="5" s="1"/>
  <c r="AD30" i="5" s="1"/>
  <c r="J30" i="5"/>
  <c r="BW83" i="5"/>
  <c r="BX83" i="5"/>
  <c r="BL83" i="5"/>
  <c r="AN83" i="5" s="1"/>
  <c r="BM83" i="5"/>
  <c r="BB83" i="5"/>
  <c r="BW47" i="5"/>
  <c r="BM47" i="5"/>
  <c r="BX47" i="5"/>
  <c r="BB47" i="5"/>
  <c r="BL47" i="5"/>
  <c r="AN47" i="5" s="1"/>
  <c r="J69" i="5"/>
  <c r="I69" i="5"/>
  <c r="S69" i="5" s="1"/>
  <c r="AD69" i="5" s="1"/>
  <c r="J89" i="5"/>
  <c r="I89" i="5"/>
  <c r="S89" i="5" s="1"/>
  <c r="AD89" i="5" s="1"/>
  <c r="BW89" i="5" s="1"/>
  <c r="BO38" i="5"/>
  <c r="BQ38" i="5"/>
  <c r="N96" i="5"/>
  <c r="X96" i="5" s="1"/>
  <c r="BG96" i="5" s="1"/>
  <c r="N28" i="5"/>
  <c r="X28" i="5" s="1"/>
  <c r="O30" i="5"/>
  <c r="Y30" i="5" s="1"/>
  <c r="M69" i="5"/>
  <c r="W69" i="5" s="1"/>
  <c r="M93" i="5"/>
  <c r="W93" i="5" s="1"/>
  <c r="BF93" i="5" s="1"/>
  <c r="M96" i="5"/>
  <c r="W96" i="5" s="1"/>
  <c r="M89" i="5"/>
  <c r="W89" i="5" s="1"/>
  <c r="M109" i="5"/>
  <c r="W109" i="5" s="1"/>
  <c r="M71" i="5"/>
  <c r="W71" i="5" s="1"/>
  <c r="AI71" i="5" s="1"/>
  <c r="AS71" i="5" s="1"/>
  <c r="J75" i="5"/>
  <c r="J121" i="5"/>
  <c r="J31" i="5"/>
  <c r="J96" i="5"/>
  <c r="AE96" i="5" s="1"/>
  <c r="AO96" i="5" s="1"/>
  <c r="J68" i="5"/>
  <c r="J47" i="5"/>
  <c r="BM68" i="5"/>
  <c r="BM46" i="5"/>
  <c r="BL37" i="5"/>
  <c r="AN37" i="5" s="1"/>
  <c r="BW37" i="5"/>
  <c r="BM80" i="5"/>
  <c r="BQ61" i="5"/>
  <c r="BO61" i="5"/>
  <c r="N68" i="5"/>
  <c r="X68" i="5" s="1"/>
  <c r="BG68" i="5" s="1"/>
  <c r="N113" i="5"/>
  <c r="X113" i="5" s="1"/>
  <c r="AI102" i="5"/>
  <c r="AS102" i="5" s="1"/>
  <c r="M101" i="5"/>
  <c r="W101" i="5" s="1"/>
  <c r="BF101" i="5" s="1"/>
  <c r="BV68" i="5"/>
  <c r="BY68" i="5" s="1"/>
  <c r="BV47" i="5"/>
  <c r="BY47" i="5" s="1"/>
  <c r="BV71" i="5"/>
  <c r="BY71" i="5" s="1"/>
  <c r="BL42" i="5"/>
  <c r="AN42" i="5" s="1"/>
  <c r="BX42" i="5"/>
  <c r="BB42" i="5"/>
  <c r="BW42" i="5"/>
  <c r="BM42" i="5"/>
  <c r="BX64" i="5"/>
  <c r="BB64" i="5"/>
  <c r="BW64" i="5"/>
  <c r="BM64" i="5"/>
  <c r="BL64" i="5"/>
  <c r="AN64" i="5" s="1"/>
  <c r="BM33" i="5"/>
  <c r="BB33" i="5"/>
  <c r="BL48" i="5"/>
  <c r="AN48" i="5" s="1"/>
  <c r="BB48" i="5"/>
  <c r="BW48" i="5"/>
  <c r="BM48" i="5"/>
  <c r="BX48" i="5"/>
  <c r="BL59" i="5"/>
  <c r="AN59" i="5" s="1"/>
  <c r="BB59" i="5"/>
  <c r="BW59" i="5"/>
  <c r="BM59" i="5"/>
  <c r="BX59" i="5"/>
  <c r="BB82" i="5"/>
  <c r="BW82" i="5"/>
  <c r="BM82" i="5"/>
  <c r="BL82" i="5"/>
  <c r="AN82" i="5" s="1"/>
  <c r="BX82" i="5"/>
  <c r="J114" i="5"/>
  <c r="I114" i="5"/>
  <c r="S114" i="5" s="1"/>
  <c r="AD114" i="5" s="1"/>
  <c r="BW114" i="5" s="1"/>
  <c r="BQ32" i="5"/>
  <c r="BO32" i="5"/>
  <c r="J51" i="5"/>
  <c r="I51" i="5"/>
  <c r="S51" i="5" s="1"/>
  <c r="AD51" i="5" s="1"/>
  <c r="BL66" i="5"/>
  <c r="AN66" i="5" s="1"/>
  <c r="BX66" i="5"/>
  <c r="BB66" i="5"/>
  <c r="BW66" i="5"/>
  <c r="BM66" i="5"/>
  <c r="BB73" i="5"/>
  <c r="BW73" i="5"/>
  <c r="BX73" i="5"/>
  <c r="BM73" i="5"/>
  <c r="BL73" i="5"/>
  <c r="AN73" i="5" s="1"/>
  <c r="AE106" i="5"/>
  <c r="AO106" i="5" s="1"/>
  <c r="T106" i="5"/>
  <c r="BO57" i="5"/>
  <c r="BQ57" i="5"/>
  <c r="AI126" i="5"/>
  <c r="AS126" i="5" s="1"/>
  <c r="BQ36" i="5"/>
  <c r="BO36" i="5"/>
  <c r="J55" i="5"/>
  <c r="I55" i="5"/>
  <c r="S55" i="5" s="1"/>
  <c r="AD55" i="5" s="1"/>
  <c r="I85" i="5"/>
  <c r="S85" i="5" s="1"/>
  <c r="AD85" i="5" s="1"/>
  <c r="J85" i="5"/>
  <c r="BM53" i="5"/>
  <c r="BX53" i="5"/>
  <c r="BW53" i="5"/>
  <c r="BL53" i="5"/>
  <c r="AN53" i="5" s="1"/>
  <c r="BB53" i="5"/>
  <c r="I84" i="5"/>
  <c r="S84" i="5" s="1"/>
  <c r="AD84" i="5" s="1"/>
  <c r="J84" i="5"/>
  <c r="T84" i="5" s="1"/>
  <c r="AE124" i="5"/>
  <c r="AO124" i="5" s="1"/>
  <c r="T124" i="5"/>
  <c r="BV46" i="5"/>
  <c r="BY46" i="5" s="1"/>
  <c r="BB37" i="5"/>
  <c r="N93" i="5"/>
  <c r="X93" i="5" s="1"/>
  <c r="N98" i="5"/>
  <c r="X98" i="5" s="1"/>
  <c r="AI73" i="5"/>
  <c r="AS73" i="5" s="1"/>
  <c r="M50" i="5"/>
  <c r="W50" i="5" s="1"/>
  <c r="M62" i="5"/>
  <c r="W62" i="5" s="1"/>
  <c r="M83" i="5"/>
  <c r="W83" i="5" s="1"/>
  <c r="M56" i="5"/>
  <c r="W56" i="5" s="1"/>
  <c r="AI56" i="5" s="1"/>
  <c r="AS56" i="5" s="1"/>
  <c r="M45" i="5"/>
  <c r="W45" i="5" s="1"/>
  <c r="M31" i="5"/>
  <c r="W31" i="5" s="1"/>
  <c r="M30" i="5"/>
  <c r="W30" i="5" s="1"/>
  <c r="J127" i="5"/>
  <c r="T127" i="5" s="1"/>
  <c r="J53" i="5"/>
  <c r="J93" i="5"/>
  <c r="J126" i="5"/>
  <c r="BW68" i="5"/>
  <c r="BB46" i="5"/>
  <c r="BX80" i="5"/>
  <c r="N85" i="5"/>
  <c r="X85" i="5" s="1"/>
  <c r="N69" i="5"/>
  <c r="X69" i="5" s="1"/>
  <c r="BG69" i="5" s="1"/>
  <c r="N65" i="5"/>
  <c r="X65" i="5" s="1"/>
  <c r="N45" i="5"/>
  <c r="X45" i="5" s="1"/>
  <c r="BG45" i="5" s="1"/>
  <c r="N101" i="5"/>
  <c r="X101" i="5" s="1"/>
  <c r="N50" i="5"/>
  <c r="X50" i="5" s="1"/>
  <c r="BG50" i="5" s="1"/>
  <c r="N80" i="5"/>
  <c r="X80" i="5" s="1"/>
  <c r="N83" i="5"/>
  <c r="X83" i="5" s="1"/>
  <c r="BG83" i="5" s="1"/>
  <c r="N109" i="5"/>
  <c r="X109" i="5" s="1"/>
  <c r="N46" i="5"/>
  <c r="X46" i="5" s="1"/>
  <c r="BG46" i="5" s="1"/>
  <c r="M53" i="5"/>
  <c r="W53" i="5" s="1"/>
  <c r="BF53" i="5" s="1"/>
  <c r="M113" i="5"/>
  <c r="W113" i="5" s="1"/>
  <c r="BF113" i="5" s="1"/>
  <c r="M68" i="5"/>
  <c r="W68" i="5" s="1"/>
  <c r="BM27" i="5"/>
  <c r="BL27" i="5"/>
  <c r="AN27" i="5" s="1"/>
  <c r="BB27" i="5"/>
  <c r="BX27" i="5"/>
  <c r="BW27" i="5"/>
  <c r="J43" i="5"/>
  <c r="I43" i="5"/>
  <c r="S43" i="5" s="1"/>
  <c r="AD43" i="5" s="1"/>
  <c r="BW58" i="5"/>
  <c r="BM58" i="5"/>
  <c r="BL58" i="5"/>
  <c r="AN58" i="5" s="1"/>
  <c r="BB58" i="5"/>
  <c r="BX58" i="5"/>
  <c r="BM76" i="5"/>
  <c r="BL76" i="5"/>
  <c r="AN76" i="5" s="1"/>
  <c r="BX76" i="5"/>
  <c r="BW76" i="5"/>
  <c r="BB76" i="5"/>
  <c r="I90" i="5"/>
  <c r="S90" i="5" s="1"/>
  <c r="AD90" i="5" s="1"/>
  <c r="BW90" i="5" s="1"/>
  <c r="J90" i="5"/>
  <c r="I49" i="5"/>
  <c r="S49" i="5" s="1"/>
  <c r="AD49" i="5" s="1"/>
  <c r="J49" i="5"/>
  <c r="I72" i="5"/>
  <c r="S72" i="5" s="1"/>
  <c r="AD72" i="5" s="1"/>
  <c r="J72" i="5"/>
  <c r="J100" i="5"/>
  <c r="I100" i="5"/>
  <c r="S100" i="5" s="1"/>
  <c r="AD100" i="5" s="1"/>
  <c r="BW100" i="5" s="1"/>
  <c r="J116" i="5"/>
  <c r="I116" i="5"/>
  <c r="S116" i="5" s="1"/>
  <c r="AD116" i="5" s="1"/>
  <c r="BW116" i="5" s="1"/>
  <c r="J29" i="5"/>
  <c r="I29" i="5"/>
  <c r="S29" i="5" s="1"/>
  <c r="AD29" i="5" s="1"/>
  <c r="J52" i="5"/>
  <c r="I52" i="5"/>
  <c r="S52" i="5" s="1"/>
  <c r="AD52" i="5" s="1"/>
  <c r="BB63" i="5"/>
  <c r="BW63" i="5"/>
  <c r="BX63" i="5"/>
  <c r="BM63" i="5"/>
  <c r="BL63" i="5"/>
  <c r="AN63" i="5" s="1"/>
  <c r="J74" i="5"/>
  <c r="I74" i="5"/>
  <c r="S74" i="5" s="1"/>
  <c r="AD74" i="5" s="1"/>
  <c r="I99" i="5"/>
  <c r="S99" i="5" s="1"/>
  <c r="AD99" i="5" s="1"/>
  <c r="BW99" i="5" s="1"/>
  <c r="J99" i="5"/>
  <c r="I111" i="5"/>
  <c r="S111" i="5" s="1"/>
  <c r="AD111" i="5" s="1"/>
  <c r="J111" i="5"/>
  <c r="BV52" i="5"/>
  <c r="BY52" i="5" s="1"/>
  <c r="BV80" i="5"/>
  <c r="BY80" i="5" s="1"/>
  <c r="BV61" i="5"/>
  <c r="BY61" i="5" s="1"/>
  <c r="BV50" i="5"/>
  <c r="BY50" i="5" s="1"/>
  <c r="BV43" i="5"/>
  <c r="BY43" i="5" s="1"/>
  <c r="BV57" i="5"/>
  <c r="BY57" i="5" s="1"/>
  <c r="BV76" i="5"/>
  <c r="BY76" i="5" s="1"/>
  <c r="BV48" i="5"/>
  <c r="BY48" i="5" s="1"/>
  <c r="BV64" i="5"/>
  <c r="BY64" i="5" s="1"/>
  <c r="BO23" i="5"/>
  <c r="BN19" i="5" s="1"/>
  <c r="BX95" i="5" s="1"/>
  <c r="BV95" i="5" s="1"/>
  <c r="BY95" i="5" s="1"/>
  <c r="BL95" i="5" s="1"/>
  <c r="AN95" i="5" s="1"/>
  <c r="BB95" i="5" s="1"/>
  <c r="DD22" i="2"/>
  <c r="D22" i="2" s="1"/>
  <c r="BV41" i="5"/>
  <c r="BY41" i="5" s="1"/>
  <c r="BV70" i="5"/>
  <c r="BY70" i="5" s="1"/>
  <c r="BV42" i="5"/>
  <c r="BY42" i="5" s="1"/>
  <c r="BV83" i="5"/>
  <c r="BY83" i="5" s="1"/>
  <c r="BQ23" i="5"/>
  <c r="BV74" i="5"/>
  <c r="BY74" i="5" s="1"/>
  <c r="BV75" i="5"/>
  <c r="BY75" i="5" s="1"/>
  <c r="BV33" i="5"/>
  <c r="BY33" i="5" s="1"/>
  <c r="BV36" i="5"/>
  <c r="BY36" i="5" s="1"/>
  <c r="EN21" i="2"/>
  <c r="BV62" i="5"/>
  <c r="BY62" i="5" s="1"/>
  <c r="BV30" i="5"/>
  <c r="BY30" i="5" s="1"/>
  <c r="BV58" i="5"/>
  <c r="BY58" i="5" s="1"/>
  <c r="BV82" i="5"/>
  <c r="BY82" i="5" s="1"/>
  <c r="BV49" i="5"/>
  <c r="BY49" i="5" s="1"/>
  <c r="BV79" i="5"/>
  <c r="BY79" i="5" s="1"/>
  <c r="BV53" i="5"/>
  <c r="BY53" i="5" s="1"/>
  <c r="BV31" i="5"/>
  <c r="BY31" i="5" s="1"/>
  <c r="BV65" i="5"/>
  <c r="BY65" i="5" s="1"/>
  <c r="BV28" i="5"/>
  <c r="BY28" i="5" s="1"/>
  <c r="O68" i="5"/>
  <c r="Y68" i="5" s="1"/>
  <c r="AI76" i="5"/>
  <c r="AS76" i="5" s="1"/>
  <c r="O34" i="5"/>
  <c r="Y34" i="5" s="1"/>
  <c r="AJ34" i="5" s="1"/>
  <c r="AT34" i="5" s="1"/>
  <c r="O98" i="5"/>
  <c r="Y98" i="5" s="1"/>
  <c r="O122" i="5"/>
  <c r="Y122" i="5" s="1"/>
  <c r="AJ122" i="5" s="1"/>
  <c r="AT122" i="5" s="1"/>
  <c r="AI53" i="5"/>
  <c r="AS53" i="5" s="1"/>
  <c r="N104" i="5"/>
  <c r="X104" i="5" s="1"/>
  <c r="BG104" i="5" s="1"/>
  <c r="O110" i="5"/>
  <c r="Y110" i="5" s="1"/>
  <c r="O36" i="5"/>
  <c r="Y36" i="5" s="1"/>
  <c r="O91" i="5"/>
  <c r="Y91" i="5" s="1"/>
  <c r="AJ91" i="5" s="1"/>
  <c r="AT91" i="5" s="1"/>
  <c r="O106" i="5"/>
  <c r="Y106" i="5" s="1"/>
  <c r="BH106" i="5" s="1"/>
  <c r="O78" i="5"/>
  <c r="Y78" i="5" s="1"/>
  <c r="O43" i="5"/>
  <c r="Y43" i="5" s="1"/>
  <c r="O117" i="5"/>
  <c r="Y117" i="5" s="1"/>
  <c r="BH117" i="5" s="1"/>
  <c r="O103" i="5"/>
  <c r="Y103" i="5" s="1"/>
  <c r="AJ103" i="5" s="1"/>
  <c r="AT103" i="5" s="1"/>
  <c r="O70" i="5"/>
  <c r="Y70" i="5" s="1"/>
  <c r="BH70" i="5" s="1"/>
  <c r="EN22" i="2"/>
  <c r="O93" i="5"/>
  <c r="Y93" i="5" s="1"/>
  <c r="BH93" i="5" s="1"/>
  <c r="O92" i="5"/>
  <c r="Y92" i="5" s="1"/>
  <c r="BH92" i="5" s="1"/>
  <c r="O28" i="5"/>
  <c r="Y28" i="5" s="1"/>
  <c r="AI66" i="5"/>
  <c r="AS66" i="5" s="1"/>
  <c r="O118" i="5"/>
  <c r="Y118" i="5" s="1"/>
  <c r="AJ118" i="5" s="1"/>
  <c r="AT118" i="5" s="1"/>
  <c r="O81" i="5"/>
  <c r="Y81" i="5" s="1"/>
  <c r="AJ81" i="5" s="1"/>
  <c r="AT81" i="5" s="1"/>
  <c r="O79" i="5"/>
  <c r="Y79" i="5" s="1"/>
  <c r="BH79" i="5" s="1"/>
  <c r="O57" i="5"/>
  <c r="Y57" i="5" s="1"/>
  <c r="O86" i="5"/>
  <c r="Y86" i="5" s="1"/>
  <c r="BH86" i="5" s="1"/>
  <c r="O54" i="5"/>
  <c r="Y54" i="5" s="1"/>
  <c r="O87" i="5"/>
  <c r="Y87" i="5" s="1"/>
  <c r="O105" i="5"/>
  <c r="Y105" i="5" s="1"/>
  <c r="AJ105" i="5" s="1"/>
  <c r="AT105" i="5" s="1"/>
  <c r="O45" i="5"/>
  <c r="Y45" i="5" s="1"/>
  <c r="AK45" i="5" s="1"/>
  <c r="O108" i="5"/>
  <c r="Y108" i="5" s="1"/>
  <c r="BH108" i="5" s="1"/>
  <c r="O40" i="5"/>
  <c r="Y40" i="5" s="1"/>
  <c r="BH40" i="5" s="1"/>
  <c r="O124" i="5"/>
  <c r="Y124" i="5" s="1"/>
  <c r="AJ124" i="5" s="1"/>
  <c r="AT124" i="5" s="1"/>
  <c r="O39" i="5"/>
  <c r="Y39" i="5" s="1"/>
  <c r="AJ39" i="5" s="1"/>
  <c r="AT39" i="5" s="1"/>
  <c r="AI67" i="5"/>
  <c r="AS67" i="5" s="1"/>
  <c r="M108" i="5"/>
  <c r="W108" i="5" s="1"/>
  <c r="BF108" i="5" s="1"/>
  <c r="M98" i="5"/>
  <c r="W98" i="5" s="1"/>
  <c r="BF98" i="5" s="1"/>
  <c r="M87" i="5"/>
  <c r="W87" i="5" s="1"/>
  <c r="BF87" i="5" s="1"/>
  <c r="M95" i="5"/>
  <c r="W95" i="5" s="1"/>
  <c r="BF95" i="5" s="1"/>
  <c r="M74" i="5"/>
  <c r="W74" i="5" s="1"/>
  <c r="AI74" i="5" s="1"/>
  <c r="AS74" i="5" s="1"/>
  <c r="M84" i="5"/>
  <c r="W84" i="5" s="1"/>
  <c r="BF84" i="5" s="1"/>
  <c r="M70" i="5"/>
  <c r="W70" i="5" s="1"/>
  <c r="AI70" i="5" s="1"/>
  <c r="AS70" i="5" s="1"/>
  <c r="M28" i="5"/>
  <c r="W28" i="5" s="1"/>
  <c r="BF28" i="5" s="1"/>
  <c r="M118" i="5"/>
  <c r="W118" i="5" s="1"/>
  <c r="AI118" i="5" s="1"/>
  <c r="AS118" i="5" s="1"/>
  <c r="M48" i="5"/>
  <c r="W48" i="5" s="1"/>
  <c r="M65" i="5"/>
  <c r="W65" i="5" s="1"/>
  <c r="AI65" i="5" s="1"/>
  <c r="AS65" i="5" s="1"/>
  <c r="M85" i="5"/>
  <c r="W85" i="5" s="1"/>
  <c r="BF85" i="5" s="1"/>
  <c r="M64" i="5"/>
  <c r="W64" i="5" s="1"/>
  <c r="AI64" i="5" s="1"/>
  <c r="AS64" i="5" s="1"/>
  <c r="M110" i="5"/>
  <c r="W110" i="5" s="1"/>
  <c r="M32" i="5"/>
  <c r="W32" i="5" s="1"/>
  <c r="BF32" i="5" s="1"/>
  <c r="M75" i="5"/>
  <c r="W75" i="5" s="1"/>
  <c r="M117" i="5"/>
  <c r="W117" i="5" s="1"/>
  <c r="BF117" i="5" s="1"/>
  <c r="M122" i="5"/>
  <c r="W122" i="5" s="1"/>
  <c r="AI122" i="5" s="1"/>
  <c r="AS122" i="5" s="1"/>
  <c r="M55" i="5"/>
  <c r="W55" i="5" s="1"/>
  <c r="M46" i="5"/>
  <c r="W46" i="5" s="1"/>
  <c r="BF46" i="5" s="1"/>
  <c r="M80" i="5"/>
  <c r="W80" i="5" s="1"/>
  <c r="BF80" i="5" s="1"/>
  <c r="M97" i="5"/>
  <c r="W97" i="5" s="1"/>
  <c r="M119" i="5"/>
  <c r="W119" i="5" s="1"/>
  <c r="AI119" i="5" s="1"/>
  <c r="AS119" i="5" s="1"/>
  <c r="M127" i="5"/>
  <c r="W127" i="5" s="1"/>
  <c r="AI127" i="5" s="1"/>
  <c r="AS127" i="5" s="1"/>
  <c r="M57" i="5"/>
  <c r="W57" i="5" s="1"/>
  <c r="M104" i="5"/>
  <c r="W104" i="5" s="1"/>
  <c r="BF104" i="5" s="1"/>
  <c r="BX111" i="5"/>
  <c r="AF84" i="5"/>
  <c r="AP84" i="5" s="1"/>
  <c r="AF81" i="5"/>
  <c r="AP81" i="5" s="1"/>
  <c r="AF78" i="5"/>
  <c r="AP78" i="5" s="1"/>
  <c r="O94" i="5"/>
  <c r="Y94" i="5" s="1"/>
  <c r="BH94" i="5" s="1"/>
  <c r="O44" i="5"/>
  <c r="Y44" i="5" s="1"/>
  <c r="O90" i="5"/>
  <c r="Y90" i="5" s="1"/>
  <c r="O33" i="5"/>
  <c r="Y33" i="5" s="1"/>
  <c r="BH33" i="5" s="1"/>
  <c r="O47" i="5"/>
  <c r="Y47" i="5" s="1"/>
  <c r="O48" i="5"/>
  <c r="Y48" i="5" s="1"/>
  <c r="O80" i="5"/>
  <c r="Y80" i="5" s="1"/>
  <c r="O82" i="5"/>
  <c r="Y82" i="5" s="1"/>
  <c r="BH82" i="5" s="1"/>
  <c r="O114" i="5"/>
  <c r="Y114" i="5" s="1"/>
  <c r="BH114" i="5" s="1"/>
  <c r="O121" i="5"/>
  <c r="Y121" i="5" s="1"/>
  <c r="AJ121" i="5" s="1"/>
  <c r="AT121" i="5" s="1"/>
  <c r="O51" i="5"/>
  <c r="Y51" i="5" s="1"/>
  <c r="O52" i="5"/>
  <c r="Y52" i="5" s="1"/>
  <c r="O69" i="5"/>
  <c r="Y69" i="5" s="1"/>
  <c r="BH69" i="5" s="1"/>
  <c r="O56" i="5"/>
  <c r="Y56" i="5" s="1"/>
  <c r="O75" i="5"/>
  <c r="Y75" i="5" s="1"/>
  <c r="BH75" i="5" s="1"/>
  <c r="O74" i="5"/>
  <c r="Y74" i="5" s="1"/>
  <c r="O99" i="5"/>
  <c r="Y99" i="5" s="1"/>
  <c r="O101" i="5"/>
  <c r="Y101" i="5" s="1"/>
  <c r="BH101" i="5" s="1"/>
  <c r="O102" i="5"/>
  <c r="Y102" i="5" s="1"/>
  <c r="BH102" i="5" s="1"/>
  <c r="O119" i="5"/>
  <c r="Y119" i="5" s="1"/>
  <c r="AJ119" i="5" s="1"/>
  <c r="AT119" i="5" s="1"/>
  <c r="O27" i="5"/>
  <c r="Y27" i="5" s="1"/>
  <c r="BH27" i="5" s="1"/>
  <c r="O42" i="5"/>
  <c r="Y42" i="5" s="1"/>
  <c r="O58" i="5"/>
  <c r="Y58" i="5" s="1"/>
  <c r="O55" i="5"/>
  <c r="Y55" i="5" s="1"/>
  <c r="O76" i="5"/>
  <c r="Y76" i="5" s="1"/>
  <c r="BH76" i="5" s="1"/>
  <c r="O112" i="5"/>
  <c r="Y112" i="5" s="1"/>
  <c r="BH112" i="5" s="1"/>
  <c r="O125" i="5"/>
  <c r="Y125" i="5" s="1"/>
  <c r="AJ125" i="5" s="1"/>
  <c r="AT125" i="5" s="1"/>
  <c r="O49" i="5"/>
  <c r="Y49" i="5" s="1"/>
  <c r="O37" i="5"/>
  <c r="Y37" i="5" s="1"/>
  <c r="BH37" i="5" s="1"/>
  <c r="O53" i="5"/>
  <c r="Y53" i="5" s="1"/>
  <c r="O66" i="5"/>
  <c r="Y66" i="5" s="1"/>
  <c r="BH66" i="5" s="1"/>
  <c r="O63" i="5"/>
  <c r="Y63" i="5" s="1"/>
  <c r="O84" i="5"/>
  <c r="Y84" i="5" s="1"/>
  <c r="BH84" i="5" s="1"/>
  <c r="O41" i="5"/>
  <c r="Y41" i="5" s="1"/>
  <c r="AJ41" i="5" s="1"/>
  <c r="AT41" i="5" s="1"/>
  <c r="O31" i="5"/>
  <c r="Y31" i="5" s="1"/>
  <c r="BH31" i="5" s="1"/>
  <c r="O65" i="5"/>
  <c r="Y65" i="5" s="1"/>
  <c r="BH65" i="5" s="1"/>
  <c r="O72" i="5"/>
  <c r="Y72" i="5" s="1"/>
  <c r="BH72" i="5" s="1"/>
  <c r="O85" i="5"/>
  <c r="Y85" i="5" s="1"/>
  <c r="BH85" i="5" s="1"/>
  <c r="O32" i="5"/>
  <c r="Y32" i="5" s="1"/>
  <c r="BH32" i="5" s="1"/>
  <c r="O111" i="5"/>
  <c r="Y111" i="5" s="1"/>
  <c r="BH111" i="5" s="1"/>
  <c r="O127" i="5"/>
  <c r="Y127" i="5" s="1"/>
  <c r="AJ127" i="5" s="1"/>
  <c r="AT127" i="5" s="1"/>
  <c r="O35" i="5"/>
  <c r="Y35" i="5" s="1"/>
  <c r="BH35" i="5" s="1"/>
  <c r="O61" i="5"/>
  <c r="Y61" i="5" s="1"/>
  <c r="BH61" i="5" s="1"/>
  <c r="O62" i="5"/>
  <c r="Y62" i="5" s="1"/>
  <c r="BH62" i="5" s="1"/>
  <c r="O59" i="5"/>
  <c r="Y59" i="5" s="1"/>
  <c r="BH59" i="5" s="1"/>
  <c r="O95" i="5"/>
  <c r="Y95" i="5" s="1"/>
  <c r="BH95" i="5" s="1"/>
  <c r="O100" i="5"/>
  <c r="Y100" i="5" s="1"/>
  <c r="BH100" i="5" s="1"/>
  <c r="O50" i="5"/>
  <c r="Y50" i="5" s="1"/>
  <c r="O73" i="5"/>
  <c r="Y73" i="5" s="1"/>
  <c r="O71" i="5"/>
  <c r="Y71" i="5" s="1"/>
  <c r="BH71" i="5" s="1"/>
  <c r="O83" i="5"/>
  <c r="Y83" i="5" s="1"/>
  <c r="BH83" i="5" s="1"/>
  <c r="O96" i="5"/>
  <c r="Y96" i="5" s="1"/>
  <c r="BH96" i="5" s="1"/>
  <c r="O107" i="5"/>
  <c r="Y107" i="5" s="1"/>
  <c r="BH107" i="5" s="1"/>
  <c r="O46" i="5"/>
  <c r="Y46" i="5" s="1"/>
  <c r="O109" i="5"/>
  <c r="Y109" i="5" s="1"/>
  <c r="BH109" i="5" s="1"/>
  <c r="O89" i="5"/>
  <c r="Y89" i="5" s="1"/>
  <c r="BH89" i="5" s="1"/>
  <c r="O113" i="5"/>
  <c r="Y113" i="5" s="1"/>
  <c r="BH113" i="5" s="1"/>
  <c r="O29" i="5"/>
  <c r="Y29" i="5" s="1"/>
  <c r="BH29" i="5" s="1"/>
  <c r="O104" i="5"/>
  <c r="Y104" i="5" s="1"/>
  <c r="O77" i="5"/>
  <c r="Y77" i="5" s="1"/>
  <c r="BH77" i="5" s="1"/>
  <c r="O115" i="5"/>
  <c r="Y115" i="5" s="1"/>
  <c r="BH115" i="5" s="1"/>
  <c r="O97" i="5"/>
  <c r="Y97" i="5" s="1"/>
  <c r="O126" i="5"/>
  <c r="Y126" i="5" s="1"/>
  <c r="O64" i="5"/>
  <c r="Y64" i="5" s="1"/>
  <c r="BH64" i="5" s="1"/>
  <c r="O120" i="5"/>
  <c r="Y120" i="5" s="1"/>
  <c r="AJ120" i="5" s="1"/>
  <c r="AT120" i="5" s="1"/>
  <c r="O123" i="5"/>
  <c r="Y123" i="5" s="1"/>
  <c r="AJ123" i="5" s="1"/>
  <c r="AT123" i="5" s="1"/>
  <c r="AI68" i="5"/>
  <c r="AS68" i="5" s="1"/>
  <c r="BX92" i="5"/>
  <c r="BV92" i="5" s="1"/>
  <c r="BY92" i="5" s="1"/>
  <c r="AI101" i="5"/>
  <c r="AS101" i="5" s="1"/>
  <c r="AJ126" i="5"/>
  <c r="AT126" i="5" s="1"/>
  <c r="E21" i="2"/>
  <c r="AI69" i="5"/>
  <c r="AS69" i="5" s="1"/>
  <c r="DD21" i="2"/>
  <c r="D21" i="2" s="1"/>
  <c r="EQ21" i="2" s="1"/>
  <c r="BG29" i="5"/>
  <c r="BG84" i="5"/>
  <c r="AJ66" i="5"/>
  <c r="AT66" i="5" s="1"/>
  <c r="BG66" i="5"/>
  <c r="BG113" i="5"/>
  <c r="AI113" i="5"/>
  <c r="AS113" i="5" s="1"/>
  <c r="BG114" i="5"/>
  <c r="BG111" i="5"/>
  <c r="BG65" i="5"/>
  <c r="BG101" i="5"/>
  <c r="BG80" i="5"/>
  <c r="BG76" i="5"/>
  <c r="AJ76" i="5"/>
  <c r="AT76" i="5" s="1"/>
  <c r="BG33" i="5"/>
  <c r="BG71" i="5"/>
  <c r="BG75" i="5"/>
  <c r="AI37" i="5"/>
  <c r="AS37" i="5" s="1"/>
  <c r="BG37" i="5"/>
  <c r="BG31" i="5"/>
  <c r="AJ58" i="5"/>
  <c r="AT58" i="5" s="1"/>
  <c r="BG107" i="5"/>
  <c r="BG102" i="5"/>
  <c r="BG95" i="5"/>
  <c r="AJ95" i="5"/>
  <c r="AT95" i="5" s="1"/>
  <c r="E22" i="2"/>
  <c r="BG85" i="5"/>
  <c r="AI57" i="5"/>
  <c r="AS57" i="5" s="1"/>
  <c r="BG109" i="5"/>
  <c r="BX85" i="5"/>
  <c r="BV85" i="5" s="1"/>
  <c r="BY85" i="5" s="1"/>
  <c r="BX101" i="5"/>
  <c r="BV101" i="5" s="1"/>
  <c r="BY101" i="5" s="1"/>
  <c r="BL101" i="5" s="1"/>
  <c r="AN101" i="5" s="1"/>
  <c r="BB101" i="5" s="1"/>
  <c r="BX119" i="5"/>
  <c r="BV119" i="5" s="1"/>
  <c r="BY119" i="5" s="1"/>
  <c r="BX91" i="5"/>
  <c r="BV91" i="5" s="1"/>
  <c r="BY91" i="5" s="1"/>
  <c r="BX93" i="5"/>
  <c r="BV93" i="5" s="1"/>
  <c r="BY93" i="5" s="1"/>
  <c r="BX122" i="5"/>
  <c r="BV122" i="5" s="1"/>
  <c r="BY122" i="5" s="1"/>
  <c r="BX113" i="5"/>
  <c r="BX112" i="5"/>
  <c r="BV112" i="5" s="1"/>
  <c r="BY112" i="5" s="1"/>
  <c r="BX104" i="5"/>
  <c r="BV104" i="5" s="1"/>
  <c r="BY104" i="5" s="1"/>
  <c r="BX102" i="5"/>
  <c r="BV102" i="5" s="1"/>
  <c r="BY102" i="5" s="1"/>
  <c r="BX116" i="5"/>
  <c r="BV116" i="5" s="1"/>
  <c r="BY116" i="5" s="1"/>
  <c r="BX117" i="5"/>
  <c r="BV117" i="5" s="1"/>
  <c r="BY117" i="5" s="1"/>
  <c r="BX105" i="5"/>
  <c r="BV105" i="5" s="1"/>
  <c r="BY105" i="5" s="1"/>
  <c r="BN20" i="5"/>
  <c r="BX108" i="5"/>
  <c r="BV108" i="5" s="1"/>
  <c r="BY108" i="5" s="1"/>
  <c r="BX89" i="5"/>
  <c r="BV89" i="5" s="1"/>
  <c r="BY89" i="5" s="1"/>
  <c r="BX114" i="5"/>
  <c r="BV114" i="5" s="1"/>
  <c r="BY114" i="5" s="1"/>
  <c r="AI123" i="5"/>
  <c r="AS123" i="5" s="1"/>
  <c r="BX87" i="5"/>
  <c r="BV87" i="5" s="1"/>
  <c r="BY87" i="5" s="1"/>
  <c r="AE84" i="5"/>
  <c r="AO84" i="5" s="1"/>
  <c r="AE78" i="5"/>
  <c r="AO78" i="5" s="1"/>
  <c r="AE81" i="5"/>
  <c r="AO81" i="5" s="1"/>
  <c r="BG64" i="5"/>
  <c r="BG89" i="5"/>
  <c r="BG100" i="5"/>
  <c r="AJ100" i="5"/>
  <c r="AT100" i="5" s="1"/>
  <c r="BG27" i="5"/>
  <c r="BG90" i="5"/>
  <c r="AI90" i="5"/>
  <c r="AS90" i="5" s="1"/>
  <c r="BQ95" i="5"/>
  <c r="BG88" i="5"/>
  <c r="AJ88" i="5"/>
  <c r="AT88" i="5" s="1"/>
  <c r="BH105" i="5"/>
  <c r="BH60" i="5"/>
  <c r="AI50" i="5"/>
  <c r="AS50" i="5" s="1"/>
  <c r="BF50" i="5"/>
  <c r="BF40" i="5"/>
  <c r="AI40" i="5"/>
  <c r="AS40" i="5" s="1"/>
  <c r="BF82" i="5"/>
  <c r="AI82" i="5"/>
  <c r="AS82" i="5" s="1"/>
  <c r="BF100" i="5"/>
  <c r="AI100" i="5"/>
  <c r="AS100" i="5" s="1"/>
  <c r="AI54" i="5"/>
  <c r="AS54" i="5" s="1"/>
  <c r="BF54" i="5"/>
  <c r="AE87" i="5"/>
  <c r="AO87" i="5" s="1"/>
  <c r="T87" i="5"/>
  <c r="T93" i="5"/>
  <c r="AE93" i="5"/>
  <c r="AO93" i="5" s="1"/>
  <c r="T92" i="5"/>
  <c r="AE92" i="5"/>
  <c r="AO92" i="5" s="1"/>
  <c r="AE54" i="5"/>
  <c r="AO54" i="5" s="1"/>
  <c r="T54" i="5"/>
  <c r="T115" i="5"/>
  <c r="AE115" i="5"/>
  <c r="AO115" i="5" s="1"/>
  <c r="T35" i="5"/>
  <c r="AE35" i="5"/>
  <c r="AO35" i="5" s="1"/>
  <c r="BW86" i="5"/>
  <c r="BM86" i="5"/>
  <c r="BB86" i="5"/>
  <c r="BL39" i="5"/>
  <c r="AN39" i="5" s="1"/>
  <c r="BX39" i="5"/>
  <c r="BV39" i="5"/>
  <c r="BY39" i="5" s="1"/>
  <c r="BM39" i="5"/>
  <c r="BW39" i="5"/>
  <c r="BB39" i="5"/>
  <c r="K38" i="5"/>
  <c r="U38" i="5" s="1"/>
  <c r="K39" i="5"/>
  <c r="U39" i="5" s="1"/>
  <c r="K40" i="5"/>
  <c r="U40" i="5" s="1"/>
  <c r="K41" i="5"/>
  <c r="U41" i="5" s="1"/>
  <c r="K54" i="5"/>
  <c r="U54" i="5" s="1"/>
  <c r="K77" i="5"/>
  <c r="U77" i="5" s="1"/>
  <c r="K94" i="5"/>
  <c r="U94" i="5" s="1"/>
  <c r="K67" i="5"/>
  <c r="U67" i="5" s="1"/>
  <c r="K86" i="5"/>
  <c r="U86" i="5" s="1"/>
  <c r="K92" i="5"/>
  <c r="U92" i="5" s="1"/>
  <c r="K103" i="5"/>
  <c r="U103" i="5" s="1"/>
  <c r="K106" i="5"/>
  <c r="U106" i="5" s="1"/>
  <c r="K115" i="5"/>
  <c r="U115" i="5" s="1"/>
  <c r="K42" i="5"/>
  <c r="U42" i="5" s="1"/>
  <c r="K27" i="5"/>
  <c r="U27" i="5" s="1"/>
  <c r="K30" i="5"/>
  <c r="U30" i="5" s="1"/>
  <c r="K44" i="5"/>
  <c r="U44" i="5" s="1"/>
  <c r="K60" i="5"/>
  <c r="U60" i="5" s="1"/>
  <c r="K122" i="5"/>
  <c r="U122" i="5" s="1"/>
  <c r="K28" i="5"/>
  <c r="U28" i="5" s="1"/>
  <c r="K43" i="5"/>
  <c r="U43" i="5" s="1"/>
  <c r="K61" i="5"/>
  <c r="U61" i="5" s="1"/>
  <c r="K90" i="5"/>
  <c r="U90" i="5" s="1"/>
  <c r="K96" i="5"/>
  <c r="U96" i="5" s="1"/>
  <c r="K112" i="5"/>
  <c r="U112" i="5" s="1"/>
  <c r="K125" i="5"/>
  <c r="U125" i="5" s="1"/>
  <c r="K47" i="5"/>
  <c r="U47" i="5" s="1"/>
  <c r="K48" i="5"/>
  <c r="U48" i="5" s="1"/>
  <c r="K49" i="5"/>
  <c r="U49" i="5" s="1"/>
  <c r="K62" i="5"/>
  <c r="U62" i="5" s="1"/>
  <c r="K59" i="5"/>
  <c r="U59" i="5" s="1"/>
  <c r="K80" i="5"/>
  <c r="U80" i="5" s="1"/>
  <c r="K79" i="5"/>
  <c r="U79" i="5" s="1"/>
  <c r="K78" i="5"/>
  <c r="U78" i="5" s="1"/>
  <c r="K117" i="5"/>
  <c r="U117" i="5" s="1"/>
  <c r="K81" i="5"/>
  <c r="U81" i="5" s="1"/>
  <c r="K110" i="5"/>
  <c r="U110" i="5" s="1"/>
  <c r="K32" i="5"/>
  <c r="U32" i="5" s="1"/>
  <c r="K63" i="5"/>
  <c r="U63" i="5" s="1"/>
  <c r="K73" i="5"/>
  <c r="U73" i="5" s="1"/>
  <c r="AG73" i="5" s="1"/>
  <c r="AQ73" i="5" s="1"/>
  <c r="K74" i="5"/>
  <c r="U74" i="5" s="1"/>
  <c r="AG74" i="5" s="1"/>
  <c r="AQ74" i="5" s="1"/>
  <c r="K97" i="5"/>
  <c r="U97" i="5" s="1"/>
  <c r="K127" i="5"/>
  <c r="U127" i="5" s="1"/>
  <c r="K108" i="5"/>
  <c r="U108" i="5" s="1"/>
  <c r="K58" i="5"/>
  <c r="U58" i="5" s="1"/>
  <c r="K83" i="5"/>
  <c r="U83" i="5" s="1"/>
  <c r="K91" i="5"/>
  <c r="U91" i="5" s="1"/>
  <c r="K107" i="5"/>
  <c r="U107" i="5" s="1"/>
  <c r="K126" i="5"/>
  <c r="U126" i="5" s="1"/>
  <c r="K31" i="5"/>
  <c r="U31" i="5" s="1"/>
  <c r="K33" i="5"/>
  <c r="U33" i="5" s="1"/>
  <c r="K36" i="5"/>
  <c r="U36" i="5" s="1"/>
  <c r="K93" i="5"/>
  <c r="U93" i="5" s="1"/>
  <c r="K100" i="5"/>
  <c r="U100" i="5" s="1"/>
  <c r="K37" i="5"/>
  <c r="U37" i="5" s="1"/>
  <c r="K53" i="5"/>
  <c r="U53" i="5" s="1"/>
  <c r="K56" i="5"/>
  <c r="U56" i="5" s="1"/>
  <c r="K75" i="5"/>
  <c r="U75" i="5" s="1"/>
  <c r="K104" i="5"/>
  <c r="U104" i="5" s="1"/>
  <c r="K35" i="5"/>
  <c r="U35" i="5" s="1"/>
  <c r="K124" i="5"/>
  <c r="U124" i="5" s="1"/>
  <c r="K45" i="5"/>
  <c r="U45" i="5" s="1"/>
  <c r="K55" i="5"/>
  <c r="U55" i="5" s="1"/>
  <c r="K85" i="5"/>
  <c r="U85" i="5" s="1"/>
  <c r="K95" i="5"/>
  <c r="U95" i="5" s="1"/>
  <c r="K121" i="5"/>
  <c r="U121" i="5" s="1"/>
  <c r="K69" i="5"/>
  <c r="U69" i="5" s="1"/>
  <c r="K99" i="5"/>
  <c r="U99" i="5" s="1"/>
  <c r="K34" i="5"/>
  <c r="U34" i="5" s="1"/>
  <c r="K57" i="5"/>
  <c r="U57" i="5" s="1"/>
  <c r="K71" i="5"/>
  <c r="U71" i="5" s="1"/>
  <c r="AG71" i="5" s="1"/>
  <c r="AQ71" i="5" s="1"/>
  <c r="K105" i="5"/>
  <c r="U105" i="5" s="1"/>
  <c r="K65" i="5"/>
  <c r="U65" i="5" s="1"/>
  <c r="K68" i="5"/>
  <c r="U68" i="5" s="1"/>
  <c r="AG68" i="5" s="1"/>
  <c r="AQ68" i="5" s="1"/>
  <c r="K87" i="5"/>
  <c r="U87" i="5" s="1"/>
  <c r="K114" i="5"/>
  <c r="U114" i="5" s="1"/>
  <c r="K120" i="5"/>
  <c r="U120" i="5" s="1"/>
  <c r="K29" i="5"/>
  <c r="U29" i="5" s="1"/>
  <c r="K111" i="5"/>
  <c r="U111" i="5" s="1"/>
  <c r="K119" i="5"/>
  <c r="U119" i="5" s="1"/>
  <c r="K70" i="5"/>
  <c r="U70" i="5" s="1"/>
  <c r="AG70" i="5" s="1"/>
  <c r="AQ70" i="5" s="1"/>
  <c r="K64" i="5"/>
  <c r="U64" i="5" s="1"/>
  <c r="K50" i="5"/>
  <c r="U50" i="5" s="1"/>
  <c r="K84" i="5"/>
  <c r="U84" i="5" s="1"/>
  <c r="K123" i="5"/>
  <c r="U123" i="5" s="1"/>
  <c r="K72" i="5"/>
  <c r="U72" i="5" s="1"/>
  <c r="AG72" i="5" s="1"/>
  <c r="AQ72" i="5" s="1"/>
  <c r="K51" i="5"/>
  <c r="U51" i="5" s="1"/>
  <c r="K52" i="5"/>
  <c r="U52" i="5" s="1"/>
  <c r="K76" i="5"/>
  <c r="U76" i="5" s="1"/>
  <c r="K46" i="5"/>
  <c r="U46" i="5" s="1"/>
  <c r="K89" i="5"/>
  <c r="U89" i="5" s="1"/>
  <c r="K88" i="5"/>
  <c r="U88" i="5" s="1"/>
  <c r="K98" i="5"/>
  <c r="U98" i="5" s="1"/>
  <c r="K109" i="5"/>
  <c r="U109" i="5" s="1"/>
  <c r="K66" i="5"/>
  <c r="U66" i="5" s="1"/>
  <c r="K102" i="5"/>
  <c r="U102" i="5" s="1"/>
  <c r="K118" i="5"/>
  <c r="U118" i="5" s="1"/>
  <c r="K82" i="5"/>
  <c r="U82" i="5" s="1"/>
  <c r="K116" i="5"/>
  <c r="U116" i="5" s="1"/>
  <c r="K113" i="5"/>
  <c r="U113" i="5" s="1"/>
  <c r="K101" i="5"/>
  <c r="U101" i="5" s="1"/>
  <c r="BG82" i="5"/>
  <c r="BG105" i="5"/>
  <c r="AI105" i="5"/>
  <c r="AS105" i="5" s="1"/>
  <c r="BG42" i="5"/>
  <c r="AJ38" i="5"/>
  <c r="AT38" i="5" s="1"/>
  <c r="BG38" i="5"/>
  <c r="AJ30" i="5"/>
  <c r="AT30" i="5" s="1"/>
  <c r="BG30" i="5"/>
  <c r="BG117" i="5"/>
  <c r="BG79" i="5"/>
  <c r="AJ79" i="5"/>
  <c r="AT79" i="5" s="1"/>
  <c r="BG103" i="5"/>
  <c r="BH116" i="5"/>
  <c r="BH68" i="5"/>
  <c r="BH98" i="5"/>
  <c r="BH30" i="5"/>
  <c r="BH88" i="5"/>
  <c r="BH38" i="5"/>
  <c r="BH67" i="5"/>
  <c r="BF112" i="5"/>
  <c r="AI112" i="5"/>
  <c r="AS112" i="5" s="1"/>
  <c r="AI58" i="5"/>
  <c r="AS58" i="5" s="1"/>
  <c r="BF111" i="5"/>
  <c r="AI111" i="5"/>
  <c r="AS111" i="5" s="1"/>
  <c r="AI52" i="5"/>
  <c r="AS52" i="5" s="1"/>
  <c r="BF52" i="5"/>
  <c r="BF47" i="5"/>
  <c r="AI47" i="5"/>
  <c r="AS47" i="5" s="1"/>
  <c r="BF42" i="5"/>
  <c r="AI42" i="5"/>
  <c r="AS42" i="5" s="1"/>
  <c r="BF34" i="5"/>
  <c r="AI34" i="5"/>
  <c r="AS34" i="5" s="1"/>
  <c r="AI72" i="5"/>
  <c r="AS72" i="5" s="1"/>
  <c r="BF106" i="5"/>
  <c r="AI106" i="5"/>
  <c r="AS106" i="5" s="1"/>
  <c r="BF103" i="5"/>
  <c r="AI103" i="5"/>
  <c r="AS103" i="5" s="1"/>
  <c r="BF92" i="5"/>
  <c r="AI92" i="5"/>
  <c r="AS92" i="5" s="1"/>
  <c r="AI86" i="5"/>
  <c r="AS86" i="5" s="1"/>
  <c r="BF86" i="5"/>
  <c r="T102" i="5"/>
  <c r="AE102" i="5"/>
  <c r="AO102" i="5" s="1"/>
  <c r="AE37" i="5"/>
  <c r="AO37" i="5" s="1"/>
  <c r="T37" i="5"/>
  <c r="AE46" i="5"/>
  <c r="AO46" i="5" s="1"/>
  <c r="T46" i="5"/>
  <c r="T122" i="5"/>
  <c r="AE122" i="5"/>
  <c r="AO122" i="5" s="1"/>
  <c r="T101" i="5"/>
  <c r="AE101" i="5"/>
  <c r="AO101" i="5" s="1"/>
  <c r="AE66" i="5"/>
  <c r="AO66" i="5" s="1"/>
  <c r="T66" i="5"/>
  <c r="T36" i="5"/>
  <c r="AE36" i="5"/>
  <c r="AO36" i="5" s="1"/>
  <c r="T112" i="5"/>
  <c r="AF112" i="5" s="1"/>
  <c r="AP112" i="5" s="1"/>
  <c r="AE112" i="5"/>
  <c r="AO112" i="5" s="1"/>
  <c r="T83" i="5"/>
  <c r="AF83" i="5" s="1"/>
  <c r="AP83" i="5" s="1"/>
  <c r="AE83" i="5"/>
  <c r="AO83" i="5" s="1"/>
  <c r="T82" i="5"/>
  <c r="AF82" i="5" s="1"/>
  <c r="AP82" i="5" s="1"/>
  <c r="AE82" i="5"/>
  <c r="AO82" i="5" s="1"/>
  <c r="AE62" i="5"/>
  <c r="AO62" i="5" s="1"/>
  <c r="T62" i="5"/>
  <c r="T118" i="5"/>
  <c r="AF118" i="5" s="1"/>
  <c r="AP118" i="5" s="1"/>
  <c r="AE118" i="5"/>
  <c r="AO118" i="5" s="1"/>
  <c r="T44" i="5"/>
  <c r="AE44" i="5"/>
  <c r="AO44" i="5" s="1"/>
  <c r="T41" i="5"/>
  <c r="AE41" i="5"/>
  <c r="AO41" i="5" s="1"/>
  <c r="AE86" i="5"/>
  <c r="AO86" i="5" s="1"/>
  <c r="T86" i="5"/>
  <c r="AF86" i="5" s="1"/>
  <c r="AP86" i="5" s="1"/>
  <c r="AE40" i="5"/>
  <c r="AO40" i="5" s="1"/>
  <c r="T40" i="5"/>
  <c r="BM123" i="5"/>
  <c r="BO123" i="5" s="1"/>
  <c r="BM97" i="5"/>
  <c r="BO97" i="5" s="1"/>
  <c r="BM127" i="5"/>
  <c r="BO127" i="5" s="1"/>
  <c r="BM40" i="5"/>
  <c r="BX40" i="5"/>
  <c r="BW40" i="5"/>
  <c r="BB40" i="5"/>
  <c r="BV40" i="5"/>
  <c r="BY40" i="5" s="1"/>
  <c r="BL40" i="5"/>
  <c r="AN40" i="5" s="1"/>
  <c r="L34" i="5"/>
  <c r="V34" i="5" s="1"/>
  <c r="L39" i="5"/>
  <c r="V39" i="5" s="1"/>
  <c r="L41" i="5"/>
  <c r="V41" i="5" s="1"/>
  <c r="L67" i="5"/>
  <c r="V67" i="5" s="1"/>
  <c r="L94" i="5"/>
  <c r="V94" i="5" s="1"/>
  <c r="L70" i="5"/>
  <c r="V70" i="5" s="1"/>
  <c r="L88" i="5"/>
  <c r="V88" i="5" s="1"/>
  <c r="L108" i="5"/>
  <c r="V108" i="5" s="1"/>
  <c r="L106" i="5"/>
  <c r="V106" i="5" s="1"/>
  <c r="L117" i="5"/>
  <c r="V117" i="5" s="1"/>
  <c r="L124" i="5"/>
  <c r="V124" i="5" s="1"/>
  <c r="AH124" i="5" s="1"/>
  <c r="AR124" i="5" s="1"/>
  <c r="L42" i="5"/>
  <c r="V42" i="5" s="1"/>
  <c r="L44" i="5"/>
  <c r="V44" i="5" s="1"/>
  <c r="L54" i="5"/>
  <c r="V54" i="5" s="1"/>
  <c r="L86" i="5"/>
  <c r="V86" i="5" s="1"/>
  <c r="L92" i="5"/>
  <c r="V92" i="5" s="1"/>
  <c r="L103" i="5"/>
  <c r="V103" i="5" s="1"/>
  <c r="L27" i="5"/>
  <c r="V27" i="5" s="1"/>
  <c r="L30" i="5"/>
  <c r="V30" i="5" s="1"/>
  <c r="L43" i="5"/>
  <c r="V43" i="5" s="1"/>
  <c r="L40" i="5"/>
  <c r="V40" i="5" s="1"/>
  <c r="L57" i="5"/>
  <c r="V57" i="5" s="1"/>
  <c r="L79" i="5"/>
  <c r="V79" i="5" s="1"/>
  <c r="L61" i="5"/>
  <c r="V61" i="5" s="1"/>
  <c r="L81" i="5"/>
  <c r="V81" i="5" s="1"/>
  <c r="L91" i="5"/>
  <c r="V91" i="5" s="1"/>
  <c r="L90" i="5"/>
  <c r="V90" i="5" s="1"/>
  <c r="L96" i="5"/>
  <c r="V96" i="5" s="1"/>
  <c r="L105" i="5"/>
  <c r="V105" i="5" s="1"/>
  <c r="L112" i="5"/>
  <c r="V112" i="5" s="1"/>
  <c r="L36" i="5"/>
  <c r="V36" i="5" s="1"/>
  <c r="L47" i="5"/>
  <c r="V47" i="5" s="1"/>
  <c r="L49" i="5"/>
  <c r="V49" i="5" s="1"/>
  <c r="L62" i="5"/>
  <c r="V62" i="5" s="1"/>
  <c r="L80" i="5"/>
  <c r="V80" i="5" s="1"/>
  <c r="L38" i="5"/>
  <c r="V38" i="5" s="1"/>
  <c r="L60" i="5"/>
  <c r="V60" i="5" s="1"/>
  <c r="L45" i="5"/>
  <c r="V45" i="5" s="1"/>
  <c r="L55" i="5"/>
  <c r="V55" i="5" s="1"/>
  <c r="L98" i="5"/>
  <c r="V98" i="5" s="1"/>
  <c r="L113" i="5"/>
  <c r="V113" i="5" s="1"/>
  <c r="L118" i="5"/>
  <c r="V118" i="5" s="1"/>
  <c r="L125" i="5"/>
  <c r="V125" i="5" s="1"/>
  <c r="AH125" i="5" s="1"/>
  <c r="AR125" i="5" s="1"/>
  <c r="L126" i="5"/>
  <c r="V126" i="5" s="1"/>
  <c r="AH126" i="5" s="1"/>
  <c r="AR126" i="5" s="1"/>
  <c r="L65" i="5"/>
  <c r="V65" i="5" s="1"/>
  <c r="L59" i="5"/>
  <c r="V59" i="5" s="1"/>
  <c r="L82" i="5"/>
  <c r="V82" i="5" s="1"/>
  <c r="L85" i="5"/>
  <c r="V85" i="5" s="1"/>
  <c r="L114" i="5"/>
  <c r="V114" i="5" s="1"/>
  <c r="L116" i="5"/>
  <c r="V116" i="5" s="1"/>
  <c r="L32" i="5"/>
  <c r="V32" i="5" s="1"/>
  <c r="L74" i="5"/>
  <c r="V74" i="5" s="1"/>
  <c r="L97" i="5"/>
  <c r="V97" i="5" s="1"/>
  <c r="L101" i="5"/>
  <c r="V101" i="5" s="1"/>
  <c r="L127" i="5"/>
  <c r="V127" i="5" s="1"/>
  <c r="AH127" i="5" s="1"/>
  <c r="AR127" i="5" s="1"/>
  <c r="L35" i="5"/>
  <c r="V35" i="5" s="1"/>
  <c r="L33" i="5"/>
  <c r="V33" i="5" s="1"/>
  <c r="L72" i="5"/>
  <c r="V72" i="5" s="1"/>
  <c r="L29" i="5"/>
  <c r="V29" i="5" s="1"/>
  <c r="L52" i="5"/>
  <c r="V52" i="5" s="1"/>
  <c r="L56" i="5"/>
  <c r="V56" i="5" s="1"/>
  <c r="L75" i="5"/>
  <c r="V75" i="5" s="1"/>
  <c r="L89" i="5"/>
  <c r="V89" i="5" s="1"/>
  <c r="L99" i="5"/>
  <c r="V99" i="5" s="1"/>
  <c r="L104" i="5"/>
  <c r="V104" i="5" s="1"/>
  <c r="L119" i="5"/>
  <c r="V119" i="5" s="1"/>
  <c r="L115" i="5"/>
  <c r="V115" i="5" s="1"/>
  <c r="L71" i="5"/>
  <c r="V71" i="5" s="1"/>
  <c r="L64" i="5"/>
  <c r="V64" i="5" s="1"/>
  <c r="L76" i="5"/>
  <c r="V76" i="5" s="1"/>
  <c r="L83" i="5"/>
  <c r="V83" i="5" s="1"/>
  <c r="L46" i="5"/>
  <c r="V46" i="5" s="1"/>
  <c r="L68" i="5"/>
  <c r="V68" i="5" s="1"/>
  <c r="L87" i="5"/>
  <c r="V87" i="5" s="1"/>
  <c r="L95" i="5"/>
  <c r="V95" i="5" s="1"/>
  <c r="L50" i="5"/>
  <c r="V50" i="5" s="1"/>
  <c r="L66" i="5"/>
  <c r="V66" i="5" s="1"/>
  <c r="L111" i="5"/>
  <c r="V111" i="5" s="1"/>
  <c r="L77" i="5"/>
  <c r="V77" i="5" s="1"/>
  <c r="L78" i="5"/>
  <c r="V78" i="5" s="1"/>
  <c r="L107" i="5"/>
  <c r="V107" i="5" s="1"/>
  <c r="L48" i="5"/>
  <c r="V48" i="5" s="1"/>
  <c r="L109" i="5"/>
  <c r="V109" i="5" s="1"/>
  <c r="L121" i="5"/>
  <c r="V121" i="5" s="1"/>
  <c r="AH121" i="5" s="1"/>
  <c r="AR121" i="5" s="1"/>
  <c r="L69" i="5"/>
  <c r="V69" i="5" s="1"/>
  <c r="L63" i="5"/>
  <c r="V63" i="5" s="1"/>
  <c r="L73" i="5"/>
  <c r="V73" i="5" s="1"/>
  <c r="L93" i="5"/>
  <c r="V93" i="5" s="1"/>
  <c r="L110" i="5"/>
  <c r="V110" i="5" s="1"/>
  <c r="L58" i="5"/>
  <c r="V58" i="5" s="1"/>
  <c r="L100" i="5"/>
  <c r="V100" i="5" s="1"/>
  <c r="L53" i="5"/>
  <c r="V53" i="5" s="1"/>
  <c r="L84" i="5"/>
  <c r="V84" i="5" s="1"/>
  <c r="L31" i="5"/>
  <c r="V31" i="5" s="1"/>
  <c r="L120" i="5"/>
  <c r="V120" i="5" s="1"/>
  <c r="AH120" i="5" s="1"/>
  <c r="AR120" i="5" s="1"/>
  <c r="L102" i="5"/>
  <c r="V102" i="5" s="1"/>
  <c r="L37" i="5"/>
  <c r="V37" i="5" s="1"/>
  <c r="L28" i="5"/>
  <c r="V28" i="5" s="1"/>
  <c r="L51" i="5"/>
  <c r="V51" i="5" s="1"/>
  <c r="L122" i="5"/>
  <c r="V122" i="5" s="1"/>
  <c r="AH122" i="5" s="1"/>
  <c r="AR122" i="5" s="1"/>
  <c r="L123" i="5"/>
  <c r="V123" i="5" s="1"/>
  <c r="AH123" i="5" s="1"/>
  <c r="AR123" i="5" s="1"/>
  <c r="Y26" i="5"/>
  <c r="P119" i="5"/>
  <c r="Z119" i="5" s="1"/>
  <c r="P123" i="5"/>
  <c r="Z123" i="5" s="1"/>
  <c r="AU24" i="5"/>
  <c r="P111" i="5"/>
  <c r="Z111" i="5" s="1"/>
  <c r="P104" i="5"/>
  <c r="Z104" i="5" s="1"/>
  <c r="P125" i="5"/>
  <c r="Z125" i="5" s="1"/>
  <c r="AK125" i="5" s="1"/>
  <c r="AV125" i="5" s="1"/>
  <c r="P105" i="5"/>
  <c r="Z105" i="5" s="1"/>
  <c r="BI105" i="5" s="1"/>
  <c r="P81" i="5"/>
  <c r="Z81" i="5" s="1"/>
  <c r="BI81" i="5" s="1"/>
  <c r="P55" i="5"/>
  <c r="Z55" i="5" s="1"/>
  <c r="P44" i="5"/>
  <c r="Z44" i="5" s="1"/>
  <c r="P108" i="5"/>
  <c r="Z108" i="5" s="1"/>
  <c r="BI108" i="5" s="1"/>
  <c r="P94" i="5"/>
  <c r="Z94" i="5" s="1"/>
  <c r="P70" i="5"/>
  <c r="Z70" i="5" s="1"/>
  <c r="P41" i="5"/>
  <c r="Z41" i="5" s="1"/>
  <c r="P97" i="5"/>
  <c r="Z97" i="5" s="1"/>
  <c r="P69" i="5"/>
  <c r="Z69" i="5" s="1"/>
  <c r="P50" i="5"/>
  <c r="Z50" i="5" s="1"/>
  <c r="P114" i="5"/>
  <c r="Z114" i="5" s="1"/>
  <c r="P68" i="5"/>
  <c r="Z68" i="5" s="1"/>
  <c r="BI68" i="5" s="1"/>
  <c r="P62" i="5"/>
  <c r="Z62" i="5" s="1"/>
  <c r="P118" i="5"/>
  <c r="Z118" i="5" s="1"/>
  <c r="P98" i="5"/>
  <c r="Z98" i="5" s="1"/>
  <c r="BI98" i="5" s="1"/>
  <c r="P64" i="5"/>
  <c r="Z64" i="5" s="1"/>
  <c r="P103" i="5"/>
  <c r="Z103" i="5" s="1"/>
  <c r="BI103" i="5" s="1"/>
  <c r="P77" i="5"/>
  <c r="Z77" i="5" s="1"/>
  <c r="P67" i="5"/>
  <c r="Z67" i="5" s="1"/>
  <c r="BI67" i="5" s="1"/>
  <c r="P40" i="5"/>
  <c r="Z40" i="5" s="1"/>
  <c r="AK40" i="5" s="1"/>
  <c r="AV40" i="5" s="1"/>
  <c r="P109" i="5"/>
  <c r="Z109" i="5" s="1"/>
  <c r="P93" i="5"/>
  <c r="Z93" i="5" s="1"/>
  <c r="BI93" i="5" s="1"/>
  <c r="P46" i="5"/>
  <c r="Z46" i="5" s="1"/>
  <c r="P84" i="5"/>
  <c r="Z84" i="5" s="1"/>
  <c r="P107" i="5"/>
  <c r="Z107" i="5" s="1"/>
  <c r="P42" i="5"/>
  <c r="Z42" i="5" s="1"/>
  <c r="P86" i="5"/>
  <c r="Z86" i="5" s="1"/>
  <c r="BI86" i="5" s="1"/>
  <c r="P54" i="5"/>
  <c r="Z54" i="5" s="1"/>
  <c r="P101" i="5"/>
  <c r="Z101" i="5" s="1"/>
  <c r="P89" i="5"/>
  <c r="Z89" i="5" s="1"/>
  <c r="P73" i="5"/>
  <c r="Z73" i="5" s="1"/>
  <c r="P63" i="5"/>
  <c r="Z63" i="5" s="1"/>
  <c r="P29" i="5"/>
  <c r="Z29" i="5" s="1"/>
  <c r="P120" i="5"/>
  <c r="Z120" i="5" s="1"/>
  <c r="P100" i="5"/>
  <c r="Z100" i="5" s="1"/>
  <c r="P82" i="5"/>
  <c r="Z82" i="5" s="1"/>
  <c r="P47" i="5"/>
  <c r="Z47" i="5" s="1"/>
  <c r="P38" i="5"/>
  <c r="Z38" i="5" s="1"/>
  <c r="AK38" i="5" s="1"/>
  <c r="AV38" i="5" s="1"/>
  <c r="P90" i="5"/>
  <c r="Z90" i="5" s="1"/>
  <c r="P45" i="5"/>
  <c r="Z45" i="5" s="1"/>
  <c r="P30" i="5"/>
  <c r="Z30" i="5" s="1"/>
  <c r="AK30" i="5" s="1"/>
  <c r="AV30" i="5" s="1"/>
  <c r="P115" i="5"/>
  <c r="Z115" i="5" s="1"/>
  <c r="P34" i="5"/>
  <c r="Z34" i="5" s="1"/>
  <c r="AK34" i="5" s="1"/>
  <c r="AV34" i="5" s="1"/>
  <c r="P66" i="5"/>
  <c r="Z66" i="5" s="1"/>
  <c r="P51" i="5"/>
  <c r="Z51" i="5" s="1"/>
  <c r="P85" i="5"/>
  <c r="Z85" i="5" s="1"/>
  <c r="P127" i="5"/>
  <c r="Z127" i="5" s="1"/>
  <c r="P53" i="5"/>
  <c r="Z53" i="5" s="1"/>
  <c r="P113" i="5"/>
  <c r="Z113" i="5" s="1"/>
  <c r="P88" i="5"/>
  <c r="Z88" i="5" s="1"/>
  <c r="BI88" i="5" s="1"/>
  <c r="P121" i="5"/>
  <c r="Z121" i="5" s="1"/>
  <c r="P49" i="5"/>
  <c r="Z49" i="5" s="1"/>
  <c r="P36" i="5"/>
  <c r="Z36" i="5" s="1"/>
  <c r="AK36" i="5" s="1"/>
  <c r="P124" i="5"/>
  <c r="Z124" i="5" s="1"/>
  <c r="P72" i="5"/>
  <c r="Z72" i="5" s="1"/>
  <c r="P76" i="5"/>
  <c r="Z76" i="5" s="1"/>
  <c r="P58" i="5"/>
  <c r="Z58" i="5" s="1"/>
  <c r="P28" i="5"/>
  <c r="Z28" i="5" s="1"/>
  <c r="AK28" i="5" s="1"/>
  <c r="AV28" i="5" s="1"/>
  <c r="P57" i="5"/>
  <c r="Z57" i="5" s="1"/>
  <c r="BI57" i="5" s="1"/>
  <c r="P35" i="5"/>
  <c r="Z35" i="5" s="1"/>
  <c r="P95" i="5"/>
  <c r="Z95" i="5" s="1"/>
  <c r="P65" i="5"/>
  <c r="Z65" i="5" s="1"/>
  <c r="P56" i="5"/>
  <c r="Z56" i="5" s="1"/>
  <c r="P102" i="5"/>
  <c r="Z102" i="5" s="1"/>
  <c r="P61" i="5"/>
  <c r="Z61" i="5" s="1"/>
  <c r="P106" i="5"/>
  <c r="Z106" i="5" s="1"/>
  <c r="P60" i="5"/>
  <c r="Z60" i="5" s="1"/>
  <c r="BI60" i="5" s="1"/>
  <c r="P39" i="5"/>
  <c r="Z39" i="5" s="1"/>
  <c r="P75" i="5"/>
  <c r="Z75" i="5" s="1"/>
  <c r="P80" i="5"/>
  <c r="Z80" i="5" s="1"/>
  <c r="P37" i="5"/>
  <c r="Z37" i="5" s="1"/>
  <c r="P74" i="5"/>
  <c r="Z74" i="5" s="1"/>
  <c r="P126" i="5"/>
  <c r="Z126" i="5" s="1"/>
  <c r="P27" i="5"/>
  <c r="Z27" i="5" s="1"/>
  <c r="P32" i="5"/>
  <c r="Z32" i="5" s="1"/>
  <c r="AK32" i="5" s="1"/>
  <c r="P96" i="5"/>
  <c r="Z96" i="5" s="1"/>
  <c r="P43" i="5"/>
  <c r="Z43" i="5" s="1"/>
  <c r="AK43" i="5" s="1"/>
  <c r="P79" i="5"/>
  <c r="Z79" i="5" s="1"/>
  <c r="BI79" i="5" s="1"/>
  <c r="P122" i="5"/>
  <c r="Z122" i="5" s="1"/>
  <c r="AK122" i="5" s="1"/>
  <c r="AV122" i="5" s="1"/>
  <c r="P110" i="5"/>
  <c r="Z110" i="5" s="1"/>
  <c r="BI110" i="5" s="1"/>
  <c r="P48" i="5"/>
  <c r="Z48" i="5" s="1"/>
  <c r="P31" i="5"/>
  <c r="Z31" i="5" s="1"/>
  <c r="AK31" i="5" s="1"/>
  <c r="P52" i="5"/>
  <c r="Z52" i="5" s="1"/>
  <c r="P112" i="5"/>
  <c r="Z112" i="5" s="1"/>
  <c r="P91" i="5"/>
  <c r="Z91" i="5" s="1"/>
  <c r="BI91" i="5" s="1"/>
  <c r="P87" i="5"/>
  <c r="Z87" i="5" s="1"/>
  <c r="BI87" i="5" s="1"/>
  <c r="P92" i="5"/>
  <c r="Z92" i="5" s="1"/>
  <c r="BI92" i="5" s="1"/>
  <c r="P71" i="5"/>
  <c r="Z71" i="5" s="1"/>
  <c r="P33" i="5"/>
  <c r="Z33" i="5" s="1"/>
  <c r="P83" i="5"/>
  <c r="Z83" i="5" s="1"/>
  <c r="P99" i="5"/>
  <c r="Z99" i="5" s="1"/>
  <c r="P117" i="5"/>
  <c r="Z117" i="5" s="1"/>
  <c r="BI117" i="5" s="1"/>
  <c r="P59" i="5"/>
  <c r="Z59" i="5" s="1"/>
  <c r="P78" i="5"/>
  <c r="Z78" i="5" s="1"/>
  <c r="BI78" i="5" s="1"/>
  <c r="P116" i="5"/>
  <c r="Z116" i="5" s="1"/>
  <c r="BI116" i="5" s="1"/>
  <c r="BG112" i="5"/>
  <c r="BG39" i="5"/>
  <c r="AJ43" i="5"/>
  <c r="AT43" i="5" s="1"/>
  <c r="BG43" i="5"/>
  <c r="AJ35" i="5"/>
  <c r="AT35" i="5" s="1"/>
  <c r="BG35" i="5"/>
  <c r="BH87" i="5"/>
  <c r="AI62" i="5"/>
  <c r="AS62" i="5" s="1"/>
  <c r="BF77" i="5"/>
  <c r="AI77" i="5"/>
  <c r="AS77" i="5" s="1"/>
  <c r="BF30" i="5"/>
  <c r="AI30" i="5"/>
  <c r="AS30" i="5" s="1"/>
  <c r="BF27" i="5"/>
  <c r="AI27" i="5"/>
  <c r="AS27" i="5" s="1"/>
  <c r="AE53" i="5"/>
  <c r="AO53" i="5" s="1"/>
  <c r="T53" i="5"/>
  <c r="AE123" i="5"/>
  <c r="AO123" i="5" s="1"/>
  <c r="T123" i="5"/>
  <c r="AF123" i="5" s="1"/>
  <c r="AP123" i="5" s="1"/>
  <c r="T126" i="5"/>
  <c r="AE126" i="5"/>
  <c r="AO126" i="5" s="1"/>
  <c r="T59" i="5"/>
  <c r="AE59" i="5"/>
  <c r="AO59" i="5" s="1"/>
  <c r="T57" i="5"/>
  <c r="AE57" i="5"/>
  <c r="AO57" i="5" s="1"/>
  <c r="BQ96" i="5"/>
  <c r="BW77" i="5"/>
  <c r="BB77" i="5"/>
  <c r="BM77" i="5"/>
  <c r="BX77" i="5"/>
  <c r="BL77" i="5"/>
  <c r="AN77" i="5" s="1"/>
  <c r="BV77" i="5"/>
  <c r="BY77" i="5" s="1"/>
  <c r="BM35" i="5"/>
  <c r="BB35" i="5"/>
  <c r="BL35" i="5"/>
  <c r="AN35" i="5" s="1"/>
  <c r="BX35" i="5"/>
  <c r="BV35" i="5"/>
  <c r="BY35" i="5" s="1"/>
  <c r="BW35" i="5"/>
  <c r="BG116" i="5"/>
  <c r="AI116" i="5"/>
  <c r="AS116" i="5" s="1"/>
  <c r="AJ116" i="5"/>
  <c r="AT116" i="5" s="1"/>
  <c r="BG72" i="5"/>
  <c r="BG115" i="5"/>
  <c r="BG77" i="5"/>
  <c r="AJ77" i="5"/>
  <c r="AT77" i="5" s="1"/>
  <c r="AJ28" i="5"/>
  <c r="AT28" i="5" s="1"/>
  <c r="BG28" i="5"/>
  <c r="BG106" i="5"/>
  <c r="AJ40" i="5"/>
  <c r="AT40" i="5" s="1"/>
  <c r="BG40" i="5"/>
  <c r="BG78" i="5"/>
  <c r="AJ78" i="5"/>
  <c r="AT78" i="5" s="1"/>
  <c r="BG41" i="5"/>
  <c r="AJ110" i="5"/>
  <c r="AT110" i="5" s="1"/>
  <c r="BH110" i="5"/>
  <c r="AJ36" i="5"/>
  <c r="AT36" i="5" s="1"/>
  <c r="BH36" i="5"/>
  <c r="BH78" i="5"/>
  <c r="AI120" i="5"/>
  <c r="AS120" i="5" s="1"/>
  <c r="BF107" i="5"/>
  <c r="AI107" i="5"/>
  <c r="AS107" i="5" s="1"/>
  <c r="BF44" i="5"/>
  <c r="AI44" i="5"/>
  <c r="AS44" i="5" s="1"/>
  <c r="BF99" i="5"/>
  <c r="AI99" i="5"/>
  <c r="AS99" i="5" s="1"/>
  <c r="AI51" i="5"/>
  <c r="AS51" i="5" s="1"/>
  <c r="BF51" i="5"/>
  <c r="AI124" i="5"/>
  <c r="AS124" i="5" s="1"/>
  <c r="BF114" i="5"/>
  <c r="AI114" i="5"/>
  <c r="AS114" i="5" s="1"/>
  <c r="BF36" i="5"/>
  <c r="AI36" i="5"/>
  <c r="AS36" i="5" s="1"/>
  <c r="BF91" i="5"/>
  <c r="AI91" i="5"/>
  <c r="AS91" i="5" s="1"/>
  <c r="AI60" i="5"/>
  <c r="AS60" i="5" s="1"/>
  <c r="BF39" i="5"/>
  <c r="AI39" i="5"/>
  <c r="AS39" i="5" s="1"/>
  <c r="BF94" i="5"/>
  <c r="AI94" i="5"/>
  <c r="AS94" i="5" s="1"/>
  <c r="BF88" i="5"/>
  <c r="AI88" i="5"/>
  <c r="AS88" i="5" s="1"/>
  <c r="AE104" i="5"/>
  <c r="AO104" i="5" s="1"/>
  <c r="T104" i="5"/>
  <c r="T120" i="5"/>
  <c r="AE120" i="5"/>
  <c r="AO120" i="5" s="1"/>
  <c r="T105" i="5"/>
  <c r="AE105" i="5"/>
  <c r="AO105" i="5" s="1"/>
  <c r="T117" i="5"/>
  <c r="AE117" i="5"/>
  <c r="AO117" i="5" s="1"/>
  <c r="T97" i="5"/>
  <c r="AE97" i="5"/>
  <c r="AO97" i="5" s="1"/>
  <c r="AE32" i="5"/>
  <c r="AO32" i="5" s="1"/>
  <c r="T32" i="5"/>
  <c r="T33" i="5"/>
  <c r="AE33" i="5"/>
  <c r="AO33" i="5" s="1"/>
  <c r="T107" i="5"/>
  <c r="AE107" i="5"/>
  <c r="AO107" i="5" s="1"/>
  <c r="T58" i="5"/>
  <c r="AE58" i="5"/>
  <c r="AO58" i="5" s="1"/>
  <c r="AE80" i="5"/>
  <c r="AO80" i="5" s="1"/>
  <c r="T80" i="5"/>
  <c r="AF80" i="5" s="1"/>
  <c r="AP80" i="5" s="1"/>
  <c r="T48" i="5"/>
  <c r="AE48" i="5"/>
  <c r="AO48" i="5" s="1"/>
  <c r="AE61" i="5"/>
  <c r="AO61" i="5" s="1"/>
  <c r="T61" i="5"/>
  <c r="T27" i="5"/>
  <c r="AE27" i="5"/>
  <c r="AO27" i="5" s="1"/>
  <c r="T34" i="5"/>
  <c r="AE34" i="5"/>
  <c r="AO34" i="5" s="1"/>
  <c r="T94" i="5"/>
  <c r="AE94" i="5"/>
  <c r="AO94" i="5" s="1"/>
  <c r="T39" i="5"/>
  <c r="AE39" i="5"/>
  <c r="AO39" i="5" s="1"/>
  <c r="AJ68" i="5"/>
  <c r="AT68" i="5" s="1"/>
  <c r="AI117" i="5"/>
  <c r="AS117" i="5" s="1"/>
  <c r="AI43" i="5"/>
  <c r="AS43" i="5" s="1"/>
  <c r="BM103" i="5"/>
  <c r="BW103" i="5"/>
  <c r="AJ87" i="5"/>
  <c r="AT87" i="5" s="1"/>
  <c r="BG87" i="5"/>
  <c r="BG81" i="5"/>
  <c r="BG70" i="5"/>
  <c r="AJ70" i="5"/>
  <c r="AT70" i="5" s="1"/>
  <c r="BF83" i="5"/>
  <c r="AI83" i="5"/>
  <c r="AS83" i="5" s="1"/>
  <c r="BF45" i="5"/>
  <c r="AI45" i="5"/>
  <c r="AS45" i="5" s="1"/>
  <c r="BF31" i="5"/>
  <c r="AI31" i="5"/>
  <c r="AS31" i="5" s="1"/>
  <c r="BF115" i="5"/>
  <c r="AI115" i="5"/>
  <c r="AS115" i="5" s="1"/>
  <c r="AE127" i="5"/>
  <c r="AO127" i="5" s="1"/>
  <c r="T64" i="5"/>
  <c r="AE64" i="5"/>
  <c r="AO64" i="5" s="1"/>
  <c r="AE63" i="5"/>
  <c r="AO63" i="5" s="1"/>
  <c r="T63" i="5"/>
  <c r="AE91" i="5"/>
  <c r="AO91" i="5" s="1"/>
  <c r="T91" i="5"/>
  <c r="AE125" i="5"/>
  <c r="AO125" i="5" s="1"/>
  <c r="T125" i="5"/>
  <c r="T60" i="5"/>
  <c r="AE60" i="5"/>
  <c r="AO60" i="5" s="1"/>
  <c r="BQ101" i="5"/>
  <c r="BX60" i="5"/>
  <c r="BL60" i="5"/>
  <c r="AN60" i="5" s="1"/>
  <c r="BW60" i="5"/>
  <c r="BM60" i="5"/>
  <c r="BV60" i="5"/>
  <c r="BY60" i="5" s="1"/>
  <c r="BB60" i="5"/>
  <c r="BM91" i="5"/>
  <c r="BO91" i="5" s="1"/>
  <c r="BM122" i="5"/>
  <c r="BO122" i="5" s="1"/>
  <c r="BM121" i="5"/>
  <c r="BO121" i="5" s="1"/>
  <c r="BM120" i="5"/>
  <c r="BO120" i="5" s="1"/>
  <c r="BM93" i="5"/>
  <c r="BO93" i="5" s="1"/>
  <c r="BM104" i="5"/>
  <c r="BO104" i="5" s="1"/>
  <c r="BM126" i="5"/>
  <c r="BO126" i="5" s="1"/>
  <c r="BM107" i="5"/>
  <c r="BO107" i="5" s="1"/>
  <c r="BM106" i="5"/>
  <c r="BO106" i="5" s="1"/>
  <c r="BM116" i="5"/>
  <c r="BO116" i="5" s="1"/>
  <c r="BM108" i="5"/>
  <c r="BO108" i="5" s="1"/>
  <c r="BM117" i="5"/>
  <c r="BO117" i="5" s="1"/>
  <c r="BM115" i="5"/>
  <c r="BO115" i="5" s="1"/>
  <c r="BM110" i="5"/>
  <c r="BO110" i="5" s="1"/>
  <c r="BM94" i="5"/>
  <c r="BO94" i="5" s="1"/>
  <c r="BM90" i="5"/>
  <c r="BO90" i="5" s="1"/>
  <c r="BM124" i="5"/>
  <c r="BO124" i="5" s="1"/>
  <c r="BM105" i="5"/>
  <c r="BO105" i="5" s="1"/>
  <c r="BM112" i="5"/>
  <c r="BO112" i="5" s="1"/>
  <c r="BM89" i="5"/>
  <c r="BO89" i="5" s="1"/>
  <c r="BM109" i="5"/>
  <c r="BO109" i="5" s="1"/>
  <c r="BM85" i="5"/>
  <c r="BO85" i="5" s="1"/>
  <c r="BM99" i="5"/>
  <c r="BO99" i="5" s="1"/>
  <c r="BM88" i="5"/>
  <c r="BO88" i="5" s="1"/>
  <c r="BM114" i="5"/>
  <c r="BO114" i="5" s="1"/>
  <c r="BM118" i="5"/>
  <c r="BO118" i="5" s="1"/>
  <c r="BM119" i="5"/>
  <c r="BO119" i="5" s="1"/>
  <c r="BM98" i="5"/>
  <c r="BO98" i="5" s="1"/>
  <c r="BG93" i="5"/>
  <c r="AI49" i="5"/>
  <c r="AS49" i="5" s="1"/>
  <c r="BG49" i="5"/>
  <c r="AJ98" i="5"/>
  <c r="AT98" i="5" s="1"/>
  <c r="AI98" i="5"/>
  <c r="AS98" i="5" s="1"/>
  <c r="BG98" i="5"/>
  <c r="BG92" i="5"/>
  <c r="AJ60" i="5"/>
  <c r="AT60" i="5" s="1"/>
  <c r="AI108" i="5"/>
  <c r="AS108" i="5" s="1"/>
  <c r="AJ108" i="5"/>
  <c r="AT108" i="5" s="1"/>
  <c r="BG108" i="5"/>
  <c r="BG34" i="5"/>
  <c r="AJ67" i="5"/>
  <c r="AT67" i="5" s="1"/>
  <c r="BG67" i="5"/>
  <c r="AK92" i="5"/>
  <c r="AV92" i="5" s="1"/>
  <c r="BH28" i="5"/>
  <c r="BF96" i="5"/>
  <c r="BF41" i="5"/>
  <c r="AI41" i="5"/>
  <c r="AS41" i="5" s="1"/>
  <c r="BF89" i="5"/>
  <c r="AI89" i="5"/>
  <c r="AS89" i="5" s="1"/>
  <c r="BF29" i="5"/>
  <c r="AI29" i="5"/>
  <c r="AS29" i="5" s="1"/>
  <c r="AI61" i="5"/>
  <c r="AS61" i="5" s="1"/>
  <c r="BF78" i="5"/>
  <c r="AI78" i="5"/>
  <c r="AS78" i="5" s="1"/>
  <c r="BF109" i="5"/>
  <c r="AI109" i="5"/>
  <c r="AS109" i="5" s="1"/>
  <c r="BF33" i="5"/>
  <c r="AI33" i="5"/>
  <c r="AS33" i="5" s="1"/>
  <c r="BF35" i="5"/>
  <c r="AI35" i="5"/>
  <c r="AS35" i="5" s="1"/>
  <c r="BF38" i="5"/>
  <c r="AI38" i="5"/>
  <c r="AS38" i="5" s="1"/>
  <c r="BF79" i="5"/>
  <c r="AI79" i="5"/>
  <c r="AS79" i="5" s="1"/>
  <c r="AE75" i="5"/>
  <c r="AO75" i="5" s="1"/>
  <c r="T75" i="5"/>
  <c r="T95" i="5"/>
  <c r="AF95" i="5" s="1"/>
  <c r="AP95" i="5" s="1"/>
  <c r="AE95" i="5"/>
  <c r="AO95" i="5" s="1"/>
  <c r="T76" i="5"/>
  <c r="AF76" i="5" s="1"/>
  <c r="AP76" i="5" s="1"/>
  <c r="AE76" i="5"/>
  <c r="AO76" i="5" s="1"/>
  <c r="AE67" i="5"/>
  <c r="AO67" i="5" s="1"/>
  <c r="T67" i="5"/>
  <c r="T73" i="5"/>
  <c r="AE73" i="5"/>
  <c r="AO73" i="5" s="1"/>
  <c r="T121" i="5"/>
  <c r="AE121" i="5"/>
  <c r="AO121" i="5" s="1"/>
  <c r="AE31" i="5"/>
  <c r="AO31" i="5" s="1"/>
  <c r="T31" i="5"/>
  <c r="T96" i="5"/>
  <c r="AE103" i="5"/>
  <c r="AO103" i="5" s="1"/>
  <c r="T103" i="5"/>
  <c r="T68" i="5"/>
  <c r="AE68" i="5"/>
  <c r="AO68" i="5" s="1"/>
  <c r="AE47" i="5"/>
  <c r="AO47" i="5" s="1"/>
  <c r="T47" i="5"/>
  <c r="T70" i="5"/>
  <c r="AF70" i="5" s="1"/>
  <c r="AP70" i="5" s="1"/>
  <c r="AE70" i="5"/>
  <c r="AO70" i="5" s="1"/>
  <c r="T79" i="5"/>
  <c r="AF79" i="5" s="1"/>
  <c r="AP79" i="5" s="1"/>
  <c r="AE79" i="5"/>
  <c r="AO79" i="5" s="1"/>
  <c r="AE42" i="5"/>
  <c r="AO42" i="5" s="1"/>
  <c r="T42" i="5"/>
  <c r="T77" i="5"/>
  <c r="AF77" i="5" s="1"/>
  <c r="AP77" i="5" s="1"/>
  <c r="AE77" i="5"/>
  <c r="AO77" i="5" s="1"/>
  <c r="AE38" i="5"/>
  <c r="AO38" i="5" s="1"/>
  <c r="T38" i="5"/>
  <c r="BM125" i="5"/>
  <c r="BO125" i="5" s="1"/>
  <c r="BM92" i="5"/>
  <c r="BO92" i="5" s="1"/>
  <c r="BM87" i="5"/>
  <c r="BO87" i="5" s="1"/>
  <c r="BM102" i="5"/>
  <c r="BO102" i="5" s="1"/>
  <c r="DO19" i="1"/>
  <c r="DY19" i="1"/>
  <c r="CF19" i="1"/>
  <c r="CO19" i="1" s="1"/>
  <c r="ER22" i="2"/>
  <c r="ER21" i="2"/>
  <c r="BL29" i="5" l="1"/>
  <c r="AN29" i="5" s="1"/>
  <c r="BW29" i="5"/>
  <c r="BM29" i="5"/>
  <c r="BB29" i="5"/>
  <c r="BX29" i="5"/>
  <c r="BV29" i="5"/>
  <c r="BY29" i="5" s="1"/>
  <c r="BQ58" i="5"/>
  <c r="BO58" i="5"/>
  <c r="BW84" i="5"/>
  <c r="BM84" i="5"/>
  <c r="BX84" i="5"/>
  <c r="BB84" i="5"/>
  <c r="BL84" i="5"/>
  <c r="AN84" i="5" s="1"/>
  <c r="BO48" i="5"/>
  <c r="BQ48" i="5"/>
  <c r="BQ46" i="5"/>
  <c r="BO46" i="5"/>
  <c r="BW71" i="5"/>
  <c r="BX71" i="5"/>
  <c r="BM71" i="5"/>
  <c r="BL71" i="5"/>
  <c r="AN71" i="5" s="1"/>
  <c r="BB71" i="5"/>
  <c r="BB56" i="5"/>
  <c r="BX56" i="5"/>
  <c r="BM56" i="5"/>
  <c r="BL56" i="5"/>
  <c r="AN56" i="5" s="1"/>
  <c r="BV56" i="5"/>
  <c r="BY56" i="5" s="1"/>
  <c r="BW56" i="5"/>
  <c r="T28" i="5"/>
  <c r="BC28" i="5" s="1"/>
  <c r="AE28" i="5"/>
  <c r="AO28" i="5" s="1"/>
  <c r="AF68" i="5"/>
  <c r="AP68" i="5" s="1"/>
  <c r="AF121" i="5"/>
  <c r="AP121" i="5" s="1"/>
  <c r="AI93" i="5"/>
  <c r="AS93" i="5" s="1"/>
  <c r="BM100" i="5"/>
  <c r="BO100" i="5" s="1"/>
  <c r="BQ35" i="5"/>
  <c r="BO35" i="5"/>
  <c r="BQ77" i="5"/>
  <c r="BO77" i="5"/>
  <c r="BQ86" i="5"/>
  <c r="BO86" i="5"/>
  <c r="AJ27" i="5"/>
  <c r="AT27" i="5" s="1"/>
  <c r="BX100" i="5"/>
  <c r="BV100" i="5" s="1"/>
  <c r="BY100" i="5" s="1"/>
  <c r="BV84" i="5"/>
  <c r="BY84" i="5" s="1"/>
  <c r="T99" i="5"/>
  <c r="AE99" i="5"/>
  <c r="AO99" i="5" s="1"/>
  <c r="T29" i="5"/>
  <c r="BC29" i="5" s="1"/>
  <c r="AE29" i="5"/>
  <c r="AO29" i="5" s="1"/>
  <c r="AE100" i="5"/>
  <c r="AO100" i="5" s="1"/>
  <c r="T100" i="5"/>
  <c r="BB49" i="5"/>
  <c r="BX49" i="5"/>
  <c r="BL49" i="5"/>
  <c r="AN49" i="5" s="1"/>
  <c r="BM49" i="5"/>
  <c r="BW49" i="5"/>
  <c r="BO53" i="5"/>
  <c r="BQ53" i="5"/>
  <c r="T55" i="5"/>
  <c r="BC55" i="5" s="1"/>
  <c r="AE55" i="5"/>
  <c r="AO55" i="5" s="1"/>
  <c r="BQ33" i="5"/>
  <c r="BO33" i="5"/>
  <c r="BQ80" i="5"/>
  <c r="BO80" i="5"/>
  <c r="BQ68" i="5"/>
  <c r="BO68" i="5"/>
  <c r="BM69" i="5"/>
  <c r="BL69" i="5"/>
  <c r="AN69" i="5" s="1"/>
  <c r="BX69" i="5"/>
  <c r="BW69" i="5"/>
  <c r="BB69" i="5"/>
  <c r="BV69" i="5"/>
  <c r="BY69" i="5" s="1"/>
  <c r="BO83" i="5"/>
  <c r="BQ83" i="5"/>
  <c r="T30" i="5"/>
  <c r="BC30" i="5" s="1"/>
  <c r="AE30" i="5"/>
  <c r="AO30" i="5" s="1"/>
  <c r="BO75" i="5"/>
  <c r="BQ75" i="5"/>
  <c r="AE71" i="5"/>
  <c r="AO71" i="5" s="1"/>
  <c r="T71" i="5"/>
  <c r="AE56" i="5"/>
  <c r="AO56" i="5" s="1"/>
  <c r="T56" i="5"/>
  <c r="BC56" i="5" s="1"/>
  <c r="AE65" i="5"/>
  <c r="AO65" i="5" s="1"/>
  <c r="T65" i="5"/>
  <c r="BC65" i="5" s="1"/>
  <c r="BM28" i="5"/>
  <c r="BL28" i="5"/>
  <c r="AN28" i="5" s="1"/>
  <c r="BB28" i="5"/>
  <c r="BW28" i="5"/>
  <c r="BX28" i="5"/>
  <c r="BQ103" i="5"/>
  <c r="BO103" i="5"/>
  <c r="BQ76" i="5"/>
  <c r="BO76" i="5"/>
  <c r="BQ27" i="5"/>
  <c r="BO27" i="5"/>
  <c r="BW55" i="5"/>
  <c r="BX55" i="5"/>
  <c r="BV55" i="5"/>
  <c r="BY55" i="5" s="1"/>
  <c r="BL55" i="5"/>
  <c r="AN55" i="5" s="1"/>
  <c r="BM55" i="5"/>
  <c r="BB55" i="5"/>
  <c r="T51" i="5"/>
  <c r="BC51" i="5" s="1"/>
  <c r="AE51" i="5"/>
  <c r="AO51" i="5" s="1"/>
  <c r="AE114" i="5"/>
  <c r="AO114" i="5" s="1"/>
  <c r="T114" i="5"/>
  <c r="AE89" i="5"/>
  <c r="AO89" i="5" s="1"/>
  <c r="T89" i="5"/>
  <c r="AE98" i="5"/>
  <c r="AO98" i="5" s="1"/>
  <c r="T98" i="5"/>
  <c r="AF98" i="5" s="1"/>
  <c r="AP98" i="5" s="1"/>
  <c r="AE109" i="5"/>
  <c r="AO109" i="5" s="1"/>
  <c r="T109" i="5"/>
  <c r="AF109" i="5" s="1"/>
  <c r="AP109" i="5" s="1"/>
  <c r="BW65" i="5"/>
  <c r="BB65" i="5"/>
  <c r="BX65" i="5"/>
  <c r="BL65" i="5"/>
  <c r="AN65" i="5" s="1"/>
  <c r="BM65" i="5"/>
  <c r="AF75" i="5"/>
  <c r="AP75" i="5" s="1"/>
  <c r="AJ93" i="5"/>
  <c r="AT93" i="5" s="1"/>
  <c r="AI81" i="5"/>
  <c r="AS81" i="5" s="1"/>
  <c r="AJ29" i="5"/>
  <c r="AT29" i="5" s="1"/>
  <c r="BO63" i="5"/>
  <c r="BQ63" i="5"/>
  <c r="BB52" i="5"/>
  <c r="BW52" i="5"/>
  <c r="BM52" i="5"/>
  <c r="BL52" i="5"/>
  <c r="AN52" i="5" s="1"/>
  <c r="BX52" i="5"/>
  <c r="T72" i="5"/>
  <c r="AE72" i="5"/>
  <c r="AO72" i="5" s="1"/>
  <c r="AE90" i="5"/>
  <c r="AO90" i="5" s="1"/>
  <c r="T90" i="5"/>
  <c r="BX43" i="5"/>
  <c r="BB43" i="5"/>
  <c r="BW43" i="5"/>
  <c r="BM43" i="5"/>
  <c r="BL43" i="5"/>
  <c r="AN43" i="5" s="1"/>
  <c r="T85" i="5"/>
  <c r="AE85" i="5"/>
  <c r="AO85" i="5" s="1"/>
  <c r="BQ73" i="5"/>
  <c r="BO73" i="5"/>
  <c r="BO66" i="5"/>
  <c r="BQ66" i="5"/>
  <c r="T69" i="5"/>
  <c r="AE69" i="5"/>
  <c r="AO69" i="5" s="1"/>
  <c r="BO47" i="5"/>
  <c r="BQ47" i="5"/>
  <c r="BW30" i="5"/>
  <c r="BL30" i="5"/>
  <c r="AN30" i="5" s="1"/>
  <c r="BM30" i="5"/>
  <c r="BB30" i="5"/>
  <c r="BX30" i="5"/>
  <c r="BW113" i="5"/>
  <c r="BV113" i="5" s="1"/>
  <c r="BY113" i="5" s="1"/>
  <c r="BL113" i="5" s="1"/>
  <c r="AN113" i="5" s="1"/>
  <c r="BB113" i="5" s="1"/>
  <c r="BM113" i="5"/>
  <c r="BO44" i="5"/>
  <c r="BQ44" i="5"/>
  <c r="BX50" i="5"/>
  <c r="BM50" i="5"/>
  <c r="BB50" i="5"/>
  <c r="BL50" i="5"/>
  <c r="AN50" i="5" s="1"/>
  <c r="BW50" i="5"/>
  <c r="BO62" i="5"/>
  <c r="BQ62" i="5"/>
  <c r="BX45" i="5"/>
  <c r="BM45" i="5"/>
  <c r="BV45" i="5"/>
  <c r="BY45" i="5" s="1"/>
  <c r="BB45" i="5"/>
  <c r="BW45" i="5"/>
  <c r="BL45" i="5"/>
  <c r="AN45" i="5" s="1"/>
  <c r="BO78" i="5"/>
  <c r="BQ78" i="5"/>
  <c r="BL81" i="5"/>
  <c r="AN81" i="5" s="1"/>
  <c r="BW81" i="5"/>
  <c r="BV81" i="5"/>
  <c r="BY81" i="5" s="1"/>
  <c r="BB81" i="5"/>
  <c r="BX81" i="5"/>
  <c r="BM81" i="5"/>
  <c r="BQ39" i="5"/>
  <c r="BO39" i="5"/>
  <c r="BW111" i="5"/>
  <c r="BV111" i="5" s="1"/>
  <c r="BY111" i="5" s="1"/>
  <c r="BL111" i="5" s="1"/>
  <c r="AN111" i="5" s="1"/>
  <c r="BB111" i="5" s="1"/>
  <c r="BM111" i="5"/>
  <c r="AE74" i="5"/>
  <c r="AO74" i="5" s="1"/>
  <c r="T74" i="5"/>
  <c r="T49" i="5"/>
  <c r="BC49" i="5" s="1"/>
  <c r="AE49" i="5"/>
  <c r="AO49" i="5" s="1"/>
  <c r="AI96" i="5"/>
  <c r="AS96" i="5" s="1"/>
  <c r="BQ60" i="5"/>
  <c r="BO60" i="5"/>
  <c r="AF97" i="5"/>
  <c r="AP97" i="5" s="1"/>
  <c r="BH91" i="5"/>
  <c r="BQ40" i="5"/>
  <c r="BO40" i="5"/>
  <c r="AJ117" i="5"/>
  <c r="AT117" i="5" s="1"/>
  <c r="AG69" i="5"/>
  <c r="AQ69" i="5" s="1"/>
  <c r="EP22" i="2"/>
  <c r="T111" i="5"/>
  <c r="AE111" i="5"/>
  <c r="AO111" i="5" s="1"/>
  <c r="BL74" i="5"/>
  <c r="AN74" i="5" s="1"/>
  <c r="BX74" i="5"/>
  <c r="BM74" i="5"/>
  <c r="BB74" i="5"/>
  <c r="BW74" i="5"/>
  <c r="AE52" i="5"/>
  <c r="AO52" i="5" s="1"/>
  <c r="T52" i="5"/>
  <c r="BC52" i="5" s="1"/>
  <c r="T116" i="5"/>
  <c r="AE116" i="5"/>
  <c r="AO116" i="5" s="1"/>
  <c r="BL72" i="5"/>
  <c r="AN72" i="5" s="1"/>
  <c r="BX72" i="5"/>
  <c r="BB72" i="5"/>
  <c r="BW72" i="5"/>
  <c r="BM72" i="5"/>
  <c r="BV72" i="5"/>
  <c r="BY72" i="5" s="1"/>
  <c r="AE43" i="5"/>
  <c r="AO43" i="5" s="1"/>
  <c r="T43" i="5"/>
  <c r="BC43" i="5" s="1"/>
  <c r="BW85" i="5"/>
  <c r="BB85" i="5"/>
  <c r="BM51" i="5"/>
  <c r="BX51" i="5"/>
  <c r="BW51" i="5"/>
  <c r="BL51" i="5"/>
  <c r="AN51" i="5" s="1"/>
  <c r="BB51" i="5"/>
  <c r="BV51" i="5"/>
  <c r="BY51" i="5" s="1"/>
  <c r="BO82" i="5"/>
  <c r="BQ82" i="5"/>
  <c r="BQ59" i="5"/>
  <c r="BO59" i="5"/>
  <c r="BQ64" i="5"/>
  <c r="BO64" i="5"/>
  <c r="BO42" i="5"/>
  <c r="BQ42" i="5"/>
  <c r="AE113" i="5"/>
  <c r="AO113" i="5" s="1"/>
  <c r="T113" i="5"/>
  <c r="AE50" i="5"/>
  <c r="AO50" i="5" s="1"/>
  <c r="T50" i="5"/>
  <c r="BC50" i="5" s="1"/>
  <c r="BO31" i="5"/>
  <c r="BQ31" i="5"/>
  <c r="T45" i="5"/>
  <c r="BC45" i="5" s="1"/>
  <c r="AE45" i="5"/>
  <c r="AO45" i="5" s="1"/>
  <c r="AE119" i="5"/>
  <c r="AO119" i="5" s="1"/>
  <c r="T119" i="5"/>
  <c r="AE110" i="5"/>
  <c r="AO110" i="5" s="1"/>
  <c r="T110" i="5"/>
  <c r="AF73" i="5"/>
  <c r="AP73" i="5" s="1"/>
  <c r="AK81" i="5"/>
  <c r="AV81" i="5" s="1"/>
  <c r="BH39" i="5"/>
  <c r="EQ22" i="2"/>
  <c r="AF96" i="5"/>
  <c r="AP96" i="5" s="1"/>
  <c r="BH81" i="5"/>
  <c r="AJ92" i="5"/>
  <c r="AT92" i="5" s="1"/>
  <c r="AJ45" i="5"/>
  <c r="AT45" i="5" s="1"/>
  <c r="AK39" i="5"/>
  <c r="AV39" i="5" s="1"/>
  <c r="AI87" i="5"/>
  <c r="AS87" i="5" s="1"/>
  <c r="BX103" i="5"/>
  <c r="BV103" i="5" s="1"/>
  <c r="BY103" i="5" s="1"/>
  <c r="AK91" i="5"/>
  <c r="AV91" i="5" s="1"/>
  <c r="AH119" i="5"/>
  <c r="AR119" i="5" s="1"/>
  <c r="AF102" i="5"/>
  <c r="AP102" i="5" s="1"/>
  <c r="AJ82" i="5"/>
  <c r="AT82" i="5" s="1"/>
  <c r="BX86" i="5"/>
  <c r="BV86" i="5" s="1"/>
  <c r="BY86" i="5" s="1"/>
  <c r="BL86" i="5" s="1"/>
  <c r="AN86" i="5" s="1"/>
  <c r="BX90" i="5"/>
  <c r="BV90" i="5" s="1"/>
  <c r="BY90" i="5" s="1"/>
  <c r="BL90" i="5" s="1"/>
  <c r="AN90" i="5" s="1"/>
  <c r="BB90" i="5" s="1"/>
  <c r="BX110" i="5"/>
  <c r="BV110" i="5" s="1"/>
  <c r="BY110" i="5" s="1"/>
  <c r="BX118" i="5"/>
  <c r="BV118" i="5" s="1"/>
  <c r="BY118" i="5" s="1"/>
  <c r="BX106" i="5"/>
  <c r="BV106" i="5" s="1"/>
  <c r="BY106" i="5" s="1"/>
  <c r="BX109" i="5"/>
  <c r="BV109" i="5" s="1"/>
  <c r="BY109" i="5" s="1"/>
  <c r="BL109" i="5" s="1"/>
  <c r="AN109" i="5" s="1"/>
  <c r="BB109" i="5" s="1"/>
  <c r="BX121" i="5"/>
  <c r="BV121" i="5" s="1"/>
  <c r="BY121" i="5" s="1"/>
  <c r="BX94" i="5"/>
  <c r="BV94" i="5" s="1"/>
  <c r="BY94" i="5" s="1"/>
  <c r="BX120" i="5"/>
  <c r="BV120" i="5" s="1"/>
  <c r="BY120" i="5" s="1"/>
  <c r="BL120" i="5" s="1"/>
  <c r="AN120" i="5" s="1"/>
  <c r="BB120" i="5" s="1"/>
  <c r="BX99" i="5"/>
  <c r="BV99" i="5" s="1"/>
  <c r="BY99" i="5" s="1"/>
  <c r="BL99" i="5" s="1"/>
  <c r="AN99" i="5" s="1"/>
  <c r="BB99" i="5" s="1"/>
  <c r="BX107" i="5"/>
  <c r="BV107" i="5" s="1"/>
  <c r="BY107" i="5" s="1"/>
  <c r="AJ84" i="5"/>
  <c r="AT84" i="5" s="1"/>
  <c r="AI32" i="5"/>
  <c r="AS32" i="5" s="1"/>
  <c r="AK57" i="5"/>
  <c r="AV57" i="5" s="1"/>
  <c r="AF105" i="5"/>
  <c r="AP105" i="5" s="1"/>
  <c r="AK27" i="5"/>
  <c r="AK120" i="5"/>
  <c r="AV120" i="5" s="1"/>
  <c r="AJ59" i="5"/>
  <c r="AT59" i="5" s="1"/>
  <c r="EP21" i="2"/>
  <c r="AF107" i="5"/>
  <c r="AP107" i="5" s="1"/>
  <c r="BH34" i="5"/>
  <c r="BX124" i="5"/>
  <c r="BV124" i="5" s="1"/>
  <c r="BY124" i="5" s="1"/>
  <c r="BX98" i="5"/>
  <c r="BV98" i="5" s="1"/>
  <c r="BY98" i="5" s="1"/>
  <c r="BX88" i="5"/>
  <c r="BV88" i="5" s="1"/>
  <c r="BY88" i="5" s="1"/>
  <c r="BX126" i="5"/>
  <c r="BV126" i="5" s="1"/>
  <c r="BY126" i="5" s="1"/>
  <c r="BL126" i="5" s="1"/>
  <c r="AN126" i="5" s="1"/>
  <c r="BB126" i="5" s="1"/>
  <c r="BX96" i="5"/>
  <c r="BV96" i="5" s="1"/>
  <c r="BY96" i="5" s="1"/>
  <c r="BL96" i="5" s="1"/>
  <c r="AN96" i="5" s="1"/>
  <c r="BB96" i="5" s="1"/>
  <c r="BX125" i="5"/>
  <c r="BV125" i="5" s="1"/>
  <c r="BY125" i="5" s="1"/>
  <c r="BX123" i="5"/>
  <c r="BV123" i="5" s="1"/>
  <c r="BY123" i="5" s="1"/>
  <c r="BL123" i="5" s="1"/>
  <c r="AN123" i="5" s="1"/>
  <c r="BB123" i="5" s="1"/>
  <c r="BX97" i="5"/>
  <c r="BV97" i="5" s="1"/>
  <c r="BY97" i="5" s="1"/>
  <c r="BL97" i="5" s="1"/>
  <c r="AN97" i="5" s="1"/>
  <c r="BB97" i="5" s="1"/>
  <c r="BX115" i="5"/>
  <c r="BV115" i="5" s="1"/>
  <c r="BY115" i="5" s="1"/>
  <c r="BL115" i="5" s="1"/>
  <c r="AN115" i="5" s="1"/>
  <c r="BB115" i="5" s="1"/>
  <c r="BX127" i="5"/>
  <c r="BV127" i="5" s="1"/>
  <c r="BY127" i="5" s="1"/>
  <c r="AJ37" i="5"/>
  <c r="AT37" i="5" s="1"/>
  <c r="AJ111" i="5"/>
  <c r="AT111" i="5" s="1"/>
  <c r="AF31" i="5"/>
  <c r="AP31" i="5" s="1"/>
  <c r="AJ64" i="5"/>
  <c r="AT64" i="5" s="1"/>
  <c r="AJ62" i="5"/>
  <c r="AT62" i="5" s="1"/>
  <c r="AK118" i="5"/>
  <c r="AV118" i="5" s="1"/>
  <c r="AK119" i="5"/>
  <c r="AV119" i="5" s="1"/>
  <c r="AJ86" i="5"/>
  <c r="AT86" i="5" s="1"/>
  <c r="AK79" i="5"/>
  <c r="AV79" i="5" s="1"/>
  <c r="AF125" i="5"/>
  <c r="AP125" i="5" s="1"/>
  <c r="AF120" i="5"/>
  <c r="AP120" i="5" s="1"/>
  <c r="AK33" i="5"/>
  <c r="AK126" i="5"/>
  <c r="AV126" i="5" s="1"/>
  <c r="AH118" i="5"/>
  <c r="AR118" i="5" s="1"/>
  <c r="AF101" i="5"/>
  <c r="AP101" i="5" s="1"/>
  <c r="AJ89" i="5"/>
  <c r="AT89" i="5" s="1"/>
  <c r="AJ102" i="5"/>
  <c r="AT102" i="5" s="1"/>
  <c r="AJ65" i="5"/>
  <c r="AT65" i="5" s="1"/>
  <c r="AJ61" i="5"/>
  <c r="AT61" i="5" s="1"/>
  <c r="AK124" i="5"/>
  <c r="AV124" i="5" s="1"/>
  <c r="AJ96" i="5"/>
  <c r="AT96" i="5" s="1"/>
  <c r="AF126" i="5"/>
  <c r="AP126" i="5" s="1"/>
  <c r="AG116" i="5"/>
  <c r="AQ116" i="5" s="1"/>
  <c r="AG50" i="5"/>
  <c r="AQ50" i="5" s="1"/>
  <c r="AG111" i="5"/>
  <c r="AQ111" i="5" s="1"/>
  <c r="AG122" i="5"/>
  <c r="AQ122" i="5" s="1"/>
  <c r="AF115" i="5"/>
  <c r="AP115" i="5" s="1"/>
  <c r="AF92" i="5"/>
  <c r="AP92" i="5" s="1"/>
  <c r="AJ109" i="5"/>
  <c r="AT109" i="5" s="1"/>
  <c r="AI84" i="5"/>
  <c r="AS84" i="5" s="1"/>
  <c r="AJ31" i="5"/>
  <c r="AT31" i="5" s="1"/>
  <c r="AJ75" i="5"/>
  <c r="AT75" i="5" s="1"/>
  <c r="AJ33" i="5"/>
  <c r="AT33" i="5" s="1"/>
  <c r="AG89" i="5"/>
  <c r="AQ89" i="5" s="1"/>
  <c r="BD63" i="5"/>
  <c r="AG63" i="5"/>
  <c r="AQ63" i="5" s="1"/>
  <c r="BD66" i="5"/>
  <c r="AG66" i="5"/>
  <c r="AQ66" i="5" s="1"/>
  <c r="BD87" i="5"/>
  <c r="AG87" i="5"/>
  <c r="AQ87" i="5" s="1"/>
  <c r="AG55" i="5"/>
  <c r="AQ55" i="5" s="1"/>
  <c r="BD33" i="5"/>
  <c r="AG33" i="5"/>
  <c r="AQ33" i="5" s="1"/>
  <c r="BD59" i="5"/>
  <c r="AG59" i="5"/>
  <c r="AQ59" i="5" s="1"/>
  <c r="AG90" i="5"/>
  <c r="AQ90" i="5" s="1"/>
  <c r="BD103" i="5"/>
  <c r="AG103" i="5"/>
  <c r="AQ103" i="5" s="1"/>
  <c r="AK103" i="5"/>
  <c r="AV103" i="5" s="1"/>
  <c r="AK29" i="5"/>
  <c r="AV29" i="5" s="1"/>
  <c r="BD82" i="5"/>
  <c r="AG82" i="5"/>
  <c r="AQ82" i="5" s="1"/>
  <c r="AG109" i="5"/>
  <c r="AQ109" i="5" s="1"/>
  <c r="BD46" i="5"/>
  <c r="AG46" i="5"/>
  <c r="AQ46" i="5" s="1"/>
  <c r="BD64" i="5"/>
  <c r="AG64" i="5"/>
  <c r="AQ64" i="5" s="1"/>
  <c r="AG29" i="5"/>
  <c r="AQ29" i="5" s="1"/>
  <c r="BD57" i="5"/>
  <c r="AG57" i="5"/>
  <c r="AQ57" i="5" s="1"/>
  <c r="AG121" i="5"/>
  <c r="AQ121" i="5" s="1"/>
  <c r="AG45" i="5"/>
  <c r="AQ45" i="5" s="1"/>
  <c r="AG75" i="5"/>
  <c r="AQ75" i="5" s="1"/>
  <c r="BD100" i="5"/>
  <c r="AG100" i="5"/>
  <c r="AQ100" i="5" s="1"/>
  <c r="BD31" i="5"/>
  <c r="AG31" i="5"/>
  <c r="AQ31" i="5" s="1"/>
  <c r="BD83" i="5"/>
  <c r="AG83" i="5"/>
  <c r="AQ83" i="5" s="1"/>
  <c r="BD97" i="5"/>
  <c r="AG97" i="5"/>
  <c r="AQ97" i="5" s="1"/>
  <c r="BD32" i="5"/>
  <c r="AG32" i="5"/>
  <c r="AQ32" i="5" s="1"/>
  <c r="BD78" i="5"/>
  <c r="AG78" i="5"/>
  <c r="AQ78" i="5" s="1"/>
  <c r="BD62" i="5"/>
  <c r="AG62" i="5"/>
  <c r="AQ62" i="5" s="1"/>
  <c r="AG125" i="5"/>
  <c r="AQ125" i="5" s="1"/>
  <c r="BD61" i="5"/>
  <c r="AG61" i="5"/>
  <c r="AQ61" i="5" s="1"/>
  <c r="BD60" i="5"/>
  <c r="AG60" i="5"/>
  <c r="AQ60" i="5" s="1"/>
  <c r="BD42" i="5"/>
  <c r="AG42" i="5"/>
  <c r="AQ42" i="5" s="1"/>
  <c r="BD92" i="5"/>
  <c r="AG92" i="5"/>
  <c r="AQ92" i="5" s="1"/>
  <c r="BD77" i="5"/>
  <c r="AG77" i="5"/>
  <c r="AQ77" i="5" s="1"/>
  <c r="BD39" i="5"/>
  <c r="AG39" i="5"/>
  <c r="AQ39" i="5" s="1"/>
  <c r="AI95" i="5"/>
  <c r="AS95" i="5" s="1"/>
  <c r="AI85" i="5"/>
  <c r="AS85" i="5" s="1"/>
  <c r="AI46" i="5"/>
  <c r="AS46" i="5" s="1"/>
  <c r="AI55" i="5"/>
  <c r="AS55" i="5" s="1"/>
  <c r="AI80" i="5"/>
  <c r="AS80" i="5" s="1"/>
  <c r="BD37" i="5"/>
  <c r="AG37" i="5"/>
  <c r="AQ37" i="5" s="1"/>
  <c r="BD91" i="5"/>
  <c r="AG91" i="5"/>
  <c r="AQ91" i="5" s="1"/>
  <c r="BD117" i="5"/>
  <c r="AG117" i="5"/>
  <c r="AQ117" i="5" s="1"/>
  <c r="BD47" i="5"/>
  <c r="AG47" i="5"/>
  <c r="AQ47" i="5" s="1"/>
  <c r="BD27" i="5"/>
  <c r="AG27" i="5"/>
  <c r="AQ27" i="5" s="1"/>
  <c r="BD94" i="5"/>
  <c r="AG94" i="5"/>
  <c r="AQ94" i="5" s="1"/>
  <c r="BF75" i="5"/>
  <c r="AI75" i="5"/>
  <c r="AS75" i="5" s="1"/>
  <c r="BH103" i="5"/>
  <c r="AJ112" i="5"/>
  <c r="AT112" i="5" s="1"/>
  <c r="AK35" i="5"/>
  <c r="AV35" i="5" s="1"/>
  <c r="BD101" i="5"/>
  <c r="AG101" i="5"/>
  <c r="AQ101" i="5" s="1"/>
  <c r="AG118" i="5"/>
  <c r="AQ118" i="5" s="1"/>
  <c r="BD98" i="5"/>
  <c r="AG98" i="5"/>
  <c r="AQ98" i="5" s="1"/>
  <c r="BD76" i="5"/>
  <c r="AG76" i="5"/>
  <c r="AQ76" i="5" s="1"/>
  <c r="AG123" i="5"/>
  <c r="AQ123" i="5" s="1"/>
  <c r="AG120" i="5"/>
  <c r="AQ120" i="5" s="1"/>
  <c r="AG65" i="5"/>
  <c r="AQ65" i="5" s="1"/>
  <c r="BD34" i="5"/>
  <c r="AG34" i="5"/>
  <c r="AQ34" i="5" s="1"/>
  <c r="BD95" i="5"/>
  <c r="AG95" i="5"/>
  <c r="AQ95" i="5" s="1"/>
  <c r="AF124" i="5"/>
  <c r="AP124" i="5" s="1"/>
  <c r="AG124" i="5"/>
  <c r="AQ124" i="5" s="1"/>
  <c r="AG56" i="5"/>
  <c r="AQ56" i="5" s="1"/>
  <c r="BD93" i="5"/>
  <c r="AG93" i="5"/>
  <c r="AQ93" i="5" s="1"/>
  <c r="AG126" i="5"/>
  <c r="AQ126" i="5" s="1"/>
  <c r="BD58" i="5"/>
  <c r="AG58" i="5"/>
  <c r="AQ58" i="5" s="1"/>
  <c r="BD110" i="5"/>
  <c r="AG110" i="5"/>
  <c r="AQ110" i="5" s="1"/>
  <c r="BD79" i="5"/>
  <c r="AG79" i="5"/>
  <c r="AQ79" i="5" s="1"/>
  <c r="BD49" i="5"/>
  <c r="AG49" i="5"/>
  <c r="AQ49" i="5" s="1"/>
  <c r="BD112" i="5"/>
  <c r="AG112" i="5"/>
  <c r="AQ112" i="5" s="1"/>
  <c r="AG43" i="5"/>
  <c r="AQ43" i="5" s="1"/>
  <c r="BD44" i="5"/>
  <c r="AG44" i="5"/>
  <c r="AQ44" i="5" s="1"/>
  <c r="BD115" i="5"/>
  <c r="AG115" i="5"/>
  <c r="AQ115" i="5" s="1"/>
  <c r="BD86" i="5"/>
  <c r="AG86" i="5"/>
  <c r="AQ86" i="5" s="1"/>
  <c r="BD54" i="5"/>
  <c r="AG54" i="5"/>
  <c r="AQ54" i="5" s="1"/>
  <c r="BD38" i="5"/>
  <c r="AG38" i="5"/>
  <c r="AQ38" i="5" s="1"/>
  <c r="AJ71" i="5"/>
  <c r="AT71" i="5" s="1"/>
  <c r="AI97" i="5"/>
  <c r="AS97" i="5" s="1"/>
  <c r="BF97" i="5"/>
  <c r="AI110" i="5"/>
  <c r="AS110" i="5" s="1"/>
  <c r="BF110" i="5"/>
  <c r="BF48" i="5"/>
  <c r="AI48" i="5"/>
  <c r="AS48" i="5" s="1"/>
  <c r="AG51" i="5"/>
  <c r="AQ51" i="5" s="1"/>
  <c r="BD104" i="5"/>
  <c r="AG104" i="5"/>
  <c r="AQ104" i="5" s="1"/>
  <c r="AG127" i="5"/>
  <c r="AQ127" i="5" s="1"/>
  <c r="BD40" i="5"/>
  <c r="AG40" i="5"/>
  <c r="AQ40" i="5" s="1"/>
  <c r="AJ106" i="5"/>
  <c r="AT106" i="5" s="1"/>
  <c r="AI28" i="5"/>
  <c r="AS28" i="5" s="1"/>
  <c r="AK121" i="5"/>
  <c r="AV121" i="5" s="1"/>
  <c r="AK123" i="5"/>
  <c r="AV123" i="5" s="1"/>
  <c r="AW122" i="5" s="1"/>
  <c r="AG113" i="5"/>
  <c r="AQ113" i="5" s="1"/>
  <c r="BD102" i="5"/>
  <c r="AG102" i="5"/>
  <c r="AQ102" i="5" s="1"/>
  <c r="AG88" i="5"/>
  <c r="AQ88" i="5" s="1"/>
  <c r="AG52" i="5"/>
  <c r="AQ52" i="5" s="1"/>
  <c r="BD84" i="5"/>
  <c r="AG84" i="5"/>
  <c r="AQ84" i="5" s="1"/>
  <c r="AF119" i="5"/>
  <c r="AP119" i="5" s="1"/>
  <c r="AG119" i="5"/>
  <c r="AQ119" i="5" s="1"/>
  <c r="AG114" i="5"/>
  <c r="AQ114" i="5" s="1"/>
  <c r="BD105" i="5"/>
  <c r="AG105" i="5"/>
  <c r="AQ105" i="5" s="1"/>
  <c r="BD99" i="5"/>
  <c r="AG99" i="5"/>
  <c r="AQ99" i="5" s="1"/>
  <c r="AG85" i="5"/>
  <c r="AQ85" i="5" s="1"/>
  <c r="BD35" i="5"/>
  <c r="AG35" i="5"/>
  <c r="AQ35" i="5" s="1"/>
  <c r="BD53" i="5"/>
  <c r="AG53" i="5"/>
  <c r="AQ53" i="5" s="1"/>
  <c r="BD36" i="5"/>
  <c r="AG36" i="5"/>
  <c r="AQ36" i="5" s="1"/>
  <c r="BD107" i="5"/>
  <c r="AG107" i="5"/>
  <c r="AQ107" i="5" s="1"/>
  <c r="AG108" i="5"/>
  <c r="AQ108" i="5" s="1"/>
  <c r="BD81" i="5"/>
  <c r="AG81" i="5"/>
  <c r="AQ81" i="5" s="1"/>
  <c r="BD80" i="5"/>
  <c r="AG80" i="5"/>
  <c r="AQ80" i="5" s="1"/>
  <c r="BD48" i="5"/>
  <c r="AG48" i="5"/>
  <c r="AQ48" i="5" s="1"/>
  <c r="BD96" i="5"/>
  <c r="AG96" i="5"/>
  <c r="AQ96" i="5" s="1"/>
  <c r="AG28" i="5"/>
  <c r="AQ28" i="5" s="1"/>
  <c r="AG30" i="5"/>
  <c r="AQ30" i="5" s="1"/>
  <c r="AG106" i="5"/>
  <c r="AQ106" i="5" s="1"/>
  <c r="BD67" i="5"/>
  <c r="AG67" i="5"/>
  <c r="AQ67" i="5" s="1"/>
  <c r="BD41" i="5"/>
  <c r="AG41" i="5"/>
  <c r="AQ41" i="5" s="1"/>
  <c r="AJ85" i="5"/>
  <c r="AT85" i="5" s="1"/>
  <c r="AJ101" i="5"/>
  <c r="AT101" i="5" s="1"/>
  <c r="AI104" i="5"/>
  <c r="AS104" i="5" s="1"/>
  <c r="BC64" i="5"/>
  <c r="AF64" i="5"/>
  <c r="AP64" i="5" s="1"/>
  <c r="BC61" i="5"/>
  <c r="AF61" i="5"/>
  <c r="AP61" i="5" s="1"/>
  <c r="BD89" i="5"/>
  <c r="AF89" i="5"/>
  <c r="AP89" i="5" s="1"/>
  <c r="BD111" i="5"/>
  <c r="AF111" i="5"/>
  <c r="AP111" i="5" s="1"/>
  <c r="AF69" i="5"/>
  <c r="AP69" i="5" s="1"/>
  <c r="AJ99" i="5"/>
  <c r="AT99" i="5" s="1"/>
  <c r="BH99" i="5"/>
  <c r="BC63" i="5"/>
  <c r="AF63" i="5"/>
  <c r="AP63" i="5" s="1"/>
  <c r="AF127" i="5"/>
  <c r="AP127" i="5" s="1"/>
  <c r="BC39" i="5"/>
  <c r="AF39" i="5"/>
  <c r="AP39" i="5" s="1"/>
  <c r="BC34" i="5"/>
  <c r="AF34" i="5"/>
  <c r="AP34" i="5" s="1"/>
  <c r="AF117" i="5"/>
  <c r="AP117" i="5" s="1"/>
  <c r="AK78" i="5"/>
  <c r="AV78" i="5" s="1"/>
  <c r="BC59" i="5"/>
  <c r="AF59" i="5"/>
  <c r="AP59" i="5" s="1"/>
  <c r="BC44" i="5"/>
  <c r="AF44" i="5"/>
  <c r="AP44" i="5" s="1"/>
  <c r="BC36" i="5"/>
  <c r="AF36" i="5"/>
  <c r="AP36" i="5" s="1"/>
  <c r="BD109" i="5"/>
  <c r="AF72" i="5"/>
  <c r="AP72" i="5" s="1"/>
  <c r="BD29" i="5"/>
  <c r="AF29" i="5"/>
  <c r="AP29" i="5" s="1"/>
  <c r="BD45" i="5"/>
  <c r="AF45" i="5"/>
  <c r="AP45" i="5" s="1"/>
  <c r="BC54" i="5"/>
  <c r="AF54" i="5"/>
  <c r="AP54" i="5" s="1"/>
  <c r="AJ69" i="5"/>
  <c r="AT69" i="5" s="1"/>
  <c r="BH63" i="5"/>
  <c r="AJ63" i="5"/>
  <c r="AT63" i="5" s="1"/>
  <c r="AJ74" i="5"/>
  <c r="AT74" i="5" s="1"/>
  <c r="BH74" i="5"/>
  <c r="AJ32" i="5"/>
  <c r="AT32" i="5" s="1"/>
  <c r="BC42" i="5"/>
  <c r="AF42" i="5"/>
  <c r="AP42" i="5" s="1"/>
  <c r="BC67" i="5"/>
  <c r="AF67" i="5"/>
  <c r="AP67" i="5" s="1"/>
  <c r="BC60" i="5"/>
  <c r="AF60" i="5"/>
  <c r="AP60" i="5" s="1"/>
  <c r="BC32" i="5"/>
  <c r="AF32" i="5"/>
  <c r="AP32" i="5" s="1"/>
  <c r="BC46" i="5"/>
  <c r="AF46" i="5"/>
  <c r="AP46" i="5" s="1"/>
  <c r="BD51" i="5"/>
  <c r="AF51" i="5"/>
  <c r="AP51" i="5" s="1"/>
  <c r="BC47" i="5"/>
  <c r="AF47" i="5"/>
  <c r="AP47" i="5" s="1"/>
  <c r="AF103" i="5"/>
  <c r="AP103" i="5" s="1"/>
  <c r="AF104" i="5"/>
  <c r="AP104" i="5" s="1"/>
  <c r="BC53" i="5"/>
  <c r="AF53" i="5"/>
  <c r="AP53" i="5" s="1"/>
  <c r="BC40" i="5"/>
  <c r="AF40" i="5"/>
  <c r="AP40" i="5" s="1"/>
  <c r="BC66" i="5"/>
  <c r="AF66" i="5"/>
  <c r="AP66" i="5" s="1"/>
  <c r="BC37" i="5"/>
  <c r="AF37" i="5"/>
  <c r="AP37" i="5" s="1"/>
  <c r="BD65" i="5"/>
  <c r="AF65" i="5"/>
  <c r="AP65" i="5" s="1"/>
  <c r="BD56" i="5"/>
  <c r="AF56" i="5"/>
  <c r="AP56" i="5" s="1"/>
  <c r="AF74" i="5"/>
  <c r="AP74" i="5" s="1"/>
  <c r="BD43" i="5"/>
  <c r="AF43" i="5"/>
  <c r="AP43" i="5" s="1"/>
  <c r="BC35" i="5"/>
  <c r="AF35" i="5"/>
  <c r="AP35" i="5" s="1"/>
  <c r="AF93" i="5"/>
  <c r="AP93" i="5" s="1"/>
  <c r="AJ94" i="5"/>
  <c r="AT94" i="5" s="1"/>
  <c r="AJ107" i="5"/>
  <c r="AT107" i="5" s="1"/>
  <c r="AJ113" i="5"/>
  <c r="AT113" i="5" s="1"/>
  <c r="AF99" i="5"/>
  <c r="AP99" i="5" s="1"/>
  <c r="AF110" i="5"/>
  <c r="AP110" i="5" s="1"/>
  <c r="BH104" i="5"/>
  <c r="AJ104" i="5"/>
  <c r="AT104" i="5" s="1"/>
  <c r="BH80" i="5"/>
  <c r="AJ80" i="5"/>
  <c r="AT80" i="5" s="1"/>
  <c r="BH90" i="5"/>
  <c r="AJ90" i="5"/>
  <c r="AT90" i="5" s="1"/>
  <c r="AJ83" i="5"/>
  <c r="AT83" i="5" s="1"/>
  <c r="BC38" i="5"/>
  <c r="AF38" i="5"/>
  <c r="AP38" i="5" s="1"/>
  <c r="BC62" i="5"/>
  <c r="AF62" i="5"/>
  <c r="AP62" i="5" s="1"/>
  <c r="BD116" i="5"/>
  <c r="AF116" i="5"/>
  <c r="AP116" i="5" s="1"/>
  <c r="BD50" i="5"/>
  <c r="AF50" i="5"/>
  <c r="AP50" i="5" s="1"/>
  <c r="AF71" i="5"/>
  <c r="AP71" i="5" s="1"/>
  <c r="BD55" i="5"/>
  <c r="AF55" i="5"/>
  <c r="AP55" i="5" s="1"/>
  <c r="BD90" i="5"/>
  <c r="AF90" i="5"/>
  <c r="AP90" i="5" s="1"/>
  <c r="BH73" i="5"/>
  <c r="AJ73" i="5"/>
  <c r="AT73" i="5" s="1"/>
  <c r="AF91" i="5"/>
  <c r="AP91" i="5" s="1"/>
  <c r="AF94" i="5"/>
  <c r="AP94" i="5" s="1"/>
  <c r="BC27" i="5"/>
  <c r="AF27" i="5"/>
  <c r="AP27" i="5" s="1"/>
  <c r="BC48" i="5"/>
  <c r="AF48" i="5"/>
  <c r="AP48" i="5" s="1"/>
  <c r="BC58" i="5"/>
  <c r="AF58" i="5"/>
  <c r="AP58" i="5" s="1"/>
  <c r="BC33" i="5"/>
  <c r="AF33" i="5"/>
  <c r="AP33" i="5" s="1"/>
  <c r="AJ115" i="5"/>
  <c r="AT115" i="5" s="1"/>
  <c r="AJ72" i="5"/>
  <c r="AT72" i="5" s="1"/>
  <c r="BC57" i="5"/>
  <c r="AF57" i="5"/>
  <c r="AP57" i="5" s="1"/>
  <c r="AK37" i="5"/>
  <c r="AV37" i="5" s="1"/>
  <c r="AK127" i="5"/>
  <c r="AV127" i="5" s="1"/>
  <c r="AW127" i="5" s="1"/>
  <c r="BC41" i="5"/>
  <c r="AF41" i="5"/>
  <c r="AP41" i="5" s="1"/>
  <c r="AF122" i="5"/>
  <c r="AP122" i="5" s="1"/>
  <c r="BD113" i="5"/>
  <c r="AF113" i="5"/>
  <c r="AP113" i="5" s="1"/>
  <c r="BD88" i="5"/>
  <c r="AF88" i="5"/>
  <c r="AP88" i="5" s="1"/>
  <c r="BD52" i="5"/>
  <c r="AF52" i="5"/>
  <c r="AP52" i="5" s="1"/>
  <c r="BD114" i="5"/>
  <c r="AF114" i="5"/>
  <c r="AP114" i="5" s="1"/>
  <c r="BD85" i="5"/>
  <c r="AF85" i="5"/>
  <c r="AP85" i="5" s="1"/>
  <c r="BD108" i="5"/>
  <c r="AF108" i="5"/>
  <c r="AP108" i="5" s="1"/>
  <c r="BD28" i="5"/>
  <c r="AF28" i="5"/>
  <c r="AP28" i="5" s="1"/>
  <c r="BD30" i="5"/>
  <c r="AF30" i="5"/>
  <c r="AP30" i="5" s="1"/>
  <c r="BD106" i="5"/>
  <c r="AF106" i="5"/>
  <c r="AP106" i="5" s="1"/>
  <c r="AF87" i="5"/>
  <c r="AP87" i="5" s="1"/>
  <c r="AJ114" i="5"/>
  <c r="AT114" i="5" s="1"/>
  <c r="AF49" i="5"/>
  <c r="AP49" i="5" s="1"/>
  <c r="BH97" i="5"/>
  <c r="AJ97" i="5"/>
  <c r="AT97" i="5" s="1"/>
  <c r="AF100" i="5"/>
  <c r="AP100" i="5" s="1"/>
  <c r="AK86" i="5"/>
  <c r="AV86" i="5" s="1"/>
  <c r="AK87" i="5"/>
  <c r="AV87" i="5" s="1"/>
  <c r="AJ42" i="5"/>
  <c r="AT42" i="5" s="1"/>
  <c r="AJ53" i="5"/>
  <c r="AT53" i="5" s="1"/>
  <c r="AJ54" i="5"/>
  <c r="AT54" i="5" s="1"/>
  <c r="AK98" i="5"/>
  <c r="AV98" i="5" s="1"/>
  <c r="AJ55" i="5"/>
  <c r="AT55" i="5" s="1"/>
  <c r="AK93" i="5"/>
  <c r="AV93" i="5" s="1"/>
  <c r="AJ56" i="5"/>
  <c r="AT56" i="5" s="1"/>
  <c r="AJ57" i="5"/>
  <c r="AT57" i="5" s="1"/>
  <c r="AJ52" i="5"/>
  <c r="AT52" i="5" s="1"/>
  <c r="BQ89" i="5"/>
  <c r="BL89" i="5"/>
  <c r="AN89" i="5" s="1"/>
  <c r="BB89" i="5" s="1"/>
  <c r="BL107" i="5"/>
  <c r="AN107" i="5" s="1"/>
  <c r="BB107" i="5" s="1"/>
  <c r="BQ107" i="5"/>
  <c r="BI71" i="5"/>
  <c r="AK71" i="5"/>
  <c r="AV71" i="5" s="1"/>
  <c r="BI96" i="5"/>
  <c r="AK96" i="5"/>
  <c r="AV96" i="5" s="1"/>
  <c r="BI74" i="5"/>
  <c r="AK74" i="5"/>
  <c r="AV74" i="5" s="1"/>
  <c r="BI102" i="5"/>
  <c r="AK102" i="5"/>
  <c r="AV102" i="5" s="1"/>
  <c r="BI76" i="5"/>
  <c r="AK76" i="5"/>
  <c r="AV76" i="5" s="1"/>
  <c r="AK66" i="5"/>
  <c r="AV66" i="5" s="1"/>
  <c r="BI66" i="5"/>
  <c r="AH84" i="5"/>
  <c r="AR84" i="5" s="1"/>
  <c r="BE84" i="5"/>
  <c r="AH66" i="5"/>
  <c r="AR66" i="5" s="1"/>
  <c r="BE56" i="5"/>
  <c r="AH56" i="5"/>
  <c r="AR56" i="5" s="1"/>
  <c r="BE114" i="5"/>
  <c r="AH114" i="5"/>
  <c r="AR114" i="5" s="1"/>
  <c r="AH60" i="5"/>
  <c r="AR60" i="5" s="1"/>
  <c r="BE60" i="5"/>
  <c r="AH40" i="5"/>
  <c r="AR40" i="5" s="1"/>
  <c r="BE40" i="5"/>
  <c r="BE106" i="5"/>
  <c r="AH106" i="5"/>
  <c r="AR106" i="5" s="1"/>
  <c r="BE94" i="5"/>
  <c r="AH94" i="5"/>
  <c r="AR94" i="5" s="1"/>
  <c r="AK54" i="5"/>
  <c r="AV54" i="5" s="1"/>
  <c r="BL118" i="5"/>
  <c r="AN118" i="5" s="1"/>
  <c r="BB118" i="5" s="1"/>
  <c r="BQ118" i="5"/>
  <c r="BQ99" i="5"/>
  <c r="BL112" i="5"/>
  <c r="AN112" i="5" s="1"/>
  <c r="BB112" i="5" s="1"/>
  <c r="BQ112" i="5"/>
  <c r="BL94" i="5"/>
  <c r="AN94" i="5" s="1"/>
  <c r="BB94" i="5" s="1"/>
  <c r="BQ94" i="5"/>
  <c r="BQ108" i="5"/>
  <c r="BL108" i="5"/>
  <c r="AN108" i="5" s="1"/>
  <c r="BB108" i="5" s="1"/>
  <c r="BQ126" i="5"/>
  <c r="BQ121" i="5"/>
  <c r="BL121" i="5"/>
  <c r="AN121" i="5" s="1"/>
  <c r="BB121" i="5" s="1"/>
  <c r="AV45" i="5"/>
  <c r="AK108" i="5"/>
  <c r="AV108" i="5" s="1"/>
  <c r="BI99" i="5"/>
  <c r="AK99" i="5"/>
  <c r="AV99" i="5" s="1"/>
  <c r="AK52" i="5"/>
  <c r="AV52" i="5" s="1"/>
  <c r="AV32" i="5"/>
  <c r="BI56" i="5"/>
  <c r="AK56" i="5"/>
  <c r="AV56" i="5" s="1"/>
  <c r="BI72" i="5"/>
  <c r="AK72" i="5"/>
  <c r="AV72" i="5" s="1"/>
  <c r="BI90" i="5"/>
  <c r="AK90" i="5"/>
  <c r="AV90" i="5" s="1"/>
  <c r="BI100" i="5"/>
  <c r="AK100" i="5"/>
  <c r="AV100" i="5" s="1"/>
  <c r="BI73" i="5"/>
  <c r="AK73" i="5"/>
  <c r="AV73" i="5" s="1"/>
  <c r="BI114" i="5"/>
  <c r="AK114" i="5"/>
  <c r="AV114" i="5" s="1"/>
  <c r="AW125" i="5"/>
  <c r="AW123" i="5"/>
  <c r="BE102" i="5"/>
  <c r="AH102" i="5"/>
  <c r="AR102" i="5" s="1"/>
  <c r="BE53" i="5"/>
  <c r="AH53" i="5"/>
  <c r="AR53" i="5" s="1"/>
  <c r="AH93" i="5"/>
  <c r="AR93" i="5" s="1"/>
  <c r="BE93" i="5"/>
  <c r="BE78" i="5"/>
  <c r="AH78" i="5"/>
  <c r="AR78" i="5" s="1"/>
  <c r="BE50" i="5"/>
  <c r="AH50" i="5"/>
  <c r="AR50" i="5" s="1"/>
  <c r="BE46" i="5"/>
  <c r="AH46" i="5"/>
  <c r="AR46" i="5" s="1"/>
  <c r="AH71" i="5"/>
  <c r="AR71" i="5" s="1"/>
  <c r="BE71" i="5"/>
  <c r="BE99" i="5"/>
  <c r="AH99" i="5"/>
  <c r="AR99" i="5" s="1"/>
  <c r="BE52" i="5"/>
  <c r="AH52" i="5"/>
  <c r="AR52" i="5" s="1"/>
  <c r="AH35" i="5"/>
  <c r="AR35" i="5" s="1"/>
  <c r="BE35" i="5"/>
  <c r="BE74" i="5"/>
  <c r="AH74" i="5"/>
  <c r="AR74" i="5" s="1"/>
  <c r="BE85" i="5"/>
  <c r="AH85" i="5"/>
  <c r="AR85" i="5" s="1"/>
  <c r="BE98" i="5"/>
  <c r="AH98" i="5"/>
  <c r="AR98" i="5" s="1"/>
  <c r="AH38" i="5"/>
  <c r="AR38" i="5" s="1"/>
  <c r="BE38" i="5"/>
  <c r="AH47" i="5"/>
  <c r="AR47" i="5" s="1"/>
  <c r="BE47" i="5"/>
  <c r="AH96" i="5"/>
  <c r="AR96" i="5" s="1"/>
  <c r="BE96" i="5"/>
  <c r="BE61" i="5"/>
  <c r="AH61" i="5"/>
  <c r="AR61" i="5" s="1"/>
  <c r="BE43" i="5"/>
  <c r="AH43" i="5"/>
  <c r="AR43" i="5" s="1"/>
  <c r="AH92" i="5"/>
  <c r="AR92" i="5" s="1"/>
  <c r="BE92" i="5"/>
  <c r="AH42" i="5"/>
  <c r="AR42" i="5" s="1"/>
  <c r="BE42" i="5"/>
  <c r="AH108" i="5"/>
  <c r="AR108" i="5" s="1"/>
  <c r="BE108" i="5"/>
  <c r="AH67" i="5"/>
  <c r="AR67" i="5" s="1"/>
  <c r="BQ127" i="5"/>
  <c r="BL127" i="5"/>
  <c r="AN127" i="5" s="1"/>
  <c r="BB127" i="5" s="1"/>
  <c r="AK67" i="5"/>
  <c r="AV67" i="5" s="1"/>
  <c r="AK68" i="5"/>
  <c r="AV68" i="5" s="1"/>
  <c r="BQ125" i="5"/>
  <c r="BL125" i="5"/>
  <c r="AN125" i="5" s="1"/>
  <c r="BB125" i="5" s="1"/>
  <c r="BL119" i="5"/>
  <c r="AN119" i="5" s="1"/>
  <c r="BB119" i="5" s="1"/>
  <c r="BQ119" i="5"/>
  <c r="BQ90" i="5"/>
  <c r="BQ120" i="5"/>
  <c r="BI63" i="5"/>
  <c r="AK63" i="5"/>
  <c r="AV63" i="5" s="1"/>
  <c r="BI97" i="5"/>
  <c r="AK97" i="5"/>
  <c r="AV97" i="5" s="1"/>
  <c r="AH37" i="5"/>
  <c r="AR37" i="5" s="1"/>
  <c r="BE37" i="5"/>
  <c r="AH69" i="5"/>
  <c r="AR69" i="5" s="1"/>
  <c r="AH64" i="5"/>
  <c r="AR64" i="5" s="1"/>
  <c r="BE33" i="5"/>
  <c r="AH33" i="5"/>
  <c r="AR33" i="5" s="1"/>
  <c r="AH65" i="5"/>
  <c r="AR65" i="5" s="1"/>
  <c r="BE49" i="5"/>
  <c r="AH49" i="5"/>
  <c r="AR49" i="5" s="1"/>
  <c r="AH81" i="5"/>
  <c r="AR81" i="5" s="1"/>
  <c r="BE81" i="5"/>
  <c r="AH103" i="5"/>
  <c r="AR103" i="5" s="1"/>
  <c r="BE103" i="5"/>
  <c r="BQ102" i="5"/>
  <c r="BL102" i="5"/>
  <c r="AN102" i="5" s="1"/>
  <c r="BB102" i="5" s="1"/>
  <c r="BQ87" i="5"/>
  <c r="BL87" i="5"/>
  <c r="AN87" i="5" s="1"/>
  <c r="BB87" i="5" s="1"/>
  <c r="BQ114" i="5"/>
  <c r="BL114" i="5"/>
  <c r="AN114" i="5" s="1"/>
  <c r="BB114" i="5" s="1"/>
  <c r="BQ85" i="5"/>
  <c r="BL85" i="5"/>
  <c r="AN85" i="5" s="1"/>
  <c r="BL105" i="5"/>
  <c r="AN105" i="5" s="1"/>
  <c r="BB105" i="5" s="1"/>
  <c r="BQ105" i="5"/>
  <c r="BL110" i="5"/>
  <c r="AN110" i="5" s="1"/>
  <c r="BB110" i="5" s="1"/>
  <c r="BQ110" i="5"/>
  <c r="BL116" i="5"/>
  <c r="AN116" i="5" s="1"/>
  <c r="BB116" i="5" s="1"/>
  <c r="BQ116" i="5"/>
  <c r="BL104" i="5"/>
  <c r="AN104" i="5" s="1"/>
  <c r="BB104" i="5" s="1"/>
  <c r="BQ104" i="5"/>
  <c r="BL122" i="5"/>
  <c r="AN122" i="5" s="1"/>
  <c r="BB122" i="5" s="1"/>
  <c r="BQ122" i="5"/>
  <c r="BL103" i="5"/>
  <c r="AN103" i="5" s="1"/>
  <c r="BB103" i="5" s="1"/>
  <c r="AV43" i="5"/>
  <c r="AK110" i="5"/>
  <c r="AV110" i="5" s="1"/>
  <c r="BI83" i="5"/>
  <c r="AK83" i="5"/>
  <c r="AV83" i="5" s="1"/>
  <c r="AV31" i="5"/>
  <c r="AV27" i="5"/>
  <c r="BI80" i="5"/>
  <c r="AK80" i="5"/>
  <c r="AV80" i="5" s="1"/>
  <c r="BI106" i="5"/>
  <c r="AK106" i="5"/>
  <c r="AV106" i="5" s="1"/>
  <c r="AK65" i="5"/>
  <c r="AV65" i="5" s="1"/>
  <c r="BI65" i="5"/>
  <c r="BI85" i="5"/>
  <c r="AK85" i="5"/>
  <c r="AV85" i="5" s="1"/>
  <c r="BI115" i="5"/>
  <c r="AK115" i="5"/>
  <c r="AV115" i="5" s="1"/>
  <c r="BI89" i="5"/>
  <c r="AK89" i="5"/>
  <c r="AV89" i="5" s="1"/>
  <c r="BI77" i="5"/>
  <c r="AK77" i="5"/>
  <c r="AV77" i="5" s="1"/>
  <c r="AK70" i="5"/>
  <c r="AV70" i="5" s="1"/>
  <c r="BI70" i="5"/>
  <c r="BI55" i="5"/>
  <c r="AK55" i="5"/>
  <c r="AV55" i="5" s="1"/>
  <c r="BI104" i="5"/>
  <c r="AK104" i="5"/>
  <c r="AV104" i="5" s="1"/>
  <c r="BE51" i="5"/>
  <c r="AH51" i="5"/>
  <c r="AR51" i="5" s="1"/>
  <c r="BE100" i="5"/>
  <c r="AH100" i="5"/>
  <c r="AR100" i="5" s="1"/>
  <c r="BE73" i="5"/>
  <c r="AH73" i="5"/>
  <c r="AR73" i="5" s="1"/>
  <c r="BE109" i="5"/>
  <c r="AH109" i="5"/>
  <c r="AR109" i="5" s="1"/>
  <c r="BE77" i="5"/>
  <c r="AH77" i="5"/>
  <c r="AR77" i="5" s="1"/>
  <c r="AH95" i="5"/>
  <c r="AR95" i="5" s="1"/>
  <c r="BE95" i="5"/>
  <c r="AH83" i="5"/>
  <c r="AR83" i="5" s="1"/>
  <c r="BE83" i="5"/>
  <c r="BE115" i="5"/>
  <c r="AH115" i="5"/>
  <c r="AR115" i="5" s="1"/>
  <c r="BE89" i="5"/>
  <c r="AH89" i="5"/>
  <c r="AR89" i="5" s="1"/>
  <c r="BE29" i="5"/>
  <c r="AH29" i="5"/>
  <c r="AR29" i="5" s="1"/>
  <c r="AH32" i="5"/>
  <c r="AR32" i="5" s="1"/>
  <c r="BE32" i="5"/>
  <c r="BE82" i="5"/>
  <c r="AH82" i="5"/>
  <c r="AR82" i="5" s="1"/>
  <c r="AH55" i="5"/>
  <c r="AR55" i="5" s="1"/>
  <c r="BE55" i="5"/>
  <c r="BE80" i="5"/>
  <c r="AH80" i="5"/>
  <c r="AR80" i="5" s="1"/>
  <c r="AH36" i="5"/>
  <c r="AR36" i="5" s="1"/>
  <c r="BE36" i="5"/>
  <c r="BE90" i="5"/>
  <c r="AH90" i="5"/>
  <c r="AR90" i="5" s="1"/>
  <c r="AH79" i="5"/>
  <c r="AR79" i="5" s="1"/>
  <c r="BE79" i="5"/>
  <c r="BE30" i="5"/>
  <c r="AH30" i="5"/>
  <c r="AR30" i="5" s="1"/>
  <c r="BE86" i="5"/>
  <c r="AH86" i="5"/>
  <c r="AR86" i="5" s="1"/>
  <c r="BE88" i="5"/>
  <c r="AH88" i="5"/>
  <c r="AR88" i="5" s="1"/>
  <c r="AH41" i="5"/>
  <c r="AR41" i="5" s="1"/>
  <c r="BE41" i="5"/>
  <c r="BQ97" i="5"/>
  <c r="BL100" i="5"/>
  <c r="AN100" i="5" s="1"/>
  <c r="BB100" i="5" s="1"/>
  <c r="BQ100" i="5"/>
  <c r="BL117" i="5"/>
  <c r="AN117" i="5" s="1"/>
  <c r="BB117" i="5" s="1"/>
  <c r="BQ117" i="5"/>
  <c r="BI112" i="5"/>
  <c r="AK112" i="5"/>
  <c r="AV112" i="5" s="1"/>
  <c r="AK53" i="5"/>
  <c r="AV53" i="5" s="1"/>
  <c r="BI82" i="5"/>
  <c r="AK82" i="5"/>
  <c r="AV82" i="5" s="1"/>
  <c r="BI84" i="5"/>
  <c r="AK84" i="5"/>
  <c r="AV84" i="5" s="1"/>
  <c r="BI64" i="5"/>
  <c r="AK64" i="5"/>
  <c r="AV64" i="5" s="1"/>
  <c r="AH110" i="5"/>
  <c r="AR110" i="5" s="1"/>
  <c r="BE110" i="5"/>
  <c r="BE107" i="5"/>
  <c r="AH107" i="5"/>
  <c r="AR107" i="5" s="1"/>
  <c r="AH68" i="5"/>
  <c r="AR68" i="5" s="1"/>
  <c r="BE104" i="5"/>
  <c r="AH104" i="5"/>
  <c r="AR104" i="5" s="1"/>
  <c r="BE97" i="5"/>
  <c r="AH97" i="5"/>
  <c r="AR97" i="5" s="1"/>
  <c r="BE113" i="5"/>
  <c r="AH113" i="5"/>
  <c r="AR113" i="5" s="1"/>
  <c r="AH105" i="5"/>
  <c r="AR105" i="5" s="1"/>
  <c r="BE105" i="5"/>
  <c r="BE44" i="5"/>
  <c r="AH44" i="5"/>
  <c r="AR44" i="5" s="1"/>
  <c r="AH34" i="5"/>
  <c r="AR34" i="5" s="1"/>
  <c r="BE34" i="5"/>
  <c r="BQ92" i="5"/>
  <c r="BL92" i="5"/>
  <c r="AN92" i="5" s="1"/>
  <c r="BB92" i="5" s="1"/>
  <c r="BQ98" i="5"/>
  <c r="BL98" i="5"/>
  <c r="AN98" i="5" s="1"/>
  <c r="BB98" i="5" s="1"/>
  <c r="BQ88" i="5"/>
  <c r="BL88" i="5"/>
  <c r="AN88" i="5" s="1"/>
  <c r="BB88" i="5" s="1"/>
  <c r="BQ109" i="5"/>
  <c r="BQ124" i="5"/>
  <c r="BL124" i="5"/>
  <c r="AN124" i="5" s="1"/>
  <c r="BB124" i="5" s="1"/>
  <c r="BQ115" i="5"/>
  <c r="BQ106" i="5"/>
  <c r="BL106" i="5"/>
  <c r="AN106" i="5" s="1"/>
  <c r="BB106" i="5" s="1"/>
  <c r="BL93" i="5"/>
  <c r="AN93" i="5" s="1"/>
  <c r="BB93" i="5" s="1"/>
  <c r="BQ93" i="5"/>
  <c r="BL91" i="5"/>
  <c r="AN91" i="5" s="1"/>
  <c r="BB91" i="5" s="1"/>
  <c r="BQ91" i="5"/>
  <c r="AK117" i="5"/>
  <c r="AV117" i="5" s="1"/>
  <c r="BI59" i="5"/>
  <c r="AK59" i="5"/>
  <c r="AV59" i="5" s="1"/>
  <c r="AV33" i="5"/>
  <c r="BI75" i="5"/>
  <c r="AK75" i="5"/>
  <c r="AV75" i="5" s="1"/>
  <c r="BI61" i="5"/>
  <c r="AK61" i="5"/>
  <c r="AV61" i="5" s="1"/>
  <c r="BI95" i="5"/>
  <c r="AK95" i="5"/>
  <c r="AV95" i="5" s="1"/>
  <c r="AK58" i="5"/>
  <c r="AV58" i="5" s="1"/>
  <c r="BI58" i="5"/>
  <c r="AV36" i="5"/>
  <c r="BI113" i="5"/>
  <c r="AK113" i="5"/>
  <c r="AV113" i="5" s="1"/>
  <c r="BI101" i="5"/>
  <c r="AK101" i="5"/>
  <c r="AV101" i="5" s="1"/>
  <c r="BI107" i="5"/>
  <c r="AK107" i="5"/>
  <c r="AV107" i="5" s="1"/>
  <c r="BI109" i="5"/>
  <c r="AK109" i="5"/>
  <c r="AV109" i="5" s="1"/>
  <c r="BI62" i="5"/>
  <c r="AK62" i="5"/>
  <c r="AV62" i="5" s="1"/>
  <c r="BI69" i="5"/>
  <c r="AK69" i="5"/>
  <c r="AV69" i="5" s="1"/>
  <c r="BI94" i="5"/>
  <c r="AK94" i="5"/>
  <c r="AV94" i="5" s="1"/>
  <c r="BI111" i="5"/>
  <c r="AK111" i="5"/>
  <c r="AV111" i="5" s="1"/>
  <c r="AK49" i="5"/>
  <c r="AV49" i="5" s="1"/>
  <c r="AK51" i="5"/>
  <c r="AV51" i="5" s="1"/>
  <c r="AK47" i="5"/>
  <c r="AV47" i="5" s="1"/>
  <c r="AK50" i="5"/>
  <c r="AV50" i="5" s="1"/>
  <c r="AK41" i="5"/>
  <c r="AV41" i="5" s="1"/>
  <c r="AK42" i="5"/>
  <c r="AV42" i="5" s="1"/>
  <c r="AK48" i="5"/>
  <c r="AV48" i="5" s="1"/>
  <c r="AK46" i="5"/>
  <c r="AV46" i="5" s="1"/>
  <c r="AK44" i="5"/>
  <c r="AV44" i="5" s="1"/>
  <c r="AJ48" i="5"/>
  <c r="AT48" i="5" s="1"/>
  <c r="AJ44" i="5"/>
  <c r="AT44" i="5" s="1"/>
  <c r="AJ49" i="5"/>
  <c r="AT49" i="5" s="1"/>
  <c r="AJ46" i="5"/>
  <c r="AT46" i="5" s="1"/>
  <c r="AJ47" i="5"/>
  <c r="AT47" i="5" s="1"/>
  <c r="AJ50" i="5"/>
  <c r="AT50" i="5" s="1"/>
  <c r="AJ51" i="5"/>
  <c r="AT51" i="5" s="1"/>
  <c r="BE28" i="5"/>
  <c r="AH28" i="5"/>
  <c r="AR28" i="5" s="1"/>
  <c r="BE31" i="5"/>
  <c r="AH31" i="5"/>
  <c r="AR31" i="5" s="1"/>
  <c r="BE58" i="5"/>
  <c r="AH58" i="5"/>
  <c r="AR58" i="5" s="1"/>
  <c r="AH63" i="5"/>
  <c r="AR63" i="5" s="1"/>
  <c r="BE48" i="5"/>
  <c r="AH48" i="5"/>
  <c r="AR48" i="5" s="1"/>
  <c r="AH111" i="5"/>
  <c r="AR111" i="5" s="1"/>
  <c r="BE111" i="5"/>
  <c r="AH87" i="5"/>
  <c r="AR87" i="5" s="1"/>
  <c r="BE87" i="5"/>
  <c r="BE76" i="5"/>
  <c r="AH76" i="5"/>
  <c r="AR76" i="5" s="1"/>
  <c r="BE75" i="5"/>
  <c r="AH75" i="5"/>
  <c r="AR75" i="5" s="1"/>
  <c r="AH72" i="5"/>
  <c r="AR72" i="5" s="1"/>
  <c r="BE72" i="5"/>
  <c r="AH101" i="5"/>
  <c r="AR101" i="5" s="1"/>
  <c r="BE101" i="5"/>
  <c r="BE116" i="5"/>
  <c r="AH116" i="5"/>
  <c r="AR116" i="5" s="1"/>
  <c r="BE59" i="5"/>
  <c r="AH59" i="5"/>
  <c r="AR59" i="5" s="1"/>
  <c r="BE45" i="5"/>
  <c r="AH45" i="5"/>
  <c r="AR45" i="5" s="1"/>
  <c r="BE62" i="5"/>
  <c r="AH62" i="5"/>
  <c r="AR62" i="5" s="1"/>
  <c r="BE112" i="5"/>
  <c r="AH112" i="5"/>
  <c r="AR112" i="5" s="1"/>
  <c r="BE91" i="5"/>
  <c r="AH91" i="5"/>
  <c r="AR91" i="5" s="1"/>
  <c r="AH57" i="5"/>
  <c r="AR57" i="5" s="1"/>
  <c r="BE57" i="5"/>
  <c r="AH27" i="5"/>
  <c r="AR27" i="5" s="1"/>
  <c r="BE27" i="5"/>
  <c r="BE54" i="5"/>
  <c r="AH54" i="5"/>
  <c r="AR54" i="5" s="1"/>
  <c r="AH117" i="5"/>
  <c r="AR117" i="5" s="1"/>
  <c r="BE117" i="5"/>
  <c r="BE70" i="5"/>
  <c r="AH70" i="5"/>
  <c r="AR70" i="5" s="1"/>
  <c r="AH39" i="5"/>
  <c r="AR39" i="5" s="1"/>
  <c r="BE39" i="5"/>
  <c r="BQ123" i="5"/>
  <c r="AK88" i="5"/>
  <c r="AV88" i="5" s="1"/>
  <c r="AK116" i="5"/>
  <c r="AV116" i="5" s="1"/>
  <c r="AK60" i="5"/>
  <c r="AV60" i="5" s="1"/>
  <c r="AK105" i="5"/>
  <c r="AV105" i="5" s="1"/>
  <c r="AW121" i="5" l="1"/>
  <c r="AW118" i="5"/>
  <c r="AW120" i="5"/>
  <c r="BQ50" i="5"/>
  <c r="BO50" i="5"/>
  <c r="BO113" i="5"/>
  <c r="BQ113" i="5"/>
  <c r="BO30" i="5"/>
  <c r="BQ30" i="5"/>
  <c r="BQ52" i="5"/>
  <c r="BO52" i="5"/>
  <c r="BO84" i="5"/>
  <c r="BQ84" i="5"/>
  <c r="BQ69" i="5"/>
  <c r="BO69" i="5"/>
  <c r="BQ49" i="5"/>
  <c r="BO49" i="5"/>
  <c r="BQ51" i="5"/>
  <c r="BO51" i="5"/>
  <c r="BQ111" i="5"/>
  <c r="BO111" i="5"/>
  <c r="BQ81" i="5"/>
  <c r="BO81" i="5"/>
  <c r="BQ45" i="5"/>
  <c r="BO45" i="5"/>
  <c r="BQ28" i="5"/>
  <c r="BO28" i="5"/>
  <c r="BQ56" i="5"/>
  <c r="BO56" i="5"/>
  <c r="BO72" i="5"/>
  <c r="BQ72" i="5"/>
  <c r="BO29" i="5"/>
  <c r="BQ29" i="5"/>
  <c r="BQ74" i="5"/>
  <c r="BO74" i="5"/>
  <c r="BO43" i="5"/>
  <c r="BQ43" i="5"/>
  <c r="BQ65" i="5"/>
  <c r="BO65" i="5"/>
  <c r="BQ55" i="5"/>
  <c r="BO55" i="5"/>
  <c r="BQ71" i="5"/>
  <c r="BO71" i="5"/>
  <c r="AW116" i="5"/>
  <c r="AW119" i="5"/>
  <c r="AW126" i="5"/>
  <c r="AW117" i="5"/>
  <c r="AW124" i="5"/>
  <c r="AW28" i="5"/>
  <c r="AW30" i="5"/>
  <c r="AW39" i="5"/>
  <c r="AW113" i="5"/>
  <c r="AW35" i="5"/>
  <c r="AW86" i="5"/>
  <c r="AW87" i="5"/>
  <c r="AW88" i="5"/>
  <c r="AW64" i="5"/>
  <c r="AW82" i="5"/>
  <c r="AW112" i="5"/>
  <c r="AW70" i="5"/>
  <c r="AW89" i="5"/>
  <c r="AW78" i="5"/>
  <c r="AW80" i="5"/>
  <c r="AW79" i="5"/>
  <c r="AW83" i="5"/>
  <c r="AW72" i="5"/>
  <c r="AW37" i="5"/>
  <c r="AW99" i="5"/>
  <c r="AW98" i="5"/>
  <c r="AW66" i="5"/>
  <c r="AW34" i="5"/>
  <c r="AW40" i="5"/>
  <c r="AW44" i="5"/>
  <c r="AW58" i="5"/>
  <c r="AW57" i="5"/>
  <c r="AW105" i="5"/>
  <c r="AW46" i="5"/>
  <c r="AW50" i="5"/>
  <c r="AW111" i="5"/>
  <c r="AW69" i="5"/>
  <c r="AW109" i="5"/>
  <c r="AW101" i="5"/>
  <c r="AW95" i="5"/>
  <c r="AW75" i="5"/>
  <c r="AW59" i="5"/>
  <c r="AW55" i="5"/>
  <c r="AW85" i="5"/>
  <c r="AW65" i="5"/>
  <c r="AW97" i="5"/>
  <c r="AW68" i="5"/>
  <c r="AW73" i="5"/>
  <c r="AW90" i="5"/>
  <c r="AW32" i="5"/>
  <c r="AW76" i="5"/>
  <c r="AW74" i="5"/>
  <c r="AW71" i="5"/>
  <c r="AW41" i="5"/>
  <c r="AW33" i="5"/>
  <c r="AW60" i="5"/>
  <c r="AW48" i="5"/>
  <c r="AW47" i="5"/>
  <c r="AW36" i="5"/>
  <c r="AW84" i="5"/>
  <c r="AW53" i="5"/>
  <c r="AW77" i="5"/>
  <c r="AW94" i="5"/>
  <c r="AW106" i="5"/>
  <c r="AW27" i="5"/>
  <c r="AW110" i="5"/>
  <c r="AW67" i="5"/>
  <c r="AW56" i="5"/>
  <c r="AW52" i="5"/>
  <c r="AW108" i="5"/>
  <c r="AW54" i="5"/>
  <c r="AW49" i="5"/>
  <c r="AW42" i="5"/>
  <c r="AW51" i="5"/>
  <c r="AW92" i="5"/>
  <c r="AW93" i="5"/>
  <c r="AW91" i="5"/>
  <c r="AW62" i="5"/>
  <c r="AW107" i="5"/>
  <c r="AW29" i="5"/>
  <c r="AW61" i="5"/>
  <c r="AW104" i="5"/>
  <c r="AW103" i="5"/>
  <c r="AW115" i="5"/>
  <c r="AW31" i="5"/>
  <c r="AW43" i="5"/>
  <c r="AW63" i="5"/>
  <c r="AW114" i="5"/>
  <c r="AW100" i="5"/>
  <c r="AW45" i="5"/>
  <c r="AW102" i="5"/>
  <c r="AW96" i="5"/>
  <c r="AW81" i="5"/>
  <c r="AW38" i="5"/>
  <c r="AW22" i="5" l="1"/>
  <c r="AX122" i="5" l="1"/>
  <c r="AX104" i="5"/>
  <c r="AU104" i="5" s="1"/>
  <c r="AM104" i="5" s="1"/>
  <c r="BC104" i="5" s="1"/>
  <c r="BA104" i="5" s="1"/>
  <c r="AX95" i="5"/>
  <c r="AU95" i="5" s="1"/>
  <c r="AM95" i="5" s="1"/>
  <c r="BC95" i="5" s="1"/>
  <c r="BA95" i="5" s="1"/>
  <c r="AX78" i="5"/>
  <c r="AU78" i="5" s="1"/>
  <c r="AM78" i="5" s="1"/>
  <c r="BC78" i="5" s="1"/>
  <c r="BA78" i="5" s="1"/>
  <c r="AX113" i="5"/>
  <c r="AU113" i="5" s="1"/>
  <c r="AM113" i="5" s="1"/>
  <c r="BC113" i="5" s="1"/>
  <c r="BA113" i="5" s="1"/>
  <c r="AX93" i="5"/>
  <c r="AU93" i="5" s="1"/>
  <c r="AM93" i="5" s="1"/>
  <c r="BC93" i="5" s="1"/>
  <c r="BA93" i="5" s="1"/>
  <c r="AX80" i="5"/>
  <c r="AU80" i="5" s="1"/>
  <c r="AM80" i="5" s="1"/>
  <c r="BC80" i="5" s="1"/>
  <c r="BA80" i="5" s="1"/>
  <c r="AX125" i="5"/>
  <c r="AX92" i="5"/>
  <c r="AU92" i="5" s="1"/>
  <c r="AM92" i="5" s="1"/>
  <c r="BC92" i="5" s="1"/>
  <c r="BA92" i="5" s="1"/>
  <c r="AX65" i="5"/>
  <c r="AX39" i="5"/>
  <c r="AX38" i="5"/>
  <c r="AU38" i="5" s="1"/>
  <c r="AM38" i="5" s="1"/>
  <c r="BI38" i="5" s="1"/>
  <c r="BA38" i="5" s="1"/>
  <c r="AX107" i="5"/>
  <c r="AU107" i="5" s="1"/>
  <c r="AM107" i="5" s="1"/>
  <c r="BC107" i="5" s="1"/>
  <c r="BA107" i="5" s="1"/>
  <c r="AX74" i="5"/>
  <c r="AU74" i="5" s="1"/>
  <c r="AM74" i="5" s="1"/>
  <c r="BD74" i="5" s="1"/>
  <c r="AX63" i="5"/>
  <c r="AX52" i="5"/>
  <c r="AU52" i="5" s="1"/>
  <c r="AM52" i="5" s="1"/>
  <c r="BI52" i="5" s="1"/>
  <c r="AX126" i="5"/>
  <c r="AX84" i="5"/>
  <c r="AU84" i="5" s="1"/>
  <c r="AM84" i="5" s="1"/>
  <c r="BC84" i="5" s="1"/>
  <c r="BA84" i="5" s="1"/>
  <c r="AX57" i="5"/>
  <c r="AX46" i="5"/>
  <c r="AX31" i="5"/>
  <c r="AX115" i="5"/>
  <c r="AU115" i="5" s="1"/>
  <c r="AM115" i="5" s="1"/>
  <c r="BC115" i="5" s="1"/>
  <c r="BA115" i="5" s="1"/>
  <c r="AX72" i="5"/>
  <c r="AU72" i="5" s="1"/>
  <c r="AM72" i="5" s="1"/>
  <c r="BD72" i="5" s="1"/>
  <c r="AX71" i="5"/>
  <c r="AU71" i="5" s="1"/>
  <c r="AM71" i="5" s="1"/>
  <c r="BD71" i="5" s="1"/>
  <c r="AX41" i="5"/>
  <c r="AU41" i="5" s="1"/>
  <c r="AM41" i="5" s="1"/>
  <c r="AX29" i="5"/>
  <c r="AU29" i="5" s="1"/>
  <c r="AM29" i="5" s="1"/>
  <c r="BI29" i="5" s="1"/>
  <c r="BA29" i="5" s="1"/>
  <c r="AX73" i="5"/>
  <c r="AU73" i="5" s="1"/>
  <c r="AM73" i="5" s="1"/>
  <c r="BD73" i="5" s="1"/>
  <c r="AX44" i="5"/>
  <c r="AU44" i="5" s="1"/>
  <c r="AM44" i="5" s="1"/>
  <c r="BI44" i="5" s="1"/>
  <c r="AX82" i="5"/>
  <c r="AU82" i="5" s="1"/>
  <c r="AM82" i="5" s="1"/>
  <c r="BC82" i="5" s="1"/>
  <c r="BA82" i="5" s="1"/>
  <c r="AX67" i="5"/>
  <c r="AU67" i="5" s="1"/>
  <c r="AM67" i="5" s="1"/>
  <c r="AX61" i="5"/>
  <c r="AU61" i="5" s="1"/>
  <c r="AM61" i="5" s="1"/>
  <c r="AX103" i="5"/>
  <c r="AU103" i="5" s="1"/>
  <c r="AM103" i="5" s="1"/>
  <c r="BC103" i="5" s="1"/>
  <c r="BA103" i="5" s="1"/>
  <c r="AX59" i="5"/>
  <c r="AU59" i="5" s="1"/>
  <c r="AM59" i="5" s="1"/>
  <c r="AX127" i="5"/>
  <c r="AX43" i="5"/>
  <c r="AU43" i="5" s="1"/>
  <c r="AM43" i="5" s="1"/>
  <c r="AX112" i="5"/>
  <c r="AU112" i="5" s="1"/>
  <c r="AM112" i="5" s="1"/>
  <c r="BC112" i="5" s="1"/>
  <c r="BA112" i="5" s="1"/>
  <c r="AX100" i="5"/>
  <c r="AU100" i="5" s="1"/>
  <c r="AM100" i="5" s="1"/>
  <c r="BC100" i="5" s="1"/>
  <c r="BA100" i="5" s="1"/>
  <c r="AX76" i="5"/>
  <c r="AU76" i="5" s="1"/>
  <c r="AM76" i="5" s="1"/>
  <c r="BC76" i="5" s="1"/>
  <c r="BA76" i="5" s="1"/>
  <c r="AX118" i="5"/>
  <c r="AX101" i="5"/>
  <c r="AU101" i="5" s="1"/>
  <c r="AM101" i="5" s="1"/>
  <c r="BC101" i="5" s="1"/>
  <c r="BA101" i="5" s="1"/>
  <c r="AX86" i="5"/>
  <c r="AU86" i="5" s="1"/>
  <c r="AM86" i="5" s="1"/>
  <c r="BC86" i="5" s="1"/>
  <c r="BA86" i="5" s="1"/>
  <c r="AX62" i="5"/>
  <c r="AU62" i="5" s="1"/>
  <c r="AM62" i="5" s="1"/>
  <c r="AX105" i="5"/>
  <c r="AU105" i="5" s="1"/>
  <c r="AM105" i="5" s="1"/>
  <c r="BC105" i="5" s="1"/>
  <c r="BA105" i="5" s="1"/>
  <c r="AX70" i="5"/>
  <c r="AU70" i="5" s="1"/>
  <c r="AM70" i="5" s="1"/>
  <c r="BD70" i="5" s="1"/>
  <c r="AX53" i="5"/>
  <c r="AU53" i="5" s="1"/>
  <c r="AM53" i="5" s="1"/>
  <c r="BI53" i="5" s="1"/>
  <c r="AX40" i="5"/>
  <c r="AU40" i="5" s="1"/>
  <c r="AM40" i="5" s="1"/>
  <c r="BI40" i="5" s="1"/>
  <c r="BA40" i="5" s="1"/>
  <c r="AX114" i="5"/>
  <c r="AU114" i="5" s="1"/>
  <c r="AM114" i="5" s="1"/>
  <c r="BC114" i="5" s="1"/>
  <c r="BA114" i="5" s="1"/>
  <c r="CJ114" i="5" s="1"/>
  <c r="AX89" i="5"/>
  <c r="AX60" i="5"/>
  <c r="AU60" i="5" s="1"/>
  <c r="AM60" i="5" s="1"/>
  <c r="AX30" i="5"/>
  <c r="AU30" i="5" s="1"/>
  <c r="AM30" i="5" s="1"/>
  <c r="BI30" i="5" s="1"/>
  <c r="BA30" i="5" s="1"/>
  <c r="AX97" i="5"/>
  <c r="AU97" i="5" s="1"/>
  <c r="AM97" i="5" s="1"/>
  <c r="BC97" i="5" s="1"/>
  <c r="BA97" i="5" s="1"/>
  <c r="AX47" i="5"/>
  <c r="AU47" i="5" s="1"/>
  <c r="AM47" i="5" s="1"/>
  <c r="AX119" i="5"/>
  <c r="AX91" i="5"/>
  <c r="AU91" i="5" s="1"/>
  <c r="AM91" i="5" s="1"/>
  <c r="BC91" i="5" s="1"/>
  <c r="BA91" i="5" s="1"/>
  <c r="AX68" i="5"/>
  <c r="AX42" i="5"/>
  <c r="AU42" i="5" s="1"/>
  <c r="AM42" i="5" s="1"/>
  <c r="AX27" i="5"/>
  <c r="AX121" i="5"/>
  <c r="AX102" i="5"/>
  <c r="AU102" i="5" s="1"/>
  <c r="AM102" i="5" s="1"/>
  <c r="BC102" i="5" s="1"/>
  <c r="BA102" i="5" s="1"/>
  <c r="AX83" i="5"/>
  <c r="AU83" i="5" s="1"/>
  <c r="AM83" i="5" s="1"/>
  <c r="BC83" i="5" s="1"/>
  <c r="BA83" i="5" s="1"/>
  <c r="F83" i="5" s="1"/>
  <c r="AX124" i="5"/>
  <c r="AX108" i="5"/>
  <c r="AU108" i="5" s="1"/>
  <c r="AM108" i="5" s="1"/>
  <c r="BC108" i="5" s="1"/>
  <c r="BA108" i="5" s="1"/>
  <c r="AX99" i="5"/>
  <c r="AU99" i="5" s="1"/>
  <c r="AM99" i="5" s="1"/>
  <c r="BC99" i="5" s="1"/>
  <c r="BA99" i="5" s="1"/>
  <c r="AX75" i="5"/>
  <c r="AU75" i="5" s="1"/>
  <c r="AM75" i="5" s="1"/>
  <c r="AX116" i="5"/>
  <c r="AU116" i="5" s="1"/>
  <c r="AM116" i="5" s="1"/>
  <c r="BC116" i="5" s="1"/>
  <c r="BA116" i="5" s="1"/>
  <c r="AX90" i="5"/>
  <c r="AU90" i="5" s="1"/>
  <c r="AM90" i="5" s="1"/>
  <c r="BC90" i="5" s="1"/>
  <c r="BA90" i="5" s="1"/>
  <c r="AX64" i="5"/>
  <c r="AU64" i="5" s="1"/>
  <c r="AM64" i="5" s="1"/>
  <c r="AX54" i="5"/>
  <c r="AU54" i="5" s="1"/>
  <c r="AM54" i="5" s="1"/>
  <c r="BI54" i="5" s="1"/>
  <c r="AX35" i="5"/>
  <c r="AU35" i="5" s="1"/>
  <c r="AM35" i="5" s="1"/>
  <c r="BI35" i="5" s="1"/>
  <c r="BA35" i="5" s="1"/>
  <c r="AX94" i="5"/>
  <c r="AU94" i="5" s="1"/>
  <c r="AM94" i="5" s="1"/>
  <c r="BC94" i="5" s="1"/>
  <c r="BA94" i="5" s="1"/>
  <c r="AX66" i="5"/>
  <c r="AU66" i="5" s="1"/>
  <c r="AM66" i="5" s="1"/>
  <c r="AX51" i="5"/>
  <c r="AU51" i="5" s="1"/>
  <c r="AM51" i="5" s="1"/>
  <c r="AX36" i="5"/>
  <c r="AU36" i="5" s="1"/>
  <c r="AM36" i="5" s="1"/>
  <c r="BI36" i="5" s="1"/>
  <c r="BA36" i="5" s="1"/>
  <c r="AX110" i="5"/>
  <c r="AU110" i="5" s="1"/>
  <c r="AM110" i="5" s="1"/>
  <c r="BC110" i="5" s="1"/>
  <c r="BA110" i="5" s="1"/>
  <c r="AX85" i="5"/>
  <c r="AU85" i="5" s="1"/>
  <c r="AM85" i="5" s="1"/>
  <c r="BC85" i="5" s="1"/>
  <c r="BA85" i="5" s="1"/>
  <c r="AX56" i="5"/>
  <c r="AU56" i="5" s="1"/>
  <c r="AM56" i="5" s="1"/>
  <c r="BF56" i="5" s="1"/>
  <c r="AX45" i="5"/>
  <c r="AU45" i="5" s="1"/>
  <c r="AM45" i="5" s="1"/>
  <c r="AX34" i="5"/>
  <c r="AU34" i="5" s="1"/>
  <c r="AM34" i="5" s="1"/>
  <c r="BI34" i="5" s="1"/>
  <c r="BA34" i="5" s="1"/>
  <c r="AX109" i="5"/>
  <c r="AU109" i="5" s="1"/>
  <c r="AM109" i="5" s="1"/>
  <c r="BC109" i="5" s="1"/>
  <c r="BA109" i="5" s="1"/>
  <c r="AX55" i="5"/>
  <c r="AU55" i="5" s="1"/>
  <c r="AM55" i="5" s="1"/>
  <c r="BF55" i="5" s="1"/>
  <c r="AX106" i="5"/>
  <c r="AU106" i="5" s="1"/>
  <c r="AM106" i="5" s="1"/>
  <c r="BC106" i="5" s="1"/>
  <c r="BA106" i="5" s="1"/>
  <c r="AX111" i="5"/>
  <c r="AU111" i="5" s="1"/>
  <c r="AM111" i="5" s="1"/>
  <c r="BC111" i="5" s="1"/>
  <c r="BA111" i="5" s="1"/>
  <c r="AX37" i="5"/>
  <c r="AU37" i="5" s="1"/>
  <c r="AM37" i="5" s="1"/>
  <c r="BI37" i="5" s="1"/>
  <c r="BA37" i="5" s="1"/>
  <c r="CI37" i="5" s="1"/>
  <c r="AX88" i="5"/>
  <c r="AU88" i="5" s="1"/>
  <c r="AM88" i="5" s="1"/>
  <c r="BC88" i="5" s="1"/>
  <c r="BA88" i="5" s="1"/>
  <c r="CH88" i="5" s="1"/>
  <c r="AX50" i="5"/>
  <c r="AU50" i="5" s="1"/>
  <c r="AM50" i="5" s="1"/>
  <c r="AX81" i="5"/>
  <c r="AU81" i="5" s="1"/>
  <c r="AM81" i="5" s="1"/>
  <c r="BC81" i="5" s="1"/>
  <c r="BA81" i="5" s="1"/>
  <c r="AX48" i="5"/>
  <c r="AU48" i="5" s="1"/>
  <c r="AM48" i="5" s="1"/>
  <c r="AX69" i="5"/>
  <c r="AU69" i="5" s="1"/>
  <c r="AM69" i="5" s="1"/>
  <c r="AX28" i="5"/>
  <c r="AX33" i="5"/>
  <c r="AU33" i="5" s="1"/>
  <c r="AM33" i="5" s="1"/>
  <c r="BI33" i="5" s="1"/>
  <c r="BA33" i="5" s="1"/>
  <c r="AX117" i="5"/>
  <c r="AU117" i="5" s="1"/>
  <c r="AM117" i="5" s="1"/>
  <c r="BC117" i="5" s="1"/>
  <c r="BA117" i="5" s="1"/>
  <c r="AX98" i="5"/>
  <c r="AU98" i="5" s="1"/>
  <c r="AM98" i="5" s="1"/>
  <c r="BC98" i="5" s="1"/>
  <c r="BA98" i="5" s="1"/>
  <c r="AX123" i="5"/>
  <c r="AX87" i="5"/>
  <c r="AU87" i="5" s="1"/>
  <c r="AM87" i="5" s="1"/>
  <c r="BC87" i="5" s="1"/>
  <c r="BA87" i="5" s="1"/>
  <c r="AX77" i="5"/>
  <c r="AU77" i="5" s="1"/>
  <c r="AM77" i="5" s="1"/>
  <c r="BC77" i="5" s="1"/>
  <c r="BA77" i="5" s="1"/>
  <c r="AX79" i="5"/>
  <c r="AU79" i="5" s="1"/>
  <c r="AM79" i="5" s="1"/>
  <c r="BC79" i="5" s="1"/>
  <c r="BA79" i="5" s="1"/>
  <c r="AX120" i="5"/>
  <c r="AX32" i="5"/>
  <c r="AU32" i="5" s="1"/>
  <c r="AM32" i="5" s="1"/>
  <c r="BI32" i="5" s="1"/>
  <c r="BA32" i="5" s="1"/>
  <c r="AX96" i="5"/>
  <c r="AU96" i="5" s="1"/>
  <c r="AM96" i="5" s="1"/>
  <c r="BC96" i="5" s="1"/>
  <c r="BA96" i="5" s="1"/>
  <c r="AX58" i="5"/>
  <c r="AU58" i="5" s="1"/>
  <c r="AM58" i="5" s="1"/>
  <c r="BF58" i="5" s="1"/>
  <c r="AX49" i="5"/>
  <c r="AU49" i="5" s="1"/>
  <c r="AM49" i="5" s="1"/>
  <c r="F84" i="5"/>
  <c r="F85" i="5"/>
  <c r="CS40" i="5"/>
  <c r="CR40" i="5"/>
  <c r="CL40" i="5"/>
  <c r="CH40" i="5"/>
  <c r="CW40" i="5"/>
  <c r="E40" i="5"/>
  <c r="CM40" i="5" s="1"/>
  <c r="CT40" i="5"/>
  <c r="CK40" i="5"/>
  <c r="CI40" i="5"/>
  <c r="CG40" i="5"/>
  <c r="CV40" i="5"/>
  <c r="CU40" i="5"/>
  <c r="CJ40" i="5"/>
  <c r="CQ40" i="5"/>
  <c r="CF40" i="5"/>
  <c r="CI30" i="5"/>
  <c r="CV30" i="5"/>
  <c r="CR30" i="5"/>
  <c r="CL30" i="5"/>
  <c r="CH30" i="5"/>
  <c r="CU30" i="5"/>
  <c r="CQ30" i="5"/>
  <c r="CK30" i="5"/>
  <c r="CG30" i="5"/>
  <c r="CT30" i="5"/>
  <c r="E30" i="5"/>
  <c r="CM30" i="5" s="1"/>
  <c r="CJ30" i="5"/>
  <c r="CS30" i="5"/>
  <c r="CF30" i="5"/>
  <c r="CW30" i="5"/>
  <c r="CL35" i="5"/>
  <c r="CG35" i="5"/>
  <c r="CR35" i="5"/>
  <c r="CK35" i="5"/>
  <c r="CF35" i="5"/>
  <c r="CV35" i="5"/>
  <c r="CQ35" i="5"/>
  <c r="CJ35" i="5"/>
  <c r="E35" i="5"/>
  <c r="CM35" i="5" s="1"/>
  <c r="CU35" i="5"/>
  <c r="CH35" i="5"/>
  <c r="CW35" i="5"/>
  <c r="CS35" i="5"/>
  <c r="CI35" i="5"/>
  <c r="CT35" i="5"/>
  <c r="CV34" i="5"/>
  <c r="CU34" i="5"/>
  <c r="CL34" i="5"/>
  <c r="CW34" i="5"/>
  <c r="E34" i="5"/>
  <c r="CM34" i="5" s="1"/>
  <c r="CI34" i="5"/>
  <c r="CF34" i="5"/>
  <c r="CG34" i="5"/>
  <c r="CQ34" i="5"/>
  <c r="CS34" i="5"/>
  <c r="CH34" i="5"/>
  <c r="CJ34" i="5"/>
  <c r="CT34" i="5"/>
  <c r="CK34" i="5"/>
  <c r="CR34" i="5"/>
  <c r="CV29" i="5"/>
  <c r="CR29" i="5"/>
  <c r="CJ29" i="5"/>
  <c r="CU29" i="5"/>
  <c r="CQ29" i="5"/>
  <c r="CF29" i="5"/>
  <c r="CL29" i="5"/>
  <c r="E29" i="5"/>
  <c r="CM29" i="5" s="1"/>
  <c r="CT29" i="5"/>
  <c r="CH29" i="5"/>
  <c r="CG29" i="5"/>
  <c r="CW29" i="5"/>
  <c r="CS29" i="5"/>
  <c r="CK29" i="5"/>
  <c r="CI29" i="5"/>
  <c r="CV107" i="5"/>
  <c r="CU107" i="5"/>
  <c r="E107" i="5"/>
  <c r="CM107" i="5" s="1"/>
  <c r="CF107" i="5"/>
  <c r="CW107" i="5"/>
  <c r="CR107" i="5"/>
  <c r="CQ107" i="5"/>
  <c r="CS107" i="5"/>
  <c r="CL107" i="5"/>
  <c r="CK107" i="5"/>
  <c r="CT107" i="5"/>
  <c r="CJ107" i="5"/>
  <c r="CI107" i="5"/>
  <c r="CH107" i="5"/>
  <c r="CG107" i="5"/>
  <c r="CH94" i="5"/>
  <c r="CG94" i="5"/>
  <c r="CJ94" i="5"/>
  <c r="CI94" i="5"/>
  <c r="CV94" i="5"/>
  <c r="CU94" i="5"/>
  <c r="E94" i="5"/>
  <c r="CF94" i="5"/>
  <c r="CR94" i="5"/>
  <c r="CQ94" i="5"/>
  <c r="CM94" i="5"/>
  <c r="CW94" i="5"/>
  <c r="CS94" i="5"/>
  <c r="CL94" i="5"/>
  <c r="CK94" i="5"/>
  <c r="CT94" i="5"/>
  <c r="CH114" i="5"/>
  <c r="CU114" i="5"/>
  <c r="CR114" i="5"/>
  <c r="CL114" i="5"/>
  <c r="CL32" i="5"/>
  <c r="CH32" i="5"/>
  <c r="E32" i="5"/>
  <c r="CM32" i="5" s="1"/>
  <c r="CF32" i="5"/>
  <c r="CQ32" i="5"/>
  <c r="CK32" i="5"/>
  <c r="CW32" i="5"/>
  <c r="CS32" i="5"/>
  <c r="CT32" i="5"/>
  <c r="CJ32" i="5"/>
  <c r="CV32" i="5"/>
  <c r="CU32" i="5"/>
  <c r="CI32" i="5"/>
  <c r="CR32" i="5"/>
  <c r="CG32" i="5"/>
  <c r="CL37" i="5"/>
  <c r="CH37" i="5"/>
  <c r="CF37" i="5"/>
  <c r="E37" i="5"/>
  <c r="CM37" i="5" s="1"/>
  <c r="F86" i="5"/>
  <c r="BD69" i="5" l="1"/>
  <c r="BE69" i="5"/>
  <c r="BC75" i="5"/>
  <c r="BD75" i="5"/>
  <c r="BH48" i="5"/>
  <c r="BI48" i="5"/>
  <c r="CS37" i="5"/>
  <c r="CS114" i="5"/>
  <c r="BH51" i="5"/>
  <c r="BI51" i="5"/>
  <c r="CR37" i="5"/>
  <c r="CV114" i="5"/>
  <c r="CV37" i="5"/>
  <c r="CQ37" i="5"/>
  <c r="CQ114" i="5"/>
  <c r="CG114" i="5"/>
  <c r="BH49" i="5"/>
  <c r="BI49" i="5"/>
  <c r="BH50" i="5"/>
  <c r="BI50" i="5"/>
  <c r="CT88" i="5"/>
  <c r="BH44" i="5"/>
  <c r="BA44" i="5" s="1"/>
  <c r="BF66" i="5"/>
  <c r="BE66" i="5"/>
  <c r="BF64" i="5"/>
  <c r="BE64" i="5"/>
  <c r="BF67" i="5"/>
  <c r="BE67" i="5"/>
  <c r="CW88" i="5"/>
  <c r="CF88" i="5"/>
  <c r="CI88" i="5"/>
  <c r="CU88" i="5"/>
  <c r="CU37" i="5"/>
  <c r="CJ37" i="5"/>
  <c r="CK37" i="5"/>
  <c r="CW114" i="5"/>
  <c r="CI114" i="5"/>
  <c r="BG58" i="5"/>
  <c r="BH58" i="5"/>
  <c r="BG55" i="5"/>
  <c r="BH55" i="5"/>
  <c r="BG56" i="5"/>
  <c r="BH56" i="5"/>
  <c r="BH47" i="5"/>
  <c r="BI47" i="5"/>
  <c r="CK88" i="5"/>
  <c r="E88" i="5"/>
  <c r="CM88" i="5" s="1"/>
  <c r="CJ88" i="5"/>
  <c r="CL88" i="5"/>
  <c r="CQ88" i="5"/>
  <c r="CG88" i="5"/>
  <c r="CG37" i="5"/>
  <c r="CT114" i="5"/>
  <c r="CF114" i="5"/>
  <c r="CS88" i="5"/>
  <c r="CR88" i="5"/>
  <c r="CV88" i="5"/>
  <c r="CW37" i="5"/>
  <c r="CT37" i="5"/>
  <c r="CK114" i="5"/>
  <c r="E114" i="5"/>
  <c r="CM114" i="5" s="1"/>
  <c r="F107" i="5"/>
  <c r="BH45" i="5"/>
  <c r="BI45" i="5"/>
  <c r="CH79" i="5"/>
  <c r="CU79" i="5"/>
  <c r="CQ79" i="5"/>
  <c r="CL79" i="5"/>
  <c r="CG79" i="5"/>
  <c r="E79" i="5"/>
  <c r="CM79" i="5" s="1"/>
  <c r="CT79" i="5"/>
  <c r="CK79" i="5"/>
  <c r="CF79" i="5"/>
  <c r="CW79" i="5"/>
  <c r="CJ79" i="5"/>
  <c r="CI79" i="5"/>
  <c r="CV79" i="5"/>
  <c r="CR79" i="5"/>
  <c r="CS79" i="5"/>
  <c r="CF98" i="5"/>
  <c r="CW98" i="5"/>
  <c r="CS98" i="5"/>
  <c r="CG98" i="5"/>
  <c r="CV98" i="5"/>
  <c r="CR98" i="5"/>
  <c r="CL98" i="5"/>
  <c r="CJ98" i="5"/>
  <c r="CU98" i="5"/>
  <c r="CQ98" i="5"/>
  <c r="CK98" i="5"/>
  <c r="CI98" i="5"/>
  <c r="E98" i="5"/>
  <c r="CM98" i="5" s="1"/>
  <c r="CT98" i="5"/>
  <c r="CH98" i="5"/>
  <c r="BF69" i="5"/>
  <c r="BC69" i="5"/>
  <c r="BH54" i="5"/>
  <c r="BG54" i="5"/>
  <c r="CT83" i="5"/>
  <c r="CJ83" i="5"/>
  <c r="CF83" i="5"/>
  <c r="CW83" i="5"/>
  <c r="CS83" i="5"/>
  <c r="CI83" i="5"/>
  <c r="CV83" i="5"/>
  <c r="CR83" i="5"/>
  <c r="CL83" i="5"/>
  <c r="CH83" i="5"/>
  <c r="CU83" i="5"/>
  <c r="CQ83" i="5"/>
  <c r="CK83" i="5"/>
  <c r="CG83" i="5"/>
  <c r="E83" i="5"/>
  <c r="CM83" i="5" s="1"/>
  <c r="BI42" i="5"/>
  <c r="BH42" i="5"/>
  <c r="AU89" i="5"/>
  <c r="AM89" i="5" s="1"/>
  <c r="BC89" i="5" s="1"/>
  <c r="BA89" i="5" s="1"/>
  <c r="BF70" i="5"/>
  <c r="BC70" i="5"/>
  <c r="CS101" i="5"/>
  <c r="CI101" i="5"/>
  <c r="CW101" i="5"/>
  <c r="CR101" i="5"/>
  <c r="CL101" i="5"/>
  <c r="CH101" i="5"/>
  <c r="CU101" i="5"/>
  <c r="CQ101" i="5"/>
  <c r="CK101" i="5"/>
  <c r="E101" i="5"/>
  <c r="CM101" i="5" s="1"/>
  <c r="CV101" i="5"/>
  <c r="CT101" i="5"/>
  <c r="CJ101" i="5"/>
  <c r="CF101" i="5"/>
  <c r="CG101" i="5"/>
  <c r="CT112" i="5"/>
  <c r="CJ112" i="5"/>
  <c r="CF112" i="5"/>
  <c r="CQ112" i="5"/>
  <c r="CS112" i="5"/>
  <c r="CI112" i="5"/>
  <c r="CV112" i="5"/>
  <c r="CW112" i="5"/>
  <c r="CL112" i="5"/>
  <c r="CH112" i="5"/>
  <c r="CU112" i="5"/>
  <c r="CK112" i="5"/>
  <c r="CG112" i="5"/>
  <c r="E112" i="5"/>
  <c r="CM112" i="5" s="1"/>
  <c r="CR112" i="5"/>
  <c r="E103" i="5"/>
  <c r="CQ103" i="5"/>
  <c r="CK103" i="5"/>
  <c r="CF103" i="5"/>
  <c r="CM103" i="5"/>
  <c r="CT103" i="5"/>
  <c r="CH103" i="5"/>
  <c r="CV103" i="5"/>
  <c r="CW103" i="5"/>
  <c r="CS103" i="5"/>
  <c r="CJ103" i="5"/>
  <c r="CG103" i="5"/>
  <c r="CU103" i="5"/>
  <c r="CR103" i="5"/>
  <c r="CL103" i="5"/>
  <c r="CI103" i="5"/>
  <c r="BF71" i="5"/>
  <c r="BC71" i="5"/>
  <c r="AU46" i="5"/>
  <c r="AM46" i="5" s="1"/>
  <c r="BH52" i="5"/>
  <c r="BG52" i="5"/>
  <c r="CW38" i="5"/>
  <c r="CS38" i="5"/>
  <c r="CT38" i="5"/>
  <c r="CF38" i="5"/>
  <c r="CQ38" i="5"/>
  <c r="CL38" i="5"/>
  <c r="CI38" i="5"/>
  <c r="CU38" i="5"/>
  <c r="E38" i="5"/>
  <c r="CR38" i="5"/>
  <c r="CK38" i="5"/>
  <c r="CH38" i="5"/>
  <c r="CM38" i="5"/>
  <c r="CV38" i="5"/>
  <c r="CJ38" i="5"/>
  <c r="CG38" i="5"/>
  <c r="BA125" i="5"/>
  <c r="AU125" i="5"/>
  <c r="AM125" i="5" s="1"/>
  <c r="CQ78" i="5"/>
  <c r="CL78" i="5"/>
  <c r="CH78" i="5"/>
  <c r="CV78" i="5"/>
  <c r="CK78" i="5"/>
  <c r="CW78" i="5"/>
  <c r="CT78" i="5"/>
  <c r="CJ78" i="5"/>
  <c r="E78" i="5"/>
  <c r="CM78" i="5" s="1"/>
  <c r="CU78" i="5"/>
  <c r="CS78" i="5"/>
  <c r="CF78" i="5"/>
  <c r="CR78" i="5"/>
  <c r="CI78" i="5"/>
  <c r="CG78" i="5"/>
  <c r="CQ96" i="5"/>
  <c r="CU96" i="5"/>
  <c r="CT96" i="5"/>
  <c r="CS96" i="5"/>
  <c r="CK96" i="5"/>
  <c r="CJ96" i="5"/>
  <c r="CI96" i="5"/>
  <c r="CW96" i="5"/>
  <c r="CL96" i="5"/>
  <c r="CG96" i="5"/>
  <c r="CF96" i="5"/>
  <c r="CV96" i="5"/>
  <c r="CR96" i="5"/>
  <c r="CH96" i="5"/>
  <c r="E96" i="5"/>
  <c r="CM96" i="5" s="1"/>
  <c r="CJ77" i="5"/>
  <c r="E77" i="5"/>
  <c r="CM77" i="5" s="1"/>
  <c r="CK77" i="5"/>
  <c r="CI77" i="5"/>
  <c r="CF77" i="5"/>
  <c r="CW77" i="5"/>
  <c r="CT77" i="5"/>
  <c r="CH77" i="5"/>
  <c r="CV77" i="5"/>
  <c r="CR77" i="5"/>
  <c r="CG77" i="5"/>
  <c r="CU77" i="5"/>
  <c r="CQ77" i="5"/>
  <c r="CL77" i="5"/>
  <c r="CS77" i="5"/>
  <c r="CW117" i="5"/>
  <c r="CS117" i="5"/>
  <c r="CM117" i="5"/>
  <c r="CG117" i="5"/>
  <c r="CV117" i="5"/>
  <c r="CR117" i="5"/>
  <c r="CL117" i="5"/>
  <c r="CF117" i="5"/>
  <c r="CK117" i="5"/>
  <c r="CU117" i="5"/>
  <c r="CQ117" i="5"/>
  <c r="CH117" i="5"/>
  <c r="CI117" i="5"/>
  <c r="E117" i="5"/>
  <c r="CT117" i="5"/>
  <c r="CJ117" i="5"/>
  <c r="CH109" i="5"/>
  <c r="CR109" i="5"/>
  <c r="CQ109" i="5"/>
  <c r="CT109" i="5"/>
  <c r="CK109" i="5"/>
  <c r="CG109" i="5"/>
  <c r="CJ109" i="5"/>
  <c r="CL109" i="5"/>
  <c r="CV109" i="5"/>
  <c r="CW109" i="5"/>
  <c r="E109" i="5"/>
  <c r="CF109" i="5"/>
  <c r="CU109" i="5"/>
  <c r="CS109" i="5"/>
  <c r="CM109" i="5"/>
  <c r="CI109" i="5"/>
  <c r="CJ85" i="5"/>
  <c r="E85" i="5"/>
  <c r="CM85" i="5"/>
  <c r="CK85" i="5"/>
  <c r="CI85" i="5"/>
  <c r="CF85" i="5"/>
  <c r="CW85" i="5"/>
  <c r="CT85" i="5"/>
  <c r="CH85" i="5"/>
  <c r="CV85" i="5"/>
  <c r="CR85" i="5"/>
  <c r="CS85" i="5"/>
  <c r="CG85" i="5"/>
  <c r="CU85" i="5"/>
  <c r="CQ85" i="5"/>
  <c r="CL85" i="5"/>
  <c r="CL99" i="5"/>
  <c r="E99" i="5"/>
  <c r="CM99" i="5" s="1"/>
  <c r="CF99" i="5"/>
  <c r="CW99" i="5"/>
  <c r="CU99" i="5"/>
  <c r="CH99" i="5"/>
  <c r="CQ99" i="5"/>
  <c r="CI99" i="5"/>
  <c r="CV99" i="5"/>
  <c r="CK99" i="5"/>
  <c r="CT99" i="5"/>
  <c r="CR99" i="5"/>
  <c r="CS99" i="5"/>
  <c r="CG99" i="5"/>
  <c r="CJ99" i="5"/>
  <c r="CT102" i="5"/>
  <c r="CJ102" i="5"/>
  <c r="CF102" i="5"/>
  <c r="CS102" i="5"/>
  <c r="CI102" i="5"/>
  <c r="CV102" i="5"/>
  <c r="CW102" i="5"/>
  <c r="CL102" i="5"/>
  <c r="CH102" i="5"/>
  <c r="CU102" i="5"/>
  <c r="CR102" i="5"/>
  <c r="CK102" i="5"/>
  <c r="CG102" i="5"/>
  <c r="E102" i="5"/>
  <c r="CM102" i="5" s="1"/>
  <c r="CQ102" i="5"/>
  <c r="AU68" i="5"/>
  <c r="AM68" i="5" s="1"/>
  <c r="CU97" i="5"/>
  <c r="CR97" i="5"/>
  <c r="CL97" i="5"/>
  <c r="CI97" i="5"/>
  <c r="E97" i="5"/>
  <c r="CQ97" i="5"/>
  <c r="CK97" i="5"/>
  <c r="CF97" i="5"/>
  <c r="CM97" i="5"/>
  <c r="CT97" i="5"/>
  <c r="CH97" i="5"/>
  <c r="CV97" i="5"/>
  <c r="CW97" i="5"/>
  <c r="CS97" i="5"/>
  <c r="CJ97" i="5"/>
  <c r="CG97" i="5"/>
  <c r="CV105" i="5"/>
  <c r="CR105" i="5"/>
  <c r="CL105" i="5"/>
  <c r="CI105" i="5"/>
  <c r="CU105" i="5"/>
  <c r="CQ105" i="5"/>
  <c r="CK105" i="5"/>
  <c r="CG105" i="5"/>
  <c r="CH105" i="5"/>
  <c r="E105" i="5"/>
  <c r="CM105" i="5" s="1"/>
  <c r="CT105" i="5"/>
  <c r="CJ105" i="5"/>
  <c r="CF105" i="5"/>
  <c r="CW105" i="5"/>
  <c r="CS105" i="5"/>
  <c r="AU118" i="5"/>
  <c r="AM118" i="5" s="1"/>
  <c r="BA118" i="5"/>
  <c r="BI43" i="5"/>
  <c r="BH43" i="5"/>
  <c r="BG61" i="5"/>
  <c r="BF61" i="5"/>
  <c r="BF73" i="5"/>
  <c r="BC73" i="5"/>
  <c r="BF72" i="5"/>
  <c r="BC72" i="5"/>
  <c r="AU57" i="5"/>
  <c r="AM57" i="5" s="1"/>
  <c r="BF57" i="5" s="1"/>
  <c r="AU63" i="5"/>
  <c r="AM63" i="5" s="1"/>
  <c r="AU39" i="5"/>
  <c r="AM39" i="5" s="1"/>
  <c r="BI39" i="5" s="1"/>
  <c r="BA39" i="5" s="1"/>
  <c r="CQ80" i="5"/>
  <c r="CT80" i="5"/>
  <c r="CS80" i="5"/>
  <c r="CL80" i="5"/>
  <c r="CH80" i="5"/>
  <c r="CK80" i="5"/>
  <c r="CJ80" i="5"/>
  <c r="CI80" i="5"/>
  <c r="CG80" i="5"/>
  <c r="CF80" i="5"/>
  <c r="CV80" i="5"/>
  <c r="CU80" i="5"/>
  <c r="E80" i="5"/>
  <c r="CM80" i="5" s="1"/>
  <c r="CW80" i="5"/>
  <c r="CR80" i="5"/>
  <c r="E95" i="5"/>
  <c r="CM95" i="5" s="1"/>
  <c r="CK95" i="5"/>
  <c r="CH95" i="5"/>
  <c r="CT95" i="5"/>
  <c r="CF95" i="5"/>
  <c r="CV95" i="5"/>
  <c r="CR95" i="5"/>
  <c r="CS95" i="5"/>
  <c r="CJ95" i="5"/>
  <c r="CQ95" i="5"/>
  <c r="CL95" i="5"/>
  <c r="CW95" i="5"/>
  <c r="CU95" i="5"/>
  <c r="CI95" i="5"/>
  <c r="CG95" i="5"/>
  <c r="CS87" i="5"/>
  <c r="CW87" i="5"/>
  <c r="CT87" i="5"/>
  <c r="E87" i="5"/>
  <c r="CM87" i="5" s="1"/>
  <c r="CI87" i="5"/>
  <c r="CL87" i="5"/>
  <c r="CR87" i="5"/>
  <c r="CQ87" i="5"/>
  <c r="CV87" i="5"/>
  <c r="CH87" i="5"/>
  <c r="CK87" i="5"/>
  <c r="CF87" i="5"/>
  <c r="CJ87" i="5"/>
  <c r="CU87" i="5"/>
  <c r="CG87" i="5"/>
  <c r="CG33" i="5"/>
  <c r="CI33" i="5"/>
  <c r="CR33" i="5"/>
  <c r="CV33" i="5"/>
  <c r="CT33" i="5"/>
  <c r="CL33" i="5"/>
  <c r="CH33" i="5"/>
  <c r="CF33" i="5"/>
  <c r="CS33" i="5"/>
  <c r="CQ33" i="5"/>
  <c r="CK33" i="5"/>
  <c r="CU33" i="5"/>
  <c r="E33" i="5"/>
  <c r="CM33" i="5" s="1"/>
  <c r="CJ33" i="5"/>
  <c r="CW33" i="5"/>
  <c r="CT81" i="5"/>
  <c r="CJ81" i="5"/>
  <c r="E81" i="5"/>
  <c r="CM81" i="5" s="1"/>
  <c r="CH81" i="5"/>
  <c r="CG81" i="5"/>
  <c r="CF81" i="5"/>
  <c r="CU81" i="5"/>
  <c r="CQ81" i="5"/>
  <c r="CW81" i="5"/>
  <c r="CS81" i="5"/>
  <c r="CK81" i="5"/>
  <c r="CV81" i="5"/>
  <c r="CR81" i="5"/>
  <c r="CL81" i="5"/>
  <c r="CI81" i="5"/>
  <c r="CF111" i="5"/>
  <c r="CW111" i="5"/>
  <c r="CS111" i="5"/>
  <c r="CV111" i="5"/>
  <c r="CR111" i="5"/>
  <c r="CL111" i="5"/>
  <c r="CI111" i="5"/>
  <c r="CU111" i="5"/>
  <c r="CQ111" i="5"/>
  <c r="CK111" i="5"/>
  <c r="CG111" i="5"/>
  <c r="CH111" i="5"/>
  <c r="E111" i="5"/>
  <c r="CM111" i="5" s="1"/>
  <c r="CT111" i="5"/>
  <c r="CJ111" i="5"/>
  <c r="CG110" i="5"/>
  <c r="CU110" i="5"/>
  <c r="CQ110" i="5"/>
  <c r="CL110" i="5"/>
  <c r="CW110" i="5"/>
  <c r="CT110" i="5"/>
  <c r="CJ110" i="5"/>
  <c r="CI110" i="5"/>
  <c r="CS110" i="5"/>
  <c r="CK110" i="5"/>
  <c r="CH110" i="5"/>
  <c r="CV110" i="5"/>
  <c r="CR110" i="5"/>
  <c r="E110" i="5"/>
  <c r="CM110" i="5" s="1"/>
  <c r="CF110" i="5"/>
  <c r="CR90" i="5"/>
  <c r="CL90" i="5"/>
  <c r="CG90" i="5"/>
  <c r="CV90" i="5"/>
  <c r="CQ90" i="5"/>
  <c r="CK90" i="5"/>
  <c r="CU90" i="5"/>
  <c r="CI90" i="5"/>
  <c r="CS90" i="5"/>
  <c r="CH90" i="5"/>
  <c r="E90" i="5"/>
  <c r="CM90" i="5" s="1"/>
  <c r="CT90" i="5"/>
  <c r="CJ90" i="5"/>
  <c r="CF90" i="5"/>
  <c r="CW90" i="5"/>
  <c r="CW108" i="5"/>
  <c r="CU108" i="5"/>
  <c r="CF108" i="5"/>
  <c r="CK108" i="5"/>
  <c r="CS108" i="5"/>
  <c r="CR108" i="5"/>
  <c r="CT108" i="5"/>
  <c r="CG108" i="5"/>
  <c r="CV108" i="5"/>
  <c r="CI108" i="5"/>
  <c r="CL108" i="5"/>
  <c r="E108" i="5"/>
  <c r="CM108" i="5" s="1"/>
  <c r="CJ108" i="5"/>
  <c r="CH108" i="5"/>
  <c r="CQ108" i="5"/>
  <c r="BA121" i="5"/>
  <c r="AU121" i="5"/>
  <c r="AM121" i="5" s="1"/>
  <c r="CJ91" i="5"/>
  <c r="CW91" i="5"/>
  <c r="CL91" i="5"/>
  <c r="CG91" i="5"/>
  <c r="CU91" i="5"/>
  <c r="CS91" i="5"/>
  <c r="CH91" i="5"/>
  <c r="CV91" i="5"/>
  <c r="CQ91" i="5"/>
  <c r="CI91" i="5"/>
  <c r="CT91" i="5"/>
  <c r="CF91" i="5"/>
  <c r="CK91" i="5"/>
  <c r="CR91" i="5"/>
  <c r="E91" i="5"/>
  <c r="CM91" i="5" s="1"/>
  <c r="BG62" i="5"/>
  <c r="BF62" i="5"/>
  <c r="CK76" i="5"/>
  <c r="CG76" i="5"/>
  <c r="CU76" i="5"/>
  <c r="CR76" i="5"/>
  <c r="CT76" i="5"/>
  <c r="CJ76" i="5"/>
  <c r="E76" i="5"/>
  <c r="CM76" i="5" s="1"/>
  <c r="CS76" i="5"/>
  <c r="CI76" i="5"/>
  <c r="CF76" i="5"/>
  <c r="CQ76" i="5"/>
  <c r="CL76" i="5"/>
  <c r="CH76" i="5"/>
  <c r="CV76" i="5"/>
  <c r="CW76" i="5"/>
  <c r="BA127" i="5"/>
  <c r="AU127" i="5"/>
  <c r="AM127" i="5" s="1"/>
  <c r="CT115" i="5"/>
  <c r="CV115" i="5"/>
  <c r="CU115" i="5"/>
  <c r="CJ115" i="5"/>
  <c r="CF115" i="5"/>
  <c r="CR115" i="5"/>
  <c r="CQ115" i="5"/>
  <c r="E115" i="5"/>
  <c r="CW115" i="5"/>
  <c r="CS115" i="5"/>
  <c r="CL115" i="5"/>
  <c r="CK115" i="5"/>
  <c r="CI115" i="5"/>
  <c r="CH115" i="5"/>
  <c r="CG115" i="5"/>
  <c r="CM115" i="5"/>
  <c r="CG84" i="5"/>
  <c r="CU84" i="5"/>
  <c r="CQ84" i="5"/>
  <c r="CL84" i="5"/>
  <c r="CJ84" i="5"/>
  <c r="E84" i="5"/>
  <c r="CM84" i="5"/>
  <c r="CK84" i="5"/>
  <c r="CI84" i="5"/>
  <c r="CF84" i="5"/>
  <c r="CW84" i="5"/>
  <c r="CT84" i="5"/>
  <c r="CH84" i="5"/>
  <c r="CV84" i="5"/>
  <c r="CR84" i="5"/>
  <c r="CS84" i="5"/>
  <c r="BF74" i="5"/>
  <c r="BC74" i="5"/>
  <c r="AU65" i="5"/>
  <c r="AM65" i="5" s="1"/>
  <c r="CK93" i="5"/>
  <c r="CF93" i="5"/>
  <c r="CH93" i="5"/>
  <c r="CI93" i="5"/>
  <c r="CJ93" i="5"/>
  <c r="CR93" i="5"/>
  <c r="E93" i="5"/>
  <c r="CM93" i="5" s="1"/>
  <c r="CS93" i="5"/>
  <c r="CV93" i="5"/>
  <c r="CG93" i="5"/>
  <c r="CU93" i="5"/>
  <c r="CL93" i="5"/>
  <c r="CQ93" i="5"/>
  <c r="CW93" i="5"/>
  <c r="CT93" i="5"/>
  <c r="CV104" i="5"/>
  <c r="CR104" i="5"/>
  <c r="CS104" i="5"/>
  <c r="CJ104" i="5"/>
  <c r="CU104" i="5"/>
  <c r="CI104" i="5"/>
  <c r="E104" i="5"/>
  <c r="CM104" i="5" s="1"/>
  <c r="CK104" i="5"/>
  <c r="CH104" i="5"/>
  <c r="CF104" i="5"/>
  <c r="CW104" i="5"/>
  <c r="CG104" i="5"/>
  <c r="CL104" i="5"/>
  <c r="CT104" i="5"/>
  <c r="CQ104" i="5"/>
  <c r="F30" i="5"/>
  <c r="BA120" i="5"/>
  <c r="AU120" i="5"/>
  <c r="AM120" i="5" s="1"/>
  <c r="BA123" i="5"/>
  <c r="AU123" i="5"/>
  <c r="AM123" i="5" s="1"/>
  <c r="AU28" i="5"/>
  <c r="AM28" i="5" s="1"/>
  <c r="BI28" i="5" s="1"/>
  <c r="BA28" i="5" s="1"/>
  <c r="CR106" i="5"/>
  <c r="E106" i="5"/>
  <c r="CM106" i="5" s="1"/>
  <c r="CU106" i="5"/>
  <c r="CL106" i="5"/>
  <c r="CG106" i="5"/>
  <c r="CF106" i="5"/>
  <c r="CK106" i="5"/>
  <c r="CS106" i="5"/>
  <c r="CT106" i="5"/>
  <c r="CV106" i="5"/>
  <c r="CJ106" i="5"/>
  <c r="CW106" i="5"/>
  <c r="CH106" i="5"/>
  <c r="CI106" i="5"/>
  <c r="CQ106" i="5"/>
  <c r="CH36" i="5"/>
  <c r="CT36" i="5"/>
  <c r="CW36" i="5"/>
  <c r="E36" i="5"/>
  <c r="CM36" i="5" s="1"/>
  <c r="CG36" i="5"/>
  <c r="CV36" i="5"/>
  <c r="CS36" i="5"/>
  <c r="CI36" i="5"/>
  <c r="CF36" i="5"/>
  <c r="CQ36" i="5"/>
  <c r="CK36" i="5"/>
  <c r="CU36" i="5"/>
  <c r="CL36" i="5"/>
  <c r="CJ36" i="5"/>
  <c r="CR36" i="5"/>
  <c r="CQ116" i="5"/>
  <c r="CK116" i="5"/>
  <c r="CG116" i="5"/>
  <c r="CU116" i="5"/>
  <c r="CT116" i="5"/>
  <c r="CJ116" i="5"/>
  <c r="CF116" i="5"/>
  <c r="CW116" i="5"/>
  <c r="CI116" i="5"/>
  <c r="CS116" i="5"/>
  <c r="E116" i="5"/>
  <c r="CM116" i="5" s="1"/>
  <c r="CR116" i="5"/>
  <c r="CL116" i="5"/>
  <c r="CH116" i="5"/>
  <c r="CV116" i="5"/>
  <c r="AU124" i="5"/>
  <c r="AM124" i="5" s="1"/>
  <c r="BA124" i="5"/>
  <c r="AU27" i="5"/>
  <c r="AM27" i="5" s="1"/>
  <c r="BI27" i="5" s="1"/>
  <c r="BA27" i="5" s="1"/>
  <c r="BA119" i="5"/>
  <c r="AU119" i="5"/>
  <c r="AM119" i="5" s="1"/>
  <c r="BG60" i="5"/>
  <c r="BF60" i="5"/>
  <c r="BH53" i="5"/>
  <c r="BG53" i="5"/>
  <c r="CS86" i="5"/>
  <c r="CI86" i="5"/>
  <c r="CV86" i="5"/>
  <c r="CR86" i="5"/>
  <c r="CL86" i="5"/>
  <c r="CH86" i="5"/>
  <c r="CU86" i="5"/>
  <c r="CQ86" i="5"/>
  <c r="CK86" i="5"/>
  <c r="CG86" i="5"/>
  <c r="E86" i="5"/>
  <c r="CM86" i="5" s="1"/>
  <c r="CT86" i="5"/>
  <c r="CJ86" i="5"/>
  <c r="CF86" i="5"/>
  <c r="CW86" i="5"/>
  <c r="CQ100" i="5"/>
  <c r="CK100" i="5"/>
  <c r="E100" i="5"/>
  <c r="CT100" i="5"/>
  <c r="CJ100" i="5"/>
  <c r="CF100" i="5"/>
  <c r="CM100" i="5"/>
  <c r="CV100" i="5"/>
  <c r="CI100" i="5"/>
  <c r="CS100" i="5"/>
  <c r="CH100" i="5"/>
  <c r="CU100" i="5"/>
  <c r="CR100" i="5"/>
  <c r="CL100" i="5"/>
  <c r="CG100" i="5"/>
  <c r="CW100" i="5"/>
  <c r="BG59" i="5"/>
  <c r="BF59" i="5"/>
  <c r="CL82" i="5"/>
  <c r="CH82" i="5"/>
  <c r="CU82" i="5"/>
  <c r="CQ82" i="5"/>
  <c r="CK82" i="5"/>
  <c r="CG82" i="5"/>
  <c r="E82" i="5"/>
  <c r="CM82" i="5" s="1"/>
  <c r="CT82" i="5"/>
  <c r="CJ82" i="5"/>
  <c r="CF82" i="5"/>
  <c r="CW82" i="5"/>
  <c r="CS82" i="5"/>
  <c r="CI82" i="5"/>
  <c r="CV82" i="5"/>
  <c r="CR82" i="5"/>
  <c r="BI41" i="5"/>
  <c r="BH41" i="5"/>
  <c r="AU31" i="5"/>
  <c r="AM31" i="5" s="1"/>
  <c r="BI31" i="5" s="1"/>
  <c r="BA31" i="5" s="1"/>
  <c r="BA126" i="5"/>
  <c r="AU126" i="5"/>
  <c r="AM126" i="5" s="1"/>
  <c r="CL92" i="5"/>
  <c r="CH92" i="5"/>
  <c r="CU92" i="5"/>
  <c r="CQ92" i="5"/>
  <c r="CK92" i="5"/>
  <c r="CG92" i="5"/>
  <c r="E92" i="5"/>
  <c r="CM92" i="5" s="1"/>
  <c r="CT92" i="5"/>
  <c r="CJ92" i="5"/>
  <c r="CF92" i="5"/>
  <c r="CW92" i="5"/>
  <c r="CS92" i="5"/>
  <c r="CI92" i="5"/>
  <c r="CV92" i="5"/>
  <c r="CR92" i="5"/>
  <c r="CS113" i="5"/>
  <c r="CU113" i="5"/>
  <c r="CF113" i="5"/>
  <c r="CL113" i="5"/>
  <c r="CW113" i="5"/>
  <c r="CJ113" i="5"/>
  <c r="CR113" i="5"/>
  <c r="CK113" i="5"/>
  <c r="CI113" i="5"/>
  <c r="E113" i="5"/>
  <c r="CM113" i="5" s="1"/>
  <c r="CT113" i="5"/>
  <c r="CH113" i="5"/>
  <c r="CV113" i="5"/>
  <c r="CQ113" i="5"/>
  <c r="CG113" i="5"/>
  <c r="AU122" i="5"/>
  <c r="AM122" i="5" s="1"/>
  <c r="BA122" i="5"/>
  <c r="F40" i="5"/>
  <c r="F94" i="5"/>
  <c r="F34" i="5"/>
  <c r="F32" i="5"/>
  <c r="F29" i="5"/>
  <c r="F35" i="5"/>
  <c r="BA75" i="5" l="1"/>
  <c r="F82" i="5"/>
  <c r="BD68" i="5"/>
  <c r="BE68" i="5"/>
  <c r="BA50" i="5"/>
  <c r="BA49" i="5"/>
  <c r="BA51" i="5"/>
  <c r="BA48" i="5"/>
  <c r="F80" i="5"/>
  <c r="BA64" i="5"/>
  <c r="BF65" i="5"/>
  <c r="BE65" i="5"/>
  <c r="BA65" i="5" s="1"/>
  <c r="CK65" i="5" s="1"/>
  <c r="BA47" i="5"/>
  <c r="BA55" i="5"/>
  <c r="E55" i="5" s="1"/>
  <c r="CM55" i="5" s="1"/>
  <c r="F37" i="5"/>
  <c r="BF63" i="5"/>
  <c r="BA63" i="5" s="1"/>
  <c r="CI63" i="5" s="1"/>
  <c r="BE63" i="5"/>
  <c r="BA67" i="5"/>
  <c r="BA66" i="5"/>
  <c r="F75" i="5"/>
  <c r="F76" i="5"/>
  <c r="F88" i="5"/>
  <c r="F108" i="5"/>
  <c r="F112" i="5"/>
  <c r="F79" i="5"/>
  <c r="BA74" i="5"/>
  <c r="CJ74" i="5" s="1"/>
  <c r="F114" i="5"/>
  <c r="F95" i="5"/>
  <c r="F97" i="5"/>
  <c r="F103" i="5"/>
  <c r="CR55" i="5"/>
  <c r="CQ55" i="5"/>
  <c r="CL55" i="5"/>
  <c r="CG55" i="5"/>
  <c r="CW55" i="5"/>
  <c r="CV55" i="5"/>
  <c r="CJ55" i="5"/>
  <c r="CT55" i="5"/>
  <c r="CK55" i="5"/>
  <c r="CF55" i="5"/>
  <c r="CI55" i="5"/>
  <c r="CH55" i="5"/>
  <c r="CU55" i="5"/>
  <c r="CS55" i="5"/>
  <c r="F104" i="5"/>
  <c r="F105" i="5"/>
  <c r="F77" i="5"/>
  <c r="F113" i="5"/>
  <c r="BA53" i="5"/>
  <c r="CV53" i="5" s="1"/>
  <c r="F111" i="5"/>
  <c r="F81" i="5"/>
  <c r="F96" i="5"/>
  <c r="F78" i="5"/>
  <c r="F98" i="5"/>
  <c r="BA56" i="5"/>
  <c r="BA58" i="5"/>
  <c r="E47" i="5"/>
  <c r="CM47" i="5" s="1"/>
  <c r="CV47" i="5"/>
  <c r="CU47" i="5"/>
  <c r="CT47" i="5"/>
  <c r="CS47" i="5"/>
  <c r="CR47" i="5"/>
  <c r="CK47" i="5"/>
  <c r="CI47" i="5"/>
  <c r="CL47" i="5"/>
  <c r="CG47" i="5"/>
  <c r="CF47" i="5"/>
  <c r="CW47" i="5"/>
  <c r="CH47" i="5"/>
  <c r="CQ47" i="5"/>
  <c r="CJ47" i="5"/>
  <c r="F91" i="5"/>
  <c r="F110" i="5"/>
  <c r="BG57" i="5"/>
  <c r="BH57" i="5"/>
  <c r="F117" i="5"/>
  <c r="F100" i="5"/>
  <c r="F116" i="5"/>
  <c r="F115" i="5"/>
  <c r="BA72" i="5"/>
  <c r="CQ72" i="5" s="1"/>
  <c r="BA61" i="5"/>
  <c r="CV61" i="5" s="1"/>
  <c r="F109" i="5"/>
  <c r="BH46" i="5"/>
  <c r="BI46" i="5"/>
  <c r="F101" i="5"/>
  <c r="BA45" i="5"/>
  <c r="F102" i="5"/>
  <c r="CJ27" i="5"/>
  <c r="CW27" i="5"/>
  <c r="CS27" i="5"/>
  <c r="CQ27" i="5"/>
  <c r="CF27" i="5"/>
  <c r="CR27" i="5"/>
  <c r="CK27" i="5"/>
  <c r="CL27" i="5"/>
  <c r="CI27" i="5"/>
  <c r="E27" i="5"/>
  <c r="CM27" i="5" s="1"/>
  <c r="CT27" i="5"/>
  <c r="CH27" i="5"/>
  <c r="CU27" i="5"/>
  <c r="CG27" i="5"/>
  <c r="CV27" i="5"/>
  <c r="F106" i="5"/>
  <c r="F99" i="5"/>
  <c r="E31" i="5"/>
  <c r="CM31" i="5" s="1"/>
  <c r="CR31" i="5"/>
  <c r="CT31" i="5"/>
  <c r="CG31" i="5"/>
  <c r="CV31" i="5"/>
  <c r="CF31" i="5"/>
  <c r="CU31" i="5"/>
  <c r="CH31" i="5"/>
  <c r="CK31" i="5"/>
  <c r="CL31" i="5"/>
  <c r="CS31" i="5"/>
  <c r="CJ31" i="5"/>
  <c r="CW31" i="5"/>
  <c r="CI31" i="5"/>
  <c r="CQ31" i="5"/>
  <c r="CW28" i="5"/>
  <c r="CJ28" i="5"/>
  <c r="CG28" i="5"/>
  <c r="CR28" i="5"/>
  <c r="CL28" i="5"/>
  <c r="E28" i="5"/>
  <c r="CM28" i="5" s="1"/>
  <c r="CI28" i="5"/>
  <c r="CK28" i="5"/>
  <c r="CS28" i="5"/>
  <c r="CT28" i="5"/>
  <c r="CF28" i="5"/>
  <c r="CV28" i="5"/>
  <c r="CH28" i="5"/>
  <c r="CQ28" i="5"/>
  <c r="CU28" i="5"/>
  <c r="CI89" i="5"/>
  <c r="CF89" i="5"/>
  <c r="CW89" i="5"/>
  <c r="CT89" i="5"/>
  <c r="CH89" i="5"/>
  <c r="CV89" i="5"/>
  <c r="CR89" i="5"/>
  <c r="CS89" i="5"/>
  <c r="CG89" i="5"/>
  <c r="CU89" i="5"/>
  <c r="CQ89" i="5"/>
  <c r="CL89" i="5"/>
  <c r="CJ89" i="5"/>
  <c r="E89" i="5"/>
  <c r="CM89" i="5" s="1"/>
  <c r="CK89" i="5"/>
  <c r="BA41" i="5"/>
  <c r="CJ123" i="5"/>
  <c r="CF123" i="5"/>
  <c r="CS123" i="5"/>
  <c r="CW123" i="5"/>
  <c r="CV123" i="5"/>
  <c r="CU123" i="5"/>
  <c r="CT123" i="5"/>
  <c r="E123" i="5"/>
  <c r="CM123" i="5" s="1"/>
  <c r="CI123" i="5"/>
  <c r="CR123" i="5"/>
  <c r="CL123" i="5"/>
  <c r="CQ123" i="5"/>
  <c r="CK123" i="5"/>
  <c r="CG123" i="5"/>
  <c r="CH123" i="5"/>
  <c r="F87" i="5"/>
  <c r="CG39" i="5"/>
  <c r="CI39" i="5"/>
  <c r="CV39" i="5"/>
  <c r="CU39" i="5"/>
  <c r="E39" i="5"/>
  <c r="CM39" i="5" s="1"/>
  <c r="CL39" i="5"/>
  <c r="CH39" i="5"/>
  <c r="CT39" i="5"/>
  <c r="CW39" i="5"/>
  <c r="CR39" i="5"/>
  <c r="CQ39" i="5"/>
  <c r="CJ39" i="5"/>
  <c r="CK39" i="5"/>
  <c r="CS39" i="5"/>
  <c r="CF39" i="5"/>
  <c r="F38" i="5"/>
  <c r="BA54" i="5"/>
  <c r="CH126" i="5"/>
  <c r="CV126" i="5"/>
  <c r="CR126" i="5"/>
  <c r="CS126" i="5"/>
  <c r="CQ126" i="5"/>
  <c r="CK126" i="5"/>
  <c r="CU126" i="5"/>
  <c r="E126" i="5"/>
  <c r="CM126" i="5" s="1"/>
  <c r="CT126" i="5"/>
  <c r="CJ126" i="5"/>
  <c r="CG126" i="5"/>
  <c r="CL126" i="5"/>
  <c r="CI126" i="5"/>
  <c r="CW126" i="5"/>
  <c r="CF126" i="5"/>
  <c r="CQ122" i="5"/>
  <c r="CK122" i="5"/>
  <c r="CT122" i="5"/>
  <c r="CU122" i="5"/>
  <c r="E122" i="5"/>
  <c r="CM122" i="5" s="1"/>
  <c r="CW122" i="5"/>
  <c r="CR122" i="5"/>
  <c r="CL122" i="5"/>
  <c r="CG122" i="5"/>
  <c r="CF122" i="5"/>
  <c r="CS122" i="5"/>
  <c r="CJ122" i="5"/>
  <c r="CV122" i="5"/>
  <c r="CH122" i="5"/>
  <c r="CI122" i="5"/>
  <c r="F92" i="5"/>
  <c r="BA59" i="5"/>
  <c r="BA60" i="5"/>
  <c r="BA62" i="5"/>
  <c r="F33" i="5"/>
  <c r="BA73" i="5"/>
  <c r="BA43" i="5"/>
  <c r="BA52" i="5"/>
  <c r="BA71" i="5"/>
  <c r="CU124" i="5"/>
  <c r="CG124" i="5"/>
  <c r="CQ124" i="5"/>
  <c r="CI124" i="5"/>
  <c r="CT124" i="5"/>
  <c r="CJ124" i="5"/>
  <c r="CF124" i="5"/>
  <c r="CK124" i="5"/>
  <c r="CH124" i="5"/>
  <c r="CW124" i="5"/>
  <c r="CS124" i="5"/>
  <c r="CV124" i="5"/>
  <c r="CR124" i="5"/>
  <c r="CL124" i="5"/>
  <c r="E124" i="5"/>
  <c r="CM124" i="5" s="1"/>
  <c r="CV120" i="5"/>
  <c r="CS120" i="5"/>
  <c r="CI120" i="5"/>
  <c r="CF120" i="5"/>
  <c r="CH120" i="5"/>
  <c r="CR120" i="5"/>
  <c r="CG120" i="5"/>
  <c r="CU120" i="5"/>
  <c r="CQ120" i="5"/>
  <c r="E120" i="5"/>
  <c r="CM120" i="5" s="1"/>
  <c r="CL120" i="5"/>
  <c r="CW120" i="5"/>
  <c r="CT120" i="5"/>
  <c r="CJ120" i="5"/>
  <c r="CK120" i="5"/>
  <c r="F93" i="5"/>
  <c r="CR127" i="5"/>
  <c r="CL127" i="5"/>
  <c r="CH127" i="5"/>
  <c r="CV127" i="5"/>
  <c r="CQ127" i="5"/>
  <c r="CK127" i="5"/>
  <c r="CG127" i="5"/>
  <c r="CJ127" i="5"/>
  <c r="CF127" i="5"/>
  <c r="E127" i="5"/>
  <c r="CM127" i="5" s="1"/>
  <c r="CU127" i="5"/>
  <c r="CW127" i="5"/>
  <c r="CT127" i="5"/>
  <c r="CI127" i="5"/>
  <c r="CS127" i="5"/>
  <c r="F90" i="5"/>
  <c r="CT118" i="5"/>
  <c r="CJ118" i="5"/>
  <c r="CF118" i="5"/>
  <c r="CG118" i="5"/>
  <c r="CW118" i="5"/>
  <c r="CS118" i="5"/>
  <c r="E118" i="5"/>
  <c r="CM118" i="5" s="1"/>
  <c r="CV118" i="5"/>
  <c r="CR118" i="5"/>
  <c r="CL118" i="5"/>
  <c r="CI118" i="5"/>
  <c r="CU118" i="5"/>
  <c r="CQ118" i="5"/>
  <c r="CK118" i="5"/>
  <c r="CH118" i="5"/>
  <c r="BA70" i="5"/>
  <c r="BA42" i="5"/>
  <c r="BA69" i="5"/>
  <c r="E53" i="5"/>
  <c r="CM53" i="5" s="1"/>
  <c r="CQ119" i="5"/>
  <c r="CK119" i="5"/>
  <c r="CG119" i="5"/>
  <c r="CU119" i="5"/>
  <c r="CV119" i="5"/>
  <c r="CS119" i="5"/>
  <c r="CH119" i="5"/>
  <c r="CJ119" i="5"/>
  <c r="CF119" i="5"/>
  <c r="E119" i="5"/>
  <c r="CM119" i="5" s="1"/>
  <c r="CW119" i="5"/>
  <c r="CI119" i="5"/>
  <c r="CL119" i="5"/>
  <c r="CT119" i="5"/>
  <c r="CR119" i="5"/>
  <c r="F36" i="5"/>
  <c r="CK74" i="5"/>
  <c r="CG74" i="5"/>
  <c r="CR121" i="5"/>
  <c r="CL121" i="5"/>
  <c r="CH121" i="5"/>
  <c r="CV121" i="5"/>
  <c r="CF121" i="5"/>
  <c r="E121" i="5"/>
  <c r="CM121" i="5" s="1"/>
  <c r="CI121" i="5"/>
  <c r="CQ121" i="5"/>
  <c r="CK121" i="5"/>
  <c r="CG121" i="5"/>
  <c r="CU121" i="5"/>
  <c r="CS121" i="5"/>
  <c r="CJ121" i="5"/>
  <c r="CT121" i="5"/>
  <c r="CW121" i="5"/>
  <c r="CS72" i="5"/>
  <c r="CJ72" i="5"/>
  <c r="CF72" i="5"/>
  <c r="CW72" i="5"/>
  <c r="CI61" i="5"/>
  <c r="CW61" i="5"/>
  <c r="E61" i="5"/>
  <c r="CS61" i="5"/>
  <c r="BF68" i="5"/>
  <c r="BC68" i="5"/>
  <c r="CR125" i="5"/>
  <c r="CU125" i="5"/>
  <c r="CQ125" i="5"/>
  <c r="CK125" i="5"/>
  <c r="CG125" i="5"/>
  <c r="CI125" i="5"/>
  <c r="CV125" i="5"/>
  <c r="CT125" i="5"/>
  <c r="CJ125" i="5"/>
  <c r="CF125" i="5"/>
  <c r="E125" i="5"/>
  <c r="CM125" i="5" s="1"/>
  <c r="CS125" i="5"/>
  <c r="CL125" i="5"/>
  <c r="CW125" i="5"/>
  <c r="CH125" i="5"/>
  <c r="CF44" i="5"/>
  <c r="CT44" i="5"/>
  <c r="CK44" i="5"/>
  <c r="CV44" i="5"/>
  <c r="CW44" i="5"/>
  <c r="CS44" i="5"/>
  <c r="CJ44" i="5"/>
  <c r="CU44" i="5"/>
  <c r="CR44" i="5"/>
  <c r="CL44" i="5"/>
  <c r="CI44" i="5"/>
  <c r="CQ44" i="5"/>
  <c r="CH44" i="5"/>
  <c r="CG44" i="5"/>
  <c r="E44" i="5"/>
  <c r="CM44" i="5" s="1"/>
  <c r="CG72" i="5" l="1"/>
  <c r="CK72" i="5"/>
  <c r="CI72" i="5"/>
  <c r="CT72" i="5"/>
  <c r="F72" i="5" s="1"/>
  <c r="CH72" i="5"/>
  <c r="CL72" i="5"/>
  <c r="CR72" i="5"/>
  <c r="CL65" i="5"/>
  <c r="CU72" i="5"/>
  <c r="E72" i="5"/>
  <c r="CM72" i="5" s="1"/>
  <c r="CV72" i="5"/>
  <c r="CG75" i="5"/>
  <c r="CU75" i="5"/>
  <c r="CW75" i="5"/>
  <c r="CH75" i="5"/>
  <c r="CL75" i="5"/>
  <c r="E75" i="5"/>
  <c r="CJ75" i="5"/>
  <c r="CS75" i="5"/>
  <c r="CQ75" i="5"/>
  <c r="CV75" i="5"/>
  <c r="CT75" i="5"/>
  <c r="CM75" i="5"/>
  <c r="CF75" i="5"/>
  <c r="CI75" i="5"/>
  <c r="CR75" i="5"/>
  <c r="CK75" i="5"/>
  <c r="CL48" i="5"/>
  <c r="F48" i="5" s="1"/>
  <c r="CR48" i="5"/>
  <c r="CJ48" i="5"/>
  <c r="CW48" i="5"/>
  <c r="CV48" i="5"/>
  <c r="CK48" i="5"/>
  <c r="CU48" i="5"/>
  <c r="CT48" i="5"/>
  <c r="E48" i="5"/>
  <c r="CM48" i="5" s="1"/>
  <c r="CQ48" i="5"/>
  <c r="CG48" i="5"/>
  <c r="CH48" i="5"/>
  <c r="CS48" i="5"/>
  <c r="CI48" i="5"/>
  <c r="CF48" i="5"/>
  <c r="CU65" i="5"/>
  <c r="CI51" i="5"/>
  <c r="CV51" i="5"/>
  <c r="CQ51" i="5"/>
  <c r="CS51" i="5"/>
  <c r="CK51" i="5"/>
  <c r="CR51" i="5"/>
  <c r="CJ51" i="5"/>
  <c r="CH51" i="5"/>
  <c r="F51" i="5" s="1"/>
  <c r="CF51" i="5"/>
  <c r="CW51" i="5"/>
  <c r="CT51" i="5"/>
  <c r="E51" i="5"/>
  <c r="CG51" i="5"/>
  <c r="CL51" i="5"/>
  <c r="CU51" i="5"/>
  <c r="CM51" i="5"/>
  <c r="CT74" i="5"/>
  <c r="CR65" i="5"/>
  <c r="CT49" i="5"/>
  <c r="CK49" i="5"/>
  <c r="CQ49" i="5"/>
  <c r="CJ49" i="5"/>
  <c r="CV49" i="5"/>
  <c r="CG49" i="5"/>
  <c r="CU49" i="5"/>
  <c r="CS49" i="5"/>
  <c r="CF49" i="5"/>
  <c r="E49" i="5"/>
  <c r="CM49" i="5" s="1"/>
  <c r="CR49" i="5"/>
  <c r="CL49" i="5"/>
  <c r="CW49" i="5"/>
  <c r="CH49" i="5"/>
  <c r="CI49" i="5"/>
  <c r="E74" i="5"/>
  <c r="CM74" i="5" s="1"/>
  <c r="CH65" i="5"/>
  <c r="CL63" i="5"/>
  <c r="CT50" i="5"/>
  <c r="CS50" i="5"/>
  <c r="CL50" i="5"/>
  <c r="CQ50" i="5"/>
  <c r="CH50" i="5"/>
  <c r="CK50" i="5"/>
  <c r="CW50" i="5"/>
  <c r="CU50" i="5"/>
  <c r="CJ50" i="5"/>
  <c r="CG50" i="5"/>
  <c r="CI50" i="5"/>
  <c r="CV50" i="5"/>
  <c r="CF50" i="5"/>
  <c r="F50" i="5" s="1"/>
  <c r="E50" i="5"/>
  <c r="CM50" i="5" s="1"/>
  <c r="CR50" i="5"/>
  <c r="CV65" i="5"/>
  <c r="CW65" i="5"/>
  <c r="CI65" i="5"/>
  <c r="CS65" i="5"/>
  <c r="CG63" i="5"/>
  <c r="CT65" i="5"/>
  <c r="CF65" i="5"/>
  <c r="CJ65" i="5"/>
  <c r="E63" i="5"/>
  <c r="CM63" i="5" s="1"/>
  <c r="E65" i="5"/>
  <c r="CM65" i="5" s="1"/>
  <c r="CQ65" i="5"/>
  <c r="CG65" i="5"/>
  <c r="CJ63" i="5"/>
  <c r="BA68" i="5"/>
  <c r="CS63" i="5"/>
  <c r="CR63" i="5"/>
  <c r="CU63" i="5"/>
  <c r="CV63" i="5"/>
  <c r="CF66" i="5"/>
  <c r="CV66" i="5"/>
  <c r="CG66" i="5"/>
  <c r="CJ66" i="5"/>
  <c r="CT66" i="5"/>
  <c r="CH66" i="5"/>
  <c r="CS66" i="5"/>
  <c r="CQ66" i="5"/>
  <c r="CL66" i="5"/>
  <c r="CW66" i="5"/>
  <c r="CR66" i="5"/>
  <c r="CI66" i="5"/>
  <c r="E66" i="5"/>
  <c r="CM66" i="5" s="1"/>
  <c r="CK66" i="5"/>
  <c r="CU66" i="5"/>
  <c r="CK63" i="5"/>
  <c r="CT63" i="5"/>
  <c r="CW63" i="5"/>
  <c r="CH63" i="5"/>
  <c r="CQ67" i="5"/>
  <c r="CK67" i="5"/>
  <c r="CU67" i="5"/>
  <c r="CR67" i="5"/>
  <c r="CM67" i="5"/>
  <c r="CH67" i="5"/>
  <c r="F67" i="5" s="1"/>
  <c r="CW67" i="5"/>
  <c r="CT67" i="5"/>
  <c r="CI67" i="5"/>
  <c r="CV67" i="5"/>
  <c r="CF67" i="5"/>
  <c r="CJ67" i="5"/>
  <c r="CS67" i="5"/>
  <c r="CL67" i="5"/>
  <c r="CG67" i="5"/>
  <c r="E67" i="5"/>
  <c r="CS64" i="5"/>
  <c r="CL64" i="5"/>
  <c r="CK64" i="5"/>
  <c r="CW64" i="5"/>
  <c r="CG64" i="5"/>
  <c r="CJ64" i="5"/>
  <c r="CQ64" i="5"/>
  <c r="CT64" i="5"/>
  <c r="CI64" i="5"/>
  <c r="CH64" i="5"/>
  <c r="CF64" i="5"/>
  <c r="CV64" i="5"/>
  <c r="CU64" i="5"/>
  <c r="E64" i="5"/>
  <c r="CM64" i="5" s="1"/>
  <c r="CR64" i="5"/>
  <c r="CF63" i="5"/>
  <c r="CQ63" i="5"/>
  <c r="CM61" i="5"/>
  <c r="CF61" i="5"/>
  <c r="CJ61" i="5"/>
  <c r="CT61" i="5"/>
  <c r="CQ74" i="5"/>
  <c r="CH74" i="5"/>
  <c r="CL74" i="5"/>
  <c r="F55" i="5"/>
  <c r="CU61" i="5"/>
  <c r="CH61" i="5"/>
  <c r="CK61" i="5"/>
  <c r="CR61" i="5"/>
  <c r="CR74" i="5"/>
  <c r="CU74" i="5"/>
  <c r="CI74" i="5"/>
  <c r="CS74" i="5"/>
  <c r="CI53" i="5"/>
  <c r="F27" i="5"/>
  <c r="BA46" i="5"/>
  <c r="CV46" i="5" s="1"/>
  <c r="CQ61" i="5"/>
  <c r="CG61" i="5"/>
  <c r="CL61" i="5"/>
  <c r="CW74" i="5"/>
  <c r="CV74" i="5"/>
  <c r="CF74" i="5"/>
  <c r="CQ53" i="5"/>
  <c r="F122" i="5"/>
  <c r="F47" i="5"/>
  <c r="F121" i="5"/>
  <c r="F28" i="5"/>
  <c r="CS45" i="5"/>
  <c r="CR45" i="5"/>
  <c r="E45" i="5"/>
  <c r="CM45" i="5" s="1"/>
  <c r="CV45" i="5"/>
  <c r="CF45" i="5"/>
  <c r="CU45" i="5"/>
  <c r="CI45" i="5"/>
  <c r="CQ45" i="5"/>
  <c r="CJ45" i="5"/>
  <c r="CG45" i="5"/>
  <c r="CW45" i="5"/>
  <c r="CL45" i="5"/>
  <c r="CK45" i="5"/>
  <c r="CT45" i="5"/>
  <c r="CH45" i="5"/>
  <c r="CH58" i="5"/>
  <c r="CF58" i="5"/>
  <c r="CG58" i="5"/>
  <c r="CS58" i="5"/>
  <c r="CK58" i="5"/>
  <c r="CJ58" i="5"/>
  <c r="CI58" i="5"/>
  <c r="CL58" i="5"/>
  <c r="CU58" i="5"/>
  <c r="E58" i="5"/>
  <c r="CM58" i="5" s="1"/>
  <c r="CW58" i="5"/>
  <c r="CV58" i="5"/>
  <c r="CQ58" i="5"/>
  <c r="CT58" i="5"/>
  <c r="CR58" i="5"/>
  <c r="F119" i="5"/>
  <c r="CK53" i="5"/>
  <c r="CW53" i="5"/>
  <c r="F31" i="5"/>
  <c r="CG53" i="5"/>
  <c r="CJ53" i="5"/>
  <c r="CR53" i="5"/>
  <c r="CH53" i="5"/>
  <c r="F124" i="5"/>
  <c r="F123" i="5"/>
  <c r="BA57" i="5"/>
  <c r="CL56" i="5"/>
  <c r="CQ56" i="5"/>
  <c r="CS56" i="5"/>
  <c r="CU56" i="5"/>
  <c r="CT56" i="5"/>
  <c r="CR56" i="5"/>
  <c r="CV56" i="5"/>
  <c r="CJ56" i="5"/>
  <c r="CF56" i="5"/>
  <c r="CI56" i="5"/>
  <c r="CH56" i="5"/>
  <c r="CK56" i="5"/>
  <c r="CW56" i="5"/>
  <c r="CG56" i="5"/>
  <c r="E56" i="5"/>
  <c r="CM56" i="5" s="1"/>
  <c r="F118" i="5"/>
  <c r="CT53" i="5"/>
  <c r="CU53" i="5"/>
  <c r="F120" i="5"/>
  <c r="CF53" i="5"/>
  <c r="CL53" i="5"/>
  <c r="CS53" i="5"/>
  <c r="F126" i="5"/>
  <c r="F125" i="5"/>
  <c r="F74" i="5"/>
  <c r="F127" i="5"/>
  <c r="F89" i="5"/>
  <c r="CT68" i="5"/>
  <c r="CS68" i="5"/>
  <c r="CL68" i="5"/>
  <c r="E68" i="5"/>
  <c r="CM68" i="5" s="1"/>
  <c r="CJ68" i="5"/>
  <c r="CI68" i="5"/>
  <c r="CH68" i="5"/>
  <c r="CQ68" i="5"/>
  <c r="CF68" i="5"/>
  <c r="CU68" i="5"/>
  <c r="CK68" i="5"/>
  <c r="CW68" i="5"/>
  <c r="CV68" i="5"/>
  <c r="CR68" i="5"/>
  <c r="CG68" i="5"/>
  <c r="CQ69" i="5"/>
  <c r="CT69" i="5"/>
  <c r="CS69" i="5"/>
  <c r="CL69" i="5"/>
  <c r="CK69" i="5"/>
  <c r="CJ69" i="5"/>
  <c r="CI69" i="5"/>
  <c r="CH69" i="5"/>
  <c r="CG69" i="5"/>
  <c r="CF69" i="5"/>
  <c r="CV69" i="5"/>
  <c r="CU69" i="5"/>
  <c r="E69" i="5"/>
  <c r="CM69" i="5" s="1"/>
  <c r="CW69" i="5"/>
  <c r="CR69" i="5"/>
  <c r="CL43" i="5"/>
  <c r="CJ43" i="5"/>
  <c r="CR43" i="5"/>
  <c r="CU43" i="5"/>
  <c r="CQ43" i="5"/>
  <c r="CF43" i="5"/>
  <c r="E43" i="5"/>
  <c r="CM43" i="5" s="1"/>
  <c r="CS43" i="5"/>
  <c r="CG43" i="5"/>
  <c r="CH43" i="5"/>
  <c r="CW43" i="5"/>
  <c r="CV43" i="5"/>
  <c r="CI43" i="5"/>
  <c r="CK43" i="5"/>
  <c r="CT43" i="5"/>
  <c r="CQ60" i="5"/>
  <c r="CR60" i="5"/>
  <c r="CK60" i="5"/>
  <c r="CW60" i="5"/>
  <c r="CJ60" i="5"/>
  <c r="CH60" i="5"/>
  <c r="CV60" i="5"/>
  <c r="CT60" i="5"/>
  <c r="CS60" i="5"/>
  <c r="CG60" i="5"/>
  <c r="E60" i="5"/>
  <c r="CM60" i="5" s="1"/>
  <c r="CF60" i="5"/>
  <c r="CI60" i="5"/>
  <c r="CL60" i="5"/>
  <c r="CU60" i="5"/>
  <c r="CG42" i="5"/>
  <c r="CU42" i="5"/>
  <c r="CW42" i="5"/>
  <c r="CV42" i="5"/>
  <c r="CL42" i="5"/>
  <c r="CF42" i="5"/>
  <c r="E42" i="5"/>
  <c r="CM42" i="5" s="1"/>
  <c r="CH42" i="5"/>
  <c r="CQ42" i="5"/>
  <c r="CT42" i="5"/>
  <c r="CI42" i="5"/>
  <c r="CR42" i="5"/>
  <c r="CK42" i="5"/>
  <c r="CJ42" i="5"/>
  <c r="CS42" i="5"/>
  <c r="CG73" i="5"/>
  <c r="CH73" i="5"/>
  <c r="CQ73" i="5"/>
  <c r="E73" i="5"/>
  <c r="CM73" i="5" s="1"/>
  <c r="CJ73" i="5"/>
  <c r="CL73" i="5"/>
  <c r="CW73" i="5"/>
  <c r="CF73" i="5"/>
  <c r="CS73" i="5"/>
  <c r="CK73" i="5"/>
  <c r="CI73" i="5"/>
  <c r="CV73" i="5"/>
  <c r="CU73" i="5"/>
  <c r="CT73" i="5"/>
  <c r="CR73" i="5"/>
  <c r="CL59" i="5"/>
  <c r="CT59" i="5"/>
  <c r="CS59" i="5"/>
  <c r="CK59" i="5"/>
  <c r="CJ59" i="5"/>
  <c r="CI59" i="5"/>
  <c r="CH59" i="5"/>
  <c r="CR59" i="5"/>
  <c r="CG59" i="5"/>
  <c r="CF59" i="5"/>
  <c r="CV59" i="5"/>
  <c r="CU59" i="5"/>
  <c r="E59" i="5"/>
  <c r="CM59" i="5" s="1"/>
  <c r="CW59" i="5"/>
  <c r="CQ59" i="5"/>
  <c r="CR54" i="5"/>
  <c r="CF54" i="5"/>
  <c r="CT54" i="5"/>
  <c r="CV54" i="5"/>
  <c r="CK54" i="5"/>
  <c r="CQ54" i="5"/>
  <c r="CS54" i="5"/>
  <c r="CW54" i="5"/>
  <c r="CL54" i="5"/>
  <c r="CH54" i="5"/>
  <c r="CJ54" i="5"/>
  <c r="CI54" i="5"/>
  <c r="CU54" i="5"/>
  <c r="E54" i="5"/>
  <c r="CM54" i="5" s="1"/>
  <c r="CG54" i="5"/>
  <c r="CK70" i="5"/>
  <c r="CQ70" i="5"/>
  <c r="CF70" i="5"/>
  <c r="CG70" i="5"/>
  <c r="CI70" i="5"/>
  <c r="CW70" i="5"/>
  <c r="CT70" i="5"/>
  <c r="CV70" i="5"/>
  <c r="CU70" i="5"/>
  <c r="CH70" i="5"/>
  <c r="CL70" i="5"/>
  <c r="CJ70" i="5"/>
  <c r="E70" i="5"/>
  <c r="CM70" i="5" s="1"/>
  <c r="CS70" i="5"/>
  <c r="CR70" i="5"/>
  <c r="CL71" i="5"/>
  <c r="CQ71" i="5"/>
  <c r="CU71" i="5"/>
  <c r="CR71" i="5"/>
  <c r="CH71" i="5"/>
  <c r="CK71" i="5"/>
  <c r="CJ71" i="5"/>
  <c r="CS71" i="5"/>
  <c r="CT71" i="5"/>
  <c r="CG71" i="5"/>
  <c r="CF71" i="5"/>
  <c r="CI71" i="5"/>
  <c r="CV71" i="5"/>
  <c r="E71" i="5"/>
  <c r="CM71" i="5" s="1"/>
  <c r="CW71" i="5"/>
  <c r="F39" i="5"/>
  <c r="CF52" i="5"/>
  <c r="CV52" i="5"/>
  <c r="CQ52" i="5"/>
  <c r="CI52" i="5"/>
  <c r="CU52" i="5"/>
  <c r="CJ52" i="5"/>
  <c r="CT52" i="5"/>
  <c r="CH52" i="5"/>
  <c r="CR52" i="5"/>
  <c r="CS52" i="5"/>
  <c r="CL52" i="5"/>
  <c r="CG52" i="5"/>
  <c r="E52" i="5"/>
  <c r="CM52" i="5" s="1"/>
  <c r="CK52" i="5"/>
  <c r="CW52" i="5"/>
  <c r="CW62" i="5"/>
  <c r="CK62" i="5"/>
  <c r="CQ62" i="5"/>
  <c r="CG62" i="5"/>
  <c r="CS62" i="5"/>
  <c r="CH62" i="5"/>
  <c r="CJ62" i="5"/>
  <c r="CL62" i="5"/>
  <c r="CT62" i="5"/>
  <c r="CI62" i="5"/>
  <c r="E62" i="5"/>
  <c r="CM62" i="5" s="1"/>
  <c r="CR62" i="5"/>
  <c r="CU62" i="5"/>
  <c r="CF62" i="5"/>
  <c r="CV62" i="5"/>
  <c r="CI41" i="5"/>
  <c r="CG41" i="5"/>
  <c r="CJ41" i="5"/>
  <c r="CF41" i="5"/>
  <c r="CV41" i="5"/>
  <c r="E41" i="5"/>
  <c r="CM41" i="5" s="1"/>
  <c r="CR41" i="5"/>
  <c r="CW41" i="5"/>
  <c r="CQ41" i="5"/>
  <c r="CL41" i="5"/>
  <c r="CH41" i="5"/>
  <c r="CS41" i="5"/>
  <c r="CK41" i="5"/>
  <c r="CU41" i="5"/>
  <c r="CT41" i="5"/>
  <c r="F44" i="5"/>
  <c r="F73" i="5" l="1"/>
  <c r="F49" i="5"/>
  <c r="F58" i="5"/>
  <c r="CF46" i="5"/>
  <c r="CT46" i="5"/>
  <c r="F61" i="5"/>
  <c r="F63" i="5"/>
  <c r="F65" i="5"/>
  <c r="F66" i="5"/>
  <c r="CG46" i="5"/>
  <c r="F64" i="5"/>
  <c r="F53" i="5"/>
  <c r="F56" i="5"/>
  <c r="F52" i="5"/>
  <c r="F68" i="5"/>
  <c r="F45" i="5"/>
  <c r="F70" i="5"/>
  <c r="F71" i="5"/>
  <c r="E46" i="5"/>
  <c r="CM46" i="5" s="1"/>
  <c r="CS46" i="5"/>
  <c r="CQ46" i="5"/>
  <c r="CH46" i="5"/>
  <c r="CU46" i="5"/>
  <c r="CL46" i="5"/>
  <c r="CW46" i="5"/>
  <c r="F69" i="5"/>
  <c r="CR46" i="5"/>
  <c r="CI46" i="5"/>
  <c r="F60" i="5"/>
  <c r="CK46" i="5"/>
  <c r="CJ46" i="5"/>
  <c r="F41" i="5"/>
  <c r="CW57" i="5"/>
  <c r="CK57" i="5"/>
  <c r="CS57" i="5"/>
  <c r="CL57" i="5"/>
  <c r="CV57" i="5"/>
  <c r="CT57" i="5"/>
  <c r="CH57" i="5"/>
  <c r="CG57" i="5"/>
  <c r="CF57" i="5"/>
  <c r="CJ57" i="5"/>
  <c r="CR57" i="5"/>
  <c r="CQ57" i="5"/>
  <c r="CI57" i="5"/>
  <c r="CU57" i="5"/>
  <c r="E57" i="5"/>
  <c r="CM57" i="5" s="1"/>
  <c r="F59" i="5"/>
  <c r="F43" i="5"/>
  <c r="F54" i="5"/>
  <c r="F62" i="5"/>
  <c r="F42" i="5"/>
  <c r="F46" i="5" l="1"/>
  <c r="F57" i="5"/>
  <c r="F24" i="5"/>
  <c r="B11" i="1" s="1"/>
  <c r="CW13" i="1" s="1"/>
  <c r="B11" i="2" l="1"/>
  <c r="DJ13" i="2" s="1"/>
  <c r="F25" i="5"/>
  <c r="B12" i="1" l="1"/>
  <c r="CW14" i="1" s="1"/>
  <c r="B12" i="2"/>
  <c r="DJ14" i="2" s="1"/>
  <c r="C42" i="2" l="1"/>
  <c r="C108" i="2"/>
  <c r="C114" i="2"/>
  <c r="C22" i="2"/>
  <c r="C140" i="2"/>
  <c r="BP140" i="2" s="1"/>
  <c r="C129" i="2"/>
  <c r="C123" i="2"/>
  <c r="C51" i="2"/>
  <c r="C53" i="2"/>
  <c r="C35" i="2"/>
  <c r="C78" i="2"/>
  <c r="C67" i="2"/>
  <c r="C136" i="2"/>
  <c r="C100" i="2"/>
  <c r="C124" i="2"/>
  <c r="C50" i="2"/>
  <c r="C64" i="2"/>
  <c r="C80" i="2"/>
  <c r="C29" i="2"/>
  <c r="C84" i="2"/>
  <c r="C137" i="2"/>
  <c r="C115" i="2"/>
  <c r="C68" i="2"/>
  <c r="DM17" i="2"/>
  <c r="C109" i="2"/>
  <c r="BO109" i="2" s="1"/>
  <c r="CR109" i="2" s="1"/>
  <c r="DA109" i="2" s="1"/>
  <c r="DD109" i="2" s="1"/>
  <c r="D109" i="2" s="1"/>
  <c r="D94" i="4" s="1"/>
  <c r="C75" i="2"/>
  <c r="DK17" i="2"/>
  <c r="C134" i="2"/>
  <c r="C105" i="2"/>
  <c r="C106" i="2"/>
  <c r="C52" i="2"/>
  <c r="C145" i="2"/>
  <c r="C62" i="2"/>
  <c r="C138" i="2"/>
  <c r="C95" i="2"/>
  <c r="C36" i="2"/>
  <c r="C117" i="2"/>
  <c r="C59" i="2"/>
  <c r="C132" i="2"/>
  <c r="C120" i="2"/>
  <c r="C107" i="2"/>
  <c r="C76" i="2"/>
  <c r="DJ17" i="2"/>
  <c r="C111" i="2"/>
  <c r="BO111" i="2" s="1"/>
  <c r="C135" i="2"/>
  <c r="C39" i="2"/>
  <c r="C139" i="2"/>
  <c r="BP139" i="2" s="1"/>
  <c r="C113" i="2"/>
  <c r="C144" i="2"/>
  <c r="BP144" i="2" s="1"/>
  <c r="C125" i="2"/>
  <c r="C21" i="2"/>
  <c r="DN17" i="2"/>
  <c r="C47" i="2"/>
  <c r="C89" i="2"/>
  <c r="C28" i="2"/>
  <c r="BK28" i="2" s="1"/>
  <c r="C37" i="2"/>
  <c r="C81" i="2"/>
  <c r="C57" i="2"/>
  <c r="DQ17" i="2"/>
  <c r="C79" i="2"/>
  <c r="C121" i="2"/>
  <c r="C94" i="2"/>
  <c r="C146" i="2"/>
  <c r="C71" i="2"/>
  <c r="C87" i="2"/>
  <c r="C128" i="2"/>
  <c r="C126" i="2"/>
  <c r="DL17" i="2"/>
  <c r="C86" i="2"/>
  <c r="C116" i="2"/>
  <c r="C41" i="2"/>
  <c r="C92" i="2"/>
  <c r="B21" i="4"/>
  <c r="C141" i="2"/>
  <c r="BP141" i="2" s="1"/>
  <c r="C119" i="2"/>
  <c r="C40" i="2"/>
  <c r="C54" i="2"/>
  <c r="C66" i="2"/>
  <c r="C122" i="2"/>
  <c r="C44" i="2"/>
  <c r="C91" i="2"/>
  <c r="C48" i="2"/>
  <c r="C90" i="2"/>
  <c r="C56" i="2"/>
  <c r="C65" i="2"/>
  <c r="C96" i="2"/>
  <c r="C99" i="2"/>
  <c r="C143" i="2"/>
  <c r="BP143" i="2" s="1"/>
  <c r="C97" i="2"/>
  <c r="C72" i="2"/>
  <c r="C110" i="2"/>
  <c r="BO110" i="2" s="1"/>
  <c r="CR110" i="2" s="1"/>
  <c r="DA110" i="2" s="1"/>
  <c r="DD110" i="2" s="1"/>
  <c r="D110" i="2" s="1"/>
  <c r="D95" i="4" s="1"/>
  <c r="C130" i="2"/>
  <c r="C27" i="2"/>
  <c r="DP17" i="2"/>
  <c r="C147" i="2"/>
  <c r="C93" i="2"/>
  <c r="C148" i="2"/>
  <c r="BP148" i="2" s="1"/>
  <c r="C112" i="2"/>
  <c r="DO17" i="2"/>
  <c r="C32" i="2"/>
  <c r="C74" i="2"/>
  <c r="C60" i="2"/>
  <c r="C142" i="2"/>
  <c r="BP142" i="2" s="1"/>
  <c r="C101" i="2"/>
  <c r="C104" i="2"/>
  <c r="C49" i="2"/>
  <c r="C38" i="2"/>
  <c r="C131" i="2"/>
  <c r="C82" i="2"/>
  <c r="C58" i="2"/>
  <c r="C77" i="2"/>
  <c r="C23" i="2"/>
  <c r="C85" i="2"/>
  <c r="C25" i="2"/>
  <c r="C98" i="2"/>
  <c r="C61" i="2"/>
  <c r="C46" i="2"/>
  <c r="C83" i="2"/>
  <c r="C73" i="2"/>
  <c r="C31" i="2"/>
  <c r="C133" i="2"/>
  <c r="C70" i="2"/>
  <c r="C43" i="2"/>
  <c r="C118" i="2"/>
  <c r="BP118" i="2" s="1"/>
  <c r="C45" i="2"/>
  <c r="C55" i="2"/>
  <c r="C103" i="2"/>
  <c r="C88" i="2"/>
  <c r="C102" i="2"/>
  <c r="C33" i="2"/>
  <c r="C26" i="2"/>
  <c r="BK26" i="2" s="1"/>
  <c r="C63" i="2"/>
  <c r="C69" i="2"/>
  <c r="C34" i="2"/>
  <c r="C127" i="2"/>
  <c r="C24" i="2"/>
  <c r="C30" i="2"/>
  <c r="C142" i="1"/>
  <c r="C69" i="1"/>
  <c r="C75" i="1"/>
  <c r="C60" i="1"/>
  <c r="C63" i="1"/>
  <c r="C113" i="1"/>
  <c r="C22" i="1"/>
  <c r="C86" i="1"/>
  <c r="C47" i="1"/>
  <c r="C85" i="1"/>
  <c r="C106" i="1"/>
  <c r="C64" i="1"/>
  <c r="C56" i="1"/>
  <c r="C103" i="1"/>
  <c r="C129" i="1"/>
  <c r="C93" i="1"/>
  <c r="C138" i="1"/>
  <c r="C134" i="1"/>
  <c r="C61" i="1"/>
  <c r="DB17" i="1"/>
  <c r="C128" i="1"/>
  <c r="DD17" i="1"/>
  <c r="C80" i="1"/>
  <c r="C70" i="1"/>
  <c r="C136" i="1"/>
  <c r="C112" i="1"/>
  <c r="C143" i="1"/>
  <c r="C133" i="1"/>
  <c r="C135" i="1"/>
  <c r="C34" i="1"/>
  <c r="C126" i="1"/>
  <c r="C94" i="1"/>
  <c r="C68" i="1"/>
  <c r="C32" i="1"/>
  <c r="C57" i="1"/>
  <c r="C140" i="1"/>
  <c r="C122" i="1"/>
  <c r="C26" i="1"/>
  <c r="CZ17" i="1"/>
  <c r="C44" i="1"/>
  <c r="C111" i="1"/>
  <c r="C97" i="1"/>
  <c r="C146" i="1"/>
  <c r="C101" i="1"/>
  <c r="C82" i="1"/>
  <c r="C21" i="1"/>
  <c r="C20" i="1"/>
  <c r="AW20" i="1" s="1"/>
  <c r="BZ20" i="1" s="1"/>
  <c r="CI20" i="1" s="1"/>
  <c r="CQ20" i="1" s="1"/>
  <c r="D20" i="1" s="1"/>
  <c r="C145" i="1"/>
  <c r="C51" i="1"/>
  <c r="C119" i="1"/>
  <c r="C81" i="1"/>
  <c r="C78" i="1"/>
  <c r="C36" i="1"/>
  <c r="C88" i="1"/>
  <c r="C59" i="1"/>
  <c r="DC17" i="1"/>
  <c r="C123" i="1"/>
  <c r="C137" i="1"/>
  <c r="C99" i="1"/>
  <c r="BB99" i="1" s="1"/>
  <c r="CE99" i="1" s="1"/>
  <c r="CN99" i="1" s="1"/>
  <c r="CQ99" i="1" s="1"/>
  <c r="D99" i="1" s="1"/>
  <c r="D84" i="3" s="1"/>
  <c r="C66" i="1"/>
  <c r="C116" i="1"/>
  <c r="C58" i="1"/>
  <c r="C62" i="1"/>
  <c r="C127" i="1"/>
  <c r="C55" i="1"/>
  <c r="C46" i="1"/>
  <c r="C25" i="1"/>
  <c r="AX25" i="1" s="1"/>
  <c r="C29" i="1"/>
  <c r="C115" i="1"/>
  <c r="CX17" i="1"/>
  <c r="C27" i="1"/>
  <c r="C89" i="1"/>
  <c r="C53" i="1"/>
  <c r="C83" i="1"/>
  <c r="CY17" i="1"/>
  <c r="C108" i="1"/>
  <c r="C95" i="1"/>
  <c r="C144" i="1"/>
  <c r="CW17" i="1"/>
  <c r="DA17" i="1"/>
  <c r="C84" i="1"/>
  <c r="C72" i="1"/>
  <c r="C24" i="1"/>
  <c r="BB24" i="1" s="1"/>
  <c r="CE24" i="1" s="1"/>
  <c r="CN24" i="1" s="1"/>
  <c r="CQ24" i="1" s="1"/>
  <c r="D24" i="1" s="1"/>
  <c r="C139" i="1"/>
  <c r="C48" i="1"/>
  <c r="C90" i="1"/>
  <c r="C76" i="1"/>
  <c r="AX76" i="1" s="1"/>
  <c r="C121" i="1"/>
  <c r="C118" i="1"/>
  <c r="C38" i="1"/>
  <c r="C43" i="1"/>
  <c r="C33" i="1"/>
  <c r="C141" i="1"/>
  <c r="C124" i="1"/>
  <c r="C120" i="1"/>
  <c r="C96" i="1"/>
  <c r="C73" i="1"/>
  <c r="C87" i="1"/>
  <c r="C52" i="1"/>
  <c r="C79" i="1"/>
  <c r="C30" i="1"/>
  <c r="C41" i="1"/>
  <c r="C50" i="1"/>
  <c r="C23" i="1"/>
  <c r="AX23" i="1" s="1"/>
  <c r="C39" i="1"/>
  <c r="C125" i="1"/>
  <c r="C35" i="1"/>
  <c r="C65" i="1"/>
  <c r="C67" i="1"/>
  <c r="C102" i="1"/>
  <c r="C92" i="1"/>
  <c r="C49" i="1"/>
  <c r="C31" i="1"/>
  <c r="C40" i="1"/>
  <c r="C37" i="1"/>
  <c r="C98" i="1"/>
  <c r="C77" i="1"/>
  <c r="C147" i="1"/>
  <c r="C131" i="1"/>
  <c r="C42" i="1"/>
  <c r="C104" i="1"/>
  <c r="C74" i="1"/>
  <c r="C132" i="1"/>
  <c r="C130" i="1"/>
  <c r="B21" i="3"/>
  <c r="C107" i="1"/>
  <c r="C28" i="1"/>
  <c r="C54" i="1"/>
  <c r="C114" i="1"/>
  <c r="C100" i="1"/>
  <c r="BB100" i="1" s="1"/>
  <c r="CE100" i="1" s="1"/>
  <c r="CN100" i="1" s="1"/>
  <c r="CQ100" i="1" s="1"/>
  <c r="D100" i="1" s="1"/>
  <c r="D85" i="3" s="1"/>
  <c r="M85" i="3" s="1"/>
  <c r="C91" i="1"/>
  <c r="C45" i="1"/>
  <c r="C109" i="1"/>
  <c r="C105" i="1"/>
  <c r="C110" i="1"/>
  <c r="C117" i="1"/>
  <c r="C71" i="1"/>
  <c r="L85" i="3" l="1"/>
  <c r="K85" i="3"/>
  <c r="BC110" i="1"/>
  <c r="BB110" i="1"/>
  <c r="BD110" i="1"/>
  <c r="AZ91" i="1"/>
  <c r="AY91" i="1"/>
  <c r="AW28" i="1"/>
  <c r="AX28" i="1"/>
  <c r="BC132" i="1"/>
  <c r="BD132" i="1"/>
  <c r="BC131" i="1"/>
  <c r="BD131" i="1"/>
  <c r="AX37" i="1"/>
  <c r="AW37" i="1"/>
  <c r="AZ92" i="1"/>
  <c r="AY92" i="1"/>
  <c r="AW35" i="1"/>
  <c r="AX35" i="1"/>
  <c r="AX50" i="1"/>
  <c r="AW50" i="1"/>
  <c r="AW52" i="1"/>
  <c r="AX52" i="1"/>
  <c r="BC120" i="1"/>
  <c r="BD120" i="1"/>
  <c r="AW43" i="1"/>
  <c r="AX43" i="1"/>
  <c r="BZ76" i="1"/>
  <c r="CI76" i="1" s="1"/>
  <c r="CA76" i="1"/>
  <c r="CJ76" i="1" s="1"/>
  <c r="CW54" i="1"/>
  <c r="CW58" i="1"/>
  <c r="CW78" i="1"/>
  <c r="CW62" i="1"/>
  <c r="CW26" i="1"/>
  <c r="CW40" i="1"/>
  <c r="CW51" i="1"/>
  <c r="CW56" i="1"/>
  <c r="CW45" i="1"/>
  <c r="CW47" i="1"/>
  <c r="CW39" i="1"/>
  <c r="CW52" i="1"/>
  <c r="CW27" i="1"/>
  <c r="CW66" i="1"/>
  <c r="CW32" i="1"/>
  <c r="CW60" i="1"/>
  <c r="CW57" i="1"/>
  <c r="CW59" i="1"/>
  <c r="CW30" i="1"/>
  <c r="CW31" i="1"/>
  <c r="CW65" i="1"/>
  <c r="CW43" i="1"/>
  <c r="CW50" i="1"/>
  <c r="CW29" i="1"/>
  <c r="CW72" i="1"/>
  <c r="CW70" i="1"/>
  <c r="CW33" i="1"/>
  <c r="CW48" i="1"/>
  <c r="CW36" i="1"/>
  <c r="CW46" i="1"/>
  <c r="CW42" i="1"/>
  <c r="CW55" i="1"/>
  <c r="CW41" i="1"/>
  <c r="CW69" i="1"/>
  <c r="CW44" i="1"/>
  <c r="CW61" i="1"/>
  <c r="CW75" i="1"/>
  <c r="CW22" i="1"/>
  <c r="CW35" i="1"/>
  <c r="CW63" i="1"/>
  <c r="CW37" i="1"/>
  <c r="CW20" i="1"/>
  <c r="DI20" i="1" s="1"/>
  <c r="DS20" i="1" s="1"/>
  <c r="CW53" i="1"/>
  <c r="CW28" i="1"/>
  <c r="CW74" i="1"/>
  <c r="CW77" i="1"/>
  <c r="CW38" i="1"/>
  <c r="CW21" i="1"/>
  <c r="CW49" i="1"/>
  <c r="CW64" i="1"/>
  <c r="CW73" i="1"/>
  <c r="CW67" i="1"/>
  <c r="CW71" i="1"/>
  <c r="CW68" i="1"/>
  <c r="CW34" i="1"/>
  <c r="CY93" i="1"/>
  <c r="DJ93" i="1" s="1"/>
  <c r="CY87" i="1"/>
  <c r="CY80" i="1"/>
  <c r="CY83" i="1"/>
  <c r="CY84" i="1"/>
  <c r="CY77" i="1"/>
  <c r="CY92" i="1"/>
  <c r="DJ92" i="1" s="1"/>
  <c r="CY86" i="1"/>
  <c r="CY91" i="1"/>
  <c r="DJ91" i="1" s="1"/>
  <c r="CY79" i="1"/>
  <c r="CY89" i="1"/>
  <c r="DJ89" i="1" s="1"/>
  <c r="CY78" i="1"/>
  <c r="CY82" i="1"/>
  <c r="CY88" i="1"/>
  <c r="DJ88" i="1" s="1"/>
  <c r="CY81" i="1"/>
  <c r="CY85" i="1"/>
  <c r="CY90" i="1"/>
  <c r="DJ90" i="1" s="1"/>
  <c r="AX27" i="1"/>
  <c r="AW27" i="1"/>
  <c r="BZ25" i="1"/>
  <c r="CI25" i="1" s="1"/>
  <c r="CA25" i="1"/>
  <c r="CJ25" i="1" s="1"/>
  <c r="AW62" i="1"/>
  <c r="AX62" i="1"/>
  <c r="M84" i="3"/>
  <c r="K84" i="3"/>
  <c r="L84" i="3"/>
  <c r="AX59" i="1"/>
  <c r="AW59" i="1"/>
  <c r="AY81" i="1"/>
  <c r="AX81" i="1"/>
  <c r="AZ81" i="1"/>
  <c r="BC146" i="1"/>
  <c r="BD146" i="1"/>
  <c r="CZ87" i="1"/>
  <c r="CZ88" i="1"/>
  <c r="CZ91" i="1"/>
  <c r="CZ93" i="1"/>
  <c r="CZ84" i="1"/>
  <c r="CZ80" i="1"/>
  <c r="CZ79" i="1"/>
  <c r="CZ92" i="1"/>
  <c r="CZ94" i="1"/>
  <c r="DK94" i="1" s="1"/>
  <c r="CZ78" i="1"/>
  <c r="CZ96" i="1"/>
  <c r="DK96" i="1" s="1"/>
  <c r="CZ89" i="1"/>
  <c r="CZ83" i="1"/>
  <c r="CZ21" i="1"/>
  <c r="CZ90" i="1"/>
  <c r="CZ82" i="1"/>
  <c r="CZ81" i="1"/>
  <c r="CZ95" i="1"/>
  <c r="DK95" i="1" s="1"/>
  <c r="CZ85" i="1"/>
  <c r="CZ86" i="1"/>
  <c r="AW57" i="1"/>
  <c r="AX57" i="1"/>
  <c r="BD126" i="1"/>
  <c r="BC126" i="1"/>
  <c r="BC143" i="1"/>
  <c r="BD143" i="1"/>
  <c r="AZ80" i="1"/>
  <c r="AX80" i="1"/>
  <c r="AY80" i="1"/>
  <c r="AW61" i="1"/>
  <c r="AX61" i="1"/>
  <c r="BC129" i="1"/>
  <c r="BD129" i="1"/>
  <c r="BC106" i="1"/>
  <c r="BB106" i="1"/>
  <c r="BB22" i="1"/>
  <c r="AW22" i="1"/>
  <c r="AW75" i="1"/>
  <c r="AX75" i="1"/>
  <c r="BK24" i="2"/>
  <c r="BM24" i="2"/>
  <c r="BJ24" i="2"/>
  <c r="BK63" i="2"/>
  <c r="BJ63" i="2"/>
  <c r="BL88" i="2"/>
  <c r="BK88" i="2"/>
  <c r="BM88" i="2"/>
  <c r="BJ88" i="2"/>
  <c r="CR118" i="2"/>
  <c r="DA118" i="2" s="1"/>
  <c r="CS118" i="2"/>
  <c r="DB118" i="2" s="1"/>
  <c r="BK31" i="2"/>
  <c r="BJ31" i="2"/>
  <c r="BK61" i="2"/>
  <c r="BJ61" i="2"/>
  <c r="BO23" i="2"/>
  <c r="BM23" i="2"/>
  <c r="BP131" i="2"/>
  <c r="BQ131" i="2"/>
  <c r="BL101" i="2"/>
  <c r="BM101" i="2"/>
  <c r="BJ32" i="2"/>
  <c r="BK32" i="2"/>
  <c r="BQ32" i="2"/>
  <c r="BM93" i="2"/>
  <c r="BK93" i="2"/>
  <c r="BL93" i="2"/>
  <c r="BP130" i="2"/>
  <c r="BQ130" i="2"/>
  <c r="CS143" i="2"/>
  <c r="DB143" i="2" s="1"/>
  <c r="CR143" i="2"/>
  <c r="DA143" i="2" s="1"/>
  <c r="BJ56" i="2"/>
  <c r="BK56" i="2"/>
  <c r="BJ44" i="2"/>
  <c r="BK44" i="2"/>
  <c r="BJ40" i="2"/>
  <c r="BK40" i="2"/>
  <c r="BM92" i="2"/>
  <c r="BL92" i="2"/>
  <c r="BK92" i="2"/>
  <c r="DL92" i="2"/>
  <c r="DL146" i="2"/>
  <c r="DL87" i="2"/>
  <c r="DL84" i="2"/>
  <c r="DL82" i="2"/>
  <c r="DL90" i="2"/>
  <c r="DL93" i="2"/>
  <c r="DL99" i="2"/>
  <c r="DW99" i="2" s="1"/>
  <c r="DL85" i="2"/>
  <c r="DL86" i="2"/>
  <c r="DL100" i="2"/>
  <c r="DW100" i="2" s="1"/>
  <c r="DL95" i="2"/>
  <c r="DL96" i="2"/>
  <c r="DL101" i="2"/>
  <c r="DW101" i="2" s="1"/>
  <c r="DL147" i="2"/>
  <c r="DL94" i="2"/>
  <c r="DL98" i="2"/>
  <c r="DW98" i="2" s="1"/>
  <c r="DL88" i="2"/>
  <c r="DL145" i="2"/>
  <c r="DL91" i="2"/>
  <c r="DL97" i="2"/>
  <c r="DW97" i="2" s="1"/>
  <c r="DL83" i="2"/>
  <c r="DL114" i="2"/>
  <c r="DW114" i="2" s="1"/>
  <c r="DL102" i="2"/>
  <c r="DW102" i="2" s="1"/>
  <c r="DL89" i="2"/>
  <c r="BK71" i="2"/>
  <c r="BJ71" i="2"/>
  <c r="BK79" i="2"/>
  <c r="BJ79" i="2"/>
  <c r="BK37" i="2"/>
  <c r="BJ37" i="2"/>
  <c r="DN107" i="2"/>
  <c r="DY107" i="2" s="1"/>
  <c r="DN112" i="2"/>
  <c r="DY112" i="2" s="1"/>
  <c r="DN105" i="2"/>
  <c r="DN103" i="2"/>
  <c r="DN106" i="2"/>
  <c r="DN116" i="2"/>
  <c r="DY116" i="2" s="1"/>
  <c r="DN102" i="2"/>
  <c r="DN117" i="2"/>
  <c r="DY117" i="2" s="1"/>
  <c r="DN108" i="2"/>
  <c r="DY108" i="2" s="1"/>
  <c r="DN115" i="2"/>
  <c r="DY115" i="2" s="1"/>
  <c r="DN113" i="2"/>
  <c r="DY113" i="2" s="1"/>
  <c r="DN104" i="2"/>
  <c r="DN114" i="2"/>
  <c r="DY114" i="2" s="1"/>
  <c r="BO113" i="2"/>
  <c r="BN113" i="2"/>
  <c r="CR111" i="2"/>
  <c r="DA111" i="2" s="1"/>
  <c r="DD111" i="2" s="1"/>
  <c r="D111" i="2" s="1"/>
  <c r="D96" i="4" s="1"/>
  <c r="BO120" i="2"/>
  <c r="BQ120" i="2"/>
  <c r="BP120" i="2"/>
  <c r="BJ36" i="2"/>
  <c r="BK36" i="2"/>
  <c r="BM145" i="2"/>
  <c r="BJ145" i="2"/>
  <c r="BK145" i="2"/>
  <c r="BL145" i="2"/>
  <c r="BP134" i="2"/>
  <c r="BQ134" i="2"/>
  <c r="DM90" i="2"/>
  <c r="DM89" i="2"/>
  <c r="DM92" i="2"/>
  <c r="DM146" i="2"/>
  <c r="DM84" i="2"/>
  <c r="DM96" i="2"/>
  <c r="DM87" i="2"/>
  <c r="DM97" i="2"/>
  <c r="DM85" i="2"/>
  <c r="DM86" i="2"/>
  <c r="DM106" i="2"/>
  <c r="DX106" i="2" s="1"/>
  <c r="DM104" i="2"/>
  <c r="DX104" i="2" s="1"/>
  <c r="DM105" i="2"/>
  <c r="DX105" i="2" s="1"/>
  <c r="DM91" i="2"/>
  <c r="DM103" i="2"/>
  <c r="DX103" i="2" s="1"/>
  <c r="DM24" i="2"/>
  <c r="DX24" i="2" s="1"/>
  <c r="DM95" i="2"/>
  <c r="DM102" i="2"/>
  <c r="DM100" i="2"/>
  <c r="DM94" i="2"/>
  <c r="DM88" i="2"/>
  <c r="DM93" i="2"/>
  <c r="DM101" i="2"/>
  <c r="DM99" i="2"/>
  <c r="DM23" i="2"/>
  <c r="DX23" i="2" s="1"/>
  <c r="DM98" i="2"/>
  <c r="DM145" i="2"/>
  <c r="BM84" i="2"/>
  <c r="BL84" i="2"/>
  <c r="BK84" i="2"/>
  <c r="BK50" i="2"/>
  <c r="BJ50" i="2"/>
  <c r="BJ67" i="2"/>
  <c r="BK67" i="2"/>
  <c r="BK51" i="2"/>
  <c r="BJ51" i="2"/>
  <c r="BC105" i="1"/>
  <c r="BB105" i="1"/>
  <c r="BA105" i="1"/>
  <c r="BC107" i="1"/>
  <c r="BB107" i="1"/>
  <c r="AX74" i="1"/>
  <c r="AW74" i="1"/>
  <c r="BD147" i="1"/>
  <c r="BC147" i="1"/>
  <c r="AW40" i="1"/>
  <c r="AX40" i="1"/>
  <c r="BA102" i="1"/>
  <c r="BB102" i="1"/>
  <c r="BD125" i="1"/>
  <c r="BC125" i="1"/>
  <c r="BA41" i="1"/>
  <c r="AX41" i="1"/>
  <c r="AW41" i="1"/>
  <c r="AX87" i="1"/>
  <c r="AY87" i="1"/>
  <c r="AZ87" i="1"/>
  <c r="BD124" i="1"/>
  <c r="BC124" i="1"/>
  <c r="AW38" i="1"/>
  <c r="AX38" i="1"/>
  <c r="AY90" i="1"/>
  <c r="AZ90" i="1"/>
  <c r="AX72" i="1"/>
  <c r="AW72" i="1"/>
  <c r="BD144" i="1"/>
  <c r="BC144" i="1"/>
  <c r="AY83" i="1"/>
  <c r="AX83" i="1"/>
  <c r="AZ83" i="1"/>
  <c r="CX72" i="1"/>
  <c r="CX26" i="1"/>
  <c r="CX44" i="1"/>
  <c r="CX46" i="1"/>
  <c r="CX42" i="1"/>
  <c r="CX62" i="1"/>
  <c r="CX61" i="1"/>
  <c r="CX57" i="1"/>
  <c r="CX38" i="1"/>
  <c r="CX32" i="1"/>
  <c r="CX43" i="1"/>
  <c r="CX63" i="1"/>
  <c r="CX29" i="1"/>
  <c r="CX84" i="1"/>
  <c r="DI84" i="1" s="1"/>
  <c r="CX80" i="1"/>
  <c r="DI80" i="1" s="1"/>
  <c r="CX50" i="1"/>
  <c r="CX64" i="1"/>
  <c r="CX77" i="1"/>
  <c r="CX83" i="1"/>
  <c r="DI83" i="1" s="1"/>
  <c r="CX58" i="1"/>
  <c r="CX87" i="1"/>
  <c r="DI87" i="1" s="1"/>
  <c r="CX51" i="1"/>
  <c r="CX25" i="1"/>
  <c r="DI25" i="1" s="1"/>
  <c r="DS25" i="1" s="1"/>
  <c r="CX48" i="1"/>
  <c r="CX85" i="1"/>
  <c r="DI85" i="1" s="1"/>
  <c r="CX45" i="1"/>
  <c r="CX40" i="1"/>
  <c r="CX52" i="1"/>
  <c r="CX37" i="1"/>
  <c r="CX71" i="1"/>
  <c r="CX28" i="1"/>
  <c r="CX60" i="1"/>
  <c r="CX54" i="1"/>
  <c r="CX59" i="1"/>
  <c r="CX67" i="1"/>
  <c r="CX74" i="1"/>
  <c r="CX86" i="1"/>
  <c r="DI86" i="1" s="1"/>
  <c r="CX66" i="1"/>
  <c r="CX79" i="1"/>
  <c r="DI79" i="1" s="1"/>
  <c r="CX76" i="1"/>
  <c r="CX34" i="1"/>
  <c r="CX47" i="1"/>
  <c r="CX81" i="1"/>
  <c r="DI81" i="1" s="1"/>
  <c r="CX31" i="1"/>
  <c r="CX35" i="1"/>
  <c r="CX39" i="1"/>
  <c r="CX73" i="1"/>
  <c r="CX65" i="1"/>
  <c r="CX23" i="1"/>
  <c r="CX49" i="1"/>
  <c r="CX68" i="1"/>
  <c r="CX56" i="1"/>
  <c r="CX82" i="1"/>
  <c r="DI82" i="1" s="1"/>
  <c r="CX75" i="1"/>
  <c r="CX33" i="1"/>
  <c r="CX41" i="1"/>
  <c r="CX36" i="1"/>
  <c r="CX69" i="1"/>
  <c r="CX53" i="1"/>
  <c r="CX78" i="1"/>
  <c r="CX30" i="1"/>
  <c r="CX55" i="1"/>
  <c r="CX70" i="1"/>
  <c r="CX27" i="1"/>
  <c r="AX46" i="1"/>
  <c r="AW46" i="1"/>
  <c r="AW58" i="1"/>
  <c r="AX58" i="1"/>
  <c r="BC137" i="1"/>
  <c r="BD137" i="1"/>
  <c r="AZ88" i="1"/>
  <c r="AY88" i="1"/>
  <c r="BD119" i="1"/>
  <c r="BC119" i="1"/>
  <c r="BB21" i="1"/>
  <c r="AW21" i="1"/>
  <c r="AZ21" i="1"/>
  <c r="BB97" i="1"/>
  <c r="BA97" i="1"/>
  <c r="AW26" i="1"/>
  <c r="AX26" i="1"/>
  <c r="AW32" i="1"/>
  <c r="AX32" i="1"/>
  <c r="AX34" i="1"/>
  <c r="AW34" i="1"/>
  <c r="BC112" i="1"/>
  <c r="BD112" i="1"/>
  <c r="DD122" i="1"/>
  <c r="DD112" i="1"/>
  <c r="DD125" i="1"/>
  <c r="DD115" i="1"/>
  <c r="DD127" i="1"/>
  <c r="DD135" i="1"/>
  <c r="DD137" i="1"/>
  <c r="DD124" i="1"/>
  <c r="DD142" i="1"/>
  <c r="DD128" i="1"/>
  <c r="DD132" i="1"/>
  <c r="DD110" i="1"/>
  <c r="DD145" i="1"/>
  <c r="DD119" i="1"/>
  <c r="DD139" i="1"/>
  <c r="DD140" i="1"/>
  <c r="DD113" i="1"/>
  <c r="DD118" i="1"/>
  <c r="DD144" i="1"/>
  <c r="DD134" i="1"/>
  <c r="DD117" i="1"/>
  <c r="DD138" i="1"/>
  <c r="DD123" i="1"/>
  <c r="DD130" i="1"/>
  <c r="DD111" i="1"/>
  <c r="DD143" i="1"/>
  <c r="DD109" i="1"/>
  <c r="DD116" i="1"/>
  <c r="DD146" i="1"/>
  <c r="DD120" i="1"/>
  <c r="DD126" i="1"/>
  <c r="DD133" i="1"/>
  <c r="DD131" i="1"/>
  <c r="DD108" i="1"/>
  <c r="DD114" i="1"/>
  <c r="DD136" i="1"/>
  <c r="DD141" i="1"/>
  <c r="DD121" i="1"/>
  <c r="DD129" i="1"/>
  <c r="DD147" i="1"/>
  <c r="BC134" i="1"/>
  <c r="BD134" i="1"/>
  <c r="BB103" i="1"/>
  <c r="BA103" i="1"/>
  <c r="AY85" i="1"/>
  <c r="AZ85" i="1"/>
  <c r="AX85" i="1"/>
  <c r="BD113" i="1"/>
  <c r="BC113" i="1"/>
  <c r="AW69" i="1"/>
  <c r="AX69" i="1"/>
  <c r="BQ127" i="2"/>
  <c r="BP127" i="2"/>
  <c r="CN26" i="2"/>
  <c r="CW26" i="2" s="1"/>
  <c r="CM26" i="2"/>
  <c r="CV26" i="2" s="1"/>
  <c r="BM103" i="2"/>
  <c r="BN103" i="2"/>
  <c r="BJ43" i="2"/>
  <c r="BK43" i="2"/>
  <c r="BK73" i="2"/>
  <c r="BJ73" i="2"/>
  <c r="BL98" i="2"/>
  <c r="BM98" i="2"/>
  <c r="BJ77" i="2"/>
  <c r="BK77" i="2"/>
  <c r="BJ38" i="2"/>
  <c r="BK38" i="2"/>
  <c r="CS142" i="2"/>
  <c r="DB142" i="2" s="1"/>
  <c r="CR142" i="2"/>
  <c r="DA142" i="2" s="1"/>
  <c r="DO122" i="2"/>
  <c r="DZ122" i="2" s="1"/>
  <c r="DO111" i="2"/>
  <c r="EA111" i="2" s="1"/>
  <c r="EK111" i="2" s="1"/>
  <c r="DO109" i="2"/>
  <c r="EA109" i="2" s="1"/>
  <c r="EK109" i="2" s="1"/>
  <c r="DO107" i="2"/>
  <c r="DO117" i="2"/>
  <c r="DO114" i="2"/>
  <c r="DO119" i="2"/>
  <c r="DZ119" i="2" s="1"/>
  <c r="DO115" i="2"/>
  <c r="DO112" i="2"/>
  <c r="DO120" i="2"/>
  <c r="DZ120" i="2" s="1"/>
  <c r="DO23" i="2"/>
  <c r="DZ23" i="2" s="1"/>
  <c r="EJ23" i="2" s="1"/>
  <c r="DO121" i="2"/>
  <c r="DZ121" i="2" s="1"/>
  <c r="DO106" i="2"/>
  <c r="DO110" i="2"/>
  <c r="EA110" i="2" s="1"/>
  <c r="EK110" i="2" s="1"/>
  <c r="DO108" i="2"/>
  <c r="DO116" i="2"/>
  <c r="DO113" i="2"/>
  <c r="BL147" i="2"/>
  <c r="BP147" i="2"/>
  <c r="BK147" i="2"/>
  <c r="L95" i="4"/>
  <c r="K95" i="4"/>
  <c r="M95" i="4"/>
  <c r="BL99" i="2"/>
  <c r="BM99" i="2"/>
  <c r="BL90" i="2"/>
  <c r="BK90" i="2"/>
  <c r="BM90" i="2"/>
  <c r="BQ122" i="2"/>
  <c r="BP122" i="2"/>
  <c r="BO122" i="2"/>
  <c r="BP119" i="2"/>
  <c r="BO119" i="2"/>
  <c r="BJ41" i="2"/>
  <c r="BK41" i="2"/>
  <c r="BQ126" i="2"/>
  <c r="BP126" i="2"/>
  <c r="BM146" i="2"/>
  <c r="BK146" i="2"/>
  <c r="BP146" i="2"/>
  <c r="BL146" i="2"/>
  <c r="DQ125" i="2"/>
  <c r="DQ135" i="2"/>
  <c r="DQ124" i="2"/>
  <c r="DQ137" i="2"/>
  <c r="DQ121" i="2"/>
  <c r="DQ32" i="2"/>
  <c r="DQ127" i="2"/>
  <c r="DQ126" i="2"/>
  <c r="DQ123" i="2"/>
  <c r="DQ136" i="2"/>
  <c r="DQ129" i="2"/>
  <c r="DQ133" i="2"/>
  <c r="DQ131" i="2"/>
  <c r="DQ138" i="2"/>
  <c r="DQ134" i="2"/>
  <c r="DQ130" i="2"/>
  <c r="DQ120" i="2"/>
  <c r="DQ128" i="2"/>
  <c r="DQ122" i="2"/>
  <c r="DQ132" i="2"/>
  <c r="CM28" i="2"/>
  <c r="CV28" i="2" s="1"/>
  <c r="CN28" i="2"/>
  <c r="CW28" i="2" s="1"/>
  <c r="CS139" i="2"/>
  <c r="DB139" i="2" s="1"/>
  <c r="CR139" i="2"/>
  <c r="DA139" i="2" s="1"/>
  <c r="DJ31" i="2"/>
  <c r="DJ53" i="2"/>
  <c r="DJ132" i="2"/>
  <c r="DJ71" i="2"/>
  <c r="DJ56" i="2"/>
  <c r="DJ82" i="2"/>
  <c r="DJ29" i="2"/>
  <c r="DJ41" i="2"/>
  <c r="DJ72" i="2"/>
  <c r="DJ65" i="2"/>
  <c r="DJ60" i="2"/>
  <c r="DJ74" i="2"/>
  <c r="DJ69" i="2"/>
  <c r="DJ145" i="2"/>
  <c r="DJ80" i="2"/>
  <c r="DJ61" i="2"/>
  <c r="DJ64" i="2"/>
  <c r="DJ50" i="2"/>
  <c r="DJ59" i="2"/>
  <c r="DJ49" i="2"/>
  <c r="DJ30" i="2"/>
  <c r="DJ67" i="2"/>
  <c r="DJ79" i="2"/>
  <c r="DJ34" i="2"/>
  <c r="DJ33" i="2"/>
  <c r="DJ73" i="2"/>
  <c r="DJ27" i="2"/>
  <c r="DJ46" i="2"/>
  <c r="DJ40" i="2"/>
  <c r="DJ48" i="2"/>
  <c r="DJ51" i="2"/>
  <c r="DJ25" i="2"/>
  <c r="DJ37" i="2"/>
  <c r="DJ88" i="2"/>
  <c r="DJ44" i="2"/>
  <c r="DJ32" i="2"/>
  <c r="DJ68" i="2"/>
  <c r="DJ66" i="2"/>
  <c r="DJ47" i="2"/>
  <c r="DJ36" i="2"/>
  <c r="DJ58" i="2"/>
  <c r="DJ35" i="2"/>
  <c r="DJ57" i="2"/>
  <c r="DJ63" i="2"/>
  <c r="DJ76" i="2"/>
  <c r="DJ54" i="2"/>
  <c r="DJ70" i="2"/>
  <c r="DJ55" i="2"/>
  <c r="DJ38" i="2"/>
  <c r="DJ24" i="2"/>
  <c r="DJ52" i="2"/>
  <c r="DJ78" i="2"/>
  <c r="DJ62" i="2"/>
  <c r="DJ42" i="2"/>
  <c r="DJ75" i="2"/>
  <c r="DJ45" i="2"/>
  <c r="DJ77" i="2"/>
  <c r="DJ81" i="2"/>
  <c r="DJ39" i="2"/>
  <c r="DJ43" i="2"/>
  <c r="DJ83" i="2"/>
  <c r="BQ132" i="2"/>
  <c r="BJ132" i="2"/>
  <c r="BP132" i="2"/>
  <c r="BK95" i="2"/>
  <c r="BM95" i="2"/>
  <c r="BL95" i="2"/>
  <c r="BK52" i="2"/>
  <c r="BJ52" i="2"/>
  <c r="DK91" i="2"/>
  <c r="DV91" i="2" s="1"/>
  <c r="DK79" i="2"/>
  <c r="DK60" i="2"/>
  <c r="DK24" i="2"/>
  <c r="DK43" i="2"/>
  <c r="DK62" i="2"/>
  <c r="DK38" i="2"/>
  <c r="DK67" i="2"/>
  <c r="DK78" i="2"/>
  <c r="DK30" i="2"/>
  <c r="DK84" i="2"/>
  <c r="DV84" i="2" s="1"/>
  <c r="DK145" i="2"/>
  <c r="DK64" i="2"/>
  <c r="DK58" i="2"/>
  <c r="DK34" i="2"/>
  <c r="DK52" i="2"/>
  <c r="DK31" i="2"/>
  <c r="DK32" i="2"/>
  <c r="DK81" i="2"/>
  <c r="DK57" i="2"/>
  <c r="DK82" i="2"/>
  <c r="DK66" i="2"/>
  <c r="DK94" i="2"/>
  <c r="DV94" i="2" s="1"/>
  <c r="DK53" i="2"/>
  <c r="DK86" i="2"/>
  <c r="DV86" i="2" s="1"/>
  <c r="DK48" i="2"/>
  <c r="DK96" i="2"/>
  <c r="DV96" i="2" s="1"/>
  <c r="DK56" i="2"/>
  <c r="DK27" i="2"/>
  <c r="DK25" i="2"/>
  <c r="DK49" i="2"/>
  <c r="DK93" i="2"/>
  <c r="DV93" i="2" s="1"/>
  <c r="DK26" i="2"/>
  <c r="DK92" i="2"/>
  <c r="DV92" i="2" s="1"/>
  <c r="DK35" i="2"/>
  <c r="DK47" i="2"/>
  <c r="DK76" i="2"/>
  <c r="DK40" i="2"/>
  <c r="DK59" i="2"/>
  <c r="DK88" i="2"/>
  <c r="DK61" i="2"/>
  <c r="DK77" i="2"/>
  <c r="DK68" i="2"/>
  <c r="DK70" i="2"/>
  <c r="DK29" i="2"/>
  <c r="DK55" i="2"/>
  <c r="DK41" i="2"/>
  <c r="DK65" i="2"/>
  <c r="DK39" i="2"/>
  <c r="DK87" i="2"/>
  <c r="DV87" i="2" s="1"/>
  <c r="DK83" i="2"/>
  <c r="DK37" i="2"/>
  <c r="DK36" i="2"/>
  <c r="DK51" i="2"/>
  <c r="DK72" i="2"/>
  <c r="DK95" i="2"/>
  <c r="DV95" i="2" s="1"/>
  <c r="DK73" i="2"/>
  <c r="DK89" i="2"/>
  <c r="DV89" i="2" s="1"/>
  <c r="DK46" i="2"/>
  <c r="DK28" i="2"/>
  <c r="DV28" i="2" s="1"/>
  <c r="EF28" i="2" s="1"/>
  <c r="DK63" i="2"/>
  <c r="DK71" i="2"/>
  <c r="DK74" i="2"/>
  <c r="DK75" i="2"/>
  <c r="DK90" i="2"/>
  <c r="DV90" i="2" s="1"/>
  <c r="DK44" i="2"/>
  <c r="DK50" i="2"/>
  <c r="DK33" i="2"/>
  <c r="DK147" i="2"/>
  <c r="DV147" i="2" s="1"/>
  <c r="DK45" i="2"/>
  <c r="DK42" i="2"/>
  <c r="DK85" i="2"/>
  <c r="DV85" i="2" s="1"/>
  <c r="DK69" i="2"/>
  <c r="DK80" i="2"/>
  <c r="DK54" i="2"/>
  <c r="DK146" i="2"/>
  <c r="DV146" i="2" s="1"/>
  <c r="BJ68" i="2"/>
  <c r="BK68" i="2"/>
  <c r="BJ29" i="2"/>
  <c r="BK29" i="2"/>
  <c r="BP124" i="2"/>
  <c r="BQ124" i="2"/>
  <c r="BJ78" i="2"/>
  <c r="BK78" i="2"/>
  <c r="BQ123" i="2"/>
  <c r="BP123" i="2"/>
  <c r="BP114" i="2"/>
  <c r="BO114" i="2"/>
  <c r="BN114" i="2"/>
  <c r="BL114" i="2"/>
  <c r="AX71" i="1"/>
  <c r="AW71" i="1"/>
  <c r="BB109" i="1"/>
  <c r="BC109" i="1"/>
  <c r="BD109" i="1"/>
  <c r="BD114" i="1"/>
  <c r="BC114" i="1"/>
  <c r="AN1" i="3"/>
  <c r="K3" i="3"/>
  <c r="AU1" i="3"/>
  <c r="AU2" i="3"/>
  <c r="AN3" i="3"/>
  <c r="AN2" i="3"/>
  <c r="K1" i="3"/>
  <c r="AF2" i="3"/>
  <c r="AU3" i="3"/>
  <c r="K2" i="3"/>
  <c r="AF1" i="3"/>
  <c r="AF3" i="3"/>
  <c r="BC104" i="1"/>
  <c r="BB104" i="1"/>
  <c r="BA104" i="1"/>
  <c r="AW77" i="1"/>
  <c r="AY77" i="1"/>
  <c r="AX77" i="1"/>
  <c r="AX31" i="1"/>
  <c r="AW31" i="1"/>
  <c r="AW67" i="1"/>
  <c r="AX67" i="1"/>
  <c r="AW39" i="1"/>
  <c r="AX39" i="1"/>
  <c r="AW30" i="1"/>
  <c r="AX30" i="1"/>
  <c r="AW73" i="1"/>
  <c r="AX73" i="1"/>
  <c r="BD141" i="1"/>
  <c r="BC141" i="1"/>
  <c r="BC118" i="1"/>
  <c r="BD118" i="1"/>
  <c r="AW48" i="1"/>
  <c r="AX48" i="1"/>
  <c r="AZ84" i="1"/>
  <c r="AX84" i="1"/>
  <c r="AY84" i="1"/>
  <c r="AZ95" i="1"/>
  <c r="BA95" i="1"/>
  <c r="AX53" i="1"/>
  <c r="AW53" i="1"/>
  <c r="BC115" i="1"/>
  <c r="BD115" i="1"/>
  <c r="AW55" i="1"/>
  <c r="AX55" i="1"/>
  <c r="BD116" i="1"/>
  <c r="BC116" i="1"/>
  <c r="BD123" i="1"/>
  <c r="BC123" i="1"/>
  <c r="AX36" i="1"/>
  <c r="AW36" i="1"/>
  <c r="AX51" i="1"/>
  <c r="AW51" i="1"/>
  <c r="AX82" i="1"/>
  <c r="AY82" i="1"/>
  <c r="AZ82" i="1"/>
  <c r="BC111" i="1"/>
  <c r="BD111" i="1"/>
  <c r="BD122" i="1"/>
  <c r="BC122" i="1"/>
  <c r="AW68" i="1"/>
  <c r="AX68" i="1"/>
  <c r="BC135" i="1"/>
  <c r="BD135" i="1"/>
  <c r="BC136" i="1"/>
  <c r="BD136" i="1"/>
  <c r="BD128" i="1"/>
  <c r="BC128" i="1"/>
  <c r="BD138" i="1"/>
  <c r="BC138" i="1"/>
  <c r="AW56" i="1"/>
  <c r="AX56" i="1"/>
  <c r="AX47" i="1"/>
  <c r="AW47" i="1"/>
  <c r="AW63" i="1"/>
  <c r="AX63" i="1"/>
  <c r="BD142" i="1"/>
  <c r="BC142" i="1"/>
  <c r="BK34" i="2"/>
  <c r="BJ34" i="2"/>
  <c r="BK33" i="2"/>
  <c r="BJ33" i="2"/>
  <c r="BK55" i="2"/>
  <c r="BJ55" i="2"/>
  <c r="BJ70" i="2"/>
  <c r="BK70" i="2"/>
  <c r="BK83" i="2"/>
  <c r="BL83" i="2"/>
  <c r="BJ83" i="2"/>
  <c r="BK25" i="2"/>
  <c r="BJ25" i="2"/>
  <c r="BK58" i="2"/>
  <c r="BJ58" i="2"/>
  <c r="BK49" i="2"/>
  <c r="BJ49" i="2"/>
  <c r="BK60" i="2"/>
  <c r="BJ60" i="2"/>
  <c r="BO112" i="2"/>
  <c r="BN112" i="2"/>
  <c r="DP127" i="2"/>
  <c r="EA127" i="2" s="1"/>
  <c r="DP122" i="2"/>
  <c r="DP114" i="2"/>
  <c r="DP128" i="2"/>
  <c r="EA128" i="2" s="1"/>
  <c r="DP146" i="2"/>
  <c r="EA146" i="2" s="1"/>
  <c r="DP137" i="2"/>
  <c r="EA137" i="2" s="1"/>
  <c r="DP124" i="2"/>
  <c r="EA124" i="2" s="1"/>
  <c r="DP142" i="2"/>
  <c r="DP139" i="2"/>
  <c r="EA139" i="2" s="1"/>
  <c r="EK139" i="2" s="1"/>
  <c r="DP117" i="2"/>
  <c r="DP118" i="2"/>
  <c r="DP115" i="2"/>
  <c r="DP136" i="2"/>
  <c r="EA136" i="2" s="1"/>
  <c r="DP148" i="2"/>
  <c r="DP125" i="2"/>
  <c r="EA125" i="2" s="1"/>
  <c r="DP121" i="2"/>
  <c r="DP144" i="2"/>
  <c r="EA144" i="2" s="1"/>
  <c r="EK144" i="2" s="1"/>
  <c r="DP132" i="2"/>
  <c r="EA132" i="2" s="1"/>
  <c r="DP141" i="2"/>
  <c r="DP120" i="2"/>
  <c r="DP134" i="2"/>
  <c r="EA134" i="2" s="1"/>
  <c r="DP129" i="2"/>
  <c r="EA129" i="2" s="1"/>
  <c r="DP119" i="2"/>
  <c r="DP123" i="2"/>
  <c r="EA123" i="2" s="1"/>
  <c r="DP126" i="2"/>
  <c r="EA126" i="2" s="1"/>
  <c r="DP131" i="2"/>
  <c r="EA131" i="2" s="1"/>
  <c r="DP140" i="2"/>
  <c r="DP143" i="2"/>
  <c r="DP147" i="2"/>
  <c r="EA147" i="2" s="1"/>
  <c r="DP130" i="2"/>
  <c r="EA130" i="2" s="1"/>
  <c r="DP116" i="2"/>
  <c r="DP133" i="2"/>
  <c r="EA133" i="2" s="1"/>
  <c r="DP138" i="2"/>
  <c r="EA138" i="2" s="1"/>
  <c r="DP135" i="2"/>
  <c r="EA135" i="2" s="1"/>
  <c r="BJ72" i="2"/>
  <c r="BK72" i="2"/>
  <c r="BL96" i="2"/>
  <c r="BK96" i="2"/>
  <c r="BM96" i="2"/>
  <c r="BJ48" i="2"/>
  <c r="BK48" i="2"/>
  <c r="BK66" i="2"/>
  <c r="BJ66" i="2"/>
  <c r="CS141" i="2"/>
  <c r="DB141" i="2" s="1"/>
  <c r="CR141" i="2"/>
  <c r="DA141" i="2" s="1"/>
  <c r="BP116" i="2"/>
  <c r="BO116" i="2"/>
  <c r="BN116" i="2"/>
  <c r="BP128" i="2"/>
  <c r="BQ128" i="2"/>
  <c r="BL94" i="2"/>
  <c r="BK94" i="2"/>
  <c r="BM94" i="2"/>
  <c r="BJ57" i="2"/>
  <c r="BK57" i="2"/>
  <c r="BK89" i="2"/>
  <c r="BM89" i="2"/>
  <c r="BL89" i="2"/>
  <c r="BQ125" i="2"/>
  <c r="BP125" i="2"/>
  <c r="BJ39" i="2"/>
  <c r="BK39" i="2"/>
  <c r="BJ76" i="2"/>
  <c r="BK76" i="2"/>
  <c r="BJ59" i="2"/>
  <c r="BK59" i="2"/>
  <c r="BQ138" i="2"/>
  <c r="BP138" i="2"/>
  <c r="BO106" i="2"/>
  <c r="BN106" i="2"/>
  <c r="BM106" i="2"/>
  <c r="BK75" i="2"/>
  <c r="BJ75" i="2"/>
  <c r="BP115" i="2"/>
  <c r="BN115" i="2"/>
  <c r="BO115" i="2"/>
  <c r="BJ80" i="2"/>
  <c r="BK80" i="2"/>
  <c r="BL100" i="2"/>
  <c r="BM100" i="2"/>
  <c r="BJ35" i="2"/>
  <c r="BK35" i="2"/>
  <c r="BP129" i="2"/>
  <c r="BQ129" i="2"/>
  <c r="BN108" i="2"/>
  <c r="BO108" i="2"/>
  <c r="BD117" i="1"/>
  <c r="BC117" i="1"/>
  <c r="BA45" i="1"/>
  <c r="AX45" i="1"/>
  <c r="AW45" i="1"/>
  <c r="AX54" i="1"/>
  <c r="AW54" i="1"/>
  <c r="BC130" i="1"/>
  <c r="BD130" i="1"/>
  <c r="AW42" i="1"/>
  <c r="AX42" i="1"/>
  <c r="BA98" i="1"/>
  <c r="BB98" i="1"/>
  <c r="AW49" i="1"/>
  <c r="AX49" i="1"/>
  <c r="AW65" i="1"/>
  <c r="AX65" i="1"/>
  <c r="CA23" i="1"/>
  <c r="CJ23" i="1" s="1"/>
  <c r="BZ23" i="1"/>
  <c r="CI23" i="1" s="1"/>
  <c r="AY79" i="1"/>
  <c r="AX79" i="1"/>
  <c r="AZ79" i="1"/>
  <c r="BA96" i="1"/>
  <c r="AZ96" i="1"/>
  <c r="BB96" i="1"/>
  <c r="AX33" i="1"/>
  <c r="AW33" i="1"/>
  <c r="BD121" i="1"/>
  <c r="BC121" i="1"/>
  <c r="BC139" i="1"/>
  <c r="BD139" i="1"/>
  <c r="DA93" i="1"/>
  <c r="DA41" i="1"/>
  <c r="DL41" i="1" s="1"/>
  <c r="DA95" i="1"/>
  <c r="DA94" i="1"/>
  <c r="DA96" i="1"/>
  <c r="DA102" i="1"/>
  <c r="DL102" i="1" s="1"/>
  <c r="DA97" i="1"/>
  <c r="DL97" i="1" s="1"/>
  <c r="DA44" i="1"/>
  <c r="DL44" i="1" s="1"/>
  <c r="DA101" i="1"/>
  <c r="DL101" i="1" s="1"/>
  <c r="DA104" i="1"/>
  <c r="DL104" i="1" s="1"/>
  <c r="DA103" i="1"/>
  <c r="DL103" i="1" s="1"/>
  <c r="DA98" i="1"/>
  <c r="DL98" i="1" s="1"/>
  <c r="DA45" i="1"/>
  <c r="DL45" i="1" s="1"/>
  <c r="DA105" i="1"/>
  <c r="DL105" i="1" s="1"/>
  <c r="BB108" i="1"/>
  <c r="BC108" i="1"/>
  <c r="BD108" i="1"/>
  <c r="AZ89" i="1"/>
  <c r="AY89" i="1"/>
  <c r="AX29" i="1"/>
  <c r="AW29" i="1"/>
  <c r="BD127" i="1"/>
  <c r="BC127" i="1"/>
  <c r="AW66" i="1"/>
  <c r="AX66" i="1"/>
  <c r="DC146" i="1"/>
  <c r="DN146" i="1" s="1"/>
  <c r="DC117" i="1"/>
  <c r="DN117" i="1" s="1"/>
  <c r="DC104" i="1"/>
  <c r="DC141" i="1"/>
  <c r="DN141" i="1" s="1"/>
  <c r="DC108" i="1"/>
  <c r="DC116" i="1"/>
  <c r="DN116" i="1" s="1"/>
  <c r="DC121" i="1"/>
  <c r="DN121" i="1" s="1"/>
  <c r="DC138" i="1"/>
  <c r="DN138" i="1" s="1"/>
  <c r="DC123" i="1"/>
  <c r="DN123" i="1" s="1"/>
  <c r="DC133" i="1"/>
  <c r="DN133" i="1" s="1"/>
  <c r="DC115" i="1"/>
  <c r="DN115" i="1" s="1"/>
  <c r="DC137" i="1"/>
  <c r="DN137" i="1" s="1"/>
  <c r="DC129" i="1"/>
  <c r="DN129" i="1" s="1"/>
  <c r="DC106" i="1"/>
  <c r="DC111" i="1"/>
  <c r="DN111" i="1" s="1"/>
  <c r="DC105" i="1"/>
  <c r="DC114" i="1"/>
  <c r="DN114" i="1" s="1"/>
  <c r="DC147" i="1"/>
  <c r="DN147" i="1" s="1"/>
  <c r="DC119" i="1"/>
  <c r="DN119" i="1" s="1"/>
  <c r="DC136" i="1"/>
  <c r="DN136" i="1" s="1"/>
  <c r="DC122" i="1"/>
  <c r="DN122" i="1" s="1"/>
  <c r="DC131" i="1"/>
  <c r="DN131" i="1" s="1"/>
  <c r="DC132" i="1"/>
  <c r="DN132" i="1" s="1"/>
  <c r="DC113" i="1"/>
  <c r="DN113" i="1" s="1"/>
  <c r="DC128" i="1"/>
  <c r="DN128" i="1" s="1"/>
  <c r="DC124" i="1"/>
  <c r="DN124" i="1" s="1"/>
  <c r="DC112" i="1"/>
  <c r="DN112" i="1" s="1"/>
  <c r="DC145" i="1"/>
  <c r="DN145" i="1" s="1"/>
  <c r="DC127" i="1"/>
  <c r="DN127" i="1" s="1"/>
  <c r="DC140" i="1"/>
  <c r="DN140" i="1" s="1"/>
  <c r="DC130" i="1"/>
  <c r="DN130" i="1" s="1"/>
  <c r="DC120" i="1"/>
  <c r="DN120" i="1" s="1"/>
  <c r="DC107" i="1"/>
  <c r="DC139" i="1"/>
  <c r="DN139" i="1" s="1"/>
  <c r="DC142" i="1"/>
  <c r="DN142" i="1" s="1"/>
  <c r="DC134" i="1"/>
  <c r="DN134" i="1" s="1"/>
  <c r="DC135" i="1"/>
  <c r="DN135" i="1" s="1"/>
  <c r="DC109" i="1"/>
  <c r="DC110" i="1"/>
  <c r="DC144" i="1"/>
  <c r="DN144" i="1" s="1"/>
  <c r="DC126" i="1"/>
  <c r="DN126" i="1" s="1"/>
  <c r="DC118" i="1"/>
  <c r="DN118" i="1" s="1"/>
  <c r="DC143" i="1"/>
  <c r="DN143" i="1" s="1"/>
  <c r="DC125" i="1"/>
  <c r="DN125" i="1" s="1"/>
  <c r="AY78" i="1"/>
  <c r="AZ78" i="1"/>
  <c r="AW78" i="1"/>
  <c r="AX78" i="1"/>
  <c r="BD145" i="1"/>
  <c r="BC145" i="1"/>
  <c r="BB101" i="1"/>
  <c r="BA101" i="1"/>
  <c r="AW44" i="1"/>
  <c r="AX44" i="1"/>
  <c r="BA44" i="1"/>
  <c r="BD140" i="1"/>
  <c r="BC140" i="1"/>
  <c r="BA94" i="1"/>
  <c r="AZ94" i="1"/>
  <c r="BC133" i="1"/>
  <c r="BD133" i="1"/>
  <c r="AW70" i="1"/>
  <c r="AX70" i="1"/>
  <c r="DB21" i="1"/>
  <c r="DB108" i="1"/>
  <c r="DM108" i="1" s="1"/>
  <c r="DB103" i="1"/>
  <c r="DB99" i="1"/>
  <c r="DN99" i="1" s="1"/>
  <c r="DX99" i="1" s="1"/>
  <c r="DB106" i="1"/>
  <c r="DM106" i="1" s="1"/>
  <c r="DB100" i="1"/>
  <c r="DN100" i="1" s="1"/>
  <c r="DX100" i="1" s="1"/>
  <c r="DB24" i="1"/>
  <c r="DN24" i="1" s="1"/>
  <c r="DX24" i="1" s="1"/>
  <c r="DB97" i="1"/>
  <c r="DB104" i="1"/>
  <c r="DB96" i="1"/>
  <c r="DB109" i="1"/>
  <c r="DM109" i="1" s="1"/>
  <c r="DB102" i="1"/>
  <c r="DB105" i="1"/>
  <c r="DB110" i="1"/>
  <c r="DM110" i="1" s="1"/>
  <c r="DB101" i="1"/>
  <c r="DB22" i="1"/>
  <c r="DB98" i="1"/>
  <c r="DB107" i="1"/>
  <c r="DM107" i="1" s="1"/>
  <c r="AZ93" i="1"/>
  <c r="AY93" i="1"/>
  <c r="BA93" i="1"/>
  <c r="AW64" i="1"/>
  <c r="AX64" i="1"/>
  <c r="AZ86" i="1"/>
  <c r="AX86" i="1"/>
  <c r="AY86" i="1"/>
  <c r="AX60" i="1"/>
  <c r="AW60" i="1"/>
  <c r="BK30" i="2"/>
  <c r="BJ30" i="2"/>
  <c r="BJ69" i="2"/>
  <c r="BK69" i="2"/>
  <c r="BL102" i="2"/>
  <c r="BN102" i="2"/>
  <c r="BM102" i="2"/>
  <c r="BK45" i="2"/>
  <c r="BJ45" i="2"/>
  <c r="BP133" i="2"/>
  <c r="BQ133" i="2"/>
  <c r="BK46" i="2"/>
  <c r="BJ46" i="2"/>
  <c r="BL85" i="2"/>
  <c r="BK85" i="2"/>
  <c r="BM85" i="2"/>
  <c r="BJ82" i="2"/>
  <c r="BK82" i="2"/>
  <c r="BL82" i="2"/>
  <c r="BM104" i="2"/>
  <c r="BN104" i="2"/>
  <c r="BK74" i="2"/>
  <c r="BJ74" i="2"/>
  <c r="CS148" i="2"/>
  <c r="DB148" i="2" s="1"/>
  <c r="CR148" i="2"/>
  <c r="DA148" i="2" s="1"/>
  <c r="DD148" i="2" s="1"/>
  <c r="D148" i="2" s="1"/>
  <c r="BK27" i="2"/>
  <c r="BJ27" i="2"/>
  <c r="BM97" i="2"/>
  <c r="BL97" i="2"/>
  <c r="BK65" i="2"/>
  <c r="BJ65" i="2"/>
  <c r="BK91" i="2"/>
  <c r="BL91" i="2"/>
  <c r="BM91" i="2"/>
  <c r="BJ54" i="2"/>
  <c r="BK54" i="2"/>
  <c r="AU1" i="4"/>
  <c r="AU2" i="4"/>
  <c r="AN2" i="4"/>
  <c r="K3" i="4"/>
  <c r="AU3" i="4"/>
  <c r="AF2" i="4"/>
  <c r="AN1" i="4"/>
  <c r="AF1" i="4"/>
  <c r="K2" i="4"/>
  <c r="K1" i="4"/>
  <c r="AN3" i="4"/>
  <c r="AF3" i="4"/>
  <c r="BL86" i="2"/>
  <c r="BM86" i="2"/>
  <c r="BK86" i="2"/>
  <c r="BK87" i="2"/>
  <c r="BM87" i="2"/>
  <c r="BL87" i="2"/>
  <c r="BP121" i="2"/>
  <c r="BO121" i="2"/>
  <c r="BQ121" i="2"/>
  <c r="BK81" i="2"/>
  <c r="BJ81" i="2"/>
  <c r="BJ47" i="2"/>
  <c r="BK47" i="2"/>
  <c r="CS144" i="2"/>
  <c r="DB144" i="2" s="1"/>
  <c r="CR144" i="2"/>
  <c r="DA144" i="2" s="1"/>
  <c r="BQ135" i="2"/>
  <c r="BP135" i="2"/>
  <c r="BO107" i="2"/>
  <c r="BN107" i="2"/>
  <c r="BN117" i="2"/>
  <c r="BP117" i="2"/>
  <c r="BO117" i="2"/>
  <c r="BJ62" i="2"/>
  <c r="BK62" i="2"/>
  <c r="BN105" i="2"/>
  <c r="BM105" i="2"/>
  <c r="K94" i="4"/>
  <c r="M94" i="4"/>
  <c r="L94" i="4"/>
  <c r="BQ137" i="2"/>
  <c r="BP137" i="2"/>
  <c r="BJ64" i="2"/>
  <c r="BK64" i="2"/>
  <c r="BQ136" i="2"/>
  <c r="BP136" i="2"/>
  <c r="BJ53" i="2"/>
  <c r="BK53" i="2"/>
  <c r="CR140" i="2"/>
  <c r="DA140" i="2" s="1"/>
  <c r="CS140" i="2"/>
  <c r="DB140" i="2" s="1"/>
  <c r="BK42" i="2"/>
  <c r="BJ42" i="2"/>
  <c r="DD118" i="2" l="1"/>
  <c r="D118" i="2" s="1"/>
  <c r="D103" i="4" s="1"/>
  <c r="DD139" i="2"/>
  <c r="D139" i="2" s="1"/>
  <c r="D124" i="4" s="1"/>
  <c r="DD144" i="2"/>
  <c r="D144" i="2" s="1"/>
  <c r="E111" i="2"/>
  <c r="EN111" i="2"/>
  <c r="DD140" i="2"/>
  <c r="D140" i="2" s="1"/>
  <c r="DY105" i="2"/>
  <c r="EI105" i="2" s="1"/>
  <c r="CP105" i="2"/>
  <c r="CY105" i="2" s="1"/>
  <c r="DD105" i="2" s="1"/>
  <c r="D105" i="2" s="1"/>
  <c r="D90" i="4" s="1"/>
  <c r="CO105" i="2"/>
  <c r="EA117" i="2"/>
  <c r="EK117" i="2" s="1"/>
  <c r="CR117" i="2"/>
  <c r="DA117" i="2" s="1"/>
  <c r="DD117" i="2" s="1"/>
  <c r="D117" i="2" s="1"/>
  <c r="D102" i="4" s="1"/>
  <c r="CR107" i="2"/>
  <c r="EA107" i="2"/>
  <c r="DW81" i="2"/>
  <c r="CN81" i="2"/>
  <c r="CO87" i="2"/>
  <c r="DX87" i="2"/>
  <c r="DY86" i="2"/>
  <c r="CP86" i="2"/>
  <c r="M1" i="4"/>
  <c r="DY91" i="2"/>
  <c r="CP91" i="2"/>
  <c r="CN65" i="2"/>
  <c r="DW65" i="2"/>
  <c r="CN27" i="2"/>
  <c r="DW27" i="2"/>
  <c r="CN74" i="2"/>
  <c r="DW74" i="2"/>
  <c r="DW82" i="2"/>
  <c r="EG82" i="2" s="1"/>
  <c r="CN82" i="2"/>
  <c r="CW82" i="2" s="1"/>
  <c r="DD82" i="2" s="1"/>
  <c r="D82" i="2" s="1"/>
  <c r="D67" i="4" s="1"/>
  <c r="CO85" i="2"/>
  <c r="DX85" i="2"/>
  <c r="CR133" i="2"/>
  <c r="EB133" i="2"/>
  <c r="EL133" i="2" s="1"/>
  <c r="CS133" i="2"/>
  <c r="DB133" i="2" s="1"/>
  <c r="DD133" i="2" s="1"/>
  <c r="D133" i="2" s="1"/>
  <c r="D118" i="4" s="1"/>
  <c r="CQ102" i="2"/>
  <c r="DZ102" i="2"/>
  <c r="DV30" i="2"/>
  <c r="EF30" i="2" s="1"/>
  <c r="CM30" i="2"/>
  <c r="CV30" i="2" s="1"/>
  <c r="DD30" i="2" s="1"/>
  <c r="D30" i="2" s="1"/>
  <c r="DK86" i="1"/>
  <c r="DU86" i="1" s="1"/>
  <c r="CB86" i="1"/>
  <c r="CK86" i="1" s="1"/>
  <c r="CQ86" i="1" s="1"/>
  <c r="D86" i="1" s="1"/>
  <c r="D71" i="3" s="1"/>
  <c r="DI64" i="1"/>
  <c r="DS64" i="1" s="1"/>
  <c r="BZ64" i="1"/>
  <c r="CI64" i="1" s="1"/>
  <c r="CQ64" i="1" s="1"/>
  <c r="D64" i="1" s="1"/>
  <c r="D49" i="3" s="1"/>
  <c r="EA100" i="1"/>
  <c r="E100" i="1"/>
  <c r="CF140" i="1"/>
  <c r="CO140" i="1" s="1"/>
  <c r="CQ140" i="1" s="1"/>
  <c r="D140" i="1" s="1"/>
  <c r="DO140" i="1"/>
  <c r="DY140" i="1" s="1"/>
  <c r="CE140" i="1"/>
  <c r="BZ44" i="1"/>
  <c r="CI44" i="1" s="1"/>
  <c r="CQ44" i="1" s="1"/>
  <c r="D44" i="1" s="1"/>
  <c r="D29" i="3" s="1"/>
  <c r="DI44" i="1"/>
  <c r="DS44" i="1" s="1"/>
  <c r="CB78" i="1"/>
  <c r="DK78" i="1"/>
  <c r="CC89" i="1"/>
  <c r="DL89" i="1"/>
  <c r="CE121" i="1"/>
  <c r="CF121" i="1"/>
  <c r="CO121" i="1" s="1"/>
  <c r="CQ121" i="1" s="1"/>
  <c r="D121" i="1" s="1"/>
  <c r="D106" i="3" s="1"/>
  <c r="DO121" i="1"/>
  <c r="DY121" i="1" s="1"/>
  <c r="CE96" i="1"/>
  <c r="DN96" i="1"/>
  <c r="BZ79" i="1"/>
  <c r="CA79" i="1"/>
  <c r="CJ79" i="1" s="1"/>
  <c r="CQ79" i="1" s="1"/>
  <c r="D79" i="1" s="1"/>
  <c r="D64" i="3" s="1"/>
  <c r="DJ79" i="1"/>
  <c r="DT79" i="1" s="1"/>
  <c r="DJ65" i="1"/>
  <c r="CA65" i="1"/>
  <c r="DN98" i="1"/>
  <c r="CE98" i="1"/>
  <c r="DI45" i="1"/>
  <c r="DS45" i="1" s="1"/>
  <c r="BZ45" i="1"/>
  <c r="CI45" i="1" s="1"/>
  <c r="CQ45" i="1" s="1"/>
  <c r="D45" i="1" s="1"/>
  <c r="D30" i="3" s="1"/>
  <c r="CS129" i="2"/>
  <c r="DB129" i="2" s="1"/>
  <c r="DD129" i="2" s="1"/>
  <c r="D129" i="2" s="1"/>
  <c r="D114" i="4" s="1"/>
  <c r="EB129" i="2"/>
  <c r="EL129" i="2" s="1"/>
  <c r="CR129" i="2"/>
  <c r="CN100" i="2"/>
  <c r="CO100" i="2"/>
  <c r="CX100" i="2" s="1"/>
  <c r="DD100" i="2" s="1"/>
  <c r="D100" i="2" s="1"/>
  <c r="D85" i="4" s="1"/>
  <c r="DX100" i="2"/>
  <c r="EH100" i="2" s="1"/>
  <c r="CP115" i="2"/>
  <c r="CQ115" i="2"/>
  <c r="CZ115" i="2" s="1"/>
  <c r="DD115" i="2" s="1"/>
  <c r="D115" i="2" s="1"/>
  <c r="D100" i="4" s="1"/>
  <c r="DZ115" i="2"/>
  <c r="EJ115" i="2" s="1"/>
  <c r="CP106" i="2"/>
  <c r="CY106" i="2" s="1"/>
  <c r="DD106" i="2" s="1"/>
  <c r="D106" i="2" s="1"/>
  <c r="D91" i="4" s="1"/>
  <c r="CO106" i="2"/>
  <c r="DY106" i="2"/>
  <c r="EI106" i="2" s="1"/>
  <c r="CM76" i="2"/>
  <c r="CV76" i="2" s="1"/>
  <c r="DD76" i="2" s="1"/>
  <c r="D76" i="2" s="1"/>
  <c r="D61" i="4" s="1"/>
  <c r="DV76" i="2"/>
  <c r="EF76" i="2" s="1"/>
  <c r="CN57" i="2"/>
  <c r="DW57" i="2"/>
  <c r="DX94" i="2"/>
  <c r="EH94" i="2" s="1"/>
  <c r="CO94" i="2"/>
  <c r="CX94" i="2" s="1"/>
  <c r="DD94" i="2" s="1"/>
  <c r="D94" i="2" s="1"/>
  <c r="D79" i="4" s="1"/>
  <c r="CR116" i="2"/>
  <c r="EA116" i="2"/>
  <c r="DV66" i="2"/>
  <c r="EF66" i="2" s="1"/>
  <c r="CM66" i="2"/>
  <c r="CV66" i="2" s="1"/>
  <c r="DD66" i="2" s="1"/>
  <c r="D66" i="2" s="1"/>
  <c r="D51" i="4" s="1"/>
  <c r="DY96" i="2"/>
  <c r="CP96" i="2"/>
  <c r="DV72" i="2"/>
  <c r="EF72" i="2" s="1"/>
  <c r="CM72" i="2"/>
  <c r="CV72" i="2" s="1"/>
  <c r="DD72" i="2" s="1"/>
  <c r="D72" i="2" s="1"/>
  <c r="D57" i="4" s="1"/>
  <c r="EA140" i="2"/>
  <c r="EK140" i="2" s="1"/>
  <c r="EB140" i="2"/>
  <c r="EL140" i="2" s="1"/>
  <c r="E140" i="2" s="1"/>
  <c r="EA141" i="2"/>
  <c r="EK141" i="2" s="1"/>
  <c r="EB141" i="2"/>
  <c r="EL141" i="2" s="1"/>
  <c r="EA118" i="2"/>
  <c r="EK118" i="2" s="1"/>
  <c r="EB118" i="2"/>
  <c r="EL118" i="2" s="1"/>
  <c r="EN118" i="2" s="1"/>
  <c r="CR112" i="2"/>
  <c r="EA112" i="2"/>
  <c r="CN49" i="2"/>
  <c r="DW49" i="2"/>
  <c r="CN25" i="2"/>
  <c r="DW25" i="2"/>
  <c r="DW70" i="2"/>
  <c r="CN70" i="2"/>
  <c r="CM33" i="2"/>
  <c r="CV33" i="2" s="1"/>
  <c r="DD33" i="2" s="1"/>
  <c r="D33" i="2" s="1"/>
  <c r="DV33" i="2"/>
  <c r="EF33" i="2" s="1"/>
  <c r="DO142" i="1"/>
  <c r="DY142" i="1" s="1"/>
  <c r="CE142" i="1"/>
  <c r="CF142" i="1"/>
  <c r="CO142" i="1" s="1"/>
  <c r="CQ142" i="1" s="1"/>
  <c r="D142" i="1" s="1"/>
  <c r="BZ47" i="1"/>
  <c r="CI47" i="1" s="1"/>
  <c r="CQ47" i="1" s="1"/>
  <c r="D47" i="1" s="1"/>
  <c r="D32" i="3" s="1"/>
  <c r="DI47" i="1"/>
  <c r="DS47" i="1" s="1"/>
  <c r="CF138" i="1"/>
  <c r="CO138" i="1" s="1"/>
  <c r="CQ138" i="1" s="1"/>
  <c r="D138" i="1" s="1"/>
  <c r="D123" i="3" s="1"/>
  <c r="CE138" i="1"/>
  <c r="DO138" i="1"/>
  <c r="DY138" i="1" s="1"/>
  <c r="CA68" i="1"/>
  <c r="DJ68" i="1"/>
  <c r="CA82" i="1"/>
  <c r="CJ82" i="1" s="1"/>
  <c r="CQ82" i="1" s="1"/>
  <c r="D82" i="1" s="1"/>
  <c r="D67" i="3" s="1"/>
  <c r="BZ82" i="1"/>
  <c r="DJ82" i="1"/>
  <c r="DT82" i="1" s="1"/>
  <c r="DJ36" i="1"/>
  <c r="CA36" i="1"/>
  <c r="CE115" i="1"/>
  <c r="CF115" i="1"/>
  <c r="CO115" i="1" s="1"/>
  <c r="CQ115" i="1" s="1"/>
  <c r="D115" i="1" s="1"/>
  <c r="D100" i="3" s="1"/>
  <c r="DO115" i="1"/>
  <c r="DY115" i="1" s="1"/>
  <c r="DL95" i="1"/>
  <c r="DV95" i="1" s="1"/>
  <c r="CB95" i="1"/>
  <c r="CC95" i="1"/>
  <c r="CL95" i="1" s="1"/>
  <c r="CQ95" i="1" s="1"/>
  <c r="D95" i="1" s="1"/>
  <c r="D80" i="3" s="1"/>
  <c r="CA48" i="1"/>
  <c r="DJ48" i="1"/>
  <c r="CF141" i="1"/>
  <c r="CO141" i="1" s="1"/>
  <c r="CQ141" i="1" s="1"/>
  <c r="D141" i="1" s="1"/>
  <c r="CE141" i="1"/>
  <c r="DO141" i="1"/>
  <c r="DY141" i="1" s="1"/>
  <c r="DJ30" i="1"/>
  <c r="CA30" i="1"/>
  <c r="CA67" i="1"/>
  <c r="DJ67" i="1"/>
  <c r="DJ77" i="1"/>
  <c r="DT77" i="1" s="1"/>
  <c r="CA77" i="1"/>
  <c r="CJ77" i="1" s="1"/>
  <c r="CQ77" i="1" s="1"/>
  <c r="D77" i="1" s="1"/>
  <c r="D62" i="3" s="1"/>
  <c r="CE104" i="1"/>
  <c r="DN104" i="1"/>
  <c r="M2" i="3"/>
  <c r="M3" i="3"/>
  <c r="DJ71" i="1"/>
  <c r="CA71" i="1"/>
  <c r="CS114" i="2"/>
  <c r="EB114" i="2"/>
  <c r="CM78" i="2"/>
  <c r="CV78" i="2" s="1"/>
  <c r="DD78" i="2" s="1"/>
  <c r="D78" i="2" s="1"/>
  <c r="D63" i="4" s="1"/>
  <c r="DV78" i="2"/>
  <c r="EF78" i="2" s="1"/>
  <c r="DV29" i="2"/>
  <c r="EF29" i="2" s="1"/>
  <c r="CM29" i="2"/>
  <c r="CV29" i="2" s="1"/>
  <c r="DD29" i="2" s="1"/>
  <c r="D29" i="2" s="1"/>
  <c r="CN52" i="2"/>
  <c r="DW52" i="2"/>
  <c r="CR132" i="2"/>
  <c r="CS132" i="2"/>
  <c r="DB132" i="2" s="1"/>
  <c r="DD132" i="2" s="1"/>
  <c r="D132" i="2" s="1"/>
  <c r="D117" i="4" s="1"/>
  <c r="EB132" i="2"/>
  <c r="EL132" i="2" s="1"/>
  <c r="EB139" i="2"/>
  <c r="EL139" i="2" s="1"/>
  <c r="EN139" i="2" s="1"/>
  <c r="DD28" i="2"/>
  <c r="D28" i="2" s="1"/>
  <c r="DY146" i="2"/>
  <c r="CP146" i="2"/>
  <c r="CM41" i="2"/>
  <c r="CV41" i="2" s="1"/>
  <c r="DD41" i="2" s="1"/>
  <c r="D41" i="2" s="1"/>
  <c r="D26" i="4" s="1"/>
  <c r="DV41" i="2"/>
  <c r="EF41" i="2" s="1"/>
  <c r="EB122" i="2"/>
  <c r="EL122" i="2" s="1"/>
  <c r="CS122" i="2"/>
  <c r="DB122" i="2" s="1"/>
  <c r="DD122" i="2" s="1"/>
  <c r="D122" i="2" s="1"/>
  <c r="D107" i="4" s="1"/>
  <c r="DX90" i="2"/>
  <c r="EH90" i="2" s="1"/>
  <c r="CO90" i="2"/>
  <c r="CX90" i="2" s="1"/>
  <c r="DD90" i="2" s="1"/>
  <c r="D90" i="2" s="1"/>
  <c r="D75" i="4" s="1"/>
  <c r="DX147" i="2"/>
  <c r="CO147" i="2"/>
  <c r="E110" i="2"/>
  <c r="EN110" i="2"/>
  <c r="DW38" i="2"/>
  <c r="CN38" i="2"/>
  <c r="CP98" i="2"/>
  <c r="DY98" i="2"/>
  <c r="CN43" i="2"/>
  <c r="DW43" i="2"/>
  <c r="DD26" i="2"/>
  <c r="D26" i="2" s="1"/>
  <c r="CA69" i="1"/>
  <c r="DJ69" i="1"/>
  <c r="BZ85" i="1"/>
  <c r="DJ85" i="1"/>
  <c r="CA85" i="1"/>
  <c r="CE103" i="1"/>
  <c r="DN103" i="1"/>
  <c r="CF112" i="1"/>
  <c r="CO112" i="1" s="1"/>
  <c r="CQ112" i="1" s="1"/>
  <c r="D112" i="1" s="1"/>
  <c r="D97" i="3" s="1"/>
  <c r="CE112" i="1"/>
  <c r="DO112" i="1"/>
  <c r="DY112" i="1" s="1"/>
  <c r="BZ32" i="1"/>
  <c r="CI32" i="1" s="1"/>
  <c r="CQ32" i="1" s="1"/>
  <c r="D32" i="1" s="1"/>
  <c r="DI32" i="1"/>
  <c r="DS32" i="1" s="1"/>
  <c r="DN97" i="1"/>
  <c r="CE97" i="1"/>
  <c r="CE119" i="1"/>
  <c r="CF119" i="1"/>
  <c r="CO119" i="1" s="1"/>
  <c r="CQ119" i="1" s="1"/>
  <c r="D119" i="1" s="1"/>
  <c r="D104" i="3" s="1"/>
  <c r="DO119" i="1"/>
  <c r="DY119" i="1" s="1"/>
  <c r="BZ46" i="1"/>
  <c r="CI46" i="1" s="1"/>
  <c r="CQ46" i="1" s="1"/>
  <c r="D46" i="1" s="1"/>
  <c r="D31" i="3" s="1"/>
  <c r="DI46" i="1"/>
  <c r="DS46" i="1" s="1"/>
  <c r="CB83" i="1"/>
  <c r="CK83" i="1" s="1"/>
  <c r="CQ83" i="1" s="1"/>
  <c r="D83" i="1" s="1"/>
  <c r="D68" i="3" s="1"/>
  <c r="DK83" i="1"/>
  <c r="DU83" i="1" s="1"/>
  <c r="CA72" i="1"/>
  <c r="DJ72" i="1"/>
  <c r="BZ38" i="1"/>
  <c r="CI38" i="1" s="1"/>
  <c r="CQ38" i="1" s="1"/>
  <c r="D38" i="1" s="1"/>
  <c r="DI38" i="1"/>
  <c r="DS38" i="1" s="1"/>
  <c r="CB87" i="1"/>
  <c r="CK87" i="1" s="1"/>
  <c r="CQ87" i="1" s="1"/>
  <c r="D87" i="1" s="1"/>
  <c r="D72" i="3" s="1"/>
  <c r="DK87" i="1"/>
  <c r="DU87" i="1" s="1"/>
  <c r="DM41" i="1"/>
  <c r="CD41" i="1"/>
  <c r="CC41" i="1"/>
  <c r="CD102" i="1"/>
  <c r="CM102" i="1" s="1"/>
  <c r="CQ102" i="1" s="1"/>
  <c r="D102" i="1" s="1"/>
  <c r="D87" i="3" s="1"/>
  <c r="CC102" i="1"/>
  <c r="DM102" i="1"/>
  <c r="DW102" i="1" s="1"/>
  <c r="CF107" i="1"/>
  <c r="DO107" i="1"/>
  <c r="CM51" i="2"/>
  <c r="CV51" i="2" s="1"/>
  <c r="DD51" i="2" s="1"/>
  <c r="D51" i="2" s="1"/>
  <c r="D36" i="4" s="1"/>
  <c r="DV51" i="2"/>
  <c r="EF51" i="2" s="1"/>
  <c r="DV50" i="2"/>
  <c r="EF50" i="2" s="1"/>
  <c r="CM50" i="2"/>
  <c r="CV50" i="2" s="1"/>
  <c r="DD50" i="2" s="1"/>
  <c r="D50" i="2" s="1"/>
  <c r="D35" i="4" s="1"/>
  <c r="DY84" i="2"/>
  <c r="CP84" i="2"/>
  <c r="CM145" i="2"/>
  <c r="DV145" i="2"/>
  <c r="EB120" i="2"/>
  <c r="CS120" i="2"/>
  <c r="CM37" i="2"/>
  <c r="CV37" i="2" s="1"/>
  <c r="DD37" i="2" s="1"/>
  <c r="D37" i="2" s="1"/>
  <c r="DV37" i="2"/>
  <c r="EF37" i="2" s="1"/>
  <c r="CM71" i="2"/>
  <c r="CV71" i="2" s="1"/>
  <c r="DD71" i="2" s="1"/>
  <c r="D71" i="2" s="1"/>
  <c r="D56" i="4" s="1"/>
  <c r="DV71" i="2"/>
  <c r="EF71" i="2" s="1"/>
  <c r="DX92" i="2"/>
  <c r="EH92" i="2" s="1"/>
  <c r="CO92" i="2"/>
  <c r="CX92" i="2" s="1"/>
  <c r="DD92" i="2" s="1"/>
  <c r="D92" i="2" s="1"/>
  <c r="D77" i="4" s="1"/>
  <c r="CN44" i="2"/>
  <c r="DW44" i="2"/>
  <c r="DD143" i="2"/>
  <c r="D143" i="2" s="1"/>
  <c r="CO93" i="2"/>
  <c r="CX93" i="2" s="1"/>
  <c r="DD93" i="2" s="1"/>
  <c r="D93" i="2" s="1"/>
  <c r="D78" i="4" s="1"/>
  <c r="DX93" i="2"/>
  <c r="EH93" i="2" s="1"/>
  <c r="DW32" i="2"/>
  <c r="CN32" i="2"/>
  <c r="CM61" i="2"/>
  <c r="CV61" i="2" s="1"/>
  <c r="DD61" i="2" s="1"/>
  <c r="D61" i="2" s="1"/>
  <c r="D46" i="4" s="1"/>
  <c r="DV61" i="2"/>
  <c r="EF61" i="2" s="1"/>
  <c r="CN88" i="2"/>
  <c r="CW88" i="2" s="1"/>
  <c r="DD88" i="2" s="1"/>
  <c r="D88" i="2" s="1"/>
  <c r="D73" i="4" s="1"/>
  <c r="DW88" i="2"/>
  <c r="EG88" i="2" s="1"/>
  <c r="DV24" i="2"/>
  <c r="EF24" i="2" s="1"/>
  <c r="CM24" i="2"/>
  <c r="CV24" i="2" s="1"/>
  <c r="DD24" i="2" s="1"/>
  <c r="D24" i="2" s="1"/>
  <c r="BZ75" i="1"/>
  <c r="CI75" i="1" s="1"/>
  <c r="CQ75" i="1" s="1"/>
  <c r="D75" i="1" s="1"/>
  <c r="D60" i="3" s="1"/>
  <c r="DI75" i="1"/>
  <c r="DS75" i="1" s="1"/>
  <c r="DO106" i="1"/>
  <c r="CF106" i="1"/>
  <c r="BZ61" i="1"/>
  <c r="CI61" i="1" s="1"/>
  <c r="CQ61" i="1" s="1"/>
  <c r="D61" i="1" s="1"/>
  <c r="D46" i="3" s="1"/>
  <c r="DI61" i="1"/>
  <c r="DS61" i="1" s="1"/>
  <c r="DJ57" i="1"/>
  <c r="CA57" i="1"/>
  <c r="DL81" i="1"/>
  <c r="CC81" i="1"/>
  <c r="DJ59" i="1"/>
  <c r="CA59" i="1"/>
  <c r="DJ62" i="1"/>
  <c r="CA62" i="1"/>
  <c r="CQ25" i="1"/>
  <c r="D25" i="1" s="1"/>
  <c r="CQ76" i="1"/>
  <c r="D76" i="1" s="1"/>
  <c r="D61" i="3" s="1"/>
  <c r="DO120" i="1"/>
  <c r="DY120" i="1" s="1"/>
  <c r="CF120" i="1"/>
  <c r="CO120" i="1" s="1"/>
  <c r="CQ120" i="1" s="1"/>
  <c r="D120" i="1" s="1"/>
  <c r="D105" i="3" s="1"/>
  <c r="CE120" i="1"/>
  <c r="CA50" i="1"/>
  <c r="DJ50" i="1"/>
  <c r="CC92" i="1"/>
  <c r="DL92" i="1"/>
  <c r="DO131" i="1"/>
  <c r="DY131" i="1" s="1"/>
  <c r="CE131" i="1"/>
  <c r="CF131" i="1"/>
  <c r="CO131" i="1" s="1"/>
  <c r="CQ131" i="1" s="1"/>
  <c r="D131" i="1" s="1"/>
  <c r="D116" i="3" s="1"/>
  <c r="DI28" i="1"/>
  <c r="DS28" i="1" s="1"/>
  <c r="BZ28" i="1"/>
  <c r="CI28" i="1" s="1"/>
  <c r="CQ28" i="1" s="1"/>
  <c r="D28" i="1" s="1"/>
  <c r="CD110" i="1"/>
  <c r="CE110" i="1"/>
  <c r="DN110" i="1"/>
  <c r="CM42" i="2"/>
  <c r="CV42" i="2" s="1"/>
  <c r="DD42" i="2" s="1"/>
  <c r="D42" i="2" s="1"/>
  <c r="D27" i="4" s="1"/>
  <c r="DV42" i="2"/>
  <c r="EF42" i="2" s="1"/>
  <c r="CN53" i="2"/>
  <c r="DW53" i="2"/>
  <c r="CN64" i="2"/>
  <c r="DW64" i="2"/>
  <c r="CQ105" i="2"/>
  <c r="DZ105" i="2"/>
  <c r="EB117" i="2"/>
  <c r="CS117" i="2"/>
  <c r="EB135" i="2"/>
  <c r="EL135" i="2" s="1"/>
  <c r="CR135" i="2"/>
  <c r="CS135" i="2"/>
  <c r="DB135" i="2" s="1"/>
  <c r="DD135" i="2" s="1"/>
  <c r="D135" i="2" s="1"/>
  <c r="D120" i="4" s="1"/>
  <c r="DW47" i="2"/>
  <c r="CN47" i="2"/>
  <c r="CP87" i="2"/>
  <c r="DY87" i="2"/>
  <c r="DX86" i="2"/>
  <c r="CO86" i="2"/>
  <c r="M2" i="4"/>
  <c r="DX91" i="2"/>
  <c r="EH91" i="2" s="1"/>
  <c r="CO91" i="2"/>
  <c r="CX91" i="2" s="1"/>
  <c r="DD91" i="2" s="1"/>
  <c r="D91" i="2" s="1"/>
  <c r="D76" i="4" s="1"/>
  <c r="CN97" i="2"/>
  <c r="CO97" i="2"/>
  <c r="CX97" i="2" s="1"/>
  <c r="DD97" i="2" s="1"/>
  <c r="D97" i="2" s="1"/>
  <c r="D82" i="4" s="1"/>
  <c r="DX97" i="2"/>
  <c r="EH97" i="2" s="1"/>
  <c r="DZ104" i="2"/>
  <c r="CQ104" i="2"/>
  <c r="DV82" i="2"/>
  <c r="CM82" i="2"/>
  <c r="DV46" i="2"/>
  <c r="EF46" i="2" s="1"/>
  <c r="CM46" i="2"/>
  <c r="CV46" i="2" s="1"/>
  <c r="DD46" i="2" s="1"/>
  <c r="D46" i="2" s="1"/>
  <c r="D31" i="4" s="1"/>
  <c r="CM45" i="2"/>
  <c r="CV45" i="2" s="1"/>
  <c r="DD45" i="2" s="1"/>
  <c r="D45" i="2" s="1"/>
  <c r="D30" i="4" s="1"/>
  <c r="DV45" i="2"/>
  <c r="EF45" i="2" s="1"/>
  <c r="CN102" i="2"/>
  <c r="CO102" i="2"/>
  <c r="CX102" i="2" s="1"/>
  <c r="DD102" i="2" s="1"/>
  <c r="D102" i="2" s="1"/>
  <c r="D87" i="4" s="1"/>
  <c r="DX102" i="2"/>
  <c r="EH102" i="2" s="1"/>
  <c r="CN30" i="2"/>
  <c r="DW30" i="2"/>
  <c r="CA86" i="1"/>
  <c r="BZ86" i="1"/>
  <c r="DJ86" i="1"/>
  <c r="CD93" i="1"/>
  <c r="DM93" i="1"/>
  <c r="CE133" i="1"/>
  <c r="CF133" i="1"/>
  <c r="CO133" i="1" s="1"/>
  <c r="CQ133" i="1" s="1"/>
  <c r="D133" i="1" s="1"/>
  <c r="D118" i="3" s="1"/>
  <c r="DO133" i="1"/>
  <c r="DY133" i="1" s="1"/>
  <c r="DM101" i="1"/>
  <c r="DW101" i="1" s="1"/>
  <c r="CC101" i="1"/>
  <c r="CD101" i="1"/>
  <c r="CM101" i="1" s="1"/>
  <c r="CQ101" i="1" s="1"/>
  <c r="D101" i="1" s="1"/>
  <c r="D86" i="3" s="1"/>
  <c r="CA78" i="1"/>
  <c r="CJ78" i="1" s="1"/>
  <c r="CQ78" i="1" s="1"/>
  <c r="D78" i="1" s="1"/>
  <c r="D63" i="3" s="1"/>
  <c r="DJ78" i="1"/>
  <c r="DT78" i="1" s="1"/>
  <c r="DJ66" i="1"/>
  <c r="CA66" i="1"/>
  <c r="BZ29" i="1"/>
  <c r="CI29" i="1" s="1"/>
  <c r="CQ29" i="1" s="1"/>
  <c r="D29" i="1" s="1"/>
  <c r="DI29" i="1"/>
  <c r="DS29" i="1" s="1"/>
  <c r="CC96" i="1"/>
  <c r="CL96" i="1" s="1"/>
  <c r="CQ96" i="1" s="1"/>
  <c r="D96" i="1" s="1"/>
  <c r="D81" i="3" s="1"/>
  <c r="DL96" i="1"/>
  <c r="DV96" i="1" s="1"/>
  <c r="CB96" i="1"/>
  <c r="CB79" i="1"/>
  <c r="DK79" i="1"/>
  <c r="BZ65" i="1"/>
  <c r="CI65" i="1" s="1"/>
  <c r="CQ65" i="1" s="1"/>
  <c r="D65" i="1" s="1"/>
  <c r="D50" i="3" s="1"/>
  <c r="DI65" i="1"/>
  <c r="DS65" i="1" s="1"/>
  <c r="CD98" i="1"/>
  <c r="CM98" i="1" s="1"/>
  <c r="CQ98" i="1" s="1"/>
  <c r="D98" i="1" s="1"/>
  <c r="D83" i="3" s="1"/>
  <c r="CC98" i="1"/>
  <c r="DM98" i="1"/>
  <c r="DW98" i="1" s="1"/>
  <c r="CE130" i="1"/>
  <c r="DO130" i="1"/>
  <c r="DY130" i="1" s="1"/>
  <c r="CF130" i="1"/>
  <c r="CO130" i="1" s="1"/>
  <c r="CQ130" i="1" s="1"/>
  <c r="D130" i="1" s="1"/>
  <c r="D115" i="3" s="1"/>
  <c r="CA45" i="1"/>
  <c r="DJ45" i="1"/>
  <c r="CR108" i="2"/>
  <c r="EA108" i="2"/>
  <c r="DW35" i="2"/>
  <c r="CN35" i="2"/>
  <c r="DW80" i="2"/>
  <c r="CN80" i="2"/>
  <c r="CS115" i="2"/>
  <c r="EB115" i="2"/>
  <c r="CQ106" i="2"/>
  <c r="DZ106" i="2"/>
  <c r="DW59" i="2"/>
  <c r="CN59" i="2"/>
  <c r="CN39" i="2"/>
  <c r="DW39" i="2"/>
  <c r="CO89" i="2"/>
  <c r="DX89" i="2"/>
  <c r="CM57" i="2"/>
  <c r="CV57" i="2" s="1"/>
  <c r="DD57" i="2" s="1"/>
  <c r="D57" i="2" s="1"/>
  <c r="D42" i="4" s="1"/>
  <c r="DV57" i="2"/>
  <c r="EF57" i="2" s="1"/>
  <c r="EB116" i="2"/>
  <c r="CS116" i="2"/>
  <c r="DW66" i="2"/>
  <c r="CN66" i="2"/>
  <c r="CN96" i="2"/>
  <c r="CM96" i="2"/>
  <c r="DW96" i="2"/>
  <c r="EA148" i="2"/>
  <c r="EK148" i="2" s="1"/>
  <c r="EB148" i="2"/>
  <c r="EL148" i="2" s="1"/>
  <c r="E148" i="2" s="1"/>
  <c r="DV60" i="2"/>
  <c r="EF60" i="2" s="1"/>
  <c r="CM60" i="2"/>
  <c r="CV60" i="2" s="1"/>
  <c r="DD60" i="2" s="1"/>
  <c r="D60" i="2" s="1"/>
  <c r="D45" i="4" s="1"/>
  <c r="DV58" i="2"/>
  <c r="EF58" i="2" s="1"/>
  <c r="CM58" i="2"/>
  <c r="CV58" i="2" s="1"/>
  <c r="DD58" i="2" s="1"/>
  <c r="D58" i="2" s="1"/>
  <c r="D43" i="4" s="1"/>
  <c r="DV83" i="2"/>
  <c r="CM83" i="2"/>
  <c r="CM70" i="2"/>
  <c r="CV70" i="2" s="1"/>
  <c r="DD70" i="2" s="1"/>
  <c r="D70" i="2" s="1"/>
  <c r="D55" i="4" s="1"/>
  <c r="DV70" i="2"/>
  <c r="EF70" i="2" s="1"/>
  <c r="DW33" i="2"/>
  <c r="CN33" i="2"/>
  <c r="DJ47" i="1"/>
  <c r="CA47" i="1"/>
  <c r="CF136" i="1"/>
  <c r="CO136" i="1" s="1"/>
  <c r="CQ136" i="1" s="1"/>
  <c r="D136" i="1" s="1"/>
  <c r="D121" i="3" s="1"/>
  <c r="DO136" i="1"/>
  <c r="DY136" i="1" s="1"/>
  <c r="CE136" i="1"/>
  <c r="DI68" i="1"/>
  <c r="DS68" i="1" s="1"/>
  <c r="BZ68" i="1"/>
  <c r="CI68" i="1" s="1"/>
  <c r="CQ68" i="1" s="1"/>
  <c r="D68" i="1" s="1"/>
  <c r="D53" i="3" s="1"/>
  <c r="CE111" i="1"/>
  <c r="DO111" i="1"/>
  <c r="DY111" i="1" s="1"/>
  <c r="CF111" i="1"/>
  <c r="CO111" i="1" s="1"/>
  <c r="CQ111" i="1" s="1"/>
  <c r="D111" i="1" s="1"/>
  <c r="D96" i="3" s="1"/>
  <c r="DI51" i="1"/>
  <c r="DS51" i="1" s="1"/>
  <c r="BZ51" i="1"/>
  <c r="CI51" i="1" s="1"/>
  <c r="CQ51" i="1" s="1"/>
  <c r="D51" i="1" s="1"/>
  <c r="D36" i="3" s="1"/>
  <c r="DO123" i="1"/>
  <c r="DY123" i="1" s="1"/>
  <c r="CF123" i="1"/>
  <c r="CO123" i="1" s="1"/>
  <c r="CQ123" i="1" s="1"/>
  <c r="D123" i="1" s="1"/>
  <c r="D108" i="3" s="1"/>
  <c r="CE123" i="1"/>
  <c r="CA55" i="1"/>
  <c r="DJ55" i="1"/>
  <c r="BZ53" i="1"/>
  <c r="CI53" i="1" s="1"/>
  <c r="CQ53" i="1" s="1"/>
  <c r="D53" i="1" s="1"/>
  <c r="D38" i="3" s="1"/>
  <c r="DI53" i="1"/>
  <c r="DS53" i="1" s="1"/>
  <c r="DK84" i="1"/>
  <c r="DU84" i="1" s="1"/>
  <c r="CB84" i="1"/>
  <c r="CK84" i="1" s="1"/>
  <c r="CQ84" i="1" s="1"/>
  <c r="D84" i="1" s="1"/>
  <c r="D69" i="3" s="1"/>
  <c r="DI48" i="1"/>
  <c r="DS48" i="1" s="1"/>
  <c r="BZ48" i="1"/>
  <c r="CI48" i="1" s="1"/>
  <c r="CQ48" i="1" s="1"/>
  <c r="D48" i="1" s="1"/>
  <c r="D33" i="3" s="1"/>
  <c r="DI30" i="1"/>
  <c r="DS30" i="1" s="1"/>
  <c r="BZ30" i="1"/>
  <c r="CI30" i="1" s="1"/>
  <c r="CQ30" i="1" s="1"/>
  <c r="D30" i="1" s="1"/>
  <c r="DI67" i="1"/>
  <c r="DS67" i="1" s="1"/>
  <c r="BZ67" i="1"/>
  <c r="CI67" i="1" s="1"/>
  <c r="CQ67" i="1" s="1"/>
  <c r="D67" i="1" s="1"/>
  <c r="D52" i="3" s="1"/>
  <c r="DK77" i="1"/>
  <c r="CB77" i="1"/>
  <c r="CF104" i="1"/>
  <c r="DO104" i="1"/>
  <c r="DO109" i="1"/>
  <c r="CF109" i="1"/>
  <c r="DX114" i="2"/>
  <c r="CO114" i="2"/>
  <c r="CN114" i="2"/>
  <c r="CS123" i="2"/>
  <c r="DB123" i="2" s="1"/>
  <c r="DD123" i="2" s="1"/>
  <c r="D123" i="2" s="1"/>
  <c r="D108" i="4" s="1"/>
  <c r="CR123" i="2"/>
  <c r="EB123" i="2"/>
  <c r="EL123" i="2" s="1"/>
  <c r="CN68" i="2"/>
  <c r="DW68" i="2"/>
  <c r="DX95" i="2"/>
  <c r="EH95" i="2" s="1"/>
  <c r="CO95" i="2"/>
  <c r="CX95" i="2" s="1"/>
  <c r="DD95" i="2" s="1"/>
  <c r="D95" i="2" s="1"/>
  <c r="D80" i="4" s="1"/>
  <c r="CM132" i="2"/>
  <c r="DV132" i="2"/>
  <c r="K124" i="4"/>
  <c r="L124" i="4"/>
  <c r="M124" i="4"/>
  <c r="CO146" i="2"/>
  <c r="DX146" i="2"/>
  <c r="CS126" i="2"/>
  <c r="DB126" i="2" s="1"/>
  <c r="DD126" i="2" s="1"/>
  <c r="D126" i="2" s="1"/>
  <c r="D111" i="4" s="1"/>
  <c r="CR126" i="2"/>
  <c r="EB126" i="2"/>
  <c r="EL126" i="2" s="1"/>
  <c r="EA119" i="2"/>
  <c r="EK119" i="2" s="1"/>
  <c r="CR119" i="2"/>
  <c r="DA119" i="2" s="1"/>
  <c r="DD119" i="2" s="1"/>
  <c r="D119" i="2" s="1"/>
  <c r="D104" i="4" s="1"/>
  <c r="CQ119" i="2"/>
  <c r="CP99" i="2"/>
  <c r="DY99" i="2"/>
  <c r="CM38" i="2"/>
  <c r="CV38" i="2" s="1"/>
  <c r="DD38" i="2" s="1"/>
  <c r="D38" i="2" s="1"/>
  <c r="DV38" i="2"/>
  <c r="EF38" i="2" s="1"/>
  <c r="DX98" i="2"/>
  <c r="EH98" i="2" s="1"/>
  <c r="CO98" i="2"/>
  <c r="CX98" i="2" s="1"/>
  <c r="DD98" i="2" s="1"/>
  <c r="D98" i="2" s="1"/>
  <c r="D83" i="4" s="1"/>
  <c r="CN98" i="2"/>
  <c r="CM43" i="2"/>
  <c r="CV43" i="2" s="1"/>
  <c r="DD43" i="2" s="1"/>
  <c r="D43" i="2" s="1"/>
  <c r="D28" i="4" s="1"/>
  <c r="DV43" i="2"/>
  <c r="EF43" i="2" s="1"/>
  <c r="BZ69" i="1"/>
  <c r="CI69" i="1" s="1"/>
  <c r="CQ69" i="1" s="1"/>
  <c r="D69" i="1" s="1"/>
  <c r="D54" i="3" s="1"/>
  <c r="DI69" i="1"/>
  <c r="DS69" i="1" s="1"/>
  <c r="CC85" i="1"/>
  <c r="DL85" i="1"/>
  <c r="BZ34" i="1"/>
  <c r="CI34" i="1" s="1"/>
  <c r="CQ34" i="1" s="1"/>
  <c r="D34" i="1" s="1"/>
  <c r="DI34" i="1"/>
  <c r="DS34" i="1" s="1"/>
  <c r="DJ26" i="1"/>
  <c r="CA26" i="1"/>
  <c r="DL21" i="1"/>
  <c r="CC21" i="1"/>
  <c r="CE137" i="1"/>
  <c r="DO137" i="1"/>
  <c r="DY137" i="1" s="1"/>
  <c r="CF137" i="1"/>
  <c r="CO137" i="1" s="1"/>
  <c r="CQ137" i="1" s="1"/>
  <c r="D137" i="1" s="1"/>
  <c r="D122" i="3" s="1"/>
  <c r="DJ46" i="1"/>
  <c r="CA46" i="1"/>
  <c r="DI23" i="1"/>
  <c r="DS23" i="1" s="1"/>
  <c r="DJ23" i="1"/>
  <c r="DT23" i="1" s="1"/>
  <c r="E23" i="1" s="1"/>
  <c r="CF144" i="1"/>
  <c r="CO144" i="1" s="1"/>
  <c r="CQ144" i="1" s="1"/>
  <c r="D144" i="1" s="1"/>
  <c r="DO144" i="1"/>
  <c r="DY144" i="1" s="1"/>
  <c r="CE144" i="1"/>
  <c r="CC90" i="1"/>
  <c r="DL90" i="1"/>
  <c r="CF124" i="1"/>
  <c r="CO124" i="1" s="1"/>
  <c r="CQ124" i="1" s="1"/>
  <c r="D124" i="1" s="1"/>
  <c r="D109" i="3" s="1"/>
  <c r="CE124" i="1"/>
  <c r="DO124" i="1"/>
  <c r="DY124" i="1" s="1"/>
  <c r="BZ87" i="1"/>
  <c r="DJ87" i="1"/>
  <c r="CA87" i="1"/>
  <c r="CE125" i="1"/>
  <c r="DO125" i="1"/>
  <c r="DY125" i="1" s="1"/>
  <c r="CF125" i="1"/>
  <c r="CO125" i="1" s="1"/>
  <c r="CQ125" i="1" s="1"/>
  <c r="D125" i="1" s="1"/>
  <c r="D110" i="3" s="1"/>
  <c r="DJ40" i="1"/>
  <c r="CA40" i="1"/>
  <c r="BZ74" i="1"/>
  <c r="CI74" i="1" s="1"/>
  <c r="CQ74" i="1" s="1"/>
  <c r="D74" i="1" s="1"/>
  <c r="D59" i="3" s="1"/>
  <c r="DI74" i="1"/>
  <c r="DS74" i="1" s="1"/>
  <c r="DM105" i="1"/>
  <c r="CD105" i="1"/>
  <c r="CC105" i="1"/>
  <c r="CN51" i="2"/>
  <c r="DW51" i="2"/>
  <c r="DW50" i="2"/>
  <c r="CN50" i="2"/>
  <c r="CS134" i="2"/>
  <c r="DB134" i="2" s="1"/>
  <c r="DD134" i="2" s="1"/>
  <c r="D134" i="2" s="1"/>
  <c r="D119" i="4" s="1"/>
  <c r="EB134" i="2"/>
  <c r="EL134" i="2" s="1"/>
  <c r="CR134" i="2"/>
  <c r="DY145" i="2"/>
  <c r="CP145" i="2"/>
  <c r="DZ113" i="2"/>
  <c r="EJ113" i="2" s="1"/>
  <c r="CP113" i="2"/>
  <c r="CQ113" i="2"/>
  <c r="CZ113" i="2" s="1"/>
  <c r="DD113" i="2" s="1"/>
  <c r="D113" i="2" s="1"/>
  <c r="D98" i="4" s="1"/>
  <c r="CN37" i="2"/>
  <c r="DW37" i="2"/>
  <c r="CN71" i="2"/>
  <c r="DW71" i="2"/>
  <c r="DY92" i="2"/>
  <c r="CP92" i="2"/>
  <c r="CM44" i="2"/>
  <c r="CV44" i="2" s="1"/>
  <c r="DD44" i="2" s="1"/>
  <c r="D44" i="2" s="1"/>
  <c r="D29" i="4" s="1"/>
  <c r="DV44" i="2"/>
  <c r="EF44" i="2" s="1"/>
  <c r="DW93" i="2"/>
  <c r="CN93" i="2"/>
  <c r="CM93" i="2"/>
  <c r="CM32" i="2"/>
  <c r="CV32" i="2" s="1"/>
  <c r="DD32" i="2" s="1"/>
  <c r="D32" i="2" s="1"/>
  <c r="DV32" i="2"/>
  <c r="EF32" i="2" s="1"/>
  <c r="CR131" i="2"/>
  <c r="EB131" i="2"/>
  <c r="EL131" i="2" s="1"/>
  <c r="CS131" i="2"/>
  <c r="DB131" i="2" s="1"/>
  <c r="DD131" i="2" s="1"/>
  <c r="D131" i="2" s="1"/>
  <c r="D116" i="4" s="1"/>
  <c r="CN61" i="2"/>
  <c r="DW61" i="2"/>
  <c r="M103" i="4"/>
  <c r="L103" i="4"/>
  <c r="K103" i="4"/>
  <c r="CO88" i="2"/>
  <c r="DX88" i="2"/>
  <c r="CO24" i="2"/>
  <c r="CP24" i="2"/>
  <c r="DY24" i="2"/>
  <c r="BZ22" i="1"/>
  <c r="CI22" i="1" s="1"/>
  <c r="CQ22" i="1" s="1"/>
  <c r="D22" i="1" s="1"/>
  <c r="DI22" i="1"/>
  <c r="DS22" i="1" s="1"/>
  <c r="CB80" i="1"/>
  <c r="DK80" i="1"/>
  <c r="CE143" i="1"/>
  <c r="DO143" i="1"/>
  <c r="DY143" i="1" s="1"/>
  <c r="CF143" i="1"/>
  <c r="CO143" i="1" s="1"/>
  <c r="CQ143" i="1" s="1"/>
  <c r="D143" i="1" s="1"/>
  <c r="DI57" i="1"/>
  <c r="DS57" i="1" s="1"/>
  <c r="BZ57" i="1"/>
  <c r="CI57" i="1" s="1"/>
  <c r="CQ57" i="1" s="1"/>
  <c r="D57" i="1" s="1"/>
  <c r="D42" i="3" s="1"/>
  <c r="CA81" i="1"/>
  <c r="CJ81" i="1" s="1"/>
  <c r="CQ81" i="1" s="1"/>
  <c r="D81" i="1" s="1"/>
  <c r="D66" i="3" s="1"/>
  <c r="BZ81" i="1"/>
  <c r="DJ81" i="1"/>
  <c r="DT81" i="1" s="1"/>
  <c r="DI62" i="1"/>
  <c r="DS62" i="1" s="1"/>
  <c r="BZ62" i="1"/>
  <c r="CI62" i="1" s="1"/>
  <c r="CQ62" i="1" s="1"/>
  <c r="D62" i="1" s="1"/>
  <c r="D47" i="3" s="1"/>
  <c r="BZ27" i="1"/>
  <c r="CI27" i="1" s="1"/>
  <c r="CQ27" i="1" s="1"/>
  <c r="D27" i="1" s="1"/>
  <c r="DI27" i="1"/>
  <c r="DS27" i="1" s="1"/>
  <c r="EA20" i="1"/>
  <c r="E20" i="1"/>
  <c r="CA43" i="1"/>
  <c r="DJ43" i="1"/>
  <c r="DJ52" i="1"/>
  <c r="CA52" i="1"/>
  <c r="CA35" i="1"/>
  <c r="DJ35" i="1"/>
  <c r="BZ37" i="1"/>
  <c r="CI37" i="1" s="1"/>
  <c r="CQ37" i="1" s="1"/>
  <c r="D37" i="1" s="1"/>
  <c r="DI37" i="1"/>
  <c r="DS37" i="1" s="1"/>
  <c r="CB91" i="1"/>
  <c r="CK91" i="1" s="1"/>
  <c r="CQ91" i="1" s="1"/>
  <c r="D91" i="1" s="1"/>
  <c r="D76" i="3" s="1"/>
  <c r="DK91" i="1"/>
  <c r="DU91" i="1" s="1"/>
  <c r="CA91" i="1"/>
  <c r="DO110" i="1"/>
  <c r="DY110" i="1" s="1"/>
  <c r="CF110" i="1"/>
  <c r="CO110" i="1" s="1"/>
  <c r="CQ110" i="1" s="1"/>
  <c r="D110" i="1" s="1"/>
  <c r="D95" i="3" s="1"/>
  <c r="DW42" i="2"/>
  <c r="CN42" i="2"/>
  <c r="DV53" i="2"/>
  <c r="EF53" i="2" s="1"/>
  <c r="CM53" i="2"/>
  <c r="CV53" i="2" s="1"/>
  <c r="DD53" i="2" s="1"/>
  <c r="D53" i="2" s="1"/>
  <c r="D38" i="4" s="1"/>
  <c r="DV64" i="2"/>
  <c r="EF64" i="2" s="1"/>
  <c r="CM64" i="2"/>
  <c r="CV64" i="2" s="1"/>
  <c r="DD64" i="2" s="1"/>
  <c r="D64" i="2" s="1"/>
  <c r="D49" i="4" s="1"/>
  <c r="CN62" i="2"/>
  <c r="DW62" i="2"/>
  <c r="DZ117" i="2"/>
  <c r="CP117" i="2"/>
  <c r="CQ117" i="2"/>
  <c r="CM47" i="2"/>
  <c r="CV47" i="2" s="1"/>
  <c r="DD47" i="2" s="1"/>
  <c r="D47" i="2" s="1"/>
  <c r="D32" i="4" s="1"/>
  <c r="DV47" i="2"/>
  <c r="EF47" i="2" s="1"/>
  <c r="CQ121" i="2"/>
  <c r="EA121" i="2"/>
  <c r="CR121" i="2"/>
  <c r="DW87" i="2"/>
  <c r="EG87" i="2" s="1"/>
  <c r="CN87" i="2"/>
  <c r="CW87" i="2" s="1"/>
  <c r="DD87" i="2" s="1"/>
  <c r="D87" i="2" s="1"/>
  <c r="D72" i="4" s="1"/>
  <c r="CM87" i="2"/>
  <c r="M3" i="4"/>
  <c r="CN54" i="2"/>
  <c r="DW54" i="2"/>
  <c r="DW91" i="2"/>
  <c r="CM91" i="2"/>
  <c r="CN91" i="2"/>
  <c r="DY97" i="2"/>
  <c r="CP97" i="2"/>
  <c r="CP104" i="2"/>
  <c r="CY104" i="2" s="1"/>
  <c r="DD104" i="2" s="1"/>
  <c r="D104" i="2" s="1"/>
  <c r="D89" i="4" s="1"/>
  <c r="CO104" i="2"/>
  <c r="DY104" i="2"/>
  <c r="EI104" i="2" s="1"/>
  <c r="CP85" i="2"/>
  <c r="DY85" i="2"/>
  <c r="CN46" i="2"/>
  <c r="DW46" i="2"/>
  <c r="CN45" i="2"/>
  <c r="DW45" i="2"/>
  <c r="CN69" i="2"/>
  <c r="DW69" i="2"/>
  <c r="DI60" i="1"/>
  <c r="DS60" i="1" s="1"/>
  <c r="BZ60" i="1"/>
  <c r="CI60" i="1" s="1"/>
  <c r="CQ60" i="1" s="1"/>
  <c r="D60" i="1" s="1"/>
  <c r="D45" i="3" s="1"/>
  <c r="DL86" i="1"/>
  <c r="CC86" i="1"/>
  <c r="DK93" i="1"/>
  <c r="CB93" i="1"/>
  <c r="CA93" i="1"/>
  <c r="E99" i="1"/>
  <c r="EA99" i="1"/>
  <c r="CA70" i="1"/>
  <c r="DJ70" i="1"/>
  <c r="CB94" i="1"/>
  <c r="CC94" i="1"/>
  <c r="CL94" i="1" s="1"/>
  <c r="CQ94" i="1" s="1"/>
  <c r="D94" i="1" s="1"/>
  <c r="D79" i="3" s="1"/>
  <c r="DL94" i="1"/>
  <c r="DV94" i="1" s="1"/>
  <c r="CD44" i="1"/>
  <c r="CC44" i="1"/>
  <c r="DM44" i="1"/>
  <c r="CE101" i="1"/>
  <c r="DN101" i="1"/>
  <c r="BZ78" i="1"/>
  <c r="DI78" i="1"/>
  <c r="BZ66" i="1"/>
  <c r="CI66" i="1" s="1"/>
  <c r="CQ66" i="1" s="1"/>
  <c r="D66" i="1" s="1"/>
  <c r="D51" i="3" s="1"/>
  <c r="DI66" i="1"/>
  <c r="DS66" i="1" s="1"/>
  <c r="DJ29" i="1"/>
  <c r="CA29" i="1"/>
  <c r="DO108" i="1"/>
  <c r="CF108" i="1"/>
  <c r="DI33" i="1"/>
  <c r="DS33" i="1" s="1"/>
  <c r="BZ33" i="1"/>
  <c r="CI33" i="1" s="1"/>
  <c r="CQ33" i="1" s="1"/>
  <c r="D33" i="1" s="1"/>
  <c r="DM96" i="1"/>
  <c r="CD96" i="1"/>
  <c r="CQ23" i="1"/>
  <c r="D23" i="1" s="1"/>
  <c r="DJ49" i="1"/>
  <c r="CA49" i="1"/>
  <c r="DJ42" i="1"/>
  <c r="CA42" i="1"/>
  <c r="BZ54" i="1"/>
  <c r="CI54" i="1" s="1"/>
  <c r="CQ54" i="1" s="1"/>
  <c r="D54" i="1" s="1"/>
  <c r="D39" i="3" s="1"/>
  <c r="DI54" i="1"/>
  <c r="DS54" i="1" s="1"/>
  <c r="CD45" i="1"/>
  <c r="CC45" i="1"/>
  <c r="DM45" i="1"/>
  <c r="CP108" i="2"/>
  <c r="DZ108" i="2"/>
  <c r="EJ108" i="2" s="1"/>
  <c r="CQ108" i="2"/>
  <c r="CZ108" i="2" s="1"/>
  <c r="DD108" i="2" s="1"/>
  <c r="D108" i="2" s="1"/>
  <c r="D93" i="4" s="1"/>
  <c r="CM35" i="2"/>
  <c r="CV35" i="2" s="1"/>
  <c r="DD35" i="2" s="1"/>
  <c r="D35" i="2" s="1"/>
  <c r="DV35" i="2"/>
  <c r="EF35" i="2" s="1"/>
  <c r="CM80" i="2"/>
  <c r="CV80" i="2" s="1"/>
  <c r="DD80" i="2" s="1"/>
  <c r="D80" i="2" s="1"/>
  <c r="D65" i="4" s="1"/>
  <c r="DV80" i="2"/>
  <c r="EF80" i="2" s="1"/>
  <c r="CM75" i="2"/>
  <c r="CV75" i="2" s="1"/>
  <c r="DD75" i="2" s="1"/>
  <c r="D75" i="2" s="1"/>
  <c r="D60" i="4" s="1"/>
  <c r="DV75" i="2"/>
  <c r="EF75" i="2" s="1"/>
  <c r="CR106" i="2"/>
  <c r="EA106" i="2"/>
  <c r="CM59" i="2"/>
  <c r="CV59" i="2" s="1"/>
  <c r="DD59" i="2" s="1"/>
  <c r="D59" i="2" s="1"/>
  <c r="D44" i="4" s="1"/>
  <c r="DV59" i="2"/>
  <c r="EF59" i="2" s="1"/>
  <c r="CM39" i="2"/>
  <c r="CV39" i="2" s="1"/>
  <c r="DD39" i="2" s="1"/>
  <c r="D39" i="2" s="1"/>
  <c r="D24" i="4" s="1"/>
  <c r="DV39" i="2"/>
  <c r="EF39" i="2" s="1"/>
  <c r="DY89" i="2"/>
  <c r="CP89" i="2"/>
  <c r="CP94" i="2"/>
  <c r="DY94" i="2"/>
  <c r="CS128" i="2"/>
  <c r="DB128" i="2" s="1"/>
  <c r="DD128" i="2" s="1"/>
  <c r="D128" i="2" s="1"/>
  <c r="D113" i="4" s="1"/>
  <c r="CR128" i="2"/>
  <c r="EB128" i="2"/>
  <c r="EL128" i="2" s="1"/>
  <c r="DD141" i="2"/>
  <c r="D141" i="2" s="1"/>
  <c r="CN48" i="2"/>
  <c r="DW48" i="2"/>
  <c r="CO96" i="2"/>
  <c r="CX96" i="2" s="1"/>
  <c r="DD96" i="2" s="1"/>
  <c r="D96" i="2" s="1"/>
  <c r="D81" i="4" s="1"/>
  <c r="DX96" i="2"/>
  <c r="EH96" i="2" s="1"/>
  <c r="CN60" i="2"/>
  <c r="DW60" i="2"/>
  <c r="DW58" i="2"/>
  <c r="CN58" i="2"/>
  <c r="DX83" i="2"/>
  <c r="CO83" i="2"/>
  <c r="DV55" i="2"/>
  <c r="EF55" i="2" s="1"/>
  <c r="CM55" i="2"/>
  <c r="CV55" i="2" s="1"/>
  <c r="DD55" i="2" s="1"/>
  <c r="D55" i="2" s="1"/>
  <c r="D40" i="4" s="1"/>
  <c r="DV34" i="2"/>
  <c r="EF34" i="2" s="1"/>
  <c r="CM34" i="2"/>
  <c r="CV34" i="2" s="1"/>
  <c r="DD34" i="2" s="1"/>
  <c r="D34" i="2" s="1"/>
  <c r="CA63" i="1"/>
  <c r="DJ63" i="1"/>
  <c r="CA56" i="1"/>
  <c r="DJ56" i="1"/>
  <c r="DO128" i="1"/>
  <c r="DY128" i="1" s="1"/>
  <c r="CE128" i="1"/>
  <c r="CF128" i="1"/>
  <c r="CO128" i="1" s="1"/>
  <c r="CQ128" i="1" s="1"/>
  <c r="D128" i="1" s="1"/>
  <c r="D113" i="3" s="1"/>
  <c r="DO122" i="1"/>
  <c r="DY122" i="1" s="1"/>
  <c r="CF122" i="1"/>
  <c r="CO122" i="1" s="1"/>
  <c r="CQ122" i="1" s="1"/>
  <c r="D122" i="1" s="1"/>
  <c r="D107" i="3" s="1"/>
  <c r="CE122" i="1"/>
  <c r="DL82" i="1"/>
  <c r="CC82" i="1"/>
  <c r="DJ51" i="1"/>
  <c r="CA51" i="1"/>
  <c r="BZ55" i="1"/>
  <c r="CI55" i="1" s="1"/>
  <c r="CQ55" i="1" s="1"/>
  <c r="D55" i="1" s="1"/>
  <c r="D40" i="3" s="1"/>
  <c r="DI55" i="1"/>
  <c r="DS55" i="1" s="1"/>
  <c r="DJ53" i="1"/>
  <c r="CA53" i="1"/>
  <c r="BZ84" i="1"/>
  <c r="DJ84" i="1"/>
  <c r="CA84" i="1"/>
  <c r="CA73" i="1"/>
  <c r="DJ73" i="1"/>
  <c r="CA39" i="1"/>
  <c r="DJ39" i="1"/>
  <c r="DI31" i="1"/>
  <c r="DS31" i="1" s="1"/>
  <c r="BZ31" i="1"/>
  <c r="CI31" i="1" s="1"/>
  <c r="CQ31" i="1" s="1"/>
  <c r="D31" i="1" s="1"/>
  <c r="DI77" i="1"/>
  <c r="BZ77" i="1"/>
  <c r="CE114" i="1"/>
  <c r="CF114" i="1"/>
  <c r="CO114" i="1" s="1"/>
  <c r="CQ114" i="1" s="1"/>
  <c r="D114" i="1" s="1"/>
  <c r="D99" i="3" s="1"/>
  <c r="DO114" i="1"/>
  <c r="DY114" i="1" s="1"/>
  <c r="CD109" i="1"/>
  <c r="CE109" i="1"/>
  <c r="CN109" i="1" s="1"/>
  <c r="CQ109" i="1" s="1"/>
  <c r="D109" i="1" s="1"/>
  <c r="D94" i="3" s="1"/>
  <c r="DN109" i="1"/>
  <c r="DX109" i="1" s="1"/>
  <c r="CQ114" i="2"/>
  <c r="CZ114" i="2" s="1"/>
  <c r="DD114" i="2" s="1"/>
  <c r="D114" i="2" s="1"/>
  <c r="D99" i="4" s="1"/>
  <c r="CP114" i="2"/>
  <c r="DZ114" i="2"/>
  <c r="EJ114" i="2" s="1"/>
  <c r="EB124" i="2"/>
  <c r="EL124" i="2" s="1"/>
  <c r="CS124" i="2"/>
  <c r="DB124" i="2" s="1"/>
  <c r="DD124" i="2" s="1"/>
  <c r="D124" i="2" s="1"/>
  <c r="D109" i="4" s="1"/>
  <c r="CR124" i="2"/>
  <c r="CM68" i="2"/>
  <c r="CV68" i="2" s="1"/>
  <c r="DD68" i="2" s="1"/>
  <c r="D68" i="2" s="1"/>
  <c r="D53" i="4" s="1"/>
  <c r="DV68" i="2"/>
  <c r="EF68" i="2" s="1"/>
  <c r="DV26" i="2"/>
  <c r="EF26" i="2" s="1"/>
  <c r="DW26" i="2"/>
  <c r="EG26" i="2" s="1"/>
  <c r="CP95" i="2"/>
  <c r="DY95" i="2"/>
  <c r="CS146" i="2"/>
  <c r="EB146" i="2"/>
  <c r="CR146" i="2"/>
  <c r="CS119" i="2"/>
  <c r="EB119" i="2"/>
  <c r="CP90" i="2"/>
  <c r="DY90" i="2"/>
  <c r="CO99" i="2"/>
  <c r="CX99" i="2" s="1"/>
  <c r="DD99" i="2" s="1"/>
  <c r="D99" i="2" s="1"/>
  <c r="D84" i="4" s="1"/>
  <c r="DX99" i="2"/>
  <c r="EH99" i="2" s="1"/>
  <c r="CN99" i="2"/>
  <c r="CN147" i="2"/>
  <c r="CW147" i="2" s="1"/>
  <c r="DD147" i="2" s="1"/>
  <c r="D147" i="2" s="1"/>
  <c r="DW147" i="2"/>
  <c r="EG147" i="2" s="1"/>
  <c r="CM147" i="2"/>
  <c r="DD142" i="2"/>
  <c r="D142" i="2" s="1"/>
  <c r="DW77" i="2"/>
  <c r="CN77" i="2"/>
  <c r="DV73" i="2"/>
  <c r="EF73" i="2" s="1"/>
  <c r="CM73" i="2"/>
  <c r="CV73" i="2" s="1"/>
  <c r="DD73" i="2" s="1"/>
  <c r="D73" i="2" s="1"/>
  <c r="D58" i="4" s="1"/>
  <c r="DZ103" i="2"/>
  <c r="CQ103" i="2"/>
  <c r="CR127" i="2"/>
  <c r="EB127" i="2"/>
  <c r="EL127" i="2" s="1"/>
  <c r="CS127" i="2"/>
  <c r="DB127" i="2" s="1"/>
  <c r="DD127" i="2" s="1"/>
  <c r="D127" i="2" s="1"/>
  <c r="D112" i="4" s="1"/>
  <c r="CE113" i="1"/>
  <c r="DO113" i="1"/>
  <c r="DY113" i="1" s="1"/>
  <c r="CF113" i="1"/>
  <c r="CO113" i="1" s="1"/>
  <c r="CQ113" i="1" s="1"/>
  <c r="D113" i="1" s="1"/>
  <c r="D98" i="3" s="1"/>
  <c r="CB85" i="1"/>
  <c r="CK85" i="1" s="1"/>
  <c r="CQ85" i="1" s="1"/>
  <c r="D85" i="1" s="1"/>
  <c r="D70" i="3" s="1"/>
  <c r="DK85" i="1"/>
  <c r="DU85" i="1" s="1"/>
  <c r="DO134" i="1"/>
  <c r="DY134" i="1" s="1"/>
  <c r="CE134" i="1"/>
  <c r="CF134" i="1"/>
  <c r="CO134" i="1" s="1"/>
  <c r="CQ134" i="1" s="1"/>
  <c r="D134" i="1" s="1"/>
  <c r="D119" i="3" s="1"/>
  <c r="CA34" i="1"/>
  <c r="DJ34" i="1"/>
  <c r="BZ26" i="1"/>
  <c r="CI26" i="1" s="1"/>
  <c r="CQ26" i="1" s="1"/>
  <c r="D26" i="1" s="1"/>
  <c r="DI26" i="1"/>
  <c r="DS26" i="1" s="1"/>
  <c r="DI21" i="1"/>
  <c r="DS21" i="1" s="1"/>
  <c r="BZ21" i="1"/>
  <c r="CI21" i="1" s="1"/>
  <c r="CQ21" i="1" s="1"/>
  <c r="D21" i="1" s="1"/>
  <c r="CA88" i="1"/>
  <c r="DK88" i="1"/>
  <c r="DU88" i="1" s="1"/>
  <c r="CB88" i="1"/>
  <c r="CK88" i="1" s="1"/>
  <c r="CQ88" i="1" s="1"/>
  <c r="D88" i="1" s="1"/>
  <c r="D73" i="3" s="1"/>
  <c r="DJ58" i="1"/>
  <c r="CA58" i="1"/>
  <c r="DI76" i="1"/>
  <c r="DS76" i="1" s="1"/>
  <c r="EA76" i="1" s="1"/>
  <c r="DJ76" i="1"/>
  <c r="DT76" i="1" s="1"/>
  <c r="DL83" i="1"/>
  <c r="CC83" i="1"/>
  <c r="CA90" i="1"/>
  <c r="CB90" i="1"/>
  <c r="CK90" i="1" s="1"/>
  <c r="CQ90" i="1" s="1"/>
  <c r="D90" i="1" s="1"/>
  <c r="D75" i="3" s="1"/>
  <c r="DK90" i="1"/>
  <c r="DU90" i="1" s="1"/>
  <c r="BZ41" i="1"/>
  <c r="CI41" i="1" s="1"/>
  <c r="CQ41" i="1" s="1"/>
  <c r="D41" i="1" s="1"/>
  <c r="D26" i="3" s="1"/>
  <c r="DI41" i="1"/>
  <c r="DS41" i="1" s="1"/>
  <c r="BZ40" i="1"/>
  <c r="CI40" i="1" s="1"/>
  <c r="CQ40" i="1" s="1"/>
  <c r="D40" i="1" s="1"/>
  <c r="D25" i="3" s="1"/>
  <c r="DI40" i="1"/>
  <c r="DS40" i="1" s="1"/>
  <c r="DJ74" i="1"/>
  <c r="CA74" i="1"/>
  <c r="CE105" i="1"/>
  <c r="CN105" i="1" s="1"/>
  <c r="CQ105" i="1" s="1"/>
  <c r="D105" i="1" s="1"/>
  <c r="D90" i="3" s="1"/>
  <c r="DN105" i="1"/>
  <c r="DX105" i="1" s="1"/>
  <c r="CN67" i="2"/>
  <c r="DW67" i="2"/>
  <c r="CN84" i="2"/>
  <c r="CW84" i="2" s="1"/>
  <c r="DD84" i="2" s="1"/>
  <c r="D84" i="2" s="1"/>
  <c r="D69" i="4" s="1"/>
  <c r="DW84" i="2"/>
  <c r="EG84" i="2" s="1"/>
  <c r="CM84" i="2"/>
  <c r="DX145" i="2"/>
  <c r="CO145" i="2"/>
  <c r="CN36" i="2"/>
  <c r="DW36" i="2"/>
  <c r="CQ120" i="2"/>
  <c r="EA120" i="2"/>
  <c r="EK120" i="2" s="1"/>
  <c r="CR120" i="2"/>
  <c r="DA120" i="2" s="1"/>
  <c r="DD120" i="2" s="1"/>
  <c r="D120" i="2" s="1"/>
  <c r="D105" i="4" s="1"/>
  <c r="CR113" i="2"/>
  <c r="EA113" i="2"/>
  <c r="DV79" i="2"/>
  <c r="EF79" i="2" s="1"/>
  <c r="CM79" i="2"/>
  <c r="CV79" i="2" s="1"/>
  <c r="DD79" i="2" s="1"/>
  <c r="D79" i="2" s="1"/>
  <c r="D64" i="4" s="1"/>
  <c r="CN40" i="2"/>
  <c r="DW40" i="2"/>
  <c r="DW56" i="2"/>
  <c r="CN56" i="2"/>
  <c r="CP93" i="2"/>
  <c r="DY93" i="2"/>
  <c r="CP101" i="2"/>
  <c r="DY101" i="2"/>
  <c r="CP23" i="2"/>
  <c r="DY23" i="2"/>
  <c r="CO23" i="2"/>
  <c r="CM31" i="2"/>
  <c r="CV31" i="2" s="1"/>
  <c r="DD31" i="2" s="1"/>
  <c r="D31" i="2" s="1"/>
  <c r="DV31" i="2"/>
  <c r="EF31" i="2" s="1"/>
  <c r="CM88" i="2"/>
  <c r="DV88" i="2"/>
  <c r="CM63" i="2"/>
  <c r="CV63" i="2" s="1"/>
  <c r="DD63" i="2" s="1"/>
  <c r="D63" i="2" s="1"/>
  <c r="D48" i="4" s="1"/>
  <c r="DV63" i="2"/>
  <c r="EF63" i="2" s="1"/>
  <c r="CN24" i="2"/>
  <c r="DW24" i="2"/>
  <c r="DN22" i="1"/>
  <c r="CE22" i="1"/>
  <c r="DO129" i="1"/>
  <c r="DY129" i="1" s="1"/>
  <c r="CE129" i="1"/>
  <c r="CF129" i="1"/>
  <c r="CO129" i="1" s="1"/>
  <c r="CQ129" i="1" s="1"/>
  <c r="D129" i="1" s="1"/>
  <c r="D114" i="3" s="1"/>
  <c r="BZ80" i="1"/>
  <c r="CA80" i="1"/>
  <c r="CJ80" i="1" s="1"/>
  <c r="CQ80" i="1" s="1"/>
  <c r="D80" i="1" s="1"/>
  <c r="D65" i="3" s="1"/>
  <c r="DJ80" i="1"/>
  <c r="DT80" i="1" s="1"/>
  <c r="CE126" i="1"/>
  <c r="DO126" i="1"/>
  <c r="DY126" i="1" s="1"/>
  <c r="CF126" i="1"/>
  <c r="CO126" i="1" s="1"/>
  <c r="CQ126" i="1" s="1"/>
  <c r="D126" i="1" s="1"/>
  <c r="D111" i="3" s="1"/>
  <c r="CB81" i="1"/>
  <c r="DK81" i="1"/>
  <c r="CA27" i="1"/>
  <c r="DJ27" i="1"/>
  <c r="BZ43" i="1"/>
  <c r="CI43" i="1" s="1"/>
  <c r="CQ43" i="1" s="1"/>
  <c r="D43" i="1" s="1"/>
  <c r="D28" i="3" s="1"/>
  <c r="DI43" i="1"/>
  <c r="DS43" i="1" s="1"/>
  <c r="BZ52" i="1"/>
  <c r="CI52" i="1" s="1"/>
  <c r="CQ52" i="1" s="1"/>
  <c r="D52" i="1" s="1"/>
  <c r="D37" i="3" s="1"/>
  <c r="DI52" i="1"/>
  <c r="DS52" i="1" s="1"/>
  <c r="BZ35" i="1"/>
  <c r="CI35" i="1" s="1"/>
  <c r="CQ35" i="1" s="1"/>
  <c r="D35" i="1" s="1"/>
  <c r="DI35" i="1"/>
  <c r="DS35" i="1" s="1"/>
  <c r="DJ37" i="1"/>
  <c r="CA37" i="1"/>
  <c r="CE132" i="1"/>
  <c r="DO132" i="1"/>
  <c r="DY132" i="1" s="1"/>
  <c r="CF132" i="1"/>
  <c r="CO132" i="1" s="1"/>
  <c r="CQ132" i="1" s="1"/>
  <c r="D132" i="1" s="1"/>
  <c r="D117" i="3" s="1"/>
  <c r="DL91" i="1"/>
  <c r="CC91" i="1"/>
  <c r="EB144" i="2"/>
  <c r="EL144" i="2" s="1"/>
  <c r="E144" i="2" s="1"/>
  <c r="CR136" i="2"/>
  <c r="EB136" i="2"/>
  <c r="EL136" i="2" s="1"/>
  <c r="CS136" i="2"/>
  <c r="DB136" i="2" s="1"/>
  <c r="DD136" i="2" s="1"/>
  <c r="D136" i="2" s="1"/>
  <c r="D121" i="4" s="1"/>
  <c r="CR137" i="2"/>
  <c r="EB137" i="2"/>
  <c r="EL137" i="2" s="1"/>
  <c r="CS137" i="2"/>
  <c r="DB137" i="2" s="1"/>
  <c r="DD137" i="2" s="1"/>
  <c r="D137" i="2" s="1"/>
  <c r="D122" i="4" s="1"/>
  <c r="CM62" i="2"/>
  <c r="CV62" i="2" s="1"/>
  <c r="DD62" i="2" s="1"/>
  <c r="D62" i="2" s="1"/>
  <c r="D47" i="4" s="1"/>
  <c r="DV62" i="2"/>
  <c r="EF62" i="2" s="1"/>
  <c r="DZ107" i="2"/>
  <c r="EJ107" i="2" s="1"/>
  <c r="CP107" i="2"/>
  <c r="CQ107" i="2"/>
  <c r="CZ107" i="2" s="1"/>
  <c r="DD107" i="2" s="1"/>
  <c r="D107" i="2" s="1"/>
  <c r="D92" i="4" s="1"/>
  <c r="CM81" i="2"/>
  <c r="CV81" i="2" s="1"/>
  <c r="DD81" i="2" s="1"/>
  <c r="D81" i="2" s="1"/>
  <c r="D66" i="4" s="1"/>
  <c r="DV81" i="2"/>
  <c r="EF81" i="2" s="1"/>
  <c r="EB121" i="2"/>
  <c r="EL121" i="2" s="1"/>
  <c r="CS121" i="2"/>
  <c r="DB121" i="2" s="1"/>
  <c r="DD121" i="2" s="1"/>
  <c r="D121" i="2" s="1"/>
  <c r="D106" i="4" s="1"/>
  <c r="CM86" i="2"/>
  <c r="DW86" i="2"/>
  <c r="EG86" i="2" s="1"/>
  <c r="CN86" i="2"/>
  <c r="CW86" i="2" s="1"/>
  <c r="DD86" i="2" s="1"/>
  <c r="D86" i="2" s="1"/>
  <c r="D71" i="4" s="1"/>
  <c r="CM54" i="2"/>
  <c r="CV54" i="2" s="1"/>
  <c r="DD54" i="2" s="1"/>
  <c r="D54" i="2" s="1"/>
  <c r="D39" i="4" s="1"/>
  <c r="DV54" i="2"/>
  <c r="EF54" i="2" s="1"/>
  <c r="CM65" i="2"/>
  <c r="CV65" i="2" s="1"/>
  <c r="DD65" i="2" s="1"/>
  <c r="D65" i="2" s="1"/>
  <c r="D50" i="4" s="1"/>
  <c r="DV65" i="2"/>
  <c r="EF65" i="2" s="1"/>
  <c r="CM27" i="2"/>
  <c r="CV27" i="2" s="1"/>
  <c r="DD27" i="2" s="1"/>
  <c r="D27" i="2" s="1"/>
  <c r="DV27" i="2"/>
  <c r="EF27" i="2" s="1"/>
  <c r="CM74" i="2"/>
  <c r="CV74" i="2" s="1"/>
  <c r="DD74" i="2" s="1"/>
  <c r="D74" i="2" s="1"/>
  <c r="D59" i="4" s="1"/>
  <c r="DV74" i="2"/>
  <c r="EF74" i="2" s="1"/>
  <c r="CO82" i="2"/>
  <c r="DX82" i="2"/>
  <c r="DW85" i="2"/>
  <c r="EG85" i="2" s="1"/>
  <c r="CM85" i="2"/>
  <c r="CN85" i="2"/>
  <c r="CW85" i="2" s="1"/>
  <c r="DD85" i="2" s="1"/>
  <c r="D85" i="2" s="1"/>
  <c r="D70" i="4" s="1"/>
  <c r="DY102" i="2"/>
  <c r="CP102" i="2"/>
  <c r="CM69" i="2"/>
  <c r="CV69" i="2" s="1"/>
  <c r="DD69" i="2" s="1"/>
  <c r="D69" i="2" s="1"/>
  <c r="D54" i="4" s="1"/>
  <c r="DV69" i="2"/>
  <c r="EF69" i="2" s="1"/>
  <c r="CA60" i="1"/>
  <c r="DJ60" i="1"/>
  <c r="DJ64" i="1"/>
  <c r="CA64" i="1"/>
  <c r="CC93" i="1"/>
  <c r="CL93" i="1" s="1"/>
  <c r="CQ93" i="1" s="1"/>
  <c r="D93" i="1" s="1"/>
  <c r="D78" i="3" s="1"/>
  <c r="DL93" i="1"/>
  <c r="DV93" i="1" s="1"/>
  <c r="EA24" i="1"/>
  <c r="E24" i="1"/>
  <c r="DI70" i="1"/>
  <c r="DS70" i="1" s="1"/>
  <c r="BZ70" i="1"/>
  <c r="CI70" i="1" s="1"/>
  <c r="CQ70" i="1" s="1"/>
  <c r="D70" i="1" s="1"/>
  <c r="D55" i="3" s="1"/>
  <c r="DM94" i="1"/>
  <c r="CD94" i="1"/>
  <c r="DJ44" i="1"/>
  <c r="CA44" i="1"/>
  <c r="DO145" i="1"/>
  <c r="DY145" i="1" s="1"/>
  <c r="CE145" i="1"/>
  <c r="CF145" i="1"/>
  <c r="CO145" i="1" s="1"/>
  <c r="CQ145" i="1" s="1"/>
  <c r="D145" i="1" s="1"/>
  <c r="CC78" i="1"/>
  <c r="DL78" i="1"/>
  <c r="CE127" i="1"/>
  <c r="CF127" i="1"/>
  <c r="CO127" i="1" s="1"/>
  <c r="CQ127" i="1" s="1"/>
  <c r="D127" i="1" s="1"/>
  <c r="D112" i="3" s="1"/>
  <c r="DO127" i="1"/>
  <c r="DY127" i="1" s="1"/>
  <c r="DK89" i="1"/>
  <c r="DU89" i="1" s="1"/>
  <c r="CA89" i="1"/>
  <c r="CB89" i="1"/>
  <c r="CK89" i="1" s="1"/>
  <c r="CQ89" i="1" s="1"/>
  <c r="D89" i="1" s="1"/>
  <c r="D74" i="3" s="1"/>
  <c r="CD108" i="1"/>
  <c r="CE108" i="1"/>
  <c r="CN108" i="1" s="1"/>
  <c r="CQ108" i="1" s="1"/>
  <c r="D108" i="1" s="1"/>
  <c r="D93" i="3" s="1"/>
  <c r="DN108" i="1"/>
  <c r="DX108" i="1" s="1"/>
  <c r="CF139" i="1"/>
  <c r="CO139" i="1" s="1"/>
  <c r="CQ139" i="1" s="1"/>
  <c r="D139" i="1" s="1"/>
  <c r="D124" i="3" s="1"/>
  <c r="CE139" i="1"/>
  <c r="DO139" i="1"/>
  <c r="DY139" i="1" s="1"/>
  <c r="DJ33" i="1"/>
  <c r="CA33" i="1"/>
  <c r="DL79" i="1"/>
  <c r="CC79" i="1"/>
  <c r="DI49" i="1"/>
  <c r="DS49" i="1" s="1"/>
  <c r="BZ49" i="1"/>
  <c r="CI49" i="1" s="1"/>
  <c r="CQ49" i="1" s="1"/>
  <c r="D49" i="1" s="1"/>
  <c r="D34" i="3" s="1"/>
  <c r="BZ42" i="1"/>
  <c r="CI42" i="1" s="1"/>
  <c r="CQ42" i="1" s="1"/>
  <c r="D42" i="1" s="1"/>
  <c r="D27" i="3" s="1"/>
  <c r="DI42" i="1"/>
  <c r="DS42" i="1" s="1"/>
  <c r="CA54" i="1"/>
  <c r="DJ54" i="1"/>
  <c r="CF117" i="1"/>
  <c r="CO117" i="1" s="1"/>
  <c r="CQ117" i="1" s="1"/>
  <c r="D117" i="1" s="1"/>
  <c r="D102" i="3" s="1"/>
  <c r="CE117" i="1"/>
  <c r="DO117" i="1"/>
  <c r="DY117" i="1" s="1"/>
  <c r="DY100" i="2"/>
  <c r="CP100" i="2"/>
  <c r="CR115" i="2"/>
  <c r="EA115" i="2"/>
  <c r="CN75" i="2"/>
  <c r="DW75" i="2"/>
  <c r="EB138" i="2"/>
  <c r="EL138" i="2" s="1"/>
  <c r="CR138" i="2"/>
  <c r="CS138" i="2"/>
  <c r="DB138" i="2" s="1"/>
  <c r="DD138" i="2" s="1"/>
  <c r="D138" i="2" s="1"/>
  <c r="D123" i="4" s="1"/>
  <c r="CN76" i="2"/>
  <c r="DW76" i="2"/>
  <c r="CR125" i="2"/>
  <c r="EB125" i="2"/>
  <c r="EL125" i="2" s="1"/>
  <c r="CS125" i="2"/>
  <c r="DB125" i="2" s="1"/>
  <c r="DD125" i="2" s="1"/>
  <c r="D125" i="2" s="1"/>
  <c r="D110" i="4" s="1"/>
  <c r="DW89" i="2"/>
  <c r="EG89" i="2" s="1"/>
  <c r="CN89" i="2"/>
  <c r="CW89" i="2" s="1"/>
  <c r="DD89" i="2" s="1"/>
  <c r="D89" i="2" s="1"/>
  <c r="D74" i="4" s="1"/>
  <c r="CM89" i="2"/>
  <c r="CN94" i="2"/>
  <c r="DW94" i="2"/>
  <c r="CM94" i="2"/>
  <c r="DZ116" i="2"/>
  <c r="EJ116" i="2" s="1"/>
  <c r="CQ116" i="2"/>
  <c r="CZ116" i="2" s="1"/>
  <c r="DD116" i="2" s="1"/>
  <c r="D116" i="2" s="1"/>
  <c r="D101" i="4" s="1"/>
  <c r="CP116" i="2"/>
  <c r="DV48" i="2"/>
  <c r="EF48" i="2" s="1"/>
  <c r="CM48" i="2"/>
  <c r="CV48" i="2" s="1"/>
  <c r="DD48" i="2" s="1"/>
  <c r="D48" i="2" s="1"/>
  <c r="D33" i="4" s="1"/>
  <c r="CN72" i="2"/>
  <c r="DW72" i="2"/>
  <c r="EA143" i="2"/>
  <c r="EK143" i="2" s="1"/>
  <c r="EB143" i="2"/>
  <c r="EL143" i="2" s="1"/>
  <c r="EA142" i="2"/>
  <c r="EK142" i="2" s="1"/>
  <c r="EB142" i="2"/>
  <c r="EL142" i="2" s="1"/>
  <c r="DZ112" i="2"/>
  <c r="EJ112" i="2" s="1"/>
  <c r="CP112" i="2"/>
  <c r="CQ112" i="2"/>
  <c r="CZ112" i="2" s="1"/>
  <c r="DD112" i="2" s="1"/>
  <c r="D112" i="2" s="1"/>
  <c r="D97" i="4" s="1"/>
  <c r="CM49" i="2"/>
  <c r="CV49" i="2" s="1"/>
  <c r="DD49" i="2" s="1"/>
  <c r="D49" i="2" s="1"/>
  <c r="D34" i="4" s="1"/>
  <c r="DV49" i="2"/>
  <c r="EF49" i="2" s="1"/>
  <c r="CM25" i="2"/>
  <c r="CV25" i="2" s="1"/>
  <c r="DD25" i="2" s="1"/>
  <c r="D25" i="2" s="1"/>
  <c r="DV25" i="2"/>
  <c r="EF25" i="2" s="1"/>
  <c r="DW83" i="2"/>
  <c r="EG83" i="2" s="1"/>
  <c r="CN83" i="2"/>
  <c r="CW83" i="2" s="1"/>
  <c r="DD83" i="2" s="1"/>
  <c r="D83" i="2" s="1"/>
  <c r="D68" i="4" s="1"/>
  <c r="DW55" i="2"/>
  <c r="CN55" i="2"/>
  <c r="CN34" i="2"/>
  <c r="DW34" i="2"/>
  <c r="DI63" i="1"/>
  <c r="DS63" i="1" s="1"/>
  <c r="BZ63" i="1"/>
  <c r="CI63" i="1" s="1"/>
  <c r="CQ63" i="1" s="1"/>
  <c r="D63" i="1" s="1"/>
  <c r="D48" i="3" s="1"/>
  <c r="DI56" i="1"/>
  <c r="DS56" i="1" s="1"/>
  <c r="BZ56" i="1"/>
  <c r="CI56" i="1" s="1"/>
  <c r="CQ56" i="1" s="1"/>
  <c r="D56" i="1" s="1"/>
  <c r="D41" i="3" s="1"/>
  <c r="CF135" i="1"/>
  <c r="CO135" i="1" s="1"/>
  <c r="CQ135" i="1" s="1"/>
  <c r="D135" i="1" s="1"/>
  <c r="D120" i="3" s="1"/>
  <c r="DO135" i="1"/>
  <c r="DY135" i="1" s="1"/>
  <c r="CE135" i="1"/>
  <c r="DK82" i="1"/>
  <c r="CB82" i="1"/>
  <c r="DI36" i="1"/>
  <c r="DS36" i="1" s="1"/>
  <c r="BZ36" i="1"/>
  <c r="CI36" i="1" s="1"/>
  <c r="CQ36" i="1" s="1"/>
  <c r="D36" i="1" s="1"/>
  <c r="DO116" i="1"/>
  <c r="DY116" i="1" s="1"/>
  <c r="CF116" i="1"/>
  <c r="CO116" i="1" s="1"/>
  <c r="CQ116" i="1" s="1"/>
  <c r="D116" i="1" s="1"/>
  <c r="D101" i="3" s="1"/>
  <c r="CE116" i="1"/>
  <c r="CD95" i="1"/>
  <c r="DM95" i="1"/>
  <c r="DL84" i="1"/>
  <c r="CC84" i="1"/>
  <c r="CE118" i="1"/>
  <c r="CF118" i="1"/>
  <c r="CO118" i="1" s="1"/>
  <c r="CQ118" i="1" s="1"/>
  <c r="D118" i="1" s="1"/>
  <c r="D103" i="3" s="1"/>
  <c r="DO118" i="1"/>
  <c r="DY118" i="1" s="1"/>
  <c r="BZ73" i="1"/>
  <c r="CI73" i="1" s="1"/>
  <c r="CQ73" i="1" s="1"/>
  <c r="D73" i="1" s="1"/>
  <c r="D58" i="3" s="1"/>
  <c r="DI73" i="1"/>
  <c r="DS73" i="1" s="1"/>
  <c r="DI39" i="1"/>
  <c r="DS39" i="1" s="1"/>
  <c r="BZ39" i="1"/>
  <c r="CI39" i="1" s="1"/>
  <c r="CQ39" i="1" s="1"/>
  <c r="D39" i="1" s="1"/>
  <c r="D24" i="3" s="1"/>
  <c r="CA31" i="1"/>
  <c r="DJ31" i="1"/>
  <c r="CD104" i="1"/>
  <c r="CM104" i="1" s="1"/>
  <c r="CQ104" i="1" s="1"/>
  <c r="D104" i="1" s="1"/>
  <c r="D89" i="3" s="1"/>
  <c r="DM104" i="1"/>
  <c r="DW104" i="1" s="1"/>
  <c r="CC104" i="1"/>
  <c r="M1" i="3"/>
  <c r="DI71" i="1"/>
  <c r="DS71" i="1" s="1"/>
  <c r="BZ71" i="1"/>
  <c r="CI71" i="1" s="1"/>
  <c r="CQ71" i="1" s="1"/>
  <c r="D71" i="1" s="1"/>
  <c r="D56" i="3" s="1"/>
  <c r="CR114" i="2"/>
  <c r="EA114" i="2"/>
  <c r="CN78" i="2"/>
  <c r="DW78" i="2"/>
  <c r="DW29" i="2"/>
  <c r="CN29" i="2"/>
  <c r="CM52" i="2"/>
  <c r="CV52" i="2" s="1"/>
  <c r="DD52" i="2" s="1"/>
  <c r="D52" i="2" s="1"/>
  <c r="D37" i="4" s="1"/>
  <c r="DV52" i="2"/>
  <c r="EF52" i="2" s="1"/>
  <c r="DW95" i="2"/>
  <c r="CM95" i="2"/>
  <c r="CN95" i="2"/>
  <c r="CN146" i="2"/>
  <c r="CW146" i="2" s="1"/>
  <c r="DD146" i="2" s="1"/>
  <c r="D146" i="2" s="1"/>
  <c r="DW146" i="2"/>
  <c r="EG146" i="2" s="1"/>
  <c r="CM146" i="2"/>
  <c r="CN41" i="2"/>
  <c r="DW41" i="2"/>
  <c r="CQ122" i="2"/>
  <c r="EA122" i="2"/>
  <c r="CR122" i="2"/>
  <c r="DW90" i="2"/>
  <c r="CM90" i="2"/>
  <c r="CN90" i="2"/>
  <c r="CS147" i="2"/>
  <c r="EB147" i="2"/>
  <c r="CR147" i="2"/>
  <c r="E109" i="2"/>
  <c r="EN109" i="2"/>
  <c r="CM77" i="2"/>
  <c r="CV77" i="2" s="1"/>
  <c r="DD77" i="2" s="1"/>
  <c r="D77" i="2" s="1"/>
  <c r="D62" i="4" s="1"/>
  <c r="DV77" i="2"/>
  <c r="EF77" i="2" s="1"/>
  <c r="DW73" i="2"/>
  <c r="CN73" i="2"/>
  <c r="DY103" i="2"/>
  <c r="EI103" i="2" s="1"/>
  <c r="CO103" i="2"/>
  <c r="CP103" i="2"/>
  <c r="CY103" i="2" s="1"/>
  <c r="DD103" i="2" s="1"/>
  <c r="D103" i="2" s="1"/>
  <c r="D88" i="4" s="1"/>
  <c r="CC103" i="1"/>
  <c r="DM103" i="1"/>
  <c r="DW103" i="1" s="1"/>
  <c r="CD103" i="1"/>
  <c r="CM103" i="1" s="1"/>
  <c r="CQ103" i="1" s="1"/>
  <c r="D103" i="1" s="1"/>
  <c r="D88" i="3" s="1"/>
  <c r="DJ32" i="1"/>
  <c r="CA32" i="1"/>
  <c r="CC97" i="1"/>
  <c r="DM97" i="1"/>
  <c r="DW97" i="1" s="1"/>
  <c r="CD97" i="1"/>
  <c r="CM97" i="1" s="1"/>
  <c r="CQ97" i="1" s="1"/>
  <c r="D97" i="1" s="1"/>
  <c r="D82" i="3" s="1"/>
  <c r="DN21" i="1"/>
  <c r="CE21" i="1"/>
  <c r="DL88" i="1"/>
  <c r="CC88" i="1"/>
  <c r="DI58" i="1"/>
  <c r="DS58" i="1" s="1"/>
  <c r="BZ58" i="1"/>
  <c r="CI58" i="1" s="1"/>
  <c r="CQ58" i="1" s="1"/>
  <c r="D58" i="1" s="1"/>
  <c r="D43" i="3" s="1"/>
  <c r="DJ83" i="1"/>
  <c r="BZ83" i="1"/>
  <c r="CA83" i="1"/>
  <c r="DI72" i="1"/>
  <c r="DS72" i="1" s="1"/>
  <c r="BZ72" i="1"/>
  <c r="CI72" i="1" s="1"/>
  <c r="CQ72" i="1" s="1"/>
  <c r="D72" i="1" s="1"/>
  <c r="D57" i="3" s="1"/>
  <c r="CA38" i="1"/>
  <c r="DJ38" i="1"/>
  <c r="CC87" i="1"/>
  <c r="DL87" i="1"/>
  <c r="DJ41" i="1"/>
  <c r="CA41" i="1"/>
  <c r="CE102" i="1"/>
  <c r="DN102" i="1"/>
  <c r="CE147" i="1"/>
  <c r="DO147" i="1"/>
  <c r="DY147" i="1" s="1"/>
  <c r="CF147" i="1"/>
  <c r="CO147" i="1" s="1"/>
  <c r="CQ147" i="1" s="1"/>
  <c r="D147" i="1" s="1"/>
  <c r="DN107" i="1"/>
  <c r="DX107" i="1" s="1"/>
  <c r="CE107" i="1"/>
  <c r="CN107" i="1" s="1"/>
  <c r="CQ107" i="1" s="1"/>
  <c r="D107" i="1" s="1"/>
  <c r="D92" i="3" s="1"/>
  <c r="CD107" i="1"/>
  <c r="CF105" i="1"/>
  <c r="DO105" i="1"/>
  <c r="CM67" i="2"/>
  <c r="CV67" i="2" s="1"/>
  <c r="DD67" i="2" s="1"/>
  <c r="D67" i="2" s="1"/>
  <c r="D52" i="4" s="1"/>
  <c r="DV67" i="2"/>
  <c r="EF67" i="2" s="1"/>
  <c r="DX84" i="2"/>
  <c r="CO84" i="2"/>
  <c r="CN145" i="2"/>
  <c r="CW145" i="2" s="1"/>
  <c r="DD145" i="2" s="1"/>
  <c r="D145" i="2" s="1"/>
  <c r="DW145" i="2"/>
  <c r="EG145" i="2" s="1"/>
  <c r="CM36" i="2"/>
  <c r="CV36" i="2" s="1"/>
  <c r="DD36" i="2" s="1"/>
  <c r="D36" i="2" s="1"/>
  <c r="DV36" i="2"/>
  <c r="EF36" i="2" s="1"/>
  <c r="K96" i="4"/>
  <c r="L96" i="4"/>
  <c r="M96" i="4"/>
  <c r="CN79" i="2"/>
  <c r="DW79" i="2"/>
  <c r="DW92" i="2"/>
  <c r="CN92" i="2"/>
  <c r="CM92" i="2"/>
  <c r="DV40" i="2"/>
  <c r="EF40" i="2" s="1"/>
  <c r="CM40" i="2"/>
  <c r="CV40" i="2" s="1"/>
  <c r="DD40" i="2" s="1"/>
  <c r="D40" i="2" s="1"/>
  <c r="D25" i="4" s="1"/>
  <c r="CM56" i="2"/>
  <c r="CV56" i="2" s="1"/>
  <c r="DD56" i="2" s="1"/>
  <c r="D56" i="2" s="1"/>
  <c r="D41" i="4" s="1"/>
  <c r="DV56" i="2"/>
  <c r="EF56" i="2" s="1"/>
  <c r="EB130" i="2"/>
  <c r="EL130" i="2" s="1"/>
  <c r="CR130" i="2"/>
  <c r="CS130" i="2"/>
  <c r="DB130" i="2" s="1"/>
  <c r="DD130" i="2" s="1"/>
  <c r="D130" i="2" s="1"/>
  <c r="D115" i="4" s="1"/>
  <c r="DX101" i="2"/>
  <c r="EH101" i="2" s="1"/>
  <c r="CO101" i="2"/>
  <c r="CX101" i="2" s="1"/>
  <c r="DD101" i="2" s="1"/>
  <c r="D101" i="2" s="1"/>
  <c r="D86" i="4" s="1"/>
  <c r="CN101" i="2"/>
  <c r="CQ23" i="2"/>
  <c r="CZ23" i="2" s="1"/>
  <c r="EA23" i="2"/>
  <c r="EK23" i="2" s="1"/>
  <c r="E23" i="2" s="1"/>
  <c r="CR23" i="2"/>
  <c r="DA23" i="2" s="1"/>
  <c r="CN31" i="2"/>
  <c r="DW31" i="2"/>
  <c r="DY88" i="2"/>
  <c r="CP88" i="2"/>
  <c r="DW63" i="2"/>
  <c r="CN63" i="2"/>
  <c r="DJ75" i="1"/>
  <c r="CA75" i="1"/>
  <c r="CE106" i="1"/>
  <c r="CN106" i="1" s="1"/>
  <c r="CQ106" i="1" s="1"/>
  <c r="D106" i="1" s="1"/>
  <c r="D91" i="3" s="1"/>
  <c r="CD106" i="1"/>
  <c r="DN106" i="1"/>
  <c r="DX106" i="1" s="1"/>
  <c r="CA61" i="1"/>
  <c r="DJ61" i="1"/>
  <c r="DL80" i="1"/>
  <c r="CC80" i="1"/>
  <c r="DO146" i="1"/>
  <c r="DY146" i="1" s="1"/>
  <c r="CF146" i="1"/>
  <c r="CO146" i="1" s="1"/>
  <c r="CQ146" i="1" s="1"/>
  <c r="D146" i="1" s="1"/>
  <c r="CE146" i="1"/>
  <c r="DI59" i="1"/>
  <c r="DS59" i="1" s="1"/>
  <c r="BZ59" i="1"/>
  <c r="CI59" i="1" s="1"/>
  <c r="CQ59" i="1" s="1"/>
  <c r="D59" i="1" s="1"/>
  <c r="D44" i="3" s="1"/>
  <c r="DJ25" i="1"/>
  <c r="DT25" i="1" s="1"/>
  <c r="EA25" i="1" s="1"/>
  <c r="BZ50" i="1"/>
  <c r="CI50" i="1" s="1"/>
  <c r="CQ50" i="1" s="1"/>
  <c r="D50" i="1" s="1"/>
  <c r="D35" i="3" s="1"/>
  <c r="DI50" i="1"/>
  <c r="DS50" i="1" s="1"/>
  <c r="CA92" i="1"/>
  <c r="CB92" i="1"/>
  <c r="CK92" i="1" s="1"/>
  <c r="CQ92" i="1" s="1"/>
  <c r="D92" i="1" s="1"/>
  <c r="D77" i="3" s="1"/>
  <c r="DK92" i="1"/>
  <c r="DU92" i="1" s="1"/>
  <c r="DJ28" i="1"/>
  <c r="CA28" i="1"/>
  <c r="DW28" i="2"/>
  <c r="EG28" i="2" s="1"/>
  <c r="E28" i="2" s="1"/>
  <c r="EN26" i="2" l="1"/>
  <c r="DD23" i="2"/>
  <c r="D23" i="2" s="1"/>
  <c r="E143" i="2"/>
  <c r="E139" i="2"/>
  <c r="E25" i="1"/>
  <c r="E142" i="2"/>
  <c r="EE25" i="1"/>
  <c r="EC25" i="1"/>
  <c r="ED25" i="1"/>
  <c r="K77" i="3"/>
  <c r="L77" i="3"/>
  <c r="M77" i="3"/>
  <c r="K91" i="3"/>
  <c r="L91" i="3"/>
  <c r="M91" i="3"/>
  <c r="K25" i="4"/>
  <c r="M25" i="4"/>
  <c r="L25" i="4"/>
  <c r="E145" i="2"/>
  <c r="EN145" i="2"/>
  <c r="EN67" i="2"/>
  <c r="E67" i="2"/>
  <c r="EA147" i="1"/>
  <c r="E147" i="1"/>
  <c r="E97" i="1"/>
  <c r="EA97" i="1"/>
  <c r="L88" i="3"/>
  <c r="K88" i="3"/>
  <c r="M88" i="3"/>
  <c r="EN77" i="2"/>
  <c r="E77" i="2"/>
  <c r="EN23" i="2"/>
  <c r="EN28" i="2"/>
  <c r="EA71" i="1"/>
  <c r="E71" i="1"/>
  <c r="M89" i="3"/>
  <c r="L89" i="3"/>
  <c r="K89" i="3"/>
  <c r="E39" i="1"/>
  <c r="EA39" i="1"/>
  <c r="K103" i="3"/>
  <c r="L103" i="3"/>
  <c r="M103" i="3"/>
  <c r="EA116" i="1"/>
  <c r="E116" i="1"/>
  <c r="L41" i="3"/>
  <c r="M41" i="3"/>
  <c r="K41" i="3"/>
  <c r="K68" i="4"/>
  <c r="L68" i="4"/>
  <c r="M68" i="4"/>
  <c r="E49" i="2"/>
  <c r="EN49" i="2"/>
  <c r="E112" i="2"/>
  <c r="EN112" i="2"/>
  <c r="EN143" i="2"/>
  <c r="E48" i="2"/>
  <c r="EN48" i="2"/>
  <c r="L74" i="4"/>
  <c r="K74" i="4"/>
  <c r="M74" i="4"/>
  <c r="E117" i="1"/>
  <c r="EA117" i="1"/>
  <c r="EA49" i="1"/>
  <c r="E49" i="1"/>
  <c r="EA108" i="1"/>
  <c r="E108" i="1"/>
  <c r="EN69" i="2"/>
  <c r="E69" i="2"/>
  <c r="K70" i="4"/>
  <c r="L70" i="4"/>
  <c r="M70" i="4"/>
  <c r="K39" i="4"/>
  <c r="L39" i="4"/>
  <c r="M39" i="4"/>
  <c r="K106" i="4"/>
  <c r="M106" i="4"/>
  <c r="L106" i="4"/>
  <c r="K92" i="4"/>
  <c r="L92" i="4"/>
  <c r="M92" i="4"/>
  <c r="L47" i="4"/>
  <c r="K47" i="4"/>
  <c r="M47" i="4"/>
  <c r="L121" i="4"/>
  <c r="M121" i="4"/>
  <c r="K121" i="4"/>
  <c r="L28" i="3"/>
  <c r="K28" i="3"/>
  <c r="M28" i="3"/>
  <c r="EA80" i="1"/>
  <c r="E80" i="1"/>
  <c r="E79" i="2"/>
  <c r="EN79" i="2"/>
  <c r="EN120" i="2"/>
  <c r="E120" i="2"/>
  <c r="M69" i="4"/>
  <c r="K69" i="4"/>
  <c r="L69" i="4"/>
  <c r="M90" i="3"/>
  <c r="K90" i="3"/>
  <c r="L90" i="3"/>
  <c r="K25" i="3"/>
  <c r="M25" i="3"/>
  <c r="L25" i="3"/>
  <c r="K75" i="3"/>
  <c r="M75" i="3"/>
  <c r="L75" i="3"/>
  <c r="E76" i="1"/>
  <c r="L73" i="3"/>
  <c r="K73" i="3"/>
  <c r="M73" i="3"/>
  <c r="EA21" i="1"/>
  <c r="E21" i="1"/>
  <c r="EA85" i="1"/>
  <c r="E85" i="1"/>
  <c r="E147" i="2"/>
  <c r="EN147" i="2"/>
  <c r="M84" i="4"/>
  <c r="L84" i="4"/>
  <c r="K84" i="4"/>
  <c r="EN68" i="2"/>
  <c r="E68" i="2"/>
  <c r="EN124" i="2"/>
  <c r="E124" i="2"/>
  <c r="EA109" i="1"/>
  <c r="E109" i="1"/>
  <c r="M99" i="3"/>
  <c r="K99" i="3"/>
  <c r="L99" i="3"/>
  <c r="L40" i="3"/>
  <c r="K40" i="3"/>
  <c r="M40" i="3"/>
  <c r="L113" i="3"/>
  <c r="K113" i="3"/>
  <c r="M113" i="3"/>
  <c r="E34" i="2"/>
  <c r="EN34" i="2"/>
  <c r="L81" i="4"/>
  <c r="M81" i="4"/>
  <c r="K81" i="4"/>
  <c r="EN128" i="2"/>
  <c r="E128" i="2"/>
  <c r="M24" i="4"/>
  <c r="L24" i="4"/>
  <c r="K24" i="4"/>
  <c r="L65" i="4"/>
  <c r="K65" i="4"/>
  <c r="M65" i="4"/>
  <c r="EN108" i="2"/>
  <c r="E108" i="2"/>
  <c r="E66" i="1"/>
  <c r="EA66" i="1"/>
  <c r="E87" i="2"/>
  <c r="EN87" i="2"/>
  <c r="EN47" i="2"/>
  <c r="E47" i="2"/>
  <c r="EN64" i="2"/>
  <c r="E64" i="2"/>
  <c r="E91" i="1"/>
  <c r="EA91" i="1"/>
  <c r="E27" i="1"/>
  <c r="EA27" i="1"/>
  <c r="EA81" i="1"/>
  <c r="E81" i="1"/>
  <c r="E57" i="1"/>
  <c r="EA57" i="1"/>
  <c r="E113" i="2"/>
  <c r="EN113" i="2"/>
  <c r="EN134" i="2"/>
  <c r="E134" i="2"/>
  <c r="EA23" i="1"/>
  <c r="EA137" i="1"/>
  <c r="E137" i="1"/>
  <c r="E43" i="2"/>
  <c r="EN43" i="2"/>
  <c r="EN98" i="2"/>
  <c r="E98" i="2"/>
  <c r="E126" i="2"/>
  <c r="EN126" i="2"/>
  <c r="M108" i="4"/>
  <c r="K108" i="4"/>
  <c r="L108" i="4"/>
  <c r="K69" i="3"/>
  <c r="L69" i="3"/>
  <c r="M69" i="3"/>
  <c r="EA123" i="1"/>
  <c r="E123" i="1"/>
  <c r="E111" i="1"/>
  <c r="EA111" i="1"/>
  <c r="L55" i="4"/>
  <c r="K55" i="4"/>
  <c r="M55" i="4"/>
  <c r="E58" i="2"/>
  <c r="EN58" i="2"/>
  <c r="EN148" i="2"/>
  <c r="E57" i="2"/>
  <c r="EN57" i="2"/>
  <c r="K115" i="3"/>
  <c r="M115" i="3"/>
  <c r="L115" i="3"/>
  <c r="K81" i="3"/>
  <c r="L81" i="3"/>
  <c r="M81" i="3"/>
  <c r="E102" i="2"/>
  <c r="EN102" i="2"/>
  <c r="K30" i="4"/>
  <c r="L30" i="4"/>
  <c r="M30" i="4"/>
  <c r="L82" i="4"/>
  <c r="K82" i="4"/>
  <c r="M82" i="4"/>
  <c r="E28" i="1"/>
  <c r="EA28" i="1"/>
  <c r="E24" i="2"/>
  <c r="EN24" i="2"/>
  <c r="K46" i="4"/>
  <c r="M46" i="4"/>
  <c r="L46" i="4"/>
  <c r="L78" i="4"/>
  <c r="K78" i="4"/>
  <c r="M78" i="4"/>
  <c r="L77" i="4"/>
  <c r="K77" i="4"/>
  <c r="M77" i="4"/>
  <c r="E37" i="2"/>
  <c r="EN37" i="2"/>
  <c r="M35" i="4"/>
  <c r="K35" i="4"/>
  <c r="L35" i="4"/>
  <c r="K87" i="3"/>
  <c r="L87" i="3"/>
  <c r="M87" i="3"/>
  <c r="EA87" i="1"/>
  <c r="E87" i="1"/>
  <c r="EA46" i="1"/>
  <c r="E46" i="1"/>
  <c r="K107" i="4"/>
  <c r="L107" i="4"/>
  <c r="M107" i="4"/>
  <c r="EN132" i="2"/>
  <c r="E132" i="2"/>
  <c r="K63" i="4"/>
  <c r="M63" i="4"/>
  <c r="L63" i="4"/>
  <c r="M80" i="3"/>
  <c r="L80" i="3"/>
  <c r="K80" i="3"/>
  <c r="M100" i="3"/>
  <c r="L100" i="3"/>
  <c r="K100" i="3"/>
  <c r="EA82" i="1"/>
  <c r="E82" i="1"/>
  <c r="EA47" i="1"/>
  <c r="E47" i="1"/>
  <c r="EA142" i="1"/>
  <c r="E142" i="1"/>
  <c r="E118" i="2"/>
  <c r="EN140" i="2"/>
  <c r="EA45" i="1"/>
  <c r="E45" i="1"/>
  <c r="E140" i="1"/>
  <c r="EA140" i="1"/>
  <c r="K49" i="3"/>
  <c r="L49" i="3"/>
  <c r="M49" i="3"/>
  <c r="M118" i="4"/>
  <c r="L118" i="4"/>
  <c r="K118" i="4"/>
  <c r="L102" i="4"/>
  <c r="M102" i="4"/>
  <c r="K102" i="4"/>
  <c r="E105" i="2"/>
  <c r="EN105" i="2"/>
  <c r="M44" i="3"/>
  <c r="K44" i="3"/>
  <c r="L44" i="3"/>
  <c r="EA146" i="1"/>
  <c r="E146" i="1"/>
  <c r="K86" i="4"/>
  <c r="M86" i="4"/>
  <c r="L86" i="4"/>
  <c r="EN130" i="2"/>
  <c r="E130" i="2"/>
  <c r="E40" i="2"/>
  <c r="EN40" i="2"/>
  <c r="L52" i="4"/>
  <c r="K52" i="4"/>
  <c r="M52" i="4"/>
  <c r="K92" i="3"/>
  <c r="M92" i="3"/>
  <c r="L92" i="3"/>
  <c r="L43" i="3"/>
  <c r="K43" i="3"/>
  <c r="M43" i="3"/>
  <c r="E103" i="1"/>
  <c r="EA103" i="1"/>
  <c r="E103" i="2"/>
  <c r="EN103" i="2"/>
  <c r="K62" i="4"/>
  <c r="M62" i="4"/>
  <c r="L62" i="4"/>
  <c r="EN146" i="2"/>
  <c r="E146" i="2"/>
  <c r="E73" i="1"/>
  <c r="EA73" i="1"/>
  <c r="EA56" i="1"/>
  <c r="E56" i="1"/>
  <c r="EN83" i="2"/>
  <c r="E83" i="2"/>
  <c r="K34" i="4"/>
  <c r="M34" i="4"/>
  <c r="L34" i="4"/>
  <c r="EN142" i="2"/>
  <c r="EN89" i="2"/>
  <c r="E89" i="2"/>
  <c r="E138" i="2"/>
  <c r="EN138" i="2"/>
  <c r="EA42" i="1"/>
  <c r="E42" i="1"/>
  <c r="EA139" i="1"/>
  <c r="E139" i="1"/>
  <c r="L93" i="3"/>
  <c r="M93" i="3"/>
  <c r="K93" i="3"/>
  <c r="EA89" i="1"/>
  <c r="E89" i="1"/>
  <c r="E145" i="1"/>
  <c r="EA145" i="1"/>
  <c r="EE24" i="1"/>
  <c r="ED24" i="1"/>
  <c r="EC24" i="1"/>
  <c r="K54" i="4"/>
  <c r="M54" i="4"/>
  <c r="L54" i="4"/>
  <c r="EN74" i="2"/>
  <c r="E74" i="2"/>
  <c r="EN65" i="2"/>
  <c r="E65" i="2"/>
  <c r="M71" i="4"/>
  <c r="L71" i="4"/>
  <c r="K71" i="4"/>
  <c r="EN121" i="2"/>
  <c r="E121" i="2"/>
  <c r="K122" i="4"/>
  <c r="M122" i="4"/>
  <c r="L122" i="4"/>
  <c r="EN136" i="2"/>
  <c r="E136" i="2"/>
  <c r="E52" i="1"/>
  <c r="EA52" i="1"/>
  <c r="K111" i="3"/>
  <c r="L111" i="3"/>
  <c r="M111" i="3"/>
  <c r="K65" i="3"/>
  <c r="L65" i="3"/>
  <c r="M65" i="3"/>
  <c r="E129" i="1"/>
  <c r="EA129" i="1"/>
  <c r="E41" i="1"/>
  <c r="EA41" i="1"/>
  <c r="ED76" i="1"/>
  <c r="AL61" i="3" s="1"/>
  <c r="EE76" i="1"/>
  <c r="AS61" i="3" s="1"/>
  <c r="EC76" i="1"/>
  <c r="AD61" i="3" s="1"/>
  <c r="E88" i="1"/>
  <c r="EA88" i="1"/>
  <c r="E26" i="1"/>
  <c r="EA26" i="1"/>
  <c r="K119" i="3"/>
  <c r="L119" i="3"/>
  <c r="M119" i="3"/>
  <c r="M70" i="3"/>
  <c r="L70" i="3"/>
  <c r="K70" i="3"/>
  <c r="K112" i="4"/>
  <c r="L112" i="4"/>
  <c r="M112" i="4"/>
  <c r="L53" i="4"/>
  <c r="M53" i="4"/>
  <c r="K53" i="4"/>
  <c r="EN114" i="2"/>
  <c r="E114" i="2"/>
  <c r="M94" i="3"/>
  <c r="L94" i="3"/>
  <c r="K94" i="3"/>
  <c r="EA31" i="1"/>
  <c r="E31" i="1"/>
  <c r="L40" i="4"/>
  <c r="M40" i="4"/>
  <c r="K40" i="4"/>
  <c r="EN59" i="2"/>
  <c r="E59" i="2"/>
  <c r="E75" i="2"/>
  <c r="EN75" i="2"/>
  <c r="E35" i="2"/>
  <c r="EN35" i="2"/>
  <c r="E54" i="1"/>
  <c r="EA54" i="1"/>
  <c r="K51" i="3"/>
  <c r="L51" i="3"/>
  <c r="M51" i="3"/>
  <c r="E94" i="1"/>
  <c r="EA94" i="1"/>
  <c r="K45" i="3"/>
  <c r="L45" i="3"/>
  <c r="M45" i="3"/>
  <c r="L89" i="4"/>
  <c r="K89" i="4"/>
  <c r="M89" i="4"/>
  <c r="K32" i="4"/>
  <c r="M32" i="4"/>
  <c r="L32" i="4"/>
  <c r="L38" i="4"/>
  <c r="K38" i="4"/>
  <c r="M38" i="4"/>
  <c r="L95" i="3"/>
  <c r="K95" i="3"/>
  <c r="M95" i="3"/>
  <c r="M76" i="3"/>
  <c r="K76" i="3"/>
  <c r="L76" i="3"/>
  <c r="E32" i="2"/>
  <c r="EN32" i="2"/>
  <c r="K119" i="4"/>
  <c r="M119" i="4"/>
  <c r="L119" i="4"/>
  <c r="E74" i="1"/>
  <c r="EA74" i="1"/>
  <c r="K110" i="3"/>
  <c r="M110" i="3"/>
  <c r="L110" i="3"/>
  <c r="L109" i="3"/>
  <c r="M109" i="3"/>
  <c r="K109" i="3"/>
  <c r="EA144" i="1"/>
  <c r="E144" i="1"/>
  <c r="L28" i="4"/>
  <c r="M28" i="4"/>
  <c r="K28" i="4"/>
  <c r="EN38" i="2"/>
  <c r="E38" i="2"/>
  <c r="EA30" i="1"/>
  <c r="E30" i="1"/>
  <c r="E84" i="1"/>
  <c r="EA84" i="1"/>
  <c r="M36" i="3"/>
  <c r="L36" i="3"/>
  <c r="K36" i="3"/>
  <c r="EA136" i="1"/>
  <c r="E136" i="1"/>
  <c r="L45" i="4"/>
  <c r="K45" i="4"/>
  <c r="M45" i="4"/>
  <c r="M42" i="4"/>
  <c r="K42" i="4"/>
  <c r="L42" i="4"/>
  <c r="EA130" i="1"/>
  <c r="E130" i="1"/>
  <c r="K83" i="3"/>
  <c r="L83" i="3"/>
  <c r="M83" i="3"/>
  <c r="EA29" i="1"/>
  <c r="E29" i="1"/>
  <c r="E78" i="1"/>
  <c r="EA78" i="1"/>
  <c r="EA101" i="1"/>
  <c r="E101" i="1"/>
  <c r="L87" i="4"/>
  <c r="K87" i="4"/>
  <c r="M87" i="4"/>
  <c r="L31" i="4"/>
  <c r="K31" i="4"/>
  <c r="M31" i="4"/>
  <c r="EN135" i="2"/>
  <c r="E135" i="2"/>
  <c r="K116" i="3"/>
  <c r="M116" i="3"/>
  <c r="L116" i="3"/>
  <c r="M105" i="3"/>
  <c r="K105" i="3"/>
  <c r="L105" i="3"/>
  <c r="EA61" i="1"/>
  <c r="E61" i="1"/>
  <c r="E75" i="1"/>
  <c r="EA75" i="1"/>
  <c r="EN88" i="2"/>
  <c r="E88" i="2"/>
  <c r="E92" i="2"/>
  <c r="EN92" i="2"/>
  <c r="EN50" i="2"/>
  <c r="E50" i="2"/>
  <c r="K72" i="3"/>
  <c r="L72" i="3"/>
  <c r="M72" i="3"/>
  <c r="M31" i="3"/>
  <c r="K31" i="3"/>
  <c r="L31" i="3"/>
  <c r="E112" i="1"/>
  <c r="EA112" i="1"/>
  <c r="E122" i="2"/>
  <c r="EN122" i="2"/>
  <c r="M117" i="4"/>
  <c r="K117" i="4"/>
  <c r="L117" i="4"/>
  <c r="K62" i="3"/>
  <c r="M62" i="3"/>
  <c r="L62" i="3"/>
  <c r="E138" i="1"/>
  <c r="EA138" i="1"/>
  <c r="M32" i="3"/>
  <c r="L32" i="3"/>
  <c r="K32" i="3"/>
  <c r="EN33" i="2"/>
  <c r="E33" i="2"/>
  <c r="M57" i="4"/>
  <c r="K57" i="4"/>
  <c r="L57" i="4"/>
  <c r="L51" i="4"/>
  <c r="K51" i="4"/>
  <c r="M51" i="4"/>
  <c r="K79" i="4"/>
  <c r="M79" i="4"/>
  <c r="L79" i="4"/>
  <c r="EN76" i="2"/>
  <c r="E76" i="2"/>
  <c r="M91" i="4"/>
  <c r="L91" i="4"/>
  <c r="K91" i="4"/>
  <c r="EN100" i="2"/>
  <c r="E100" i="2"/>
  <c r="E129" i="2"/>
  <c r="EN129" i="2"/>
  <c r="E79" i="1"/>
  <c r="EA79" i="1"/>
  <c r="E44" i="1"/>
  <c r="EA44" i="1"/>
  <c r="E64" i="1"/>
  <c r="EA64" i="1"/>
  <c r="EN30" i="2"/>
  <c r="E30" i="2"/>
  <c r="EN133" i="2"/>
  <c r="E133" i="2"/>
  <c r="K67" i="4"/>
  <c r="L67" i="4"/>
  <c r="M67" i="4"/>
  <c r="E117" i="2"/>
  <c r="EN117" i="2"/>
  <c r="E50" i="1"/>
  <c r="EA50" i="1"/>
  <c r="EA59" i="1"/>
  <c r="E59" i="1"/>
  <c r="E106" i="1"/>
  <c r="EA106" i="1"/>
  <c r="E101" i="2"/>
  <c r="EN101" i="2"/>
  <c r="E56" i="2"/>
  <c r="EN56" i="2"/>
  <c r="E36" i="2"/>
  <c r="EN36" i="2"/>
  <c r="EA107" i="1"/>
  <c r="E107" i="1"/>
  <c r="M57" i="3"/>
  <c r="K57" i="3"/>
  <c r="L57" i="3"/>
  <c r="EA58" i="1"/>
  <c r="E58" i="1"/>
  <c r="EP109" i="2"/>
  <c r="AD93" i="4" s="1"/>
  <c r="ER109" i="2"/>
  <c r="AS93" i="4" s="1"/>
  <c r="EQ109" i="2"/>
  <c r="AL93" i="4" s="1"/>
  <c r="EN52" i="2"/>
  <c r="E52" i="2"/>
  <c r="M58" i="3"/>
  <c r="L58" i="3"/>
  <c r="K58" i="3"/>
  <c r="EA36" i="1"/>
  <c r="E36" i="1"/>
  <c r="E135" i="1"/>
  <c r="EA135" i="1"/>
  <c r="M48" i="3"/>
  <c r="L48" i="3"/>
  <c r="K48" i="3"/>
  <c r="E25" i="2"/>
  <c r="EN25" i="2"/>
  <c r="M97" i="4"/>
  <c r="L97" i="4"/>
  <c r="K97" i="4"/>
  <c r="M101" i="4"/>
  <c r="L101" i="4"/>
  <c r="K101" i="4"/>
  <c r="M110" i="4"/>
  <c r="K110" i="4"/>
  <c r="L110" i="4"/>
  <c r="M102" i="3"/>
  <c r="K102" i="3"/>
  <c r="L102" i="3"/>
  <c r="M27" i="3"/>
  <c r="K27" i="3"/>
  <c r="L27" i="3"/>
  <c r="E127" i="1"/>
  <c r="EA127" i="1"/>
  <c r="K55" i="3"/>
  <c r="M55" i="3"/>
  <c r="L55" i="3"/>
  <c r="EA93" i="1"/>
  <c r="E93" i="1"/>
  <c r="E85" i="2"/>
  <c r="EN85" i="2"/>
  <c r="L59" i="4"/>
  <c r="M59" i="4"/>
  <c r="K59" i="4"/>
  <c r="L50" i="4"/>
  <c r="M50" i="4"/>
  <c r="K50" i="4"/>
  <c r="E86" i="2"/>
  <c r="EN86" i="2"/>
  <c r="EN81" i="2"/>
  <c r="E81" i="2"/>
  <c r="EN107" i="2"/>
  <c r="E107" i="2"/>
  <c r="EN137" i="2"/>
  <c r="E137" i="2"/>
  <c r="M117" i="3"/>
  <c r="K117" i="3"/>
  <c r="L117" i="3"/>
  <c r="M37" i="3"/>
  <c r="K37" i="3"/>
  <c r="L37" i="3"/>
  <c r="EA126" i="1"/>
  <c r="E126" i="1"/>
  <c r="E63" i="2"/>
  <c r="EN63" i="2"/>
  <c r="EN31" i="2"/>
  <c r="E31" i="2"/>
  <c r="L26" i="3"/>
  <c r="M26" i="3"/>
  <c r="K26" i="3"/>
  <c r="M98" i="3"/>
  <c r="L98" i="3"/>
  <c r="K98" i="3"/>
  <c r="E127" i="2"/>
  <c r="EN127" i="2"/>
  <c r="K58" i="4"/>
  <c r="M58" i="4"/>
  <c r="L58" i="4"/>
  <c r="ER26" i="2"/>
  <c r="EQ26" i="2"/>
  <c r="EP26" i="2"/>
  <c r="L107" i="3"/>
  <c r="M107" i="3"/>
  <c r="K107" i="3"/>
  <c r="E128" i="1"/>
  <c r="EA128" i="1"/>
  <c r="EN55" i="2"/>
  <c r="E55" i="2"/>
  <c r="EN144" i="2"/>
  <c r="M113" i="4"/>
  <c r="K113" i="4"/>
  <c r="L113" i="4"/>
  <c r="K44" i="4"/>
  <c r="M44" i="4"/>
  <c r="L44" i="4"/>
  <c r="L60" i="4"/>
  <c r="K60" i="4"/>
  <c r="M60" i="4"/>
  <c r="M39" i="3"/>
  <c r="K39" i="3"/>
  <c r="L39" i="3"/>
  <c r="M79" i="3"/>
  <c r="L79" i="3"/>
  <c r="K79" i="3"/>
  <c r="ED99" i="1"/>
  <c r="AL84" i="3" s="1"/>
  <c r="EE99" i="1"/>
  <c r="AS84" i="3" s="1"/>
  <c r="EC99" i="1"/>
  <c r="AD84" i="3" s="1"/>
  <c r="EA60" i="1"/>
  <c r="E60" i="1"/>
  <c r="E53" i="2"/>
  <c r="EN53" i="2"/>
  <c r="E110" i="1"/>
  <c r="EA110" i="1"/>
  <c r="E37" i="1"/>
  <c r="EA37" i="1"/>
  <c r="K47" i="3"/>
  <c r="L47" i="3"/>
  <c r="M47" i="3"/>
  <c r="L66" i="3"/>
  <c r="K66" i="3"/>
  <c r="M66" i="3"/>
  <c r="E143" i="1"/>
  <c r="EA143" i="1"/>
  <c r="EA22" i="1"/>
  <c r="E22" i="1"/>
  <c r="K116" i="4"/>
  <c r="L116" i="4"/>
  <c r="M116" i="4"/>
  <c r="EN44" i="2"/>
  <c r="E44" i="2"/>
  <c r="M98" i="4"/>
  <c r="L98" i="4"/>
  <c r="K98" i="4"/>
  <c r="K59" i="3"/>
  <c r="L59" i="3"/>
  <c r="M59" i="3"/>
  <c r="EA125" i="1"/>
  <c r="E125" i="1"/>
  <c r="EA34" i="1"/>
  <c r="E34" i="1"/>
  <c r="E69" i="1"/>
  <c r="EA69" i="1"/>
  <c r="L104" i="4"/>
  <c r="K104" i="4"/>
  <c r="M104" i="4"/>
  <c r="L111" i="4"/>
  <c r="K111" i="4"/>
  <c r="M111" i="4"/>
  <c r="L80" i="4"/>
  <c r="K80" i="4"/>
  <c r="M80" i="4"/>
  <c r="E123" i="2"/>
  <c r="EN123" i="2"/>
  <c r="K52" i="3"/>
  <c r="M52" i="3"/>
  <c r="L52" i="3"/>
  <c r="L33" i="3"/>
  <c r="M33" i="3"/>
  <c r="K33" i="3"/>
  <c r="E53" i="1"/>
  <c r="EA53" i="1"/>
  <c r="EA51" i="1"/>
  <c r="E51" i="1"/>
  <c r="L53" i="3"/>
  <c r="M53" i="3"/>
  <c r="K53" i="3"/>
  <c r="K121" i="3"/>
  <c r="L121" i="3"/>
  <c r="M121" i="3"/>
  <c r="E60" i="2"/>
  <c r="EN60" i="2"/>
  <c r="E65" i="1"/>
  <c r="EA65" i="1"/>
  <c r="K63" i="3"/>
  <c r="L63" i="3"/>
  <c r="M63" i="3"/>
  <c r="EA133" i="1"/>
  <c r="E133" i="1"/>
  <c r="E46" i="2"/>
  <c r="EN46" i="2"/>
  <c r="L76" i="4"/>
  <c r="M76" i="4"/>
  <c r="K76" i="4"/>
  <c r="E42" i="2"/>
  <c r="EN42" i="2"/>
  <c r="EA120" i="1"/>
  <c r="E120" i="1"/>
  <c r="K46" i="3"/>
  <c r="M46" i="3"/>
  <c r="L46" i="3"/>
  <c r="L60" i="3"/>
  <c r="K60" i="3"/>
  <c r="M60" i="3"/>
  <c r="L73" i="4"/>
  <c r="M73" i="4"/>
  <c r="K73" i="4"/>
  <c r="EN71" i="2"/>
  <c r="E71" i="2"/>
  <c r="EN51" i="2"/>
  <c r="E51" i="2"/>
  <c r="E102" i="1"/>
  <c r="EA102" i="1"/>
  <c r="E38" i="1"/>
  <c r="EA38" i="1"/>
  <c r="EA83" i="1"/>
  <c r="E83" i="1"/>
  <c r="E119" i="1"/>
  <c r="EA119" i="1"/>
  <c r="ER110" i="2"/>
  <c r="AS94" i="4" s="1"/>
  <c r="EP110" i="2"/>
  <c r="AD94" i="4" s="1"/>
  <c r="EQ110" i="2"/>
  <c r="AL94" i="4" s="1"/>
  <c r="L75" i="4"/>
  <c r="M75" i="4"/>
  <c r="K75" i="4"/>
  <c r="E41" i="2"/>
  <c r="EN41" i="2"/>
  <c r="E29" i="2"/>
  <c r="EN29" i="2"/>
  <c r="E77" i="1"/>
  <c r="EA77" i="1"/>
  <c r="E95" i="1"/>
  <c r="EA95" i="1"/>
  <c r="L67" i="3"/>
  <c r="M67" i="3"/>
  <c r="K67" i="3"/>
  <c r="EN141" i="2"/>
  <c r="E141" i="2"/>
  <c r="E72" i="2"/>
  <c r="EN72" i="2"/>
  <c r="E66" i="2"/>
  <c r="EN66" i="2"/>
  <c r="E94" i="2"/>
  <c r="EN94" i="2"/>
  <c r="L61" i="4"/>
  <c r="K61" i="4"/>
  <c r="M61" i="4"/>
  <c r="E115" i="2"/>
  <c r="EN115" i="2"/>
  <c r="K85" i="4"/>
  <c r="M85" i="4"/>
  <c r="L85" i="4"/>
  <c r="L114" i="4"/>
  <c r="M114" i="4"/>
  <c r="K114" i="4"/>
  <c r="M64" i="3"/>
  <c r="L64" i="3"/>
  <c r="K64" i="3"/>
  <c r="EA121" i="1"/>
  <c r="E121" i="1"/>
  <c r="L29" i="3"/>
  <c r="M29" i="3"/>
  <c r="K29" i="3"/>
  <c r="L71" i="3"/>
  <c r="M71" i="3"/>
  <c r="K71" i="3"/>
  <c r="EN82" i="2"/>
  <c r="E82" i="2"/>
  <c r="EQ111" i="2"/>
  <c r="AL95" i="4" s="1"/>
  <c r="ER111" i="2"/>
  <c r="AS95" i="4" s="1"/>
  <c r="EP111" i="2"/>
  <c r="AD95" i="4" s="1"/>
  <c r="E92" i="1"/>
  <c r="EA92" i="1"/>
  <c r="K35" i="3"/>
  <c r="L35" i="3"/>
  <c r="M35" i="3"/>
  <c r="K115" i="4"/>
  <c r="M115" i="4"/>
  <c r="L115" i="4"/>
  <c r="M41" i="4"/>
  <c r="L41" i="4"/>
  <c r="K41" i="4"/>
  <c r="E72" i="1"/>
  <c r="EA72" i="1"/>
  <c r="K82" i="3"/>
  <c r="M82" i="3"/>
  <c r="L82" i="3"/>
  <c r="K88" i="4"/>
  <c r="M88" i="4"/>
  <c r="L88" i="4"/>
  <c r="L37" i="4"/>
  <c r="K37" i="4"/>
  <c r="M37" i="4"/>
  <c r="M56" i="3"/>
  <c r="L56" i="3"/>
  <c r="K56" i="3"/>
  <c r="E104" i="1"/>
  <c r="EA104" i="1"/>
  <c r="M24" i="3"/>
  <c r="L24" i="3"/>
  <c r="K24" i="3"/>
  <c r="E118" i="1"/>
  <c r="EA118" i="1"/>
  <c r="M101" i="3"/>
  <c r="K101" i="3"/>
  <c r="L101" i="3"/>
  <c r="L120" i="3"/>
  <c r="K120" i="3"/>
  <c r="M120" i="3"/>
  <c r="EA63" i="1"/>
  <c r="E63" i="1"/>
  <c r="M33" i="4"/>
  <c r="K33" i="4"/>
  <c r="L33" i="4"/>
  <c r="EN116" i="2"/>
  <c r="E116" i="2"/>
  <c r="E125" i="2"/>
  <c r="EN125" i="2"/>
  <c r="M123" i="4"/>
  <c r="L123" i="4"/>
  <c r="K123" i="4"/>
  <c r="K34" i="3"/>
  <c r="M34" i="3"/>
  <c r="L34" i="3"/>
  <c r="L124" i="3"/>
  <c r="K124" i="3"/>
  <c r="M124" i="3"/>
  <c r="M74" i="3"/>
  <c r="K74" i="3"/>
  <c r="L74" i="3"/>
  <c r="M112" i="3"/>
  <c r="K112" i="3"/>
  <c r="L112" i="3"/>
  <c r="EA70" i="1"/>
  <c r="E70" i="1"/>
  <c r="L78" i="3"/>
  <c r="K78" i="3"/>
  <c r="M78" i="3"/>
  <c r="E27" i="2"/>
  <c r="EN27" i="2"/>
  <c r="EN54" i="2"/>
  <c r="E54" i="2"/>
  <c r="L66" i="4"/>
  <c r="K66" i="4"/>
  <c r="M66" i="4"/>
  <c r="EN62" i="2"/>
  <c r="E62" i="2"/>
  <c r="EA132" i="1"/>
  <c r="E132" i="1"/>
  <c r="E35" i="1"/>
  <c r="EA35" i="1"/>
  <c r="EA43" i="1"/>
  <c r="E43" i="1"/>
  <c r="K114" i="3"/>
  <c r="M114" i="3"/>
  <c r="L114" i="3"/>
  <c r="L48" i="4"/>
  <c r="M48" i="4"/>
  <c r="K48" i="4"/>
  <c r="K64" i="4"/>
  <c r="M64" i="4"/>
  <c r="L64" i="4"/>
  <c r="K105" i="4"/>
  <c r="M105" i="4"/>
  <c r="L105" i="4"/>
  <c r="E84" i="2"/>
  <c r="EN84" i="2"/>
  <c r="E105" i="1"/>
  <c r="EA105" i="1"/>
  <c r="E40" i="1"/>
  <c r="EA40" i="1"/>
  <c r="EA90" i="1"/>
  <c r="E90" i="1"/>
  <c r="E134" i="1"/>
  <c r="EA134" i="1"/>
  <c r="E113" i="1"/>
  <c r="EA113" i="1"/>
  <c r="E73" i="2"/>
  <c r="EN73" i="2"/>
  <c r="EN99" i="2"/>
  <c r="E99" i="2"/>
  <c r="E26" i="2"/>
  <c r="M109" i="4"/>
  <c r="L109" i="4"/>
  <c r="K109" i="4"/>
  <c r="M99" i="4"/>
  <c r="L99" i="4"/>
  <c r="K99" i="4"/>
  <c r="E114" i="1"/>
  <c r="EA114" i="1"/>
  <c r="E55" i="1"/>
  <c r="EA55" i="1"/>
  <c r="E122" i="1"/>
  <c r="EA122" i="1"/>
  <c r="EN96" i="2"/>
  <c r="E96" i="2"/>
  <c r="EN39" i="2"/>
  <c r="E39" i="2"/>
  <c r="E80" i="2"/>
  <c r="EN80" i="2"/>
  <c r="K93" i="4"/>
  <c r="L93" i="4"/>
  <c r="M93" i="4"/>
  <c r="E33" i="1"/>
  <c r="EA33" i="1"/>
  <c r="EN104" i="2"/>
  <c r="E104" i="2"/>
  <c r="L72" i="4"/>
  <c r="K72" i="4"/>
  <c r="M72" i="4"/>
  <c r="L49" i="4"/>
  <c r="M49" i="4"/>
  <c r="K49" i="4"/>
  <c r="ED20" i="1"/>
  <c r="EE20" i="1"/>
  <c r="EC20" i="1"/>
  <c r="E62" i="1"/>
  <c r="EA62" i="1"/>
  <c r="L42" i="3"/>
  <c r="K42" i="3"/>
  <c r="M42" i="3"/>
  <c r="E131" i="2"/>
  <c r="EN131" i="2"/>
  <c r="K29" i="4"/>
  <c r="M29" i="4"/>
  <c r="L29" i="4"/>
  <c r="E124" i="1"/>
  <c r="EA124" i="1"/>
  <c r="M122" i="3"/>
  <c r="L122" i="3"/>
  <c r="K122" i="3"/>
  <c r="M54" i="3"/>
  <c r="L54" i="3"/>
  <c r="K54" i="3"/>
  <c r="L83" i="4"/>
  <c r="K83" i="4"/>
  <c r="M83" i="4"/>
  <c r="EN119" i="2"/>
  <c r="E119" i="2"/>
  <c r="E95" i="2"/>
  <c r="EN95" i="2"/>
  <c r="E67" i="1"/>
  <c r="EA67" i="1"/>
  <c r="EA48" i="1"/>
  <c r="E48" i="1"/>
  <c r="L38" i="3"/>
  <c r="K38" i="3"/>
  <c r="M38" i="3"/>
  <c r="M108" i="3"/>
  <c r="L108" i="3"/>
  <c r="K108" i="3"/>
  <c r="K96" i="3"/>
  <c r="M96" i="3"/>
  <c r="L96" i="3"/>
  <c r="EA68" i="1"/>
  <c r="E68" i="1"/>
  <c r="EN70" i="2"/>
  <c r="E70" i="2"/>
  <c r="L43" i="4"/>
  <c r="K43" i="4"/>
  <c r="M43" i="4"/>
  <c r="EA98" i="1"/>
  <c r="E98" i="1"/>
  <c r="K50" i="3"/>
  <c r="M50" i="3"/>
  <c r="L50" i="3"/>
  <c r="E96" i="1"/>
  <c r="EA96" i="1"/>
  <c r="K86" i="3"/>
  <c r="M86" i="3"/>
  <c r="L86" i="3"/>
  <c r="L118" i="3"/>
  <c r="M118" i="3"/>
  <c r="K118" i="3"/>
  <c r="E45" i="2"/>
  <c r="EN45" i="2"/>
  <c r="E97" i="2"/>
  <c r="EN97" i="2"/>
  <c r="EN91" i="2"/>
  <c r="E91" i="2"/>
  <c r="K120" i="4"/>
  <c r="L120" i="4"/>
  <c r="M120" i="4"/>
  <c r="M27" i="4"/>
  <c r="K27" i="4"/>
  <c r="L27" i="4"/>
  <c r="E131" i="1"/>
  <c r="EA131" i="1"/>
  <c r="L61" i="3"/>
  <c r="K61" i="3"/>
  <c r="M61" i="3"/>
  <c r="EN61" i="2"/>
  <c r="E61" i="2"/>
  <c r="E93" i="2"/>
  <c r="EN93" i="2"/>
  <c r="M56" i="4"/>
  <c r="L56" i="4"/>
  <c r="K56" i="4"/>
  <c r="K36" i="4"/>
  <c r="M36" i="4"/>
  <c r="L36" i="4"/>
  <c r="L68" i="3"/>
  <c r="M68" i="3"/>
  <c r="K68" i="3"/>
  <c r="L104" i="3"/>
  <c r="K104" i="3"/>
  <c r="M104" i="3"/>
  <c r="EA32" i="1"/>
  <c r="E32" i="1"/>
  <c r="M97" i="3"/>
  <c r="L97" i="3"/>
  <c r="K97" i="3"/>
  <c r="EN90" i="2"/>
  <c r="E90" i="2"/>
  <c r="K26" i="4"/>
  <c r="L26" i="4"/>
  <c r="M26" i="4"/>
  <c r="EQ139" i="2"/>
  <c r="AL123" i="4" s="1"/>
  <c r="ER139" i="2"/>
  <c r="AS123" i="4" s="1"/>
  <c r="EP139" i="2"/>
  <c r="AD123" i="4" s="1"/>
  <c r="E78" i="2"/>
  <c r="EN78" i="2"/>
  <c r="EA141" i="1"/>
  <c r="E141" i="1"/>
  <c r="E115" i="1"/>
  <c r="EA115" i="1"/>
  <c r="L123" i="3"/>
  <c r="M123" i="3"/>
  <c r="K123" i="3"/>
  <c r="EQ118" i="2"/>
  <c r="AL102" i="4" s="1"/>
  <c r="EP118" i="2"/>
  <c r="AD102" i="4" s="1"/>
  <c r="ER118" i="2"/>
  <c r="AS102" i="4" s="1"/>
  <c r="EN106" i="2"/>
  <c r="E106" i="2"/>
  <c r="M100" i="4"/>
  <c r="K100" i="4"/>
  <c r="L100" i="4"/>
  <c r="L30" i="3"/>
  <c r="K30" i="3"/>
  <c r="M30" i="3"/>
  <c r="K106" i="3"/>
  <c r="M106" i="3"/>
  <c r="L106" i="3"/>
  <c r="ED100" i="1"/>
  <c r="AL85" i="3" s="1"/>
  <c r="EC100" i="1"/>
  <c r="AD85" i="3" s="1"/>
  <c r="EE100" i="1"/>
  <c r="AS85" i="3" s="1"/>
  <c r="E86" i="1"/>
  <c r="EA86" i="1"/>
  <c r="K90" i="4"/>
  <c r="M90" i="4"/>
  <c r="L90" i="4"/>
  <c r="AF102" i="4" l="1"/>
  <c r="AH102" i="4"/>
  <c r="AG102" i="4"/>
  <c r="EE141" i="1"/>
  <c r="ED141" i="1"/>
  <c r="EC141" i="1"/>
  <c r="AV123" i="4"/>
  <c r="AU123" i="4"/>
  <c r="AW123" i="4"/>
  <c r="ER93" i="2"/>
  <c r="AS77" i="4" s="1"/>
  <c r="EP93" i="2"/>
  <c r="AD77" i="4" s="1"/>
  <c r="EQ93" i="2"/>
  <c r="AL77" i="4" s="1"/>
  <c r="ER91" i="2"/>
  <c r="AS75" i="4" s="1"/>
  <c r="EP91" i="2"/>
  <c r="AD75" i="4" s="1"/>
  <c r="EQ91" i="2"/>
  <c r="AL75" i="4" s="1"/>
  <c r="ED68" i="1"/>
  <c r="AL53" i="3" s="1"/>
  <c r="EC68" i="1"/>
  <c r="AD53" i="3" s="1"/>
  <c r="EE68" i="1"/>
  <c r="AS53" i="3" s="1"/>
  <c r="ED67" i="1"/>
  <c r="AL52" i="3" s="1"/>
  <c r="EE67" i="1"/>
  <c r="AS52" i="3" s="1"/>
  <c r="EC67" i="1"/>
  <c r="AD52" i="3" s="1"/>
  <c r="ER131" i="2"/>
  <c r="AS115" i="4" s="1"/>
  <c r="EP131" i="2"/>
  <c r="AD115" i="4" s="1"/>
  <c r="EQ131" i="2"/>
  <c r="AL115" i="4" s="1"/>
  <c r="ER96" i="2"/>
  <c r="AS80" i="4" s="1"/>
  <c r="EQ96" i="2"/>
  <c r="AL80" i="4" s="1"/>
  <c r="EP96" i="2"/>
  <c r="AD80" i="4" s="1"/>
  <c r="ER73" i="2"/>
  <c r="AS57" i="4" s="1"/>
  <c r="EQ73" i="2"/>
  <c r="AL57" i="4" s="1"/>
  <c r="EP73" i="2"/>
  <c r="AD57" i="4" s="1"/>
  <c r="EE134" i="1"/>
  <c r="AS119" i="3" s="1"/>
  <c r="ED134" i="1"/>
  <c r="AL119" i="3" s="1"/>
  <c r="EC134" i="1"/>
  <c r="AD119" i="3" s="1"/>
  <c r="EC40" i="1"/>
  <c r="AD25" i="3" s="1"/>
  <c r="ED40" i="1"/>
  <c r="AL25" i="3" s="1"/>
  <c r="EE40" i="1"/>
  <c r="AS25" i="3" s="1"/>
  <c r="ER84" i="2"/>
  <c r="AS68" i="4" s="1"/>
  <c r="EP84" i="2"/>
  <c r="AD68" i="4" s="1"/>
  <c r="EQ84" i="2"/>
  <c r="AL68" i="4" s="1"/>
  <c r="EE35" i="1"/>
  <c r="EC35" i="1"/>
  <c r="ED35" i="1"/>
  <c r="EP116" i="2"/>
  <c r="AD100" i="4" s="1"/>
  <c r="ER116" i="2"/>
  <c r="AS100" i="4" s="1"/>
  <c r="EQ116" i="2"/>
  <c r="AL100" i="4" s="1"/>
  <c r="EE118" i="1"/>
  <c r="AS103" i="3" s="1"/>
  <c r="ED118" i="1"/>
  <c r="AL103" i="3" s="1"/>
  <c r="EC118" i="1"/>
  <c r="AD103" i="3" s="1"/>
  <c r="M22" i="3"/>
  <c r="AF95" i="4"/>
  <c r="AH95" i="4"/>
  <c r="AG95" i="4"/>
  <c r="ER82" i="2"/>
  <c r="AS66" i="4" s="1"/>
  <c r="EQ82" i="2"/>
  <c r="AL66" i="4" s="1"/>
  <c r="EP82" i="2"/>
  <c r="AD66" i="4" s="1"/>
  <c r="EE121" i="1"/>
  <c r="AS106" i="3" s="1"/>
  <c r="ED121" i="1"/>
  <c r="AL106" i="3" s="1"/>
  <c r="EC121" i="1"/>
  <c r="AD106" i="3" s="1"/>
  <c r="EE77" i="1"/>
  <c r="AS62" i="3" s="1"/>
  <c r="EC77" i="1"/>
  <c r="AD62" i="3" s="1"/>
  <c r="ED77" i="1"/>
  <c r="AL62" i="3" s="1"/>
  <c r="EP41" i="2"/>
  <c r="AD25" i="4" s="1"/>
  <c r="EQ41" i="2"/>
  <c r="AL25" i="4" s="1"/>
  <c r="ER41" i="2"/>
  <c r="AS25" i="4" s="1"/>
  <c r="ED119" i="1"/>
  <c r="AL104" i="3" s="1"/>
  <c r="EC119" i="1"/>
  <c r="AD104" i="3" s="1"/>
  <c r="EE119" i="1"/>
  <c r="AS104" i="3" s="1"/>
  <c r="EC38" i="1"/>
  <c r="ED38" i="1"/>
  <c r="EE38" i="1"/>
  <c r="EP46" i="2"/>
  <c r="AD30" i="4" s="1"/>
  <c r="EQ46" i="2"/>
  <c r="AL30" i="4" s="1"/>
  <c r="ER46" i="2"/>
  <c r="AS30" i="4" s="1"/>
  <c r="ED22" i="1"/>
  <c r="EC22" i="1"/>
  <c r="EE22" i="1"/>
  <c r="EE60" i="1"/>
  <c r="AS45" i="3" s="1"/>
  <c r="EC60" i="1"/>
  <c r="AD45" i="3" s="1"/>
  <c r="ED60" i="1"/>
  <c r="AL45" i="3" s="1"/>
  <c r="EP107" i="2"/>
  <c r="AD91" i="4" s="1"/>
  <c r="EQ107" i="2"/>
  <c r="AL91" i="4" s="1"/>
  <c r="ER107" i="2"/>
  <c r="AS91" i="4" s="1"/>
  <c r="EE135" i="1"/>
  <c r="AS120" i="3" s="1"/>
  <c r="EC135" i="1"/>
  <c r="AD120" i="3" s="1"/>
  <c r="ED135" i="1"/>
  <c r="AL120" i="3" s="1"/>
  <c r="ER52" i="2"/>
  <c r="AS36" i="4" s="1"/>
  <c r="EQ52" i="2"/>
  <c r="AL36" i="4" s="1"/>
  <c r="EP52" i="2"/>
  <c r="AD36" i="4" s="1"/>
  <c r="ED59" i="1"/>
  <c r="AL44" i="3" s="1"/>
  <c r="EC59" i="1"/>
  <c r="AD44" i="3" s="1"/>
  <c r="EE59" i="1"/>
  <c r="AS44" i="3" s="1"/>
  <c r="ED64" i="1"/>
  <c r="AL49" i="3" s="1"/>
  <c r="EE64" i="1"/>
  <c r="AS49" i="3" s="1"/>
  <c r="EC64" i="1"/>
  <c r="AD49" i="3" s="1"/>
  <c r="ED79" i="1"/>
  <c r="AL64" i="3" s="1"/>
  <c r="EC79" i="1"/>
  <c r="AD64" i="3" s="1"/>
  <c r="EE79" i="1"/>
  <c r="AS64" i="3" s="1"/>
  <c r="EQ50" i="2"/>
  <c r="AL34" i="4" s="1"/>
  <c r="ER50" i="2"/>
  <c r="AS34" i="4" s="1"/>
  <c r="EP50" i="2"/>
  <c r="AD34" i="4" s="1"/>
  <c r="EP88" i="2"/>
  <c r="AD72" i="4" s="1"/>
  <c r="ER88" i="2"/>
  <c r="AS72" i="4" s="1"/>
  <c r="EQ88" i="2"/>
  <c r="AL72" i="4" s="1"/>
  <c r="EC61" i="1"/>
  <c r="AD46" i="3" s="1"/>
  <c r="ED61" i="1"/>
  <c r="AL46" i="3" s="1"/>
  <c r="EE61" i="1"/>
  <c r="AS46" i="3" s="1"/>
  <c r="ER135" i="2"/>
  <c r="AS119" i="4" s="1"/>
  <c r="EP135" i="2"/>
  <c r="AD119" i="4" s="1"/>
  <c r="EQ135" i="2"/>
  <c r="AL119" i="4" s="1"/>
  <c r="EE101" i="1"/>
  <c r="AS86" i="3" s="1"/>
  <c r="EC101" i="1"/>
  <c r="AD86" i="3" s="1"/>
  <c r="ED101" i="1"/>
  <c r="AL86" i="3" s="1"/>
  <c r="EC29" i="1"/>
  <c r="ED29" i="1"/>
  <c r="EE29" i="1"/>
  <c r="EE30" i="1"/>
  <c r="EC30" i="1"/>
  <c r="ED30" i="1"/>
  <c r="EE54" i="1"/>
  <c r="AS39" i="3" s="1"/>
  <c r="EC54" i="1"/>
  <c r="AD39" i="3" s="1"/>
  <c r="ED54" i="1"/>
  <c r="AL39" i="3" s="1"/>
  <c r="ER75" i="2"/>
  <c r="AS59" i="4" s="1"/>
  <c r="EQ75" i="2"/>
  <c r="AL59" i="4" s="1"/>
  <c r="EP75" i="2"/>
  <c r="AD59" i="4" s="1"/>
  <c r="ED31" i="1"/>
  <c r="EE31" i="1"/>
  <c r="EC31" i="1"/>
  <c r="EC88" i="1"/>
  <c r="AD73" i="3" s="1"/>
  <c r="ED88" i="1"/>
  <c r="AL73" i="3" s="1"/>
  <c r="EE88" i="1"/>
  <c r="AS73" i="3" s="1"/>
  <c r="AO61" i="3"/>
  <c r="AP61" i="3"/>
  <c r="AN61" i="3"/>
  <c r="EQ65" i="2"/>
  <c r="AL49" i="4" s="1"/>
  <c r="EP65" i="2"/>
  <c r="AD49" i="4" s="1"/>
  <c r="ER65" i="2"/>
  <c r="AS49" i="4" s="1"/>
  <c r="EE89" i="1"/>
  <c r="AS74" i="3" s="1"/>
  <c r="ED89" i="1"/>
  <c r="AL74" i="3" s="1"/>
  <c r="EC89" i="1"/>
  <c r="AD74" i="3" s="1"/>
  <c r="EP138" i="2"/>
  <c r="AD122" i="4" s="1"/>
  <c r="EQ138" i="2"/>
  <c r="AL122" i="4" s="1"/>
  <c r="ER138" i="2"/>
  <c r="AS122" i="4" s="1"/>
  <c r="ER142" i="2"/>
  <c r="EP142" i="2"/>
  <c r="EQ142" i="2"/>
  <c r="EE73" i="1"/>
  <c r="AS58" i="3" s="1"/>
  <c r="ED73" i="1"/>
  <c r="AL58" i="3" s="1"/>
  <c r="EC73" i="1"/>
  <c r="AD58" i="3" s="1"/>
  <c r="EP40" i="2"/>
  <c r="AD24" i="4" s="1"/>
  <c r="ER40" i="2"/>
  <c r="AS24" i="4" s="1"/>
  <c r="EQ40" i="2"/>
  <c r="AL24" i="4" s="1"/>
  <c r="EC146" i="1"/>
  <c r="EE146" i="1"/>
  <c r="ED146" i="1"/>
  <c r="EP105" i="2"/>
  <c r="AD89" i="4" s="1"/>
  <c r="EQ105" i="2"/>
  <c r="AL89" i="4" s="1"/>
  <c r="ER105" i="2"/>
  <c r="AS89" i="4" s="1"/>
  <c r="EE47" i="1"/>
  <c r="AS32" i="3" s="1"/>
  <c r="ED47" i="1"/>
  <c r="AL32" i="3" s="1"/>
  <c r="EC47" i="1"/>
  <c r="AD32" i="3" s="1"/>
  <c r="ED87" i="1"/>
  <c r="AL72" i="3" s="1"/>
  <c r="EE87" i="1"/>
  <c r="AS72" i="3" s="1"/>
  <c r="EC87" i="1"/>
  <c r="AD72" i="3" s="1"/>
  <c r="EC28" i="1"/>
  <c r="ED28" i="1"/>
  <c r="EE28" i="1"/>
  <c r="ER102" i="2"/>
  <c r="AS86" i="4" s="1"/>
  <c r="EQ102" i="2"/>
  <c r="AL86" i="4" s="1"/>
  <c r="EP102" i="2"/>
  <c r="AD86" i="4" s="1"/>
  <c r="EP57" i="2"/>
  <c r="AD41" i="4" s="1"/>
  <c r="EQ57" i="2"/>
  <c r="AL41" i="4" s="1"/>
  <c r="ER57" i="2"/>
  <c r="AS41" i="4" s="1"/>
  <c r="EE111" i="1"/>
  <c r="AS96" i="3" s="1"/>
  <c r="ED111" i="1"/>
  <c r="AL96" i="3" s="1"/>
  <c r="EC111" i="1"/>
  <c r="AD96" i="3" s="1"/>
  <c r="ER134" i="2"/>
  <c r="AS118" i="4" s="1"/>
  <c r="EP134" i="2"/>
  <c r="AD118" i="4" s="1"/>
  <c r="EQ134" i="2"/>
  <c r="AL118" i="4" s="1"/>
  <c r="ER64" i="2"/>
  <c r="AS48" i="4" s="1"/>
  <c r="EQ64" i="2"/>
  <c r="AL48" i="4" s="1"/>
  <c r="EP64" i="2"/>
  <c r="AD48" i="4" s="1"/>
  <c r="EQ108" i="2"/>
  <c r="AL92" i="4" s="1"/>
  <c r="ER108" i="2"/>
  <c r="AS92" i="4" s="1"/>
  <c r="EP108" i="2"/>
  <c r="AD92" i="4" s="1"/>
  <c r="K22" i="4"/>
  <c r="EP128" i="2"/>
  <c r="AD112" i="4" s="1"/>
  <c r="EQ128" i="2"/>
  <c r="AL112" i="4" s="1"/>
  <c r="ER128" i="2"/>
  <c r="AS112" i="4" s="1"/>
  <c r="EQ34" i="2"/>
  <c r="ER34" i="2"/>
  <c r="EP34" i="2"/>
  <c r="EC109" i="1"/>
  <c r="AD94" i="3" s="1"/>
  <c r="ED109" i="1"/>
  <c r="AL94" i="3" s="1"/>
  <c r="EE109" i="1"/>
  <c r="AS94" i="3" s="1"/>
  <c r="EP68" i="2"/>
  <c r="AD52" i="4" s="1"/>
  <c r="ER68" i="2"/>
  <c r="AS52" i="4" s="1"/>
  <c r="EQ68" i="2"/>
  <c r="AL52" i="4" s="1"/>
  <c r="EP147" i="2"/>
  <c r="ER147" i="2"/>
  <c r="EQ147" i="2"/>
  <c r="EQ79" i="2"/>
  <c r="AL63" i="4" s="1"/>
  <c r="ER79" i="2"/>
  <c r="AS63" i="4" s="1"/>
  <c r="EP79" i="2"/>
  <c r="AD63" i="4" s="1"/>
  <c r="EE108" i="1"/>
  <c r="AS93" i="3" s="1"/>
  <c r="EC108" i="1"/>
  <c r="AD93" i="3" s="1"/>
  <c r="ED108" i="1"/>
  <c r="AL93" i="3" s="1"/>
  <c r="ER48" i="2"/>
  <c r="AS32" i="4" s="1"/>
  <c r="EP48" i="2"/>
  <c r="AD32" i="4" s="1"/>
  <c r="EQ48" i="2"/>
  <c r="AL32" i="4" s="1"/>
  <c r="ED71" i="1"/>
  <c r="AL56" i="3" s="1"/>
  <c r="EE71" i="1"/>
  <c r="AS56" i="3" s="1"/>
  <c r="EC71" i="1"/>
  <c r="AD56" i="3" s="1"/>
  <c r="ER77" i="2"/>
  <c r="AS61" i="4" s="1"/>
  <c r="EQ77" i="2"/>
  <c r="AL61" i="4" s="1"/>
  <c r="EP77" i="2"/>
  <c r="AD61" i="4" s="1"/>
  <c r="EE97" i="1"/>
  <c r="AS82" i="3" s="1"/>
  <c r="EC97" i="1"/>
  <c r="AD82" i="3" s="1"/>
  <c r="ED97" i="1"/>
  <c r="AL82" i="3" s="1"/>
  <c r="AW85" i="3"/>
  <c r="AU85" i="3"/>
  <c r="AV85" i="3"/>
  <c r="AP102" i="4"/>
  <c r="AN102" i="4"/>
  <c r="AO102" i="4"/>
  <c r="EE115" i="1"/>
  <c r="AS100" i="3" s="1"/>
  <c r="ED115" i="1"/>
  <c r="AL100" i="3" s="1"/>
  <c r="EC115" i="1"/>
  <c r="AD100" i="3" s="1"/>
  <c r="EP78" i="2"/>
  <c r="AD62" i="4" s="1"/>
  <c r="ER78" i="2"/>
  <c r="AS62" i="4" s="1"/>
  <c r="EQ78" i="2"/>
  <c r="AL62" i="4" s="1"/>
  <c r="AP123" i="4"/>
  <c r="AO123" i="4"/>
  <c r="AN123" i="4"/>
  <c r="EQ97" i="2"/>
  <c r="AL81" i="4" s="1"/>
  <c r="EP97" i="2"/>
  <c r="AD81" i="4" s="1"/>
  <c r="ER97" i="2"/>
  <c r="AS81" i="4" s="1"/>
  <c r="ED98" i="1"/>
  <c r="AL83" i="3" s="1"/>
  <c r="EE98" i="1"/>
  <c r="AS83" i="3" s="1"/>
  <c r="EC98" i="1"/>
  <c r="AD83" i="3" s="1"/>
  <c r="EP119" i="2"/>
  <c r="AD103" i="4" s="1"/>
  <c r="ER119" i="2"/>
  <c r="AS103" i="4" s="1"/>
  <c r="EQ119" i="2"/>
  <c r="AL103" i="4" s="1"/>
  <c r="EC62" i="1"/>
  <c r="AD47" i="3" s="1"/>
  <c r="EE62" i="1"/>
  <c r="AS47" i="3" s="1"/>
  <c r="ED62" i="1"/>
  <c r="AL47" i="3" s="1"/>
  <c r="ER104" i="2"/>
  <c r="AS88" i="4" s="1"/>
  <c r="EP104" i="2"/>
  <c r="AD88" i="4" s="1"/>
  <c r="EQ104" i="2"/>
  <c r="AL88" i="4" s="1"/>
  <c r="EE122" i="1"/>
  <c r="AS107" i="3" s="1"/>
  <c r="ED122" i="1"/>
  <c r="AL107" i="3" s="1"/>
  <c r="EC122" i="1"/>
  <c r="AD107" i="3" s="1"/>
  <c r="EE114" i="1"/>
  <c r="AS99" i="3" s="1"/>
  <c r="EC114" i="1"/>
  <c r="AD99" i="3" s="1"/>
  <c r="ED114" i="1"/>
  <c r="AL99" i="3" s="1"/>
  <c r="ER62" i="2"/>
  <c r="AS46" i="4" s="1"/>
  <c r="EP62" i="2"/>
  <c r="AD46" i="4" s="1"/>
  <c r="EQ62" i="2"/>
  <c r="AL46" i="4" s="1"/>
  <c r="ED70" i="1"/>
  <c r="AL55" i="3" s="1"/>
  <c r="EE70" i="1"/>
  <c r="AS55" i="3" s="1"/>
  <c r="EC70" i="1"/>
  <c r="AD55" i="3" s="1"/>
  <c r="EP125" i="2"/>
  <c r="AD109" i="4" s="1"/>
  <c r="EQ125" i="2"/>
  <c r="AL109" i="4" s="1"/>
  <c r="ER125" i="2"/>
  <c r="AS109" i="4" s="1"/>
  <c r="EE63" i="1"/>
  <c r="AS48" i="3" s="1"/>
  <c r="ED63" i="1"/>
  <c r="AL48" i="3" s="1"/>
  <c r="EC63" i="1"/>
  <c r="AD48" i="3" s="1"/>
  <c r="EE104" i="1"/>
  <c r="AS89" i="3" s="1"/>
  <c r="ED104" i="1"/>
  <c r="AL89" i="3" s="1"/>
  <c r="EC104" i="1"/>
  <c r="AD89" i="3" s="1"/>
  <c r="AV95" i="4"/>
  <c r="AU95" i="4"/>
  <c r="AW95" i="4"/>
  <c r="ER66" i="2"/>
  <c r="AS50" i="4" s="1"/>
  <c r="EP66" i="2"/>
  <c r="AD50" i="4" s="1"/>
  <c r="EQ66" i="2"/>
  <c r="AL50" i="4" s="1"/>
  <c r="AN94" i="4"/>
  <c r="AP94" i="4"/>
  <c r="AO94" i="4"/>
  <c r="EQ51" i="2"/>
  <c r="AL35" i="4" s="1"/>
  <c r="ER51" i="2"/>
  <c r="AS35" i="4" s="1"/>
  <c r="EP51" i="2"/>
  <c r="AD35" i="4" s="1"/>
  <c r="EP60" i="2"/>
  <c r="AD44" i="4" s="1"/>
  <c r="ER60" i="2"/>
  <c r="AS44" i="4" s="1"/>
  <c r="EQ60" i="2"/>
  <c r="AL44" i="4" s="1"/>
  <c r="ED34" i="1"/>
  <c r="EC34" i="1"/>
  <c r="EE34" i="1"/>
  <c r="ED143" i="1"/>
  <c r="EE143" i="1"/>
  <c r="EC143" i="1"/>
  <c r="ED37" i="1"/>
  <c r="EC37" i="1"/>
  <c r="EE37" i="1"/>
  <c r="EQ53" i="2"/>
  <c r="AL37" i="4" s="1"/>
  <c r="EP53" i="2"/>
  <c r="AD37" i="4" s="1"/>
  <c r="ER53" i="2"/>
  <c r="AS37" i="4" s="1"/>
  <c r="AF84" i="3"/>
  <c r="AH84" i="3"/>
  <c r="AG84" i="3"/>
  <c r="ER55" i="2"/>
  <c r="AS39" i="4" s="1"/>
  <c r="EQ55" i="2"/>
  <c r="AL39" i="4" s="1"/>
  <c r="EP55" i="2"/>
  <c r="AD39" i="4" s="1"/>
  <c r="ER127" i="2"/>
  <c r="AS111" i="4" s="1"/>
  <c r="EQ127" i="2"/>
  <c r="AL111" i="4" s="1"/>
  <c r="EP127" i="2"/>
  <c r="AD111" i="4" s="1"/>
  <c r="AO93" i="4"/>
  <c r="AN93" i="4"/>
  <c r="AP93" i="4"/>
  <c r="EE58" i="1"/>
  <c r="AS43" i="3" s="1"/>
  <c r="ED58" i="1"/>
  <c r="AL43" i="3" s="1"/>
  <c r="EC58" i="1"/>
  <c r="AD43" i="3" s="1"/>
  <c r="EP56" i="2"/>
  <c r="AD40" i="4" s="1"/>
  <c r="ER56" i="2"/>
  <c r="AS40" i="4" s="1"/>
  <c r="EQ56" i="2"/>
  <c r="AL40" i="4" s="1"/>
  <c r="EC106" i="1"/>
  <c r="AD91" i="3" s="1"/>
  <c r="ED106" i="1"/>
  <c r="AL91" i="3" s="1"/>
  <c r="EE106" i="1"/>
  <c r="AS91" i="3" s="1"/>
  <c r="EE50" i="1"/>
  <c r="AS35" i="3" s="1"/>
  <c r="ED50" i="1"/>
  <c r="AL35" i="3" s="1"/>
  <c r="EC50" i="1"/>
  <c r="AD35" i="3" s="1"/>
  <c r="EQ133" i="2"/>
  <c r="AL117" i="4" s="1"/>
  <c r="EP133" i="2"/>
  <c r="AD117" i="4" s="1"/>
  <c r="ER133" i="2"/>
  <c r="AS117" i="4" s="1"/>
  <c r="EP100" i="2"/>
  <c r="AD84" i="4" s="1"/>
  <c r="ER100" i="2"/>
  <c r="AS84" i="4" s="1"/>
  <c r="EQ100" i="2"/>
  <c r="AL84" i="4" s="1"/>
  <c r="EP33" i="2"/>
  <c r="ER33" i="2"/>
  <c r="EQ33" i="2"/>
  <c r="EC138" i="1"/>
  <c r="AD123" i="3" s="1"/>
  <c r="EE138" i="1"/>
  <c r="AS123" i="3" s="1"/>
  <c r="ED138" i="1"/>
  <c r="AL123" i="3" s="1"/>
  <c r="EQ122" i="2"/>
  <c r="AL106" i="4" s="1"/>
  <c r="EP122" i="2"/>
  <c r="AD106" i="4" s="1"/>
  <c r="ER122" i="2"/>
  <c r="AS106" i="4" s="1"/>
  <c r="ER92" i="2"/>
  <c r="AS76" i="4" s="1"/>
  <c r="EP92" i="2"/>
  <c r="AD76" i="4" s="1"/>
  <c r="EQ92" i="2"/>
  <c r="AL76" i="4" s="1"/>
  <c r="EC75" i="1"/>
  <c r="AD60" i="3" s="1"/>
  <c r="ED75" i="1"/>
  <c r="AL60" i="3" s="1"/>
  <c r="EE75" i="1"/>
  <c r="AS60" i="3" s="1"/>
  <c r="EC78" i="1"/>
  <c r="AD63" i="3" s="1"/>
  <c r="ED78" i="1"/>
  <c r="AL63" i="3" s="1"/>
  <c r="EE78" i="1"/>
  <c r="AS63" i="3" s="1"/>
  <c r="EE130" i="1"/>
  <c r="AS115" i="3" s="1"/>
  <c r="EC130" i="1"/>
  <c r="AD115" i="3" s="1"/>
  <c r="ED130" i="1"/>
  <c r="AL115" i="3" s="1"/>
  <c r="EC136" i="1"/>
  <c r="AD121" i="3" s="1"/>
  <c r="ED136" i="1"/>
  <c r="AL121" i="3" s="1"/>
  <c r="EE136" i="1"/>
  <c r="AS121" i="3" s="1"/>
  <c r="ED84" i="1"/>
  <c r="AL69" i="3" s="1"/>
  <c r="EE84" i="1"/>
  <c r="AS69" i="3" s="1"/>
  <c r="EC84" i="1"/>
  <c r="AD69" i="3" s="1"/>
  <c r="ER114" i="2"/>
  <c r="AS98" i="4" s="1"/>
  <c r="EP114" i="2"/>
  <c r="AD98" i="4" s="1"/>
  <c r="EQ114" i="2"/>
  <c r="AL98" i="4" s="1"/>
  <c r="EC41" i="1"/>
  <c r="AD26" i="3" s="1"/>
  <c r="ED41" i="1"/>
  <c r="AL26" i="3" s="1"/>
  <c r="EE41" i="1"/>
  <c r="AS26" i="3" s="1"/>
  <c r="EC145" i="1"/>
  <c r="EE145" i="1"/>
  <c r="ED145" i="1"/>
  <c r="ED139" i="1"/>
  <c r="AL124" i="3" s="1"/>
  <c r="EC139" i="1"/>
  <c r="AD124" i="3" s="1"/>
  <c r="EE139" i="1"/>
  <c r="AS124" i="3" s="1"/>
  <c r="EQ83" i="2"/>
  <c r="AL67" i="4" s="1"/>
  <c r="EP83" i="2"/>
  <c r="AD67" i="4" s="1"/>
  <c r="ER83" i="2"/>
  <c r="AS67" i="4" s="1"/>
  <c r="EE103" i="1"/>
  <c r="AS88" i="3" s="1"/>
  <c r="ED103" i="1"/>
  <c r="AL88" i="3" s="1"/>
  <c r="EC103" i="1"/>
  <c r="AD88" i="3" s="1"/>
  <c r="EQ132" i="2"/>
  <c r="AL116" i="4" s="1"/>
  <c r="EP132" i="2"/>
  <c r="AD116" i="4" s="1"/>
  <c r="ER132" i="2"/>
  <c r="AS116" i="4" s="1"/>
  <c r="EQ98" i="2"/>
  <c r="AL82" i="4" s="1"/>
  <c r="ER98" i="2"/>
  <c r="AS82" i="4" s="1"/>
  <c r="EP98" i="2"/>
  <c r="AD82" i="4" s="1"/>
  <c r="EC137" i="1"/>
  <c r="AD122" i="3" s="1"/>
  <c r="ED137" i="1"/>
  <c r="AL122" i="3" s="1"/>
  <c r="EE137" i="1"/>
  <c r="AS122" i="3" s="1"/>
  <c r="EP113" i="2"/>
  <c r="AD97" i="4" s="1"/>
  <c r="EQ113" i="2"/>
  <c r="AL97" i="4" s="1"/>
  <c r="ER113" i="2"/>
  <c r="AS97" i="4" s="1"/>
  <c r="EC91" i="1"/>
  <c r="AD76" i="3" s="1"/>
  <c r="ED91" i="1"/>
  <c r="AL76" i="3" s="1"/>
  <c r="EE91" i="1"/>
  <c r="AS76" i="3" s="1"/>
  <c r="EE66" i="1"/>
  <c r="AS51" i="3" s="1"/>
  <c r="ED66" i="1"/>
  <c r="AL51" i="3" s="1"/>
  <c r="EC66" i="1"/>
  <c r="AD51" i="3" s="1"/>
  <c r="L22" i="4"/>
  <c r="EC21" i="1"/>
  <c r="EE21" i="1"/>
  <c r="ED21" i="1"/>
  <c r="EQ49" i="2"/>
  <c r="AL33" i="4" s="1"/>
  <c r="EP49" i="2"/>
  <c r="AD33" i="4" s="1"/>
  <c r="ER49" i="2"/>
  <c r="AS33" i="4" s="1"/>
  <c r="EQ28" i="2"/>
  <c r="EP28" i="2"/>
  <c r="ER28" i="2"/>
  <c r="EP67" i="2"/>
  <c r="AD51" i="4" s="1"/>
  <c r="ER67" i="2"/>
  <c r="AS51" i="4" s="1"/>
  <c r="EQ67" i="2"/>
  <c r="AL51" i="4" s="1"/>
  <c r="AF85" i="3"/>
  <c r="AH85" i="3"/>
  <c r="AG85" i="3"/>
  <c r="ER106" i="2"/>
  <c r="AS90" i="4" s="1"/>
  <c r="EP106" i="2"/>
  <c r="AD90" i="4" s="1"/>
  <c r="EQ106" i="2"/>
  <c r="AL90" i="4" s="1"/>
  <c r="EQ90" i="2"/>
  <c r="AL74" i="4" s="1"/>
  <c r="EP90" i="2"/>
  <c r="AD74" i="4" s="1"/>
  <c r="ER90" i="2"/>
  <c r="AS74" i="4" s="1"/>
  <c r="ER70" i="2"/>
  <c r="AS54" i="4" s="1"/>
  <c r="EP70" i="2"/>
  <c r="AD54" i="4" s="1"/>
  <c r="EQ70" i="2"/>
  <c r="AL54" i="4" s="1"/>
  <c r="EQ95" i="2"/>
  <c r="AL79" i="4" s="1"/>
  <c r="ER95" i="2"/>
  <c r="AS79" i="4" s="1"/>
  <c r="EP95" i="2"/>
  <c r="AD79" i="4" s="1"/>
  <c r="EE33" i="1"/>
  <c r="ED33" i="1"/>
  <c r="EC33" i="1"/>
  <c r="EQ39" i="2"/>
  <c r="EP39" i="2"/>
  <c r="ER39" i="2"/>
  <c r="EC113" i="1"/>
  <c r="AD98" i="3" s="1"/>
  <c r="EE113" i="1"/>
  <c r="AS98" i="3" s="1"/>
  <c r="ED113" i="1"/>
  <c r="AL98" i="3" s="1"/>
  <c r="ED105" i="1"/>
  <c r="AL90" i="3" s="1"/>
  <c r="EC105" i="1"/>
  <c r="AD90" i="3" s="1"/>
  <c r="EE105" i="1"/>
  <c r="AS90" i="3" s="1"/>
  <c r="ER54" i="2"/>
  <c r="AS38" i="4" s="1"/>
  <c r="EP54" i="2"/>
  <c r="AD38" i="4" s="1"/>
  <c r="EQ54" i="2"/>
  <c r="AL38" i="4" s="1"/>
  <c r="K22" i="3"/>
  <c r="EE92" i="1"/>
  <c r="AS77" i="3" s="1"/>
  <c r="EC92" i="1"/>
  <c r="AD77" i="3" s="1"/>
  <c r="ED92" i="1"/>
  <c r="AL77" i="3" s="1"/>
  <c r="AP95" i="4"/>
  <c r="AN95" i="4"/>
  <c r="AO95" i="4"/>
  <c r="ER115" i="2"/>
  <c r="AS99" i="4" s="1"/>
  <c r="EP115" i="2"/>
  <c r="AD99" i="4" s="1"/>
  <c r="EQ115" i="2"/>
  <c r="AL99" i="4" s="1"/>
  <c r="EQ141" i="2"/>
  <c r="EP141" i="2"/>
  <c r="ER141" i="2"/>
  <c r="EC95" i="1"/>
  <c r="AD80" i="3" s="1"/>
  <c r="ED95" i="1"/>
  <c r="AL80" i="3" s="1"/>
  <c r="EE95" i="1"/>
  <c r="AS80" i="3" s="1"/>
  <c r="EQ29" i="2"/>
  <c r="EP29" i="2"/>
  <c r="ER29" i="2"/>
  <c r="AH94" i="4"/>
  <c r="AG94" i="4"/>
  <c r="AF94" i="4"/>
  <c r="EE102" i="1"/>
  <c r="AS87" i="3" s="1"/>
  <c r="ED102" i="1"/>
  <c r="AL87" i="3" s="1"/>
  <c r="EC102" i="1"/>
  <c r="AD87" i="3" s="1"/>
  <c r="ED120" i="1"/>
  <c r="AL105" i="3" s="1"/>
  <c r="EC120" i="1"/>
  <c r="AD105" i="3" s="1"/>
  <c r="EE120" i="1"/>
  <c r="AS105" i="3" s="1"/>
  <c r="EE51" i="1"/>
  <c r="AS36" i="3" s="1"/>
  <c r="EC51" i="1"/>
  <c r="AD36" i="3" s="1"/>
  <c r="ED51" i="1"/>
  <c r="AL36" i="3" s="1"/>
  <c r="EC69" i="1"/>
  <c r="AD54" i="3" s="1"/>
  <c r="ED69" i="1"/>
  <c r="AL54" i="3" s="1"/>
  <c r="EE69" i="1"/>
  <c r="AS54" i="3" s="1"/>
  <c r="AV84" i="3"/>
  <c r="AW84" i="3"/>
  <c r="AU84" i="3"/>
  <c r="EC128" i="1"/>
  <c r="AD113" i="3" s="1"/>
  <c r="EE128" i="1"/>
  <c r="AS113" i="3" s="1"/>
  <c r="ED128" i="1"/>
  <c r="AL113" i="3" s="1"/>
  <c r="EQ31" i="2"/>
  <c r="EP31" i="2"/>
  <c r="ER31" i="2"/>
  <c r="EC126" i="1"/>
  <c r="AD111" i="3" s="1"/>
  <c r="EE126" i="1"/>
  <c r="AS111" i="3" s="1"/>
  <c r="ED126" i="1"/>
  <c r="AL111" i="3" s="1"/>
  <c r="EP137" i="2"/>
  <c r="AD121" i="4" s="1"/>
  <c r="EQ137" i="2"/>
  <c r="AL121" i="4" s="1"/>
  <c r="ER137" i="2"/>
  <c r="AS121" i="4" s="1"/>
  <c r="EP81" i="2"/>
  <c r="AD65" i="4" s="1"/>
  <c r="EQ81" i="2"/>
  <c r="AL65" i="4" s="1"/>
  <c r="ER81" i="2"/>
  <c r="AS65" i="4" s="1"/>
  <c r="EE93" i="1"/>
  <c r="AS78" i="3" s="1"/>
  <c r="EC93" i="1"/>
  <c r="AD78" i="3" s="1"/>
  <c r="ED93" i="1"/>
  <c r="AL78" i="3" s="1"/>
  <c r="ED127" i="1"/>
  <c r="AL112" i="3" s="1"/>
  <c r="EC127" i="1"/>
  <c r="AD112" i="3" s="1"/>
  <c r="EE127" i="1"/>
  <c r="AS112" i="3" s="1"/>
  <c r="AV93" i="4"/>
  <c r="AU93" i="4"/>
  <c r="AW93" i="4"/>
  <c r="EC107" i="1"/>
  <c r="AD92" i="3" s="1"/>
  <c r="ED107" i="1"/>
  <c r="AL92" i="3" s="1"/>
  <c r="EE107" i="1"/>
  <c r="AS92" i="3" s="1"/>
  <c r="EC44" i="1"/>
  <c r="AD29" i="3" s="1"/>
  <c r="EE44" i="1"/>
  <c r="AS29" i="3" s="1"/>
  <c r="ED44" i="1"/>
  <c r="AL29" i="3" s="1"/>
  <c r="EP129" i="2"/>
  <c r="AD113" i="4" s="1"/>
  <c r="ER129" i="2"/>
  <c r="AS113" i="4" s="1"/>
  <c r="EQ129" i="2"/>
  <c r="AL113" i="4" s="1"/>
  <c r="EP76" i="2"/>
  <c r="AD60" i="4" s="1"/>
  <c r="EQ76" i="2"/>
  <c r="AL60" i="4" s="1"/>
  <c r="ER76" i="2"/>
  <c r="AS60" i="4" s="1"/>
  <c r="EP38" i="2"/>
  <c r="ER38" i="2"/>
  <c r="EQ38" i="2"/>
  <c r="EC74" i="1"/>
  <c r="AD59" i="3" s="1"/>
  <c r="EE74" i="1"/>
  <c r="AS59" i="3" s="1"/>
  <c r="ED74" i="1"/>
  <c r="AL59" i="3" s="1"/>
  <c r="EQ35" i="2"/>
  <c r="ER35" i="2"/>
  <c r="EP35" i="2"/>
  <c r="ED26" i="1"/>
  <c r="EE26" i="1"/>
  <c r="EC26" i="1"/>
  <c r="AG61" i="3"/>
  <c r="AH61" i="3"/>
  <c r="AF61" i="3"/>
  <c r="ER136" i="2"/>
  <c r="AS120" i="4" s="1"/>
  <c r="EQ136" i="2"/>
  <c r="AL120" i="4" s="1"/>
  <c r="EP136" i="2"/>
  <c r="AD120" i="4" s="1"/>
  <c r="ER74" i="2"/>
  <c r="AS58" i="4" s="1"/>
  <c r="EP74" i="2"/>
  <c r="AD58" i="4" s="1"/>
  <c r="EQ74" i="2"/>
  <c r="AL58" i="4" s="1"/>
  <c r="EC45" i="1"/>
  <c r="AD30" i="3" s="1"/>
  <c r="ED45" i="1"/>
  <c r="AL30" i="3" s="1"/>
  <c r="EE45" i="1"/>
  <c r="AS30" i="3" s="1"/>
  <c r="EE142" i="1"/>
  <c r="ED142" i="1"/>
  <c r="EC142" i="1"/>
  <c r="EE82" i="1"/>
  <c r="AS67" i="3" s="1"/>
  <c r="ED82" i="1"/>
  <c r="AL67" i="3" s="1"/>
  <c r="EC82" i="1"/>
  <c r="AD67" i="3" s="1"/>
  <c r="EE46" i="1"/>
  <c r="AS31" i="3" s="1"/>
  <c r="ED46" i="1"/>
  <c r="AL31" i="3" s="1"/>
  <c r="EC46" i="1"/>
  <c r="AD31" i="3" s="1"/>
  <c r="EP24" i="2"/>
  <c r="ER24" i="2"/>
  <c r="EQ24" i="2"/>
  <c r="EP148" i="2"/>
  <c r="ER148" i="2"/>
  <c r="EQ148" i="2"/>
  <c r="ER126" i="2"/>
  <c r="AS110" i="4" s="1"/>
  <c r="EP126" i="2"/>
  <c r="AD110" i="4" s="1"/>
  <c r="EQ126" i="2"/>
  <c r="AL110" i="4" s="1"/>
  <c r="EQ43" i="2"/>
  <c r="AL27" i="4" s="1"/>
  <c r="EP43" i="2"/>
  <c r="AD27" i="4" s="1"/>
  <c r="ER43" i="2"/>
  <c r="AS27" i="4" s="1"/>
  <c r="EE23" i="1"/>
  <c r="EC23" i="1"/>
  <c r="ED23" i="1"/>
  <c r="ED81" i="1"/>
  <c r="AL66" i="3" s="1"/>
  <c r="EC81" i="1"/>
  <c r="AD66" i="3" s="1"/>
  <c r="EE81" i="1"/>
  <c r="AS66" i="3" s="1"/>
  <c r="EQ47" i="2"/>
  <c r="AL31" i="4" s="1"/>
  <c r="EP47" i="2"/>
  <c r="AD31" i="4" s="1"/>
  <c r="ER47" i="2"/>
  <c r="AS31" i="4" s="1"/>
  <c r="M22" i="4"/>
  <c r="EP124" i="2"/>
  <c r="AD108" i="4" s="1"/>
  <c r="EQ124" i="2"/>
  <c r="AL108" i="4" s="1"/>
  <c r="ER124" i="2"/>
  <c r="AS108" i="4" s="1"/>
  <c r="EQ69" i="2"/>
  <c r="AL53" i="4" s="1"/>
  <c r="ER69" i="2"/>
  <c r="AS53" i="4" s="1"/>
  <c r="EP69" i="2"/>
  <c r="AD53" i="4" s="1"/>
  <c r="ED49" i="1"/>
  <c r="AL34" i="3" s="1"/>
  <c r="EC49" i="1"/>
  <c r="AD34" i="3" s="1"/>
  <c r="EE49" i="1"/>
  <c r="AS34" i="3" s="1"/>
  <c r="ER143" i="2"/>
  <c r="EQ143" i="2"/>
  <c r="EP143" i="2"/>
  <c r="EE116" i="1"/>
  <c r="AS101" i="3" s="1"/>
  <c r="ED116" i="1"/>
  <c r="AL101" i="3" s="1"/>
  <c r="EC116" i="1"/>
  <c r="AD101" i="3" s="1"/>
  <c r="EE39" i="1"/>
  <c r="AS24" i="3" s="1"/>
  <c r="ED39" i="1"/>
  <c r="AL24" i="3" s="1"/>
  <c r="EC39" i="1"/>
  <c r="AD24" i="3" s="1"/>
  <c r="EQ23" i="2"/>
  <c r="ER23" i="2"/>
  <c r="EP23" i="2"/>
  <c r="EP145" i="2"/>
  <c r="ER145" i="2"/>
  <c r="EQ145" i="2"/>
  <c r="ED86" i="1"/>
  <c r="AL71" i="3" s="1"/>
  <c r="EC86" i="1"/>
  <c r="AD71" i="3" s="1"/>
  <c r="EE86" i="1"/>
  <c r="AS71" i="3" s="1"/>
  <c r="AP85" i="3"/>
  <c r="AO85" i="3"/>
  <c r="AN85" i="3"/>
  <c r="AW102" i="4"/>
  <c r="AV102" i="4"/>
  <c r="AU102" i="4"/>
  <c r="AH123" i="4"/>
  <c r="AG123" i="4"/>
  <c r="AF123" i="4"/>
  <c r="EE32" i="1"/>
  <c r="ED32" i="1"/>
  <c r="EC32" i="1"/>
  <c r="EP61" i="2"/>
  <c r="AD45" i="4" s="1"/>
  <c r="ER61" i="2"/>
  <c r="AS45" i="4" s="1"/>
  <c r="EQ61" i="2"/>
  <c r="AL45" i="4" s="1"/>
  <c r="ED131" i="1"/>
  <c r="AL116" i="3" s="1"/>
  <c r="EC131" i="1"/>
  <c r="AD116" i="3" s="1"/>
  <c r="EE131" i="1"/>
  <c r="AS116" i="3" s="1"/>
  <c r="EP45" i="2"/>
  <c r="AD29" i="4" s="1"/>
  <c r="EQ45" i="2"/>
  <c r="AL29" i="4" s="1"/>
  <c r="ER45" i="2"/>
  <c r="AS29" i="4" s="1"/>
  <c r="EC96" i="1"/>
  <c r="AD81" i="3" s="1"/>
  <c r="EE96" i="1"/>
  <c r="AS81" i="3" s="1"/>
  <c r="ED96" i="1"/>
  <c r="AL81" i="3" s="1"/>
  <c r="ED48" i="1"/>
  <c r="AL33" i="3" s="1"/>
  <c r="EE48" i="1"/>
  <c r="AS33" i="3" s="1"/>
  <c r="EC48" i="1"/>
  <c r="AD33" i="3" s="1"/>
  <c r="ED124" i="1"/>
  <c r="AL109" i="3" s="1"/>
  <c r="EC124" i="1"/>
  <c r="AD109" i="3" s="1"/>
  <c r="EE124" i="1"/>
  <c r="AS109" i="3" s="1"/>
  <c r="ER80" i="2"/>
  <c r="AS64" i="4" s="1"/>
  <c r="EP80" i="2"/>
  <c r="AD64" i="4" s="1"/>
  <c r="EQ80" i="2"/>
  <c r="AL64" i="4" s="1"/>
  <c r="EC55" i="1"/>
  <c r="AD40" i="3" s="1"/>
  <c r="ED55" i="1"/>
  <c r="AL40" i="3" s="1"/>
  <c r="EE55" i="1"/>
  <c r="AS40" i="3" s="1"/>
  <c r="EP99" i="2"/>
  <c r="AD83" i="4" s="1"/>
  <c r="ER99" i="2"/>
  <c r="AS83" i="4" s="1"/>
  <c r="EQ99" i="2"/>
  <c r="AL83" i="4" s="1"/>
  <c r="ED90" i="1"/>
  <c r="AL75" i="3" s="1"/>
  <c r="EC90" i="1"/>
  <c r="AD75" i="3" s="1"/>
  <c r="EE90" i="1"/>
  <c r="AS75" i="3" s="1"/>
  <c r="ED43" i="1"/>
  <c r="AL28" i="3" s="1"/>
  <c r="EE43" i="1"/>
  <c r="AS28" i="3" s="1"/>
  <c r="EC43" i="1"/>
  <c r="AD28" i="3" s="1"/>
  <c r="EE132" i="1"/>
  <c r="AS117" i="3" s="1"/>
  <c r="EC132" i="1"/>
  <c r="AD117" i="3" s="1"/>
  <c r="ED132" i="1"/>
  <c r="AL117" i="3" s="1"/>
  <c r="EQ27" i="2"/>
  <c r="ER27" i="2"/>
  <c r="EP27" i="2"/>
  <c r="L22" i="3"/>
  <c r="EE72" i="1"/>
  <c r="AS57" i="3" s="1"/>
  <c r="ED72" i="1"/>
  <c r="AL57" i="3" s="1"/>
  <c r="EC72" i="1"/>
  <c r="AD57" i="3" s="1"/>
  <c r="EQ94" i="2"/>
  <c r="AL78" i="4" s="1"/>
  <c r="EP94" i="2"/>
  <c r="AD78" i="4" s="1"/>
  <c r="ER94" i="2"/>
  <c r="AS78" i="4" s="1"/>
  <c r="EQ72" i="2"/>
  <c r="AL56" i="4" s="1"/>
  <c r="EP72" i="2"/>
  <c r="AD56" i="4" s="1"/>
  <c r="ER72" i="2"/>
  <c r="AS56" i="4" s="1"/>
  <c r="AW94" i="4"/>
  <c r="AU94" i="4"/>
  <c r="AV94" i="4"/>
  <c r="EE83" i="1"/>
  <c r="AS68" i="3" s="1"/>
  <c r="ED83" i="1"/>
  <c r="AL68" i="3" s="1"/>
  <c r="EC83" i="1"/>
  <c r="AD68" i="3" s="1"/>
  <c r="EP71" i="2"/>
  <c r="AD55" i="4" s="1"/>
  <c r="ER71" i="2"/>
  <c r="AS55" i="4" s="1"/>
  <c r="EQ71" i="2"/>
  <c r="AL55" i="4" s="1"/>
  <c r="EQ42" i="2"/>
  <c r="AL26" i="4" s="1"/>
  <c r="EP42" i="2"/>
  <c r="AD26" i="4" s="1"/>
  <c r="ER42" i="2"/>
  <c r="AS26" i="4" s="1"/>
  <c r="EC133" i="1"/>
  <c r="AD118" i="3" s="1"/>
  <c r="ED133" i="1"/>
  <c r="AL118" i="3" s="1"/>
  <c r="EE133" i="1"/>
  <c r="AS118" i="3" s="1"/>
  <c r="ED65" i="1"/>
  <c r="AL50" i="3" s="1"/>
  <c r="EC65" i="1"/>
  <c r="AD50" i="3" s="1"/>
  <c r="EE65" i="1"/>
  <c r="AS50" i="3" s="1"/>
  <c r="ED53" i="1"/>
  <c r="AL38" i="3" s="1"/>
  <c r="EC53" i="1"/>
  <c r="AD38" i="3" s="1"/>
  <c r="EE53" i="1"/>
  <c r="AS38" i="3" s="1"/>
  <c r="ER123" i="2"/>
  <c r="AS107" i="4" s="1"/>
  <c r="EP123" i="2"/>
  <c r="AD107" i="4" s="1"/>
  <c r="EQ123" i="2"/>
  <c r="AL107" i="4" s="1"/>
  <c r="EC125" i="1"/>
  <c r="AD110" i="3" s="1"/>
  <c r="EE125" i="1"/>
  <c r="AS110" i="3" s="1"/>
  <c r="ED125" i="1"/>
  <c r="AL110" i="3" s="1"/>
  <c r="EP44" i="2"/>
  <c r="AD28" i="4" s="1"/>
  <c r="ER44" i="2"/>
  <c r="AS28" i="4" s="1"/>
  <c r="EQ44" i="2"/>
  <c r="AL28" i="4" s="1"/>
  <c r="EE110" i="1"/>
  <c r="AS95" i="3" s="1"/>
  <c r="EC110" i="1"/>
  <c r="AD95" i="3" s="1"/>
  <c r="ED110" i="1"/>
  <c r="AL95" i="3" s="1"/>
  <c r="AN84" i="3"/>
  <c r="AP84" i="3"/>
  <c r="AO84" i="3"/>
  <c r="ER144" i="2"/>
  <c r="EP144" i="2"/>
  <c r="EQ144" i="2"/>
  <c r="EQ63" i="2"/>
  <c r="AL47" i="4" s="1"/>
  <c r="EP63" i="2"/>
  <c r="AD47" i="4" s="1"/>
  <c r="ER63" i="2"/>
  <c r="AS47" i="4" s="1"/>
  <c r="EP86" i="2"/>
  <c r="AD70" i="4" s="1"/>
  <c r="EQ86" i="2"/>
  <c r="AL70" i="4" s="1"/>
  <c r="ER86" i="2"/>
  <c r="AS70" i="4" s="1"/>
  <c r="EP85" i="2"/>
  <c r="AD69" i="4" s="1"/>
  <c r="EQ85" i="2"/>
  <c r="AL69" i="4" s="1"/>
  <c r="ER85" i="2"/>
  <c r="AS69" i="4" s="1"/>
  <c r="ER25" i="2"/>
  <c r="EQ25" i="2"/>
  <c r="EP25" i="2"/>
  <c r="EE36" i="1"/>
  <c r="ED36" i="1"/>
  <c r="EC36" i="1"/>
  <c r="AF93" i="4"/>
  <c r="AH93" i="4"/>
  <c r="AG93" i="4"/>
  <c r="EP36" i="2"/>
  <c r="ER36" i="2"/>
  <c r="EQ36" i="2"/>
  <c r="EQ101" i="2"/>
  <c r="AL85" i="4" s="1"/>
  <c r="ER101" i="2"/>
  <c r="AS85" i="4" s="1"/>
  <c r="EP101" i="2"/>
  <c r="AD85" i="4" s="1"/>
  <c r="EP117" i="2"/>
  <c r="AD101" i="4" s="1"/>
  <c r="ER117" i="2"/>
  <c r="AS101" i="4" s="1"/>
  <c r="EQ117" i="2"/>
  <c r="AL101" i="4" s="1"/>
  <c r="EQ30" i="2"/>
  <c r="ER30" i="2"/>
  <c r="EP30" i="2"/>
  <c r="EE112" i="1"/>
  <c r="AS97" i="3" s="1"/>
  <c r="EC112" i="1"/>
  <c r="AD97" i="3" s="1"/>
  <c r="ED112" i="1"/>
  <c r="AL97" i="3" s="1"/>
  <c r="EC144" i="1"/>
  <c r="EE144" i="1"/>
  <c r="ED144" i="1"/>
  <c r="EP32" i="2"/>
  <c r="ER32" i="2"/>
  <c r="EQ32" i="2"/>
  <c r="EE94" i="1"/>
  <c r="AS79" i="3" s="1"/>
  <c r="ED94" i="1"/>
  <c r="AL79" i="3" s="1"/>
  <c r="EC94" i="1"/>
  <c r="AD79" i="3" s="1"/>
  <c r="EQ59" i="2"/>
  <c r="AL43" i="4" s="1"/>
  <c r="EP59" i="2"/>
  <c r="AD43" i="4" s="1"/>
  <c r="ER59" i="2"/>
  <c r="AS43" i="4" s="1"/>
  <c r="AW61" i="3"/>
  <c r="AV61" i="3"/>
  <c r="AU61" i="3"/>
  <c r="ED129" i="1"/>
  <c r="AL114" i="3" s="1"/>
  <c r="EE129" i="1"/>
  <c r="AS114" i="3" s="1"/>
  <c r="EC129" i="1"/>
  <c r="AD114" i="3" s="1"/>
  <c r="EC52" i="1"/>
  <c r="AD37" i="3" s="1"/>
  <c r="ED52" i="1"/>
  <c r="AL37" i="3" s="1"/>
  <c r="EE52" i="1"/>
  <c r="AS37" i="3" s="1"/>
  <c r="ER121" i="2"/>
  <c r="AS105" i="4" s="1"/>
  <c r="EQ121" i="2"/>
  <c r="AL105" i="4" s="1"/>
  <c r="EP121" i="2"/>
  <c r="AD105" i="4" s="1"/>
  <c r="EC42" i="1"/>
  <c r="AD27" i="3" s="1"/>
  <c r="EE42" i="1"/>
  <c r="AS27" i="3" s="1"/>
  <c r="ED42" i="1"/>
  <c r="AL27" i="3" s="1"/>
  <c r="EQ89" i="2"/>
  <c r="AL73" i="4" s="1"/>
  <c r="EP89" i="2"/>
  <c r="AD73" i="4" s="1"/>
  <c r="ER89" i="2"/>
  <c r="AS73" i="4" s="1"/>
  <c r="EC56" i="1"/>
  <c r="AD41" i="3" s="1"/>
  <c r="EE56" i="1"/>
  <c r="AS41" i="3" s="1"/>
  <c r="ED56" i="1"/>
  <c r="AL41" i="3" s="1"/>
  <c r="EQ146" i="2"/>
  <c r="ER146" i="2"/>
  <c r="EP146" i="2"/>
  <c r="EQ103" i="2"/>
  <c r="AL87" i="4" s="1"/>
  <c r="ER103" i="2"/>
  <c r="AS87" i="4" s="1"/>
  <c r="EP103" i="2"/>
  <c r="AD87" i="4" s="1"/>
  <c r="ER130" i="2"/>
  <c r="AS114" i="4" s="1"/>
  <c r="EQ130" i="2"/>
  <c r="AL114" i="4" s="1"/>
  <c r="EP130" i="2"/>
  <c r="AD114" i="4" s="1"/>
  <c r="EE140" i="1"/>
  <c r="EC140" i="1"/>
  <c r="ED140" i="1"/>
  <c r="EP140" i="2"/>
  <c r="AD124" i="4" s="1"/>
  <c r="ER140" i="2"/>
  <c r="AS124" i="4" s="1"/>
  <c r="EQ140" i="2"/>
  <c r="AL124" i="4" s="1"/>
  <c r="ER37" i="2"/>
  <c r="EP37" i="2"/>
  <c r="EQ37" i="2"/>
  <c r="ER58" i="2"/>
  <c r="AS42" i="4" s="1"/>
  <c r="EQ58" i="2"/>
  <c r="AL42" i="4" s="1"/>
  <c r="EP58" i="2"/>
  <c r="AD42" i="4" s="1"/>
  <c r="ED123" i="1"/>
  <c r="AL108" i="3" s="1"/>
  <c r="EE123" i="1"/>
  <c r="AS108" i="3" s="1"/>
  <c r="EC123" i="1"/>
  <c r="AD108" i="3" s="1"/>
  <c r="EE57" i="1"/>
  <c r="AS42" i="3" s="1"/>
  <c r="ED57" i="1"/>
  <c r="AL42" i="3" s="1"/>
  <c r="EC57" i="1"/>
  <c r="AD42" i="3" s="1"/>
  <c r="EC27" i="1"/>
  <c r="ED27" i="1"/>
  <c r="EE27" i="1"/>
  <c r="ER87" i="2"/>
  <c r="AS71" i="4" s="1"/>
  <c r="EP87" i="2"/>
  <c r="AD71" i="4" s="1"/>
  <c r="EQ87" i="2"/>
  <c r="AL71" i="4" s="1"/>
  <c r="EE85" i="1"/>
  <c r="AS70" i="3" s="1"/>
  <c r="EC85" i="1"/>
  <c r="AD70" i="3" s="1"/>
  <c r="ED85" i="1"/>
  <c r="AL70" i="3" s="1"/>
  <c r="ER120" i="2"/>
  <c r="AS104" i="4" s="1"/>
  <c r="EP120" i="2"/>
  <c r="AD104" i="4" s="1"/>
  <c r="EQ120" i="2"/>
  <c r="AL104" i="4" s="1"/>
  <c r="EE80" i="1"/>
  <c r="AS65" i="3" s="1"/>
  <c r="ED80" i="1"/>
  <c r="AL65" i="3" s="1"/>
  <c r="EC80" i="1"/>
  <c r="AD65" i="3" s="1"/>
  <c r="EC117" i="1"/>
  <c r="AD102" i="3" s="1"/>
  <c r="EE117" i="1"/>
  <c r="AS102" i="3" s="1"/>
  <c r="ED117" i="1"/>
  <c r="AL102" i="3" s="1"/>
  <c r="EQ112" i="2"/>
  <c r="AL96" i="4" s="1"/>
  <c r="EP112" i="2"/>
  <c r="AD96" i="4" s="1"/>
  <c r="ER112" i="2"/>
  <c r="AS96" i="4" s="1"/>
  <c r="EC147" i="1"/>
  <c r="EE147" i="1"/>
  <c r="ED147" i="1"/>
  <c r="AU102" i="3" l="1"/>
  <c r="AW102" i="3"/>
  <c r="AV102" i="3"/>
  <c r="AH71" i="4"/>
  <c r="AF71" i="4"/>
  <c r="AG71" i="4"/>
  <c r="AF108" i="3"/>
  <c r="AG108" i="3"/>
  <c r="AH108" i="3"/>
  <c r="AO114" i="4"/>
  <c r="AN114" i="4"/>
  <c r="AP114" i="4"/>
  <c r="AP41" i="3"/>
  <c r="AN41" i="3"/>
  <c r="AO41" i="3"/>
  <c r="AF73" i="4"/>
  <c r="AH73" i="4"/>
  <c r="AG73" i="4"/>
  <c r="AF27" i="3"/>
  <c r="AG27" i="3"/>
  <c r="AH27" i="3"/>
  <c r="AO95" i="3"/>
  <c r="AN95" i="3"/>
  <c r="AP95" i="3"/>
  <c r="AF110" i="3"/>
  <c r="AG110" i="3"/>
  <c r="AH110" i="3"/>
  <c r="AO55" i="4"/>
  <c r="AN55" i="4"/>
  <c r="AP55" i="4"/>
  <c r="AG96" i="4"/>
  <c r="AF96" i="4"/>
  <c r="AH96" i="4"/>
  <c r="AH102" i="3"/>
  <c r="AG102" i="3"/>
  <c r="AF102" i="3"/>
  <c r="AN104" i="4"/>
  <c r="AO104" i="4"/>
  <c r="AP104" i="4"/>
  <c r="AF70" i="3"/>
  <c r="AG70" i="3"/>
  <c r="AH70" i="3"/>
  <c r="AW71" i="4"/>
  <c r="AU71" i="4"/>
  <c r="AV71" i="4"/>
  <c r="AH42" i="3"/>
  <c r="AG42" i="3"/>
  <c r="AF42" i="3"/>
  <c r="AU108" i="3"/>
  <c r="AV108" i="3"/>
  <c r="AW108" i="3"/>
  <c r="AW42" i="4"/>
  <c r="AV42" i="4"/>
  <c r="AU42" i="4"/>
  <c r="AO124" i="4"/>
  <c r="AN124" i="4"/>
  <c r="AP124" i="4"/>
  <c r="AU114" i="4"/>
  <c r="AW114" i="4"/>
  <c r="AV114" i="4"/>
  <c r="AU41" i="3"/>
  <c r="AV41" i="3"/>
  <c r="AW41" i="3"/>
  <c r="AP73" i="4"/>
  <c r="AO73" i="4"/>
  <c r="AN73" i="4"/>
  <c r="AG105" i="4"/>
  <c r="AH105" i="4"/>
  <c r="AF105" i="4"/>
  <c r="AN37" i="3"/>
  <c r="AP37" i="3"/>
  <c r="AO37" i="3"/>
  <c r="AO114" i="3"/>
  <c r="AN114" i="3"/>
  <c r="AP114" i="3"/>
  <c r="AW43" i="4"/>
  <c r="AV43" i="4"/>
  <c r="AU43" i="4"/>
  <c r="AN79" i="3"/>
  <c r="AP79" i="3"/>
  <c r="AO79" i="3"/>
  <c r="AN97" i="3"/>
  <c r="AP97" i="3"/>
  <c r="AO97" i="3"/>
  <c r="AG101" i="4"/>
  <c r="AF101" i="4"/>
  <c r="AH101" i="4"/>
  <c r="AU69" i="4"/>
  <c r="AV69" i="4"/>
  <c r="AW69" i="4"/>
  <c r="AO70" i="4"/>
  <c r="AP70" i="4"/>
  <c r="AN70" i="4"/>
  <c r="AP47" i="4"/>
  <c r="AN47" i="4"/>
  <c r="AO47" i="4"/>
  <c r="AF95" i="3"/>
  <c r="AH95" i="3"/>
  <c r="AG95" i="3"/>
  <c r="AF28" i="4"/>
  <c r="AH28" i="4"/>
  <c r="AG28" i="4"/>
  <c r="AP107" i="4"/>
  <c r="AO107" i="4"/>
  <c r="AN107" i="4"/>
  <c r="AH38" i="3"/>
  <c r="AF38" i="3"/>
  <c r="AG38" i="3"/>
  <c r="AN50" i="3"/>
  <c r="AO50" i="3"/>
  <c r="AP50" i="3"/>
  <c r="AV26" i="4"/>
  <c r="AU26" i="4"/>
  <c r="AW26" i="4"/>
  <c r="AW55" i="4"/>
  <c r="AV55" i="4"/>
  <c r="AU55" i="4"/>
  <c r="AV68" i="3"/>
  <c r="AW68" i="3"/>
  <c r="AU68" i="3"/>
  <c r="AU56" i="4"/>
  <c r="AW56" i="4"/>
  <c r="AV56" i="4"/>
  <c r="AG78" i="4"/>
  <c r="AF78" i="4"/>
  <c r="AH78" i="4"/>
  <c r="AV57" i="3"/>
  <c r="AU57" i="3"/>
  <c r="AW57" i="3"/>
  <c r="AH28" i="3"/>
  <c r="AG28" i="3"/>
  <c r="AF28" i="3"/>
  <c r="AF75" i="3"/>
  <c r="AH75" i="3"/>
  <c r="AG75" i="3"/>
  <c r="AH83" i="4"/>
  <c r="AG83" i="4"/>
  <c r="AF83" i="4"/>
  <c r="AO64" i="4"/>
  <c r="AP64" i="4"/>
  <c r="AN64" i="4"/>
  <c r="AF109" i="3"/>
  <c r="AH109" i="3"/>
  <c r="AG109" i="3"/>
  <c r="AP33" i="3"/>
  <c r="AO33" i="3"/>
  <c r="AN33" i="3"/>
  <c r="AV29" i="4"/>
  <c r="AU29" i="4"/>
  <c r="AW29" i="4"/>
  <c r="AG116" i="3"/>
  <c r="AF116" i="3"/>
  <c r="AH116" i="3"/>
  <c r="AG45" i="4"/>
  <c r="AH45" i="4"/>
  <c r="AF45" i="4"/>
  <c r="AU24" i="3"/>
  <c r="AV24" i="3"/>
  <c r="AW24" i="3"/>
  <c r="AH34" i="3"/>
  <c r="AG34" i="3"/>
  <c r="AF34" i="3"/>
  <c r="AN53" i="4"/>
  <c r="AO53" i="4"/>
  <c r="AP53" i="4"/>
  <c r="AW66" i="3"/>
  <c r="AV66" i="3"/>
  <c r="AU66" i="3"/>
  <c r="AP27" i="4"/>
  <c r="AN27" i="4"/>
  <c r="AO27" i="4"/>
  <c r="AW31" i="3"/>
  <c r="AU31" i="3"/>
  <c r="AV31" i="3"/>
  <c r="AO30" i="3"/>
  <c r="AN30" i="3"/>
  <c r="AP30" i="3"/>
  <c r="AV58" i="4"/>
  <c r="AU58" i="4"/>
  <c r="AW58" i="4"/>
  <c r="AO60" i="4"/>
  <c r="AN60" i="4"/>
  <c r="AP60" i="4"/>
  <c r="AF113" i="4"/>
  <c r="AH113" i="4"/>
  <c r="AG113" i="4"/>
  <c r="AW92" i="3"/>
  <c r="AU92" i="3"/>
  <c r="AV92" i="3"/>
  <c r="AO112" i="3"/>
  <c r="AP112" i="3"/>
  <c r="AN112" i="3"/>
  <c r="AW65" i="4"/>
  <c r="AV65" i="4"/>
  <c r="AU65" i="4"/>
  <c r="AO121" i="4"/>
  <c r="AN121" i="4"/>
  <c r="AP121" i="4"/>
  <c r="AG111" i="3"/>
  <c r="AH111" i="3"/>
  <c r="AF111" i="3"/>
  <c r="AO113" i="3"/>
  <c r="AN113" i="3"/>
  <c r="AP113" i="3"/>
  <c r="AG54" i="3"/>
  <c r="AF54" i="3"/>
  <c r="AH54" i="3"/>
  <c r="AW105" i="3"/>
  <c r="AU105" i="3"/>
  <c r="AV105" i="3"/>
  <c r="AO87" i="3"/>
  <c r="AP87" i="3"/>
  <c r="AN87" i="3"/>
  <c r="AU80" i="3"/>
  <c r="AW80" i="3"/>
  <c r="AV80" i="3"/>
  <c r="AU99" i="4"/>
  <c r="AW99" i="4"/>
  <c r="AV99" i="4"/>
  <c r="AP77" i="3"/>
  <c r="AO77" i="3"/>
  <c r="AN77" i="3"/>
  <c r="AO38" i="4"/>
  <c r="AP38" i="4"/>
  <c r="AN38" i="4"/>
  <c r="AG90" i="3"/>
  <c r="AF90" i="3"/>
  <c r="AH90" i="3"/>
  <c r="AG98" i="3"/>
  <c r="AF98" i="3"/>
  <c r="AH98" i="3"/>
  <c r="AW79" i="4"/>
  <c r="AU79" i="4"/>
  <c r="AV79" i="4"/>
  <c r="AV54" i="4"/>
  <c r="AW54" i="4"/>
  <c r="AU54" i="4"/>
  <c r="AP90" i="4"/>
  <c r="AN90" i="4"/>
  <c r="AO90" i="4"/>
  <c r="AH51" i="4"/>
  <c r="AF51" i="4"/>
  <c r="AG51" i="4"/>
  <c r="AU33" i="4"/>
  <c r="AV33" i="4"/>
  <c r="AW33" i="4"/>
  <c r="AP51" i="3"/>
  <c r="AN51" i="3"/>
  <c r="AO51" i="3"/>
  <c r="AF76" i="3"/>
  <c r="AG76" i="3"/>
  <c r="AH76" i="3"/>
  <c r="AV122" i="3"/>
  <c r="AU122" i="3"/>
  <c r="AW122" i="3"/>
  <c r="AW82" i="4"/>
  <c r="AV82" i="4"/>
  <c r="AU82" i="4"/>
  <c r="AO116" i="4"/>
  <c r="AP116" i="4"/>
  <c r="AN116" i="4"/>
  <c r="AV67" i="4"/>
  <c r="AW67" i="4"/>
  <c r="AU67" i="4"/>
  <c r="AF124" i="3"/>
  <c r="AH124" i="3"/>
  <c r="AG124" i="3"/>
  <c r="AP98" i="4"/>
  <c r="AO98" i="4"/>
  <c r="AN98" i="4"/>
  <c r="AU69" i="3"/>
  <c r="AV69" i="3"/>
  <c r="AW69" i="3"/>
  <c r="AH121" i="3"/>
  <c r="AF121" i="3"/>
  <c r="AG121" i="3"/>
  <c r="AU63" i="3"/>
  <c r="AW63" i="3"/>
  <c r="AV63" i="3"/>
  <c r="AN60" i="3"/>
  <c r="AO60" i="3"/>
  <c r="AP60" i="3"/>
  <c r="AV76" i="4"/>
  <c r="AU76" i="4"/>
  <c r="AW76" i="4"/>
  <c r="AP123" i="3"/>
  <c r="AO123" i="3"/>
  <c r="AN123" i="3"/>
  <c r="AH84" i="4"/>
  <c r="AG84" i="4"/>
  <c r="AF84" i="4"/>
  <c r="AG35" i="3"/>
  <c r="AH35" i="3"/>
  <c r="AF35" i="3"/>
  <c r="AN91" i="3"/>
  <c r="AP91" i="3"/>
  <c r="AO91" i="3"/>
  <c r="AF40" i="4"/>
  <c r="AG40" i="4"/>
  <c r="AH40" i="4"/>
  <c r="AP111" i="4"/>
  <c r="AN111" i="4"/>
  <c r="AO111" i="4"/>
  <c r="AV39" i="4"/>
  <c r="AW39" i="4"/>
  <c r="AU39" i="4"/>
  <c r="AU37" i="4"/>
  <c r="AV37" i="4"/>
  <c r="AW37" i="4"/>
  <c r="AP44" i="4"/>
  <c r="AO44" i="4"/>
  <c r="AN44" i="4"/>
  <c r="AU35" i="4"/>
  <c r="AV35" i="4"/>
  <c r="AW35" i="4"/>
  <c r="AN89" i="3"/>
  <c r="AP89" i="3"/>
  <c r="AO89" i="3"/>
  <c r="AV48" i="3"/>
  <c r="AU48" i="3"/>
  <c r="AW48" i="3"/>
  <c r="AF55" i="3"/>
  <c r="AH55" i="3"/>
  <c r="AG55" i="3"/>
  <c r="AG46" i="4"/>
  <c r="AF46" i="4"/>
  <c r="AH46" i="4"/>
  <c r="AW99" i="3"/>
  <c r="AV99" i="3"/>
  <c r="AU99" i="3"/>
  <c r="AO88" i="4"/>
  <c r="AP88" i="4"/>
  <c r="AN88" i="4"/>
  <c r="AW47" i="3"/>
  <c r="AV47" i="3"/>
  <c r="AU47" i="3"/>
  <c r="AG103" i="4"/>
  <c r="AF103" i="4"/>
  <c r="AH103" i="4"/>
  <c r="AV81" i="4"/>
  <c r="AU81" i="4"/>
  <c r="AW81" i="4"/>
  <c r="AF62" i="4"/>
  <c r="AH62" i="4"/>
  <c r="AG62" i="4"/>
  <c r="AU82" i="3"/>
  <c r="AV82" i="3"/>
  <c r="AW82" i="3"/>
  <c r="AH56" i="3"/>
  <c r="AG56" i="3"/>
  <c r="AF56" i="3"/>
  <c r="AG32" i="4"/>
  <c r="AF32" i="4"/>
  <c r="AH32" i="4"/>
  <c r="AW93" i="3"/>
  <c r="AU93" i="3"/>
  <c r="AV93" i="3"/>
  <c r="AU52" i="4"/>
  <c r="AW52" i="4"/>
  <c r="AV52" i="4"/>
  <c r="AF94" i="3"/>
  <c r="AG94" i="3"/>
  <c r="AH94" i="3"/>
  <c r="AU112" i="4"/>
  <c r="AW112" i="4"/>
  <c r="AV112" i="4"/>
  <c r="AF92" i="4"/>
  <c r="AH92" i="4"/>
  <c r="AG92" i="4"/>
  <c r="AP48" i="4"/>
  <c r="AO48" i="4"/>
  <c r="AN48" i="4"/>
  <c r="AW118" i="4"/>
  <c r="AV118" i="4"/>
  <c r="AU118" i="4"/>
  <c r="AV41" i="4"/>
  <c r="AU41" i="4"/>
  <c r="AW41" i="4"/>
  <c r="AO86" i="4"/>
  <c r="AP86" i="4"/>
  <c r="AN86" i="4"/>
  <c r="AF32" i="3"/>
  <c r="AG32" i="3"/>
  <c r="AH32" i="3"/>
  <c r="AO89" i="4"/>
  <c r="AN89" i="4"/>
  <c r="AP89" i="4"/>
  <c r="AG58" i="3"/>
  <c r="AH58" i="3"/>
  <c r="AF58" i="3"/>
  <c r="AH122" i="4"/>
  <c r="AG122" i="4"/>
  <c r="AF122" i="4"/>
  <c r="AV49" i="4"/>
  <c r="AW49" i="4"/>
  <c r="AU49" i="4"/>
  <c r="AH73" i="3"/>
  <c r="AF73" i="3"/>
  <c r="AG73" i="3"/>
  <c r="AF59" i="4"/>
  <c r="AG59" i="4"/>
  <c r="AH59" i="4"/>
  <c r="AG39" i="3"/>
  <c r="AH39" i="3"/>
  <c r="AF39" i="3"/>
  <c r="AN86" i="3"/>
  <c r="AO86" i="3"/>
  <c r="AP86" i="3"/>
  <c r="AG119" i="4"/>
  <c r="AF119" i="4"/>
  <c r="AH119" i="4"/>
  <c r="AG46" i="3"/>
  <c r="AF46" i="3"/>
  <c r="AH46" i="3"/>
  <c r="AG34" i="4"/>
  <c r="AF34" i="4"/>
  <c r="AH34" i="4"/>
  <c r="AH64" i="3"/>
  <c r="AG64" i="3"/>
  <c r="AF64" i="3"/>
  <c r="AP49" i="3"/>
  <c r="AO49" i="3"/>
  <c r="AN49" i="3"/>
  <c r="AH36" i="4"/>
  <c r="AF36" i="4"/>
  <c r="AG36" i="4"/>
  <c r="AF120" i="3"/>
  <c r="AG120" i="3"/>
  <c r="AH120" i="3"/>
  <c r="AF91" i="4"/>
  <c r="AH91" i="4"/>
  <c r="AG91" i="4"/>
  <c r="AN30" i="4"/>
  <c r="AO30" i="4"/>
  <c r="AP30" i="4"/>
  <c r="AV25" i="4"/>
  <c r="AW25" i="4"/>
  <c r="AU25" i="4"/>
  <c r="AH62" i="3"/>
  <c r="AG62" i="3"/>
  <c r="AF62" i="3"/>
  <c r="AU106" i="3"/>
  <c r="AV106" i="3"/>
  <c r="AW106" i="3"/>
  <c r="AH103" i="3"/>
  <c r="AG103" i="3"/>
  <c r="AF103" i="3"/>
  <c r="AW100" i="4"/>
  <c r="AU100" i="4"/>
  <c r="AV100" i="4"/>
  <c r="AW25" i="3"/>
  <c r="AU25" i="3"/>
  <c r="AV25" i="3"/>
  <c r="AN119" i="3"/>
  <c r="AO119" i="3"/>
  <c r="AP119" i="3"/>
  <c r="AV57" i="4"/>
  <c r="AU57" i="4"/>
  <c r="AW57" i="4"/>
  <c r="AO115" i="4"/>
  <c r="AN115" i="4"/>
  <c r="AP115" i="4"/>
  <c r="AU52" i="3"/>
  <c r="AW52" i="3"/>
  <c r="AV52" i="3"/>
  <c r="AN53" i="3"/>
  <c r="AO53" i="3"/>
  <c r="AP53" i="3"/>
  <c r="AP77" i="4"/>
  <c r="AN77" i="4"/>
  <c r="AO77" i="4"/>
  <c r="AU96" i="4"/>
  <c r="AV96" i="4"/>
  <c r="AW96" i="4"/>
  <c r="AV65" i="3"/>
  <c r="AW65" i="3"/>
  <c r="AU65" i="3"/>
  <c r="AP70" i="3"/>
  <c r="AO70" i="3"/>
  <c r="AN70" i="3"/>
  <c r="AP42" i="4"/>
  <c r="AN42" i="4"/>
  <c r="AO42" i="4"/>
  <c r="AP96" i="4"/>
  <c r="AN96" i="4"/>
  <c r="AO96" i="4"/>
  <c r="AH65" i="3"/>
  <c r="AF65" i="3"/>
  <c r="AG65" i="3"/>
  <c r="AH104" i="4"/>
  <c r="AG104" i="4"/>
  <c r="AF104" i="4"/>
  <c r="AV70" i="3"/>
  <c r="AW70" i="3"/>
  <c r="AU70" i="3"/>
  <c r="AP42" i="3"/>
  <c r="AO42" i="3"/>
  <c r="AN42" i="3"/>
  <c r="AN108" i="3"/>
  <c r="AP108" i="3"/>
  <c r="AO108" i="3"/>
  <c r="AU124" i="4"/>
  <c r="AV124" i="4"/>
  <c r="AW124" i="4"/>
  <c r="AF87" i="4"/>
  <c r="AG87" i="4"/>
  <c r="AH87" i="4"/>
  <c r="AH41" i="3"/>
  <c r="AG41" i="3"/>
  <c r="AF41" i="3"/>
  <c r="AP27" i="3"/>
  <c r="AN27" i="3"/>
  <c r="AO27" i="3"/>
  <c r="AO105" i="4"/>
  <c r="AP105" i="4"/>
  <c r="AN105" i="4"/>
  <c r="AG37" i="3"/>
  <c r="AF37" i="3"/>
  <c r="AH37" i="3"/>
  <c r="AF43" i="4"/>
  <c r="AG43" i="4"/>
  <c r="AH43" i="4"/>
  <c r="AW79" i="3"/>
  <c r="AV79" i="3"/>
  <c r="AU79" i="3"/>
  <c r="AF97" i="3"/>
  <c r="AG97" i="3"/>
  <c r="AH97" i="3"/>
  <c r="AF85" i="4"/>
  <c r="AH85" i="4"/>
  <c r="AG85" i="4"/>
  <c r="AN69" i="4"/>
  <c r="AP69" i="4"/>
  <c r="AO69" i="4"/>
  <c r="AH70" i="4"/>
  <c r="AF70" i="4"/>
  <c r="AG70" i="4"/>
  <c r="AU95" i="3"/>
  <c r="AV95" i="3"/>
  <c r="AW95" i="3"/>
  <c r="AP110" i="3"/>
  <c r="AO110" i="3"/>
  <c r="AN110" i="3"/>
  <c r="AG107" i="4"/>
  <c r="AH107" i="4"/>
  <c r="AF107" i="4"/>
  <c r="AO38" i="3"/>
  <c r="AN38" i="3"/>
  <c r="AP38" i="3"/>
  <c r="AW118" i="3"/>
  <c r="AV118" i="3"/>
  <c r="AU118" i="3"/>
  <c r="AG26" i="4"/>
  <c r="AH26" i="4"/>
  <c r="AF26" i="4"/>
  <c r="AF55" i="4"/>
  <c r="AG55" i="4"/>
  <c r="AH55" i="4"/>
  <c r="AF56" i="4"/>
  <c r="AG56" i="4"/>
  <c r="AH56" i="4"/>
  <c r="AN78" i="4"/>
  <c r="AP78" i="4"/>
  <c r="AO78" i="4"/>
  <c r="AN117" i="3"/>
  <c r="AO117" i="3"/>
  <c r="AP117" i="3"/>
  <c r="AU28" i="3"/>
  <c r="AW28" i="3"/>
  <c r="AV28" i="3"/>
  <c r="AO75" i="3"/>
  <c r="AN75" i="3"/>
  <c r="AP75" i="3"/>
  <c r="AW40" i="3"/>
  <c r="AU40" i="3"/>
  <c r="AV40" i="3"/>
  <c r="AG64" i="4"/>
  <c r="AF64" i="4"/>
  <c r="AH64" i="4"/>
  <c r="AP109" i="3"/>
  <c r="AO109" i="3"/>
  <c r="AN109" i="3"/>
  <c r="AP81" i="3"/>
  <c r="AO81" i="3"/>
  <c r="AN81" i="3"/>
  <c r="AP29" i="4"/>
  <c r="AO29" i="4"/>
  <c r="AN29" i="4"/>
  <c r="AO116" i="3"/>
  <c r="AN116" i="3"/>
  <c r="AP116" i="3"/>
  <c r="AW71" i="3"/>
  <c r="AU71" i="3"/>
  <c r="AV71" i="3"/>
  <c r="AF101" i="3"/>
  <c r="AH101" i="3"/>
  <c r="AG101" i="3"/>
  <c r="AN34" i="3"/>
  <c r="AO34" i="3"/>
  <c r="AP34" i="3"/>
  <c r="AU108" i="4"/>
  <c r="AW108" i="4"/>
  <c r="AV108" i="4"/>
  <c r="AW31" i="4"/>
  <c r="AV31" i="4"/>
  <c r="AU31" i="4"/>
  <c r="AH66" i="3"/>
  <c r="AG66" i="3"/>
  <c r="AF66" i="3"/>
  <c r="AO110" i="4"/>
  <c r="AN110" i="4"/>
  <c r="AP110" i="4"/>
  <c r="AG67" i="3"/>
  <c r="AH67" i="3"/>
  <c r="AF67" i="3"/>
  <c r="AG30" i="3"/>
  <c r="AH30" i="3"/>
  <c r="AF30" i="3"/>
  <c r="AF120" i="4"/>
  <c r="AH120" i="4"/>
  <c r="AG120" i="4"/>
  <c r="AN59" i="3"/>
  <c r="AO59" i="3"/>
  <c r="AP59" i="3"/>
  <c r="AG60" i="4"/>
  <c r="AF60" i="4"/>
  <c r="AH60" i="4"/>
  <c r="AN29" i="3"/>
  <c r="AO29" i="3"/>
  <c r="AP29" i="3"/>
  <c r="AP92" i="3"/>
  <c r="AN92" i="3"/>
  <c r="AO92" i="3"/>
  <c r="AO78" i="3"/>
  <c r="AN78" i="3"/>
  <c r="AP78" i="3"/>
  <c r="AP65" i="4"/>
  <c r="AN65" i="4"/>
  <c r="AO65" i="4"/>
  <c r="AF121" i="4"/>
  <c r="AH121" i="4"/>
  <c r="AG121" i="4"/>
  <c r="AW113" i="3"/>
  <c r="AU113" i="3"/>
  <c r="AV113" i="3"/>
  <c r="AN36" i="3"/>
  <c r="AP36" i="3"/>
  <c r="AO36" i="3"/>
  <c r="AH105" i="3"/>
  <c r="AF105" i="3"/>
  <c r="AG105" i="3"/>
  <c r="AW87" i="3"/>
  <c r="AV87" i="3"/>
  <c r="AU87" i="3"/>
  <c r="AP80" i="3"/>
  <c r="AN80" i="3"/>
  <c r="AO80" i="3"/>
  <c r="AF77" i="3"/>
  <c r="AH77" i="3"/>
  <c r="AG77" i="3"/>
  <c r="AG38" i="4"/>
  <c r="AH38" i="4"/>
  <c r="AF38" i="4"/>
  <c r="AP90" i="3"/>
  <c r="AN90" i="3"/>
  <c r="AO90" i="3"/>
  <c r="AO79" i="4"/>
  <c r="AN79" i="4"/>
  <c r="AP79" i="4"/>
  <c r="AW74" i="4"/>
  <c r="AU74" i="4"/>
  <c r="AV74" i="4"/>
  <c r="AF90" i="4"/>
  <c r="AG90" i="4"/>
  <c r="AH90" i="4"/>
  <c r="AH33" i="4"/>
  <c r="AG33" i="4"/>
  <c r="AF33" i="4"/>
  <c r="AW51" i="3"/>
  <c r="AV51" i="3"/>
  <c r="AU51" i="3"/>
  <c r="AW97" i="4"/>
  <c r="AU97" i="4"/>
  <c r="AV97" i="4"/>
  <c r="AN122" i="3"/>
  <c r="AO122" i="3"/>
  <c r="AP122" i="3"/>
  <c r="AN82" i="4"/>
  <c r="AO82" i="4"/>
  <c r="AP82" i="4"/>
  <c r="AF88" i="3"/>
  <c r="AH88" i="3"/>
  <c r="AG88" i="3"/>
  <c r="AF67" i="4"/>
  <c r="AG67" i="4"/>
  <c r="AH67" i="4"/>
  <c r="AP124" i="3"/>
  <c r="AO124" i="3"/>
  <c r="AN124" i="3"/>
  <c r="AW26" i="3"/>
  <c r="AV26" i="3"/>
  <c r="AU26" i="3"/>
  <c r="AH98" i="4"/>
  <c r="AG98" i="4"/>
  <c r="AF98" i="4"/>
  <c r="AN69" i="3"/>
  <c r="AP69" i="3"/>
  <c r="AO69" i="3"/>
  <c r="AP115" i="3"/>
  <c r="AN115" i="3"/>
  <c r="AO115" i="3"/>
  <c r="AP63" i="3"/>
  <c r="AN63" i="3"/>
  <c r="AO63" i="3"/>
  <c r="AH60" i="3"/>
  <c r="AG60" i="3"/>
  <c r="AF60" i="3"/>
  <c r="AV106" i="4"/>
  <c r="AW106" i="4"/>
  <c r="AU106" i="4"/>
  <c r="AV123" i="3"/>
  <c r="AW123" i="3"/>
  <c r="AU123" i="3"/>
  <c r="AV117" i="4"/>
  <c r="AU117" i="4"/>
  <c r="AW117" i="4"/>
  <c r="AO35" i="3"/>
  <c r="AN35" i="3"/>
  <c r="AP35" i="3"/>
  <c r="AF91" i="3"/>
  <c r="AH91" i="3"/>
  <c r="AG91" i="3"/>
  <c r="AG43" i="3"/>
  <c r="AF43" i="3"/>
  <c r="AH43" i="3"/>
  <c r="AW111" i="4"/>
  <c r="AV111" i="4"/>
  <c r="AU111" i="4"/>
  <c r="AH37" i="4"/>
  <c r="AG37" i="4"/>
  <c r="AF37" i="4"/>
  <c r="AW44" i="4"/>
  <c r="AU44" i="4"/>
  <c r="AV44" i="4"/>
  <c r="AO35" i="4"/>
  <c r="AN35" i="4"/>
  <c r="AP35" i="4"/>
  <c r="AN50" i="4"/>
  <c r="AO50" i="4"/>
  <c r="AP50" i="4"/>
  <c r="AU89" i="3"/>
  <c r="AW89" i="3"/>
  <c r="AV89" i="3"/>
  <c r="AV109" i="4"/>
  <c r="AW109" i="4"/>
  <c r="AU109" i="4"/>
  <c r="AW55" i="3"/>
  <c r="AU55" i="3"/>
  <c r="AV55" i="3"/>
  <c r="AV46" i="4"/>
  <c r="AU46" i="4"/>
  <c r="AW46" i="4"/>
  <c r="AG107" i="3"/>
  <c r="AF107" i="3"/>
  <c r="AH107" i="3"/>
  <c r="AH88" i="4"/>
  <c r="AF88" i="4"/>
  <c r="AG88" i="4"/>
  <c r="AH47" i="3"/>
  <c r="AG47" i="3"/>
  <c r="AF47" i="3"/>
  <c r="AF83" i="3"/>
  <c r="AH83" i="3"/>
  <c r="AG83" i="3"/>
  <c r="AH81" i="4"/>
  <c r="AG81" i="4"/>
  <c r="AF81" i="4"/>
  <c r="AG100" i="3"/>
  <c r="AF100" i="3"/>
  <c r="AH100" i="3"/>
  <c r="AG61" i="4"/>
  <c r="AF61" i="4"/>
  <c r="AH61" i="4"/>
  <c r="AU56" i="3"/>
  <c r="AV56" i="3"/>
  <c r="AW56" i="3"/>
  <c r="AW32" i="4"/>
  <c r="AV32" i="4"/>
  <c r="AU32" i="4"/>
  <c r="AG63" i="4"/>
  <c r="AH63" i="4"/>
  <c r="AF63" i="4"/>
  <c r="AH52" i="4"/>
  <c r="AF52" i="4"/>
  <c r="AG52" i="4"/>
  <c r="AP112" i="4"/>
  <c r="AN112" i="4"/>
  <c r="AO112" i="4"/>
  <c r="AW92" i="4"/>
  <c r="AV92" i="4"/>
  <c r="AU92" i="4"/>
  <c r="AV48" i="4"/>
  <c r="AW48" i="4"/>
  <c r="AU48" i="4"/>
  <c r="AF96" i="3"/>
  <c r="AG96" i="3"/>
  <c r="AH96" i="3"/>
  <c r="AP41" i="4"/>
  <c r="AO41" i="4"/>
  <c r="AN41" i="4"/>
  <c r="AV86" i="4"/>
  <c r="AW86" i="4"/>
  <c r="AU86" i="4"/>
  <c r="AF72" i="3"/>
  <c r="AH72" i="3"/>
  <c r="AG72" i="3"/>
  <c r="AO32" i="3"/>
  <c r="AN32" i="3"/>
  <c r="AP32" i="3"/>
  <c r="AF89" i="4"/>
  <c r="AH89" i="4"/>
  <c r="AG89" i="4"/>
  <c r="AN24" i="4"/>
  <c r="AO24" i="4"/>
  <c r="AP24" i="4"/>
  <c r="AN58" i="3"/>
  <c r="AP58" i="3"/>
  <c r="AO58" i="3"/>
  <c r="AG74" i="3"/>
  <c r="AH74" i="3"/>
  <c r="AF74" i="3"/>
  <c r="AH49" i="4"/>
  <c r="AG49" i="4"/>
  <c r="AF49" i="4"/>
  <c r="AO59" i="4"/>
  <c r="AN59" i="4"/>
  <c r="AP59" i="4"/>
  <c r="AU39" i="3"/>
  <c r="AW39" i="3"/>
  <c r="AV39" i="3"/>
  <c r="AH86" i="3"/>
  <c r="AG86" i="3"/>
  <c r="AF86" i="3"/>
  <c r="AV119" i="4"/>
  <c r="AU119" i="4"/>
  <c r="AW119" i="4"/>
  <c r="AO72" i="4"/>
  <c r="AP72" i="4"/>
  <c r="AN72" i="4"/>
  <c r="AW34" i="4"/>
  <c r="AV34" i="4"/>
  <c r="AU34" i="4"/>
  <c r="AO64" i="3"/>
  <c r="AP64" i="3"/>
  <c r="AN64" i="3"/>
  <c r="AW44" i="3"/>
  <c r="AV44" i="3"/>
  <c r="AU44" i="3"/>
  <c r="AO36" i="4"/>
  <c r="AP36" i="4"/>
  <c r="AN36" i="4"/>
  <c r="AU120" i="3"/>
  <c r="AV120" i="3"/>
  <c r="AW120" i="3"/>
  <c r="AO45" i="3"/>
  <c r="AP45" i="3"/>
  <c r="AN45" i="3"/>
  <c r="AF30" i="4"/>
  <c r="AH30" i="4"/>
  <c r="AG30" i="4"/>
  <c r="AW104" i="3"/>
  <c r="AV104" i="3"/>
  <c r="AU104" i="3"/>
  <c r="AP25" i="4"/>
  <c r="AN25" i="4"/>
  <c r="AO25" i="4"/>
  <c r="AW62" i="3"/>
  <c r="AV62" i="3"/>
  <c r="AU62" i="3"/>
  <c r="AF66" i="4"/>
  <c r="AH66" i="4"/>
  <c r="AG66" i="4"/>
  <c r="AO103" i="3"/>
  <c r="AP103" i="3"/>
  <c r="AN103" i="3"/>
  <c r="AH100" i="4"/>
  <c r="AF100" i="4"/>
  <c r="AG100" i="4"/>
  <c r="AP68" i="4"/>
  <c r="AN68" i="4"/>
  <c r="AO68" i="4"/>
  <c r="AP25" i="3"/>
  <c r="AO25" i="3"/>
  <c r="AN25" i="3"/>
  <c r="AV119" i="3"/>
  <c r="AW119" i="3"/>
  <c r="AU119" i="3"/>
  <c r="AH80" i="4"/>
  <c r="AG80" i="4"/>
  <c r="AF80" i="4"/>
  <c r="AG115" i="4"/>
  <c r="AH115" i="4"/>
  <c r="AF115" i="4"/>
  <c r="AP52" i="3"/>
  <c r="AN52" i="3"/>
  <c r="AO52" i="3"/>
  <c r="AP75" i="4"/>
  <c r="AO75" i="4"/>
  <c r="AN75" i="4"/>
  <c r="AF77" i="4"/>
  <c r="AH77" i="4"/>
  <c r="AG77" i="4"/>
  <c r="AP65" i="3"/>
  <c r="AO65" i="3"/>
  <c r="AN65" i="3"/>
  <c r="AU104" i="4"/>
  <c r="AW104" i="4"/>
  <c r="AV104" i="4"/>
  <c r="AO71" i="4"/>
  <c r="AP71" i="4"/>
  <c r="AN71" i="4"/>
  <c r="AV42" i="3"/>
  <c r="AW42" i="3"/>
  <c r="AU42" i="3"/>
  <c r="AG42" i="4"/>
  <c r="AF42" i="4"/>
  <c r="AH42" i="4"/>
  <c r="AF124" i="4"/>
  <c r="AH124" i="4"/>
  <c r="AG124" i="4"/>
  <c r="AF114" i="4"/>
  <c r="AG114" i="4"/>
  <c r="AH114" i="4"/>
  <c r="AV87" i="4"/>
  <c r="AU87" i="4"/>
  <c r="AW87" i="4"/>
  <c r="AW73" i="4"/>
  <c r="AV73" i="4"/>
  <c r="AU73" i="4"/>
  <c r="AV27" i="3"/>
  <c r="AW27" i="3"/>
  <c r="AU27" i="3"/>
  <c r="AU105" i="4"/>
  <c r="AW105" i="4"/>
  <c r="AV105" i="4"/>
  <c r="AH114" i="3"/>
  <c r="AF114" i="3"/>
  <c r="AG114" i="3"/>
  <c r="AP43" i="4"/>
  <c r="AO43" i="4"/>
  <c r="AN43" i="4"/>
  <c r="AU97" i="3"/>
  <c r="AW97" i="3"/>
  <c r="AV97" i="3"/>
  <c r="AN101" i="4"/>
  <c r="AO101" i="4"/>
  <c r="AP101" i="4"/>
  <c r="AV85" i="4"/>
  <c r="AU85" i="4"/>
  <c r="AW85" i="4"/>
  <c r="AG69" i="4"/>
  <c r="AH69" i="4"/>
  <c r="AF69" i="4"/>
  <c r="AV47" i="4"/>
  <c r="AW47" i="4"/>
  <c r="AU47" i="4"/>
  <c r="AN28" i="4"/>
  <c r="AP28" i="4"/>
  <c r="AO28" i="4"/>
  <c r="AV110" i="3"/>
  <c r="AW110" i="3"/>
  <c r="AU110" i="3"/>
  <c r="AU107" i="4"/>
  <c r="AV107" i="4"/>
  <c r="AW107" i="4"/>
  <c r="AU50" i="3"/>
  <c r="AV50" i="3"/>
  <c r="AW50" i="3"/>
  <c r="AN118" i="3"/>
  <c r="AP118" i="3"/>
  <c r="AO118" i="3"/>
  <c r="AP26" i="4"/>
  <c r="AN26" i="4"/>
  <c r="AO26" i="4"/>
  <c r="AG68" i="3"/>
  <c r="AF68" i="3"/>
  <c r="AH68" i="3"/>
  <c r="AO56" i="4"/>
  <c r="AP56" i="4"/>
  <c r="AN56" i="4"/>
  <c r="AH57" i="3"/>
  <c r="AG57" i="3"/>
  <c r="AF57" i="3"/>
  <c r="AG117" i="3"/>
  <c r="AH117" i="3"/>
  <c r="AF117" i="3"/>
  <c r="AN28" i="3"/>
  <c r="AO28" i="3"/>
  <c r="AP28" i="3"/>
  <c r="AN83" i="4"/>
  <c r="AO83" i="4"/>
  <c r="AP83" i="4"/>
  <c r="AN40" i="3"/>
  <c r="AO40" i="3"/>
  <c r="AP40" i="3"/>
  <c r="AU64" i="4"/>
  <c r="AW64" i="4"/>
  <c r="AV64" i="4"/>
  <c r="AH33" i="3"/>
  <c r="AG33" i="3"/>
  <c r="AF33" i="3"/>
  <c r="AU81" i="3"/>
  <c r="AV81" i="3"/>
  <c r="AW81" i="3"/>
  <c r="AG29" i="4"/>
  <c r="AH29" i="4"/>
  <c r="AF29" i="4"/>
  <c r="AP45" i="4"/>
  <c r="AO45" i="4"/>
  <c r="AN45" i="4"/>
  <c r="AF71" i="3"/>
  <c r="AH71" i="3"/>
  <c r="AG71" i="3"/>
  <c r="AH24" i="3"/>
  <c r="AF24" i="3"/>
  <c r="AG24" i="3"/>
  <c r="AO101" i="3"/>
  <c r="AN101" i="3"/>
  <c r="AP101" i="3"/>
  <c r="AF53" i="4"/>
  <c r="AG53" i="4"/>
  <c r="AH53" i="4"/>
  <c r="AO108" i="4"/>
  <c r="AN108" i="4"/>
  <c r="AP108" i="4"/>
  <c r="AF31" i="4"/>
  <c r="AG31" i="4"/>
  <c r="AH31" i="4"/>
  <c r="AN66" i="3"/>
  <c r="AP66" i="3"/>
  <c r="AO66" i="3"/>
  <c r="AU27" i="4"/>
  <c r="AV27" i="4"/>
  <c r="AW27" i="4"/>
  <c r="AG110" i="4"/>
  <c r="AF110" i="4"/>
  <c r="AH110" i="4"/>
  <c r="AH31" i="3"/>
  <c r="AG31" i="3"/>
  <c r="AF31" i="3"/>
  <c r="AN67" i="3"/>
  <c r="AP67" i="3"/>
  <c r="AO67" i="3"/>
  <c r="AP58" i="4"/>
  <c r="AN58" i="4"/>
  <c r="AO58" i="4"/>
  <c r="AO120" i="4"/>
  <c r="AN120" i="4"/>
  <c r="AP120" i="4"/>
  <c r="AV59" i="3"/>
  <c r="AW59" i="3"/>
  <c r="AU59" i="3"/>
  <c r="AP113" i="4"/>
  <c r="AN113" i="4"/>
  <c r="AO113" i="4"/>
  <c r="AW29" i="3"/>
  <c r="AU29" i="3"/>
  <c r="AV29" i="3"/>
  <c r="AH92" i="3"/>
  <c r="AG92" i="3"/>
  <c r="AF92" i="3"/>
  <c r="AU112" i="3"/>
  <c r="AV112" i="3"/>
  <c r="AW112" i="3"/>
  <c r="AG78" i="3"/>
  <c r="AF78" i="3"/>
  <c r="AH78" i="3"/>
  <c r="AH65" i="4"/>
  <c r="AG65" i="4"/>
  <c r="AF65" i="4"/>
  <c r="AN111" i="3"/>
  <c r="AO111" i="3"/>
  <c r="AP111" i="3"/>
  <c r="AH113" i="3"/>
  <c r="AF113" i="3"/>
  <c r="AG113" i="3"/>
  <c r="AW54" i="3"/>
  <c r="AV54" i="3"/>
  <c r="AU54" i="3"/>
  <c r="AF36" i="3"/>
  <c r="AH36" i="3"/>
  <c r="AG36" i="3"/>
  <c r="AO105" i="3"/>
  <c r="AN105" i="3"/>
  <c r="AP105" i="3"/>
  <c r="AG80" i="3"/>
  <c r="AH80" i="3"/>
  <c r="AF80" i="3"/>
  <c r="AP99" i="4"/>
  <c r="AO99" i="4"/>
  <c r="AN99" i="4"/>
  <c r="AU77" i="3"/>
  <c r="AV77" i="3"/>
  <c r="AW77" i="3"/>
  <c r="AW38" i="4"/>
  <c r="AV38" i="4"/>
  <c r="AU38" i="4"/>
  <c r="AP98" i="3"/>
  <c r="AN98" i="3"/>
  <c r="AO98" i="3"/>
  <c r="AN54" i="4"/>
  <c r="AO54" i="4"/>
  <c r="AP54" i="4"/>
  <c r="AF74" i="4"/>
  <c r="AH74" i="4"/>
  <c r="AG74" i="4"/>
  <c r="AU90" i="4"/>
  <c r="AV90" i="4"/>
  <c r="AW90" i="4"/>
  <c r="AO51" i="4"/>
  <c r="AP51" i="4"/>
  <c r="AN51" i="4"/>
  <c r="AO33" i="4"/>
  <c r="AP33" i="4"/>
  <c r="AN33" i="4"/>
  <c r="AU76" i="3"/>
  <c r="AV76" i="3"/>
  <c r="AW76" i="3"/>
  <c r="AP97" i="4"/>
  <c r="AN97" i="4"/>
  <c r="AO97" i="4"/>
  <c r="AG122" i="3"/>
  <c r="AF122" i="3"/>
  <c r="AH122" i="3"/>
  <c r="AW116" i="4"/>
  <c r="AU116" i="4"/>
  <c r="AV116" i="4"/>
  <c r="AP88" i="3"/>
  <c r="AO88" i="3"/>
  <c r="AN88" i="3"/>
  <c r="AP67" i="4"/>
  <c r="AO67" i="4"/>
  <c r="AN67" i="4"/>
  <c r="AP26" i="3"/>
  <c r="AO26" i="3"/>
  <c r="AN26" i="3"/>
  <c r="AV98" i="4"/>
  <c r="AW98" i="4"/>
  <c r="AU98" i="4"/>
  <c r="AU121" i="3"/>
  <c r="AV121" i="3"/>
  <c r="AW121" i="3"/>
  <c r="AF115" i="3"/>
  <c r="AH115" i="3"/>
  <c r="AG115" i="3"/>
  <c r="AF63" i="3"/>
  <c r="AG63" i="3"/>
  <c r="AH63" i="3"/>
  <c r="AP76" i="4"/>
  <c r="AO76" i="4"/>
  <c r="AN76" i="4"/>
  <c r="AG106" i="4"/>
  <c r="AF106" i="4"/>
  <c r="AH106" i="4"/>
  <c r="AG123" i="3"/>
  <c r="AH123" i="3"/>
  <c r="AF123" i="3"/>
  <c r="AO84" i="4"/>
  <c r="AN84" i="4"/>
  <c r="AP84" i="4"/>
  <c r="AG117" i="4"/>
  <c r="AF117" i="4"/>
  <c r="AH117" i="4"/>
  <c r="AW35" i="3"/>
  <c r="AU35" i="3"/>
  <c r="AV35" i="3"/>
  <c r="AP40" i="4"/>
  <c r="AO40" i="4"/>
  <c r="AN40" i="4"/>
  <c r="AN43" i="3"/>
  <c r="AP43" i="3"/>
  <c r="AO43" i="3"/>
  <c r="AH39" i="4"/>
  <c r="AF39" i="4"/>
  <c r="AG39" i="4"/>
  <c r="AO37" i="4"/>
  <c r="AP37" i="4"/>
  <c r="AN37" i="4"/>
  <c r="AG44" i="4"/>
  <c r="AH44" i="4"/>
  <c r="AF44" i="4"/>
  <c r="AG50" i="4"/>
  <c r="AH50" i="4"/>
  <c r="AF50" i="4"/>
  <c r="AG48" i="3"/>
  <c r="AH48" i="3"/>
  <c r="AF48" i="3"/>
  <c r="AN109" i="4"/>
  <c r="AP109" i="4"/>
  <c r="AO109" i="4"/>
  <c r="AP55" i="3"/>
  <c r="AO55" i="3"/>
  <c r="AN55" i="3"/>
  <c r="AN99" i="3"/>
  <c r="AO99" i="3"/>
  <c r="AP99" i="3"/>
  <c r="AO107" i="3"/>
  <c r="AN107" i="3"/>
  <c r="AP107" i="3"/>
  <c r="AU88" i="4"/>
  <c r="AV88" i="4"/>
  <c r="AW88" i="4"/>
  <c r="AN103" i="4"/>
  <c r="AP103" i="4"/>
  <c r="AO103" i="4"/>
  <c r="AU83" i="3"/>
  <c r="AW83" i="3"/>
  <c r="AV83" i="3"/>
  <c r="AN81" i="4"/>
  <c r="AP81" i="4"/>
  <c r="AO81" i="4"/>
  <c r="AP62" i="4"/>
  <c r="AN62" i="4"/>
  <c r="AO62" i="4"/>
  <c r="AN100" i="3"/>
  <c r="AP100" i="3"/>
  <c r="AO100" i="3"/>
  <c r="AP82" i="3"/>
  <c r="AO82" i="3"/>
  <c r="AN82" i="3"/>
  <c r="AO61" i="4"/>
  <c r="AP61" i="4"/>
  <c r="AN61" i="4"/>
  <c r="AP56" i="3"/>
  <c r="AN56" i="3"/>
  <c r="AO56" i="3"/>
  <c r="AO93" i="3"/>
  <c r="AP93" i="3"/>
  <c r="AN93" i="3"/>
  <c r="AW63" i="4"/>
  <c r="AV63" i="4"/>
  <c r="AU63" i="4"/>
  <c r="AU94" i="3"/>
  <c r="AV94" i="3"/>
  <c r="AW94" i="3"/>
  <c r="AH112" i="4"/>
  <c r="AG112" i="4"/>
  <c r="AF112" i="4"/>
  <c r="AP92" i="4"/>
  <c r="AO92" i="4"/>
  <c r="AN92" i="4"/>
  <c r="AO118" i="4"/>
  <c r="AP118" i="4"/>
  <c r="AN118" i="4"/>
  <c r="AN96" i="3"/>
  <c r="AP96" i="3"/>
  <c r="AO96" i="3"/>
  <c r="AF41" i="4"/>
  <c r="AH41" i="4"/>
  <c r="AG41" i="4"/>
  <c r="AW72" i="3"/>
  <c r="AU72" i="3"/>
  <c r="AV72" i="3"/>
  <c r="AU32" i="3"/>
  <c r="AV32" i="3"/>
  <c r="AW32" i="3"/>
  <c r="AV24" i="4"/>
  <c r="AU24" i="4"/>
  <c r="AW24" i="4"/>
  <c r="AV58" i="3"/>
  <c r="AU58" i="3"/>
  <c r="AW58" i="3"/>
  <c r="AV122" i="4"/>
  <c r="AW122" i="4"/>
  <c r="AU122" i="4"/>
  <c r="AO74" i="3"/>
  <c r="AP74" i="3"/>
  <c r="AN74" i="3"/>
  <c r="AP49" i="4"/>
  <c r="AO49" i="4"/>
  <c r="AN49" i="4"/>
  <c r="AW73" i="3"/>
  <c r="AU73" i="3"/>
  <c r="AV73" i="3"/>
  <c r="AW59" i="4"/>
  <c r="AV59" i="4"/>
  <c r="AU59" i="4"/>
  <c r="AV86" i="3"/>
  <c r="AU86" i="3"/>
  <c r="AW86" i="3"/>
  <c r="AV46" i="3"/>
  <c r="AU46" i="3"/>
  <c r="AW46" i="3"/>
  <c r="AV72" i="4"/>
  <c r="AU72" i="4"/>
  <c r="AW72" i="4"/>
  <c r="AN34" i="4"/>
  <c r="AO34" i="4"/>
  <c r="AP34" i="4"/>
  <c r="AH49" i="3"/>
  <c r="AG49" i="3"/>
  <c r="AF49" i="3"/>
  <c r="AH44" i="3"/>
  <c r="AG44" i="3"/>
  <c r="AF44" i="3"/>
  <c r="AU36" i="4"/>
  <c r="AV36" i="4"/>
  <c r="AW36" i="4"/>
  <c r="AV91" i="4"/>
  <c r="AU91" i="4"/>
  <c r="AW91" i="4"/>
  <c r="AF45" i="3"/>
  <c r="AG45" i="3"/>
  <c r="AH45" i="3"/>
  <c r="AG104" i="3"/>
  <c r="AF104" i="3"/>
  <c r="AH104" i="3"/>
  <c r="AF25" i="4"/>
  <c r="AG25" i="4"/>
  <c r="AH25" i="4"/>
  <c r="AG106" i="3"/>
  <c r="AF106" i="3"/>
  <c r="AH106" i="3"/>
  <c r="AO66" i="4"/>
  <c r="AP66" i="4"/>
  <c r="AN66" i="4"/>
  <c r="AV103" i="3"/>
  <c r="AW103" i="3"/>
  <c r="AU103" i="3"/>
  <c r="AF68" i="4"/>
  <c r="AG68" i="4"/>
  <c r="AH68" i="4"/>
  <c r="AF25" i="3"/>
  <c r="AG25" i="3"/>
  <c r="AH25" i="3"/>
  <c r="AG57" i="4"/>
  <c r="AH57" i="4"/>
  <c r="AF57" i="4"/>
  <c r="AN80" i="4"/>
  <c r="AP80" i="4"/>
  <c r="AO80" i="4"/>
  <c r="AV115" i="4"/>
  <c r="AW115" i="4"/>
  <c r="AU115" i="4"/>
  <c r="AU53" i="3"/>
  <c r="AV53" i="3"/>
  <c r="AW53" i="3"/>
  <c r="AG75" i="4"/>
  <c r="AF75" i="4"/>
  <c r="AH75" i="4"/>
  <c r="AU77" i="4"/>
  <c r="AV77" i="4"/>
  <c r="AW77" i="4"/>
  <c r="AO102" i="3"/>
  <c r="AN102" i="3"/>
  <c r="AP102" i="3"/>
  <c r="AN87" i="4"/>
  <c r="AO87" i="4"/>
  <c r="AP87" i="4"/>
  <c r="AW37" i="3"/>
  <c r="AU37" i="3"/>
  <c r="AV37" i="3"/>
  <c r="AW114" i="3"/>
  <c r="AV114" i="3"/>
  <c r="AU114" i="3"/>
  <c r="AG79" i="3"/>
  <c r="AF79" i="3"/>
  <c r="AH79" i="3"/>
  <c r="AV101" i="4"/>
  <c r="AW101" i="4"/>
  <c r="AU101" i="4"/>
  <c r="AP85" i="4"/>
  <c r="AN85" i="4"/>
  <c r="AO85" i="4"/>
  <c r="AU70" i="4"/>
  <c r="AW70" i="4"/>
  <c r="AV70" i="4"/>
  <c r="AG47" i="4"/>
  <c r="AF47" i="4"/>
  <c r="AH47" i="4"/>
  <c r="AV28" i="4"/>
  <c r="AW28" i="4"/>
  <c r="AU28" i="4"/>
  <c r="AW38" i="3"/>
  <c r="AU38" i="3"/>
  <c r="AV38" i="3"/>
  <c r="AG50" i="3"/>
  <c r="AH50" i="3"/>
  <c r="AF50" i="3"/>
  <c r="AH118" i="3"/>
  <c r="AF118" i="3"/>
  <c r="AG118" i="3"/>
  <c r="AO68" i="3"/>
  <c r="AN68" i="3"/>
  <c r="AP68" i="3"/>
  <c r="AU78" i="4"/>
  <c r="AV78" i="4"/>
  <c r="AW78" i="4"/>
  <c r="AN57" i="3"/>
  <c r="AP57" i="3"/>
  <c r="AO57" i="3"/>
  <c r="AW117" i="3"/>
  <c r="AV117" i="3"/>
  <c r="AU117" i="3"/>
  <c r="AU75" i="3"/>
  <c r="AW75" i="3"/>
  <c r="AV75" i="3"/>
  <c r="AW83" i="4"/>
  <c r="AV83" i="4"/>
  <c r="AU83" i="4"/>
  <c r="AH40" i="3"/>
  <c r="AG40" i="3"/>
  <c r="AF40" i="3"/>
  <c r="AU109" i="3"/>
  <c r="AV109" i="3"/>
  <c r="AW109" i="3"/>
  <c r="AV33" i="3"/>
  <c r="AW33" i="3"/>
  <c r="AU33" i="3"/>
  <c r="AF81" i="3"/>
  <c r="AG81" i="3"/>
  <c r="AH81" i="3"/>
  <c r="AU116" i="3"/>
  <c r="AW116" i="3"/>
  <c r="AV116" i="3"/>
  <c r="AU45" i="4"/>
  <c r="AW45" i="4"/>
  <c r="AV45" i="4"/>
  <c r="AP71" i="3"/>
  <c r="AO71" i="3"/>
  <c r="AN71" i="3"/>
  <c r="AO24" i="3"/>
  <c r="AN24" i="3"/>
  <c r="AP24" i="3"/>
  <c r="AW101" i="3"/>
  <c r="AU101" i="3"/>
  <c r="AV101" i="3"/>
  <c r="AW34" i="3"/>
  <c r="AU34" i="3"/>
  <c r="AV34" i="3"/>
  <c r="AW53" i="4"/>
  <c r="AV53" i="4"/>
  <c r="AU53" i="4"/>
  <c r="AH108" i="4"/>
  <c r="AF108" i="4"/>
  <c r="AG108" i="4"/>
  <c r="AN31" i="4"/>
  <c r="AO31" i="4"/>
  <c r="AP31" i="4"/>
  <c r="AH27" i="4"/>
  <c r="AF27" i="4"/>
  <c r="AG27" i="4"/>
  <c r="AU110" i="4"/>
  <c r="AV110" i="4"/>
  <c r="AW110" i="4"/>
  <c r="AP31" i="3"/>
  <c r="AO31" i="3"/>
  <c r="AN31" i="3"/>
  <c r="AW67" i="3"/>
  <c r="AV67" i="3"/>
  <c r="AU67" i="3"/>
  <c r="AU30" i="3"/>
  <c r="AV30" i="3"/>
  <c r="AW30" i="3"/>
  <c r="AF58" i="4"/>
  <c r="AH58" i="4"/>
  <c r="AG58" i="4"/>
  <c r="AU120" i="4"/>
  <c r="AV120" i="4"/>
  <c r="AW120" i="4"/>
  <c r="AF59" i="3"/>
  <c r="AH59" i="3"/>
  <c r="AG59" i="3"/>
  <c r="AV60" i="4"/>
  <c r="AW60" i="4"/>
  <c r="AU60" i="4"/>
  <c r="AV113" i="4"/>
  <c r="AU113" i="4"/>
  <c r="AW113" i="4"/>
  <c r="AF29" i="3"/>
  <c r="AG29" i="3"/>
  <c r="AH29" i="3"/>
  <c r="AH112" i="3"/>
  <c r="AF112" i="3"/>
  <c r="AG112" i="3"/>
  <c r="AW78" i="3"/>
  <c r="AU78" i="3"/>
  <c r="AV78" i="3"/>
  <c r="AV121" i="4"/>
  <c r="AU121" i="4"/>
  <c r="AW121" i="4"/>
  <c r="AW111" i="3"/>
  <c r="AU111" i="3"/>
  <c r="AV111" i="3"/>
  <c r="AO54" i="3"/>
  <c r="AN54" i="3"/>
  <c r="AP54" i="3"/>
  <c r="AV36" i="3"/>
  <c r="AW36" i="3"/>
  <c r="AU36" i="3"/>
  <c r="AF87" i="3"/>
  <c r="AH87" i="3"/>
  <c r="AG87" i="3"/>
  <c r="AG99" i="4"/>
  <c r="AH99" i="4"/>
  <c r="AF99" i="4"/>
  <c r="K21" i="3"/>
  <c r="AV90" i="3"/>
  <c r="AU90" i="3"/>
  <c r="AW90" i="3"/>
  <c r="AV98" i="3"/>
  <c r="AW98" i="3"/>
  <c r="AU98" i="3"/>
  <c r="AH79" i="4"/>
  <c r="AG79" i="4"/>
  <c r="AF79" i="4"/>
  <c r="AH54" i="4"/>
  <c r="AG54" i="4"/>
  <c r="AF54" i="4"/>
  <c r="AP74" i="4"/>
  <c r="AN74" i="4"/>
  <c r="AO74" i="4"/>
  <c r="AU51" i="4"/>
  <c r="AV51" i="4"/>
  <c r="AW51" i="4"/>
  <c r="AH51" i="3"/>
  <c r="AF51" i="3"/>
  <c r="AG51" i="3"/>
  <c r="AP76" i="3"/>
  <c r="AN76" i="3"/>
  <c r="AO76" i="3"/>
  <c r="AG97" i="4"/>
  <c r="AF97" i="4"/>
  <c r="AH97" i="4"/>
  <c r="AG82" i="4"/>
  <c r="AF82" i="4"/>
  <c r="AH82" i="4"/>
  <c r="AH116" i="4"/>
  <c r="AF116" i="4"/>
  <c r="AG116" i="4"/>
  <c r="AV88" i="3"/>
  <c r="AW88" i="3"/>
  <c r="AU88" i="3"/>
  <c r="AV124" i="3"/>
  <c r="AU124" i="3"/>
  <c r="AW124" i="3"/>
  <c r="AG26" i="3"/>
  <c r="AH26" i="3"/>
  <c r="AF26" i="3"/>
  <c r="AF69" i="3"/>
  <c r="AH69" i="3"/>
  <c r="AG69" i="3"/>
  <c r="AN121" i="3"/>
  <c r="AO121" i="3"/>
  <c r="AP121" i="3"/>
  <c r="AV115" i="3"/>
  <c r="AW115" i="3"/>
  <c r="AU115" i="3"/>
  <c r="AW60" i="3"/>
  <c r="AV60" i="3"/>
  <c r="AU60" i="3"/>
  <c r="AG76" i="4"/>
  <c r="AF76" i="4"/>
  <c r="AH76" i="4"/>
  <c r="AP106" i="4"/>
  <c r="AN106" i="4"/>
  <c r="AO106" i="4"/>
  <c r="AW84" i="4"/>
  <c r="AV84" i="4"/>
  <c r="AU84" i="4"/>
  <c r="AN117" i="4"/>
  <c r="AO117" i="4"/>
  <c r="AP117" i="4"/>
  <c r="AV91" i="3"/>
  <c r="AW91" i="3"/>
  <c r="AU91" i="3"/>
  <c r="AV40" i="4"/>
  <c r="AW40" i="4"/>
  <c r="AU40" i="4"/>
  <c r="AU43" i="3"/>
  <c r="AV43" i="3"/>
  <c r="AW43" i="3"/>
  <c r="AG111" i="4"/>
  <c r="AH111" i="4"/>
  <c r="AF111" i="4"/>
  <c r="AP39" i="4"/>
  <c r="AN39" i="4"/>
  <c r="AO39" i="4"/>
  <c r="AG35" i="4"/>
  <c r="AF35" i="4"/>
  <c r="AH35" i="4"/>
  <c r="AW50" i="4"/>
  <c r="AU50" i="4"/>
  <c r="AV50" i="4"/>
  <c r="AG89" i="3"/>
  <c r="AH89" i="3"/>
  <c r="AF89" i="3"/>
  <c r="AP48" i="3"/>
  <c r="AO48" i="3"/>
  <c r="AN48" i="3"/>
  <c r="AF109" i="4"/>
  <c r="AH109" i="4"/>
  <c r="AG109" i="4"/>
  <c r="AN46" i="4"/>
  <c r="AP46" i="4"/>
  <c r="AO46" i="4"/>
  <c r="AH99" i="3"/>
  <c r="AG99" i="3"/>
  <c r="AF99" i="3"/>
  <c r="AU107" i="3"/>
  <c r="AW107" i="3"/>
  <c r="AV107" i="3"/>
  <c r="AP47" i="3"/>
  <c r="AN47" i="3"/>
  <c r="AO47" i="3"/>
  <c r="AU103" i="4"/>
  <c r="AW103" i="4"/>
  <c r="AV103" i="4"/>
  <c r="AP83" i="3"/>
  <c r="AN83" i="3"/>
  <c r="AO83" i="3"/>
  <c r="AW62" i="4"/>
  <c r="AU62" i="4"/>
  <c r="AV62" i="4"/>
  <c r="AW100" i="3"/>
  <c r="AU100" i="3"/>
  <c r="AV100" i="3"/>
  <c r="AF82" i="3"/>
  <c r="AH82" i="3"/>
  <c r="AG82" i="3"/>
  <c r="AV61" i="4"/>
  <c r="AW61" i="4"/>
  <c r="AU61" i="4"/>
  <c r="AN32" i="4"/>
  <c r="AP32" i="4"/>
  <c r="AO32" i="4"/>
  <c r="AH93" i="3"/>
  <c r="AF93" i="3"/>
  <c r="AG93" i="3"/>
  <c r="AN63" i="4"/>
  <c r="AO63" i="4"/>
  <c r="AP63" i="4"/>
  <c r="AO52" i="4"/>
  <c r="AP52" i="4"/>
  <c r="AN52" i="4"/>
  <c r="AP94" i="3"/>
  <c r="AO94" i="3"/>
  <c r="AN94" i="3"/>
  <c r="K21" i="4"/>
  <c r="AH48" i="4"/>
  <c r="AF48" i="4"/>
  <c r="AG48" i="4"/>
  <c r="AF118" i="4"/>
  <c r="AG118" i="4"/>
  <c r="AH118" i="4"/>
  <c r="AV96" i="3"/>
  <c r="AU96" i="3"/>
  <c r="AW96" i="3"/>
  <c r="AG86" i="4"/>
  <c r="AH86" i="4"/>
  <c r="AF86" i="4"/>
  <c r="AN72" i="3"/>
  <c r="AP72" i="3"/>
  <c r="AO72" i="3"/>
  <c r="AU89" i="4"/>
  <c r="AW89" i="4"/>
  <c r="AV89" i="4"/>
  <c r="AH24" i="4"/>
  <c r="AG24" i="4"/>
  <c r="AF24" i="4"/>
  <c r="AO122" i="4"/>
  <c r="AP122" i="4"/>
  <c r="AN122" i="4"/>
  <c r="AW74" i="3"/>
  <c r="AV74" i="3"/>
  <c r="AU74" i="3"/>
  <c r="AP73" i="3"/>
  <c r="AO73" i="3"/>
  <c r="AN73" i="3"/>
  <c r="AP39" i="3"/>
  <c r="AN39" i="3"/>
  <c r="AO39" i="3"/>
  <c r="AP119" i="4"/>
  <c r="AO119" i="4"/>
  <c r="AN119" i="4"/>
  <c r="AN46" i="3"/>
  <c r="AO46" i="3"/>
  <c r="AP46" i="3"/>
  <c r="AF72" i="4"/>
  <c r="AH72" i="4"/>
  <c r="AG72" i="4"/>
  <c r="AU64" i="3"/>
  <c r="AW64" i="3"/>
  <c r="AV64" i="3"/>
  <c r="AW49" i="3"/>
  <c r="AU49" i="3"/>
  <c r="AV49" i="3"/>
  <c r="AP44" i="3"/>
  <c r="AN44" i="3"/>
  <c r="AO44" i="3"/>
  <c r="AP120" i="3"/>
  <c r="AN120" i="3"/>
  <c r="AO120" i="3"/>
  <c r="AO91" i="4"/>
  <c r="AN91" i="4"/>
  <c r="AP91" i="4"/>
  <c r="AU45" i="3"/>
  <c r="AV45" i="3"/>
  <c r="AW45" i="3"/>
  <c r="AW30" i="4"/>
  <c r="AV30" i="4"/>
  <c r="AU30" i="4"/>
  <c r="AN104" i="3"/>
  <c r="AP104" i="3"/>
  <c r="AO104" i="3"/>
  <c r="AP62" i="3"/>
  <c r="AO62" i="3"/>
  <c r="AN62" i="3"/>
  <c r="AO106" i="3"/>
  <c r="AN106" i="3"/>
  <c r="AP106" i="3"/>
  <c r="AU66" i="4"/>
  <c r="AW66" i="4"/>
  <c r="AV66" i="4"/>
  <c r="AN100" i="4"/>
  <c r="AO100" i="4"/>
  <c r="AP100" i="4"/>
  <c r="AV68" i="4"/>
  <c r="AW68" i="4"/>
  <c r="AU68" i="4"/>
  <c r="AH119" i="3"/>
  <c r="AF119" i="3"/>
  <c r="AG119" i="3"/>
  <c r="AN57" i="4"/>
  <c r="AO57" i="4"/>
  <c r="AP57" i="4"/>
  <c r="AV80" i="4"/>
  <c r="AU80" i="4"/>
  <c r="AW80" i="4"/>
  <c r="AG52" i="3"/>
  <c r="AF52" i="3"/>
  <c r="AH52" i="3"/>
  <c r="AG53" i="3"/>
  <c r="AF53" i="3"/>
  <c r="AH53" i="3"/>
  <c r="AV75" i="4"/>
  <c r="AW75" i="4"/>
  <c r="AU75" i="4"/>
  <c r="AH22" i="4" l="1"/>
  <c r="AO22" i="3" a="1"/>
  <c r="AO22" i="3" s="1"/>
  <c r="AU22" i="4"/>
  <c r="AH22" i="3"/>
  <c r="AO22" i="4" a="1"/>
  <c r="AO22" i="4" s="1"/>
  <c r="Q3" i="3"/>
  <c r="P3" i="3"/>
  <c r="R3" i="3"/>
  <c r="AV22" i="4"/>
  <c r="AN22" i="4"/>
  <c r="AW22" i="3"/>
  <c r="AF22" i="4"/>
  <c r="AP22" i="3"/>
  <c r="AG22" i="3"/>
  <c r="AV22" i="3"/>
  <c r="AG22" i="4"/>
  <c r="P3" i="4"/>
  <c r="Q3" i="4"/>
  <c r="R3" i="4"/>
  <c r="AN22" i="3"/>
  <c r="AW22" i="4"/>
  <c r="AF22" i="3"/>
  <c r="AP22" i="4"/>
  <c r="AU22" i="3"/>
  <c r="AU21" i="3" s="1"/>
  <c r="AF21" i="3" l="1"/>
  <c r="AN21" i="3"/>
  <c r="AF21" i="4"/>
  <c r="AU21" i="4"/>
  <c r="AN21" i="4"/>
  <c r="AD19" i="3" l="1"/>
  <c r="AD19" i="4"/>
  <c r="AA3" i="4" s="1"/>
  <c r="AA3" i="3"/>
  <c r="AB3" i="3"/>
  <c r="AB3" i="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<sst xmlns="http://schemas.openxmlformats.org/spreadsheetml/2006/main" count="559" uniqueCount="225">
  <si>
    <t>DSS reference shift/ppm:</t>
  </si>
  <si>
    <t>Cutoff chemical shift for pH measurement/ppm:</t>
  </si>
  <si>
    <t>Uncertainty in chemical shift/ppm:</t>
  </si>
  <si>
    <t>pKa,0: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</si>
  <si>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H/ppm: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</si>
  <si>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L/ppm: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</si>
  <si>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L /ppm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</si>
  <si>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z</t>
    </r>
    <r>
      <rPr>
        <vertAlign val="superscript"/>
        <sz val="11"/>
        <color theme="1"/>
        <rFont val="Calibri"/>
        <family val="2"/>
        <scheme val="minor"/>
      </rPr>
      <t>2</t>
    </r>
  </si>
  <si>
    <t>Max ionic strength from buffers/mM:</t>
  </si>
  <si>
    <t>Min ionic strength from buffers/mM:</t>
  </si>
  <si>
    <t>Ionic strength from indicators and analyte/mM:</t>
  </si>
  <si>
    <t>Max total ionic strength/M;</t>
  </si>
  <si>
    <t>Min total ionic strength/M:</t>
  </si>
  <si>
    <t>No rows:</t>
  </si>
  <si>
    <t>zrange/mm</t>
  </si>
  <si>
    <t>Centre of image from tube base/mm:</t>
  </si>
  <si>
    <t>Raw chemical shift data</t>
  </si>
  <si>
    <t>Uncertainty in pKa of each indicator:</t>
  </si>
  <si>
    <t>REFERENCE</t>
  </si>
  <si>
    <t>INDICATORS</t>
  </si>
  <si>
    <t>ANALYTE 1</t>
  </si>
  <si>
    <t>ANALYTE 2</t>
  </si>
  <si>
    <t>ANALYTE 3</t>
  </si>
  <si>
    <t>Referenced chemical shifts</t>
  </si>
  <si>
    <t>Filter chemical shifts</t>
  </si>
  <si>
    <t>Calculate pH of each indicator</t>
  </si>
  <si>
    <t>Calculate sensitivity of each indicator</t>
  </si>
  <si>
    <t>Calculate sensitivity of each pair</t>
  </si>
  <si>
    <t>Weighted pH of each pair</t>
  </si>
  <si>
    <t>Select largest</t>
  </si>
  <si>
    <t>Uncertainty in ph of each indicator</t>
  </si>
  <si>
    <t>Weighted uncertainty in pH of each pair</t>
  </si>
  <si>
    <t>Get uncertainty of the pair used to calculate pH</t>
  </si>
  <si>
    <t>Used for pKa fitting error determination</t>
  </si>
  <si>
    <t>Paste numbers here</t>
  </si>
  <si>
    <t>Random number generator (not linked so Solver doesn't get confused) Copy and paste as values to get more random numbers</t>
  </si>
  <si>
    <t>Row on CSI image</t>
  </si>
  <si>
    <t>Height from tube base/mm</t>
  </si>
  <si>
    <t>I/M</t>
  </si>
  <si>
    <t>pH</t>
  </si>
  <si>
    <t>Uncertainty in pH</t>
  </si>
  <si>
    <t>DSS</t>
  </si>
  <si>
    <t>DCA</t>
  </si>
  <si>
    <t>MPAH</t>
  </si>
  <si>
    <t>MPA</t>
  </si>
  <si>
    <t>Correction based on DSS</t>
  </si>
  <si>
    <t>pH of row</t>
  </si>
  <si>
    <t>Random  pH 1</t>
  </si>
  <si>
    <t>Random pH 2</t>
  </si>
  <si>
    <t>Random pH 3</t>
  </si>
  <si>
    <t>Random number between -1 and 1</t>
  </si>
  <si>
    <t>Random number 1 between -1 and 1</t>
  </si>
  <si>
    <t>Random number 2 between -1 and 1</t>
  </si>
  <si>
    <t>Random number 3 between -1 and 1</t>
  </si>
  <si>
    <t>Random number between 1 and 2</t>
  </si>
  <si>
    <t>Paste table from Mnova in cell H20</t>
  </si>
  <si>
    <t>ARR_DATA(I)</t>
  </si>
  <si>
    <t>MaxPeakPos(0.110,-0.152)</t>
  </si>
  <si>
    <t>MaxPeakPos(6.332,5.867)</t>
  </si>
  <si>
    <t>MaxPeakPos(1.638,0.597)</t>
  </si>
  <si>
    <t>MaxPeakPos(8.678,8.101)</t>
  </si>
  <si>
    <t>MaxPeakPos(2.164,1.728)</t>
  </si>
  <si>
    <t>MaxPeakPos(2.957,2.234)</t>
  </si>
  <si>
    <t>MaxPeakPos(1.776,0.558)</t>
  </si>
  <si>
    <t>MaxPeakPos(4.030,2.894)</t>
  </si>
  <si>
    <t>MaxPeakPos(2.962,2.231)</t>
  </si>
  <si>
    <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1,0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</si>
  <si>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1,0</t>
    </r>
  </si>
  <si>
    <t>Fitting to extract uncertainty in fitted pKa values</t>
  </si>
  <si>
    <r>
      <t>p</t>
    </r>
    <r>
      <rPr>
        <b/>
        <i/>
        <sz val="11"/>
        <color theme="1" tint="0.34998626667073579"/>
        <rFont val="Calibri"/>
        <family val="2"/>
        <scheme val="minor"/>
      </rPr>
      <t>K</t>
    </r>
    <r>
      <rPr>
        <b/>
        <vertAlign val="subscript"/>
        <sz val="11"/>
        <color theme="1" tint="0.34998626667073579"/>
        <rFont val="Calibri"/>
        <family val="2"/>
        <scheme val="minor"/>
      </rPr>
      <t>2,0</t>
    </r>
  </si>
  <si>
    <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2,0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</si>
  <si>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2,0</t>
    </r>
  </si>
  <si>
    <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3,0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</si>
  <si>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</t>
    </r>
    <r>
      <rPr>
        <b/>
        <i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3,0</t>
    </r>
  </si>
  <si>
    <r>
      <t>p</t>
    </r>
    <r>
      <rPr>
        <b/>
        <i/>
        <sz val="11"/>
        <color theme="1" tint="0.34998626667073579"/>
        <rFont val="Calibri"/>
        <family val="2"/>
        <scheme val="minor"/>
      </rPr>
      <t>K</t>
    </r>
    <r>
      <rPr>
        <b/>
        <vertAlign val="subscript"/>
        <sz val="11"/>
        <color theme="1" tint="0.34998626667073579"/>
        <rFont val="Calibri"/>
        <family val="2"/>
        <scheme val="minor"/>
      </rPr>
      <t>3,0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</si>
  <si>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z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/>
        <rFont val="Calibri"/>
        <family val="2"/>
        <scheme val="minor"/>
      </rPr>
      <t>pK1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</si>
  <si>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z</t>
    </r>
    <r>
      <rPr>
        <vertAlign val="super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 tint="0.34998626667073579"/>
        <rFont val="Calibri"/>
        <family val="2"/>
        <scheme val="minor"/>
      </rPr>
      <t>pK1</t>
    </r>
    <r>
      <rPr>
        <sz val="11"/>
        <color theme="1" tint="0.34998626667073579"/>
        <rFont val="Calibri"/>
        <family val="1"/>
        <charset val="2"/>
        <scheme val="minor"/>
      </rPr>
      <t xml:space="preserve"> (linked)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</si>
  <si>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z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/>
        <rFont val="Calibri"/>
        <family val="2"/>
        <scheme val="minor"/>
      </rPr>
      <t>pK2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</si>
  <si>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z</t>
    </r>
    <r>
      <rPr>
        <vertAlign val="super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 tint="0.34998626667073579"/>
        <rFont val="Calibri"/>
        <family val="2"/>
        <scheme val="minor"/>
      </rPr>
      <t>pK2</t>
    </r>
    <r>
      <rPr>
        <sz val="11"/>
        <color theme="1" tint="0.34998626667073579"/>
        <rFont val="Calibri"/>
        <family val="1"/>
        <charset val="2"/>
        <scheme val="minor"/>
      </rPr>
      <t xml:space="preserve"> (linked)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</si>
  <si>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z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/>
        <rFont val="Calibri"/>
        <family val="2"/>
        <scheme val="minor"/>
      </rPr>
      <t>pK3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</si>
  <si>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z</t>
    </r>
    <r>
      <rPr>
        <vertAlign val="super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1"/>
        <charset val="2"/>
        <scheme val="minor"/>
      </rPr>
      <t xml:space="preserve">  </t>
    </r>
    <r>
      <rPr>
        <vertAlign val="subscript"/>
        <sz val="11"/>
        <color theme="1" tint="0.34998626667073579"/>
        <rFont val="Calibri"/>
        <family val="2"/>
        <scheme val="minor"/>
      </rPr>
      <t>pK3</t>
    </r>
    <r>
      <rPr>
        <sz val="11"/>
        <color theme="1" tint="0.34998626667073579"/>
        <rFont val="Calibri"/>
        <family val="1"/>
        <charset val="2"/>
        <scheme val="minor"/>
      </rPr>
      <t xml:space="preserve"> (linked)</t>
    </r>
  </si>
  <si>
    <r>
      <t>Iterate on these with Solver to adjust overall R</t>
    </r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to 1</t>
    </r>
  </si>
  <si>
    <r>
      <t>Iterate on these with Solver to adjust overall R</t>
    </r>
    <r>
      <rPr>
        <vertAlign val="superscript"/>
        <sz val="11"/>
        <color theme="1" tint="0.34998626667073579"/>
        <rFont val="Calibri"/>
        <family val="2"/>
        <scheme val="minor"/>
      </rPr>
      <t xml:space="preserve">2 </t>
    </r>
    <r>
      <rPr>
        <sz val="11"/>
        <color theme="1" tint="0.34998626667073579"/>
        <rFont val="Calibri"/>
        <family val="2"/>
        <scheme val="minor"/>
      </rPr>
      <t>to 1</t>
    </r>
  </si>
  <si>
    <r>
      <t>p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1</t>
    </r>
  </si>
  <si>
    <r>
      <t>p</t>
    </r>
    <r>
      <rPr>
        <i/>
        <sz val="11"/>
        <color theme="1" tint="0.34998626667073579"/>
        <rFont val="Calibri"/>
        <family val="2"/>
        <scheme val="minor"/>
      </rPr>
      <t>K</t>
    </r>
    <r>
      <rPr>
        <vertAlign val="subscript"/>
        <sz val="11"/>
        <color theme="1" tint="0.34998626667073579"/>
        <rFont val="Calibri"/>
        <family val="2"/>
        <scheme val="minor"/>
      </rPr>
      <t>1</t>
    </r>
  </si>
  <si>
    <r>
      <t>p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2</t>
    </r>
  </si>
  <si>
    <r>
      <t>p</t>
    </r>
    <r>
      <rPr>
        <i/>
        <sz val="11"/>
        <color theme="1" tint="0.34998626667073579"/>
        <rFont val="Calibri"/>
        <family val="2"/>
        <scheme val="minor"/>
      </rPr>
      <t>K</t>
    </r>
    <r>
      <rPr>
        <vertAlign val="subscript"/>
        <sz val="11"/>
        <color theme="1" tint="0.34998626667073579"/>
        <rFont val="Calibri"/>
        <family val="2"/>
        <scheme val="minor"/>
      </rPr>
      <t>2</t>
    </r>
  </si>
  <si>
    <r>
      <t>p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3</t>
    </r>
  </si>
  <si>
    <r>
      <t>p</t>
    </r>
    <r>
      <rPr>
        <i/>
        <sz val="11"/>
        <color theme="1" tint="0.34998626667073579"/>
        <rFont val="Calibri"/>
        <family val="2"/>
        <scheme val="minor"/>
      </rPr>
      <t>K</t>
    </r>
    <r>
      <rPr>
        <vertAlign val="subscript"/>
        <sz val="11"/>
        <color theme="1" tint="0.34998626667073579"/>
        <rFont val="Calibri"/>
        <family val="2"/>
        <scheme val="minor"/>
      </rPr>
      <t>3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</si>
  <si>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/ppm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</si>
  <si>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H</t>
    </r>
    <r>
      <rPr>
        <vertAlign val="subscript"/>
        <sz val="11"/>
        <color theme="1" tint="0.34998626667073579"/>
        <rFont val="Calibri"/>
        <family val="2"/>
        <scheme val="minor"/>
      </rPr>
      <t>3</t>
    </r>
    <r>
      <rPr>
        <sz val="11"/>
        <color theme="1" tint="0.34998626667073579"/>
        <rFont val="Calibri"/>
        <family val="2"/>
        <scheme val="minor"/>
      </rPr>
      <t>/ppm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</si>
  <si>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L/ppm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</si>
  <si>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H</t>
    </r>
    <r>
      <rPr>
        <vertAlign val="sub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>L/ppm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</si>
  <si>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/ppm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</si>
  <si>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HL</t>
    </r>
    <r>
      <rPr>
        <vertAlign val="sub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>/ppm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</si>
  <si>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/ppm</t>
    </r>
  </si>
  <si>
    <r>
      <rPr>
        <sz val="11"/>
        <color theme="1" tint="0.34998626667073579"/>
        <rFont val="Symbol"/>
        <family val="1"/>
        <charset val="2"/>
      </rPr>
      <t>d</t>
    </r>
    <r>
      <rPr>
        <sz val="11"/>
        <color theme="1" tint="0.34998626667073579"/>
        <rFont val="Calibri"/>
        <family val="2"/>
        <scheme val="minor"/>
      </rPr>
      <t>L</t>
    </r>
    <r>
      <rPr>
        <vertAlign val="subscript"/>
        <sz val="11"/>
        <color theme="1" tint="0.34998626667073579"/>
        <rFont val="Calibri"/>
        <family val="2"/>
        <scheme val="minor"/>
      </rPr>
      <t>3</t>
    </r>
    <r>
      <rPr>
        <sz val="11"/>
        <color theme="1" tint="0.34998626667073579"/>
        <rFont val="Calibri"/>
        <family val="2"/>
        <scheme val="minor"/>
      </rPr>
      <t>/ppm</t>
    </r>
  </si>
  <si>
    <r>
      <t>R</t>
    </r>
    <r>
      <rPr>
        <b/>
        <vertAlign val="superscript"/>
        <sz val="14"/>
        <rFont val="Calibri"/>
        <family val="2"/>
        <scheme val="minor"/>
      </rPr>
      <t>2</t>
    </r>
    <r>
      <rPr>
        <b/>
        <sz val="14"/>
        <rFont val="Calibri"/>
        <family val="2"/>
        <scheme val="minor"/>
      </rPr>
      <t xml:space="preserve"> (all three sets of parameters):</t>
    </r>
  </si>
  <si>
    <t>Average ionic strength/M: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</si>
  <si>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(Optimise to 1 with Solver):</t>
    </r>
  </si>
  <si>
    <r>
      <t>R</t>
    </r>
    <r>
      <rPr>
        <vertAlign val="super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 xml:space="preserve"> (all resonances):</t>
    </r>
  </si>
  <si>
    <t>These are copied from the pH spreadsheet</t>
  </si>
  <si>
    <t>Referenced analyte shifts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</si>
  <si>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(each resonance):</t>
    </r>
  </si>
  <si>
    <r>
      <t>R</t>
    </r>
    <r>
      <rPr>
        <vertAlign val="super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 xml:space="preserve"> (each resonance):</t>
    </r>
  </si>
  <si>
    <t>pH + random error 1</t>
  </si>
  <si>
    <t>pH + random error 2</t>
  </si>
  <si>
    <t>pH + random error 3</t>
  </si>
  <si>
    <t/>
  </si>
  <si>
    <t>His imid up</t>
  </si>
  <si>
    <t>His alpha</t>
  </si>
  <si>
    <t>His beta dnfield</t>
  </si>
  <si>
    <t>Solver model for fit to extract pKa values</t>
  </si>
  <si>
    <r>
      <t xml:space="preserve">Constraint for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/ppm:</t>
    </r>
  </si>
  <si>
    <r>
      <t xml:space="preserve">Constraint for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/ppm: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</si>
  <si>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constrained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</si>
  <si>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and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constrained</t>
    </r>
  </si>
  <si>
    <r>
      <rPr>
        <sz val="11"/>
        <color theme="1"/>
        <rFont val="Calibri"/>
        <family val="2"/>
        <scheme val="minor"/>
      </rPr>
      <t xml:space="preserve">Solver error analysis fit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constrained</t>
    </r>
  </si>
  <si>
    <t>Solver error analysis fit unconstrained</t>
  </si>
  <si>
    <t>No constraints</t>
  </si>
  <si>
    <t>Initial guesses (copy and paste values)</t>
  </si>
  <si>
    <t>Paste table of analyte resonances from Mnova in cell AA20</t>
  </si>
  <si>
    <t>MaxPeakPos(7.547,6.099)</t>
  </si>
  <si>
    <t>MaxPeakPos(4.306,3.373)</t>
  </si>
  <si>
    <t>MaxPeakPos(3.481,2.766)</t>
  </si>
  <si>
    <t>Imidazole upfield</t>
  </si>
  <si>
    <t>Alpha</t>
  </si>
  <si>
    <t>Beta downfield</t>
  </si>
  <si>
    <t>rtube/mm</t>
  </si>
  <si>
    <t>Mr/gmol-1</t>
  </si>
  <si>
    <t xml:space="preserve">Use buffer components to create controlled pH gradients in AQ solution </t>
  </si>
  <si>
    <t>D/m2s-1</t>
  </si>
  <si>
    <t>Predict pH gradient based on buffer, indicator composition and amount of oxalic acid that has diffused up the tube</t>
  </si>
  <si>
    <t>Thickness of acid layer/mm:</t>
  </si>
  <si>
    <t>Populate buffer table starting from oxalate (Column P) in direction of increasing pKa in columns towards hydroxide (Column I)</t>
  </si>
  <si>
    <t>Top of image/mm:</t>
  </si>
  <si>
    <t>Do not remove hydroxide or oxalate as the pH is calculated differently for these species</t>
  </si>
  <si>
    <t>Bottom of image/mm:</t>
  </si>
  <si>
    <t>pKw:</t>
  </si>
  <si>
    <t>Do not remove bicarbonate if using carbonate as buffer, as the concnetration of bicarbonate is calculated from carbonate</t>
  </si>
  <si>
    <t>Oxalic acid pKa values</t>
  </si>
  <si>
    <t>Adjust</t>
  </si>
  <si>
    <t>pKa1:</t>
  </si>
  <si>
    <t>[Oxalic Acid] top/mM</t>
  </si>
  <si>
    <t>pKa2:</t>
  </si>
  <si>
    <t>[Oxalic Acid] bottom/mM</t>
  </si>
  <si>
    <t>pKa cutoff (same as pKa 2 of oxalic acid):</t>
  </si>
  <si>
    <t>acid cut off pH:</t>
  </si>
  <si>
    <t>Calculated</t>
  </si>
  <si>
    <t>topt/hours:</t>
  </si>
  <si>
    <t>pKa upper  Leave blank if none:</t>
  </si>
  <si>
    <t>Mass oxalic acid to add/mg:</t>
  </si>
  <si>
    <t>Buffers (adjust)</t>
  </si>
  <si>
    <t>Hydroxide (do not remove)</t>
  </si>
  <si>
    <t>Carbonate</t>
  </si>
  <si>
    <t>Borate</t>
  </si>
  <si>
    <t>Tris</t>
  </si>
  <si>
    <t>Phosphate</t>
  </si>
  <si>
    <t>Bicarbonate (Do not remove)</t>
  </si>
  <si>
    <t>Acetate</t>
  </si>
  <si>
    <t>Oxalate (do not remove)</t>
  </si>
  <si>
    <t>Weighted average higher pKa:</t>
  </si>
  <si>
    <t>Ionic strength calculation matirx</t>
  </si>
  <si>
    <t>Buffer concentration/M (adjust this):</t>
  </si>
  <si>
    <t>Average Kb:</t>
  </si>
  <si>
    <t>zH (charge of buffer in protonated form)</t>
  </si>
  <si>
    <t>Total monovalent cations in sample (in addition to H+)/M:</t>
  </si>
  <si>
    <t>zL (charge of buffer in non-protonated form, as added)</t>
  </si>
  <si>
    <t>Acid allocation matrix for buffers (not shared between buffers)</t>
  </si>
  <si>
    <t>Amount of monohydrogen oxalate below acidic cutoff (T)/M:</t>
  </si>
  <si>
    <t>Concentration of monovalent counter cations/M:</t>
  </si>
  <si>
    <t>Centre of NMR image from tube bottom/mm:</t>
  </si>
  <si>
    <t>pKaH (change if change buffers)</t>
  </si>
  <si>
    <t>Cumulative below pKa crit/M</t>
  </si>
  <si>
    <t>Ka/M:</t>
  </si>
  <si>
    <t>cutoff above/below pKa:</t>
  </si>
  <si>
    <t>Weighting for average:</t>
  </si>
  <si>
    <t>(For monoprotic only)</t>
  </si>
  <si>
    <t>Max I/mM;</t>
  </si>
  <si>
    <t>calculation conc/M (do not adjust)</t>
  </si>
  <si>
    <t>Different formula</t>
  </si>
  <si>
    <t>Find total concentration of oxalic acid diffusant when pH just above acid cutoff (T)</t>
  </si>
  <si>
    <t>pH filter</t>
  </si>
  <si>
    <t>Concentration (if has pKa,upper) /M:</t>
  </si>
  <si>
    <t>If concentration of  buffers with higher pKa greater than conc of NaOH</t>
  </si>
  <si>
    <t>Contribution to ionic strength from deprotonated buffer species</t>
  </si>
  <si>
    <t>Different Equation</t>
  </si>
  <si>
    <t>Contribution to ionic strength from H</t>
  </si>
  <si>
    <t>Min I/mM:</t>
  </si>
  <si>
    <t>Cumulative effective conc buffer:</t>
  </si>
  <si>
    <t>Filtered pH</t>
  </si>
  <si>
    <t>Contribution to ionic strength from [H+]</t>
  </si>
  <si>
    <t>Distance from absolute tube bottom/mm</t>
  </si>
  <si>
    <t>Image position/mm</t>
  </si>
  <si>
    <t>I (predicted)/mM assume monovalent cations</t>
  </si>
  <si>
    <t>Residual acid matrix/M</t>
  </si>
  <si>
    <t>NA</t>
  </si>
  <si>
    <t>Shared acid concentration/M</t>
  </si>
  <si>
    <t>pH (average all buffers)</t>
  </si>
  <si>
    <t>From pH</t>
  </si>
  <si>
    <t>0 by definition</t>
  </si>
  <si>
    <t>[Oxalic acid]/mM (Equation S2)</t>
  </si>
  <si>
    <t>Distribution ratio Equation S4 or S7</t>
  </si>
  <si>
    <t>Buffer concentration below pKa crit/M (OxBuff or equivalent) Equation S7:</t>
  </si>
  <si>
    <t>Effective buffer concentration/M  Equation S6:</t>
  </si>
  <si>
    <t>Effective buffer concentration above pKa crit/M (Sigma Beff Equation S7)</t>
  </si>
  <si>
    <t>Buffer concentration (B in Equation S5, or [NaOH]t in S10):</t>
  </si>
  <si>
    <t>Different formula (Sigma Beff/2 +Oxbuff) Equation S8</t>
  </si>
  <si>
    <t>pH from oxalate/dihydrogenoxalate (Equation S8)</t>
  </si>
  <si>
    <t>pH below acidic cut off (Equation S9)</t>
  </si>
  <si>
    <t>Cutoff pH for Equation S15 versus S10:</t>
  </si>
  <si>
    <t>pH (Equation S12 or S15, or S10)</t>
  </si>
  <si>
    <t>pH' (Equation S10), to calculate sigma D (Equation  S12)</t>
  </si>
  <si>
    <t>Total concentration of buffers with pKa upper/M (Sigma Bup,total Equation S13 and S14):</t>
  </si>
  <si>
    <t>Free [OH-]/M Equation S13</t>
  </si>
  <si>
    <t>Kw*([NaOH]t -2Cbuff) Equation S13/M</t>
  </si>
  <si>
    <t>Ka(B-Nt+2Cb+Kw) Equation S13</t>
  </si>
  <si>
    <t>pH equation S15</t>
  </si>
  <si>
    <t>Formate</t>
  </si>
  <si>
    <t>2,6-lutidine</t>
  </si>
  <si>
    <t>Glycine</t>
  </si>
  <si>
    <t>Methylamine</t>
  </si>
  <si>
    <t>(In water, 25degC, Leaist, D. G.; Li, Y.; Poissant, R. J. Chem. Eng. Data 1998, 43, 1048-1055.)</t>
  </si>
  <si>
    <t>These rows lie on the edges of the NMR-active region of the sample and are excluded from analysis</t>
  </si>
  <si>
    <t>Points are only plotted where a pH can be calculated following the procedure described in Section S2 of the Supporting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</si>
</sst>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6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b/>
      <vertAlign val="subscript"/>
      <sz val="11"/>
      <color theme="1" tint="0.34998626667073579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 tint="0.34998626667073579"/>
      <name val="Calibri"/>
      <family val="1"/>
      <charset val="2"/>
      <scheme val="minor"/>
    </font>
    <font>
      <sz val="11"/>
      <color theme="1" tint="0.34998626667073579"/>
      <name val="Symbol"/>
      <family val="1"/>
      <charset val="2"/>
    </font>
    <font>
      <vertAlign val="superscript"/>
      <sz val="11"/>
      <color theme="1" tint="0.34998626667073579"/>
      <name val="Calibri"/>
      <family val="2"/>
      <scheme val="minor"/>
    </font>
    <font>
      <vertAlign val="subscript"/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18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11" fontId="0" fillId="0" borderId="0" xfId="0" applyNumberFormat="1"/>
    <xf numFmtId="0" fontId="0" fillId="2" borderId="0" xfId="0" applyFill="1"/>
    <xf numFmtId="0" fontId="1" fillId="3" borderId="0" xfId="0" applyFont="1" applyFill="1"/>
    <xf numFmtId="0" fontId="2" fillId="2" borderId="0" xfId="0" applyFont="1" applyFill="1"/>
    <xf numFmtId="0" fontId="1" fillId="0" borderId="0" xfId="0" applyFon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1" fillId="7" borderId="0" xfId="0" applyFont="1" applyFill="1"/>
    <xf numFmtId="11" fontId="0" fillId="7" borderId="0" xfId="0" applyNumberFormat="1" applyFill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0" fontId="12" fillId="8" borderId="0" xfId="0" applyFont="1" applyFill="1"/>
    <xf numFmtId="0" fontId="8" fillId="8" borderId="0" xfId="0" applyFont="1" applyFill="1"/>
    <xf numFmtId="0" fontId="0" fillId="9" borderId="0" xfId="0" applyFill="1"/>
    <xf numFmtId="0" fontId="8" fillId="9" borderId="0" xfId="0" applyFont="1" applyFill="1"/>
    <xf numFmtId="0" fontId="2" fillId="9" borderId="0" xfId="0" applyFont="1" applyFill="1"/>
    <xf numFmtId="0" fontId="12" fillId="9" borderId="0" xfId="0" applyFont="1" applyFill="1"/>
    <xf numFmtId="0" fontId="18" fillId="0" borderId="0" xfId="0" applyFont="1" applyAlignment="1">
      <alignment horizontal="center"/>
    </xf>
    <xf numFmtId="0" fontId="19" fillId="0" borderId="0" xfId="0" applyFont="1"/>
    <xf numFmtId="0" fontId="21" fillId="6" borderId="0" xfId="0" applyFont="1" applyFill="1"/>
    <xf numFmtId="0" fontId="8" fillId="6" borderId="0" xfId="0" applyFont="1" applyFill="1"/>
    <xf numFmtId="0" fontId="1" fillId="10" borderId="0" xfId="0" applyFont="1" applyFill="1"/>
    <xf numFmtId="0" fontId="2" fillId="0" borderId="0" xfId="0" applyFont="1"/>
    <xf numFmtId="0" fontId="22" fillId="0" borderId="0" xfId="0" applyFont="1"/>
    <xf numFmtId="0" fontId="0" fillId="11" borderId="0" xfId="0" applyFill="1"/>
    <xf numFmtId="0" fontId="1" fillId="12" borderId="0" xfId="0" applyFont="1" applyFill="1"/>
    <xf numFmtId="2" fontId="0" fillId="2" borderId="0" xfId="0" applyNumberFormat="1" applyFill="1"/>
    <xf numFmtId="0" fontId="25" fillId="0" borderId="0" xfId="0" applyFont="1"/>
    <xf numFmtId="0" fontId="26" fillId="0" borderId="0" xfId="0" applyFont="1"/>
    <xf numFmtId="164" fontId="0" fillId="0" borderId="0" xfId="0" applyNumberFormat="1"/>
    <xf numFmtId="0" fontId="0" fillId="13" borderId="0" xfId="0" applyFill="1"/>
    <xf numFmtId="0" fontId="27" fillId="4" borderId="0" xfId="0" applyFont="1" applyFill="1"/>
    <xf numFmtId="0" fontId="28" fillId="14" borderId="0" xfId="0" applyFont="1" applyFill="1"/>
    <xf numFmtId="0" fontId="27" fillId="2" borderId="0" xfId="0" applyFont="1" applyFill="1"/>
    <xf numFmtId="0" fontId="29" fillId="2" borderId="0" xfId="0" applyFont="1" applyFill="1"/>
    <xf numFmtId="2" fontId="27" fillId="2" borderId="0" xfId="0" applyNumberFormat="1" applyFont="1" applyFill="1"/>
    <xf numFmtId="0" fontId="30" fillId="4" borderId="0" xfId="0" applyFont="1" applyFill="1"/>
    <xf numFmtId="0" fontId="31" fillId="15" borderId="0" xfId="0" applyFont="1" applyFill="1"/>
    <xf numFmtId="0" fontId="31" fillId="4" borderId="0" xfId="0" applyFont="1" applyFill="1"/>
    <xf numFmtId="0" fontId="31" fillId="0" borderId="0" xfId="0" applyFont="1"/>
    <xf numFmtId="0" fontId="23" fillId="4" borderId="0" xfId="0" applyFont="1" applyFill="1"/>
    <xf numFmtId="0" fontId="0" fillId="15" borderId="0" xfId="0" applyFill="1"/>
    <xf numFmtId="0" fontId="29" fillId="0" borderId="0" xfId="0" applyFont="1"/>
    <xf numFmtId="0" fontId="0" fillId="16" borderId="0" xfId="0" applyFill="1"/>
    <xf numFmtId="0" fontId="24" fillId="0" borderId="0" xfId="0" applyFont="1"/>
    <xf numFmtId="0" fontId="32" fillId="17" borderId="0" xfId="0" applyFont="1" applyFill="1"/>
    <xf numFmtId="0" fontId="33" fillId="18" borderId="0" xfId="0" applyFont="1" applyFill="1"/>
    <xf numFmtId="2" fontId="33" fillId="18" borderId="0" xfId="0" applyNumberFormat="1" applyFont="1" applyFill="1"/>
    <xf numFmtId="11" fontId="33" fillId="18" borderId="0" xfId="0" applyNumberFormat="1" applyFont="1" applyFill="1"/>
    <xf numFmtId="0" fontId="0" fillId="18" borderId="0" xfId="0" applyFill="1"/>
    <xf numFmtId="11" fontId="0" fillId="18" borderId="0" xfId="0" applyNumberFormat="1" applyFill="1"/>
    <xf numFmtId="0" fontId="29" fillId="18" borderId="0" xfId="0" applyFont="1" applyFill="1"/>
    <xf numFmtId="0" fontId="34" fillId="0" borderId="0" xfId="0" applyFont="1"/>
    <xf numFmtId="0" fontId="23" fillId="0" borderId="0" xfId="0" applyFont="1"/>
    <xf numFmtId="2" fontId="23" fillId="0" borderId="0" xfId="0" applyNumberFormat="1" applyFont="1"/>
    <xf numFmtId="2" fontId="0" fillId="0" borderId="0" xfId="0" applyNumberFormat="1"/>
    <xf numFmtId="0" fontId="8" fillId="19" borderId="0" xfId="0" applyFont="1" applyFill="1"/>
    <xf numFmtId="0" fontId="0" fillId="20" borderId="0" xfId="0" applyFill="1"/>
    <xf numFmtId="0" fontId="35" fillId="7" borderId="0" xfId="0" applyFont="1" applyFill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26" fillId="7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9978411473625"/>
          <c:y val="3.7673981999151146E-2"/>
          <c:w val="0.86061443996393072"/>
          <c:h val="0.80284266655947656"/>
        </c:manualLayout>
      </c:layout>
      <c:scatterChart>
        <c:scatterStyle val="lineMarker"/>
        <c:varyColors val="0"/>
        <c:ser>
          <c:idx val="0"/>
          <c:order val="0"/>
          <c:tx>
            <c:v>Filtered by distance from pKa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'Gradient prediction'!$B$27:$B$127</c:f>
              <c:numCache>
                <c:formatCode>General</c:formatCode>
                <c:ptCount val="101"/>
                <c:pt idx="0">
                  <c:v>11</c:v>
                </c:pt>
                <c:pt idx="1">
                  <c:v>11.2</c:v>
                </c:pt>
                <c:pt idx="2">
                  <c:v>11.4</c:v>
                </c:pt>
                <c:pt idx="3">
                  <c:v>11.6</c:v>
                </c:pt>
                <c:pt idx="4">
                  <c:v>11.8</c:v>
                </c:pt>
                <c:pt idx="5">
                  <c:v>12</c:v>
                </c:pt>
                <c:pt idx="6">
                  <c:v>12.2</c:v>
                </c:pt>
                <c:pt idx="7">
                  <c:v>12.4</c:v>
                </c:pt>
                <c:pt idx="8">
                  <c:v>12.6</c:v>
                </c:pt>
                <c:pt idx="9">
                  <c:v>12.8</c:v>
                </c:pt>
                <c:pt idx="10">
                  <c:v>13</c:v>
                </c:pt>
                <c:pt idx="11">
                  <c:v>13.2</c:v>
                </c:pt>
                <c:pt idx="12">
                  <c:v>13.4</c:v>
                </c:pt>
                <c:pt idx="13">
                  <c:v>13.6</c:v>
                </c:pt>
                <c:pt idx="14">
                  <c:v>13.8</c:v>
                </c:pt>
                <c:pt idx="15">
                  <c:v>14</c:v>
                </c:pt>
                <c:pt idx="16">
                  <c:v>14.2</c:v>
                </c:pt>
                <c:pt idx="17">
                  <c:v>14.4</c:v>
                </c:pt>
                <c:pt idx="18">
                  <c:v>14.6</c:v>
                </c:pt>
                <c:pt idx="19">
                  <c:v>14.8</c:v>
                </c:pt>
                <c:pt idx="20">
                  <c:v>15</c:v>
                </c:pt>
                <c:pt idx="21">
                  <c:v>15.2</c:v>
                </c:pt>
                <c:pt idx="22">
                  <c:v>15.4</c:v>
                </c:pt>
                <c:pt idx="23">
                  <c:v>15.6</c:v>
                </c:pt>
                <c:pt idx="24">
                  <c:v>15.8</c:v>
                </c:pt>
                <c:pt idx="25">
                  <c:v>16</c:v>
                </c:pt>
                <c:pt idx="26">
                  <c:v>16.2</c:v>
                </c:pt>
                <c:pt idx="27">
                  <c:v>16.399999999999999</c:v>
                </c:pt>
                <c:pt idx="28">
                  <c:v>16.600000000000001</c:v>
                </c:pt>
                <c:pt idx="29">
                  <c:v>16.8</c:v>
                </c:pt>
                <c:pt idx="30">
                  <c:v>17</c:v>
                </c:pt>
                <c:pt idx="31">
                  <c:v>17.2</c:v>
                </c:pt>
                <c:pt idx="32">
                  <c:v>17.399999999999999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18.2</c:v>
                </c:pt>
                <c:pt idx="37">
                  <c:v>18.399999999999999</c:v>
                </c:pt>
                <c:pt idx="38">
                  <c:v>18.600000000000001</c:v>
                </c:pt>
                <c:pt idx="39">
                  <c:v>18.8</c:v>
                </c:pt>
                <c:pt idx="40">
                  <c:v>19</c:v>
                </c:pt>
                <c:pt idx="41">
                  <c:v>19.2</c:v>
                </c:pt>
                <c:pt idx="42">
                  <c:v>19.399999999999999</c:v>
                </c:pt>
                <c:pt idx="43">
                  <c:v>19.600000000000001</c:v>
                </c:pt>
                <c:pt idx="44">
                  <c:v>19.8</c:v>
                </c:pt>
                <c:pt idx="45">
                  <c:v>20</c:v>
                </c:pt>
                <c:pt idx="46">
                  <c:v>20.2</c:v>
                </c:pt>
                <c:pt idx="47">
                  <c:v>20.399999999999999</c:v>
                </c:pt>
                <c:pt idx="48">
                  <c:v>20.6</c:v>
                </c:pt>
                <c:pt idx="49">
                  <c:v>20.8</c:v>
                </c:pt>
                <c:pt idx="50">
                  <c:v>21</c:v>
                </c:pt>
                <c:pt idx="51">
                  <c:v>21.2</c:v>
                </c:pt>
                <c:pt idx="52">
                  <c:v>21.4</c:v>
                </c:pt>
                <c:pt idx="53">
                  <c:v>21.6</c:v>
                </c:pt>
                <c:pt idx="54">
                  <c:v>21.8</c:v>
                </c:pt>
                <c:pt idx="55">
                  <c:v>22</c:v>
                </c:pt>
                <c:pt idx="56">
                  <c:v>22.2</c:v>
                </c:pt>
                <c:pt idx="57">
                  <c:v>22.4</c:v>
                </c:pt>
                <c:pt idx="58">
                  <c:v>22.6</c:v>
                </c:pt>
                <c:pt idx="59">
                  <c:v>22.8</c:v>
                </c:pt>
                <c:pt idx="60">
                  <c:v>23</c:v>
                </c:pt>
                <c:pt idx="61">
                  <c:v>23.2</c:v>
                </c:pt>
                <c:pt idx="62">
                  <c:v>23.4</c:v>
                </c:pt>
                <c:pt idx="63">
                  <c:v>23.6</c:v>
                </c:pt>
                <c:pt idx="64">
                  <c:v>23.8</c:v>
                </c:pt>
                <c:pt idx="65">
                  <c:v>24</c:v>
                </c:pt>
                <c:pt idx="66">
                  <c:v>24.2</c:v>
                </c:pt>
                <c:pt idx="67">
                  <c:v>24.4</c:v>
                </c:pt>
                <c:pt idx="68">
                  <c:v>24.6</c:v>
                </c:pt>
                <c:pt idx="69">
                  <c:v>24.8</c:v>
                </c:pt>
                <c:pt idx="70">
                  <c:v>25</c:v>
                </c:pt>
                <c:pt idx="71">
                  <c:v>25.2</c:v>
                </c:pt>
                <c:pt idx="72">
                  <c:v>25.4</c:v>
                </c:pt>
                <c:pt idx="73">
                  <c:v>25.6</c:v>
                </c:pt>
                <c:pt idx="74">
                  <c:v>25.8</c:v>
                </c:pt>
                <c:pt idx="75">
                  <c:v>26</c:v>
                </c:pt>
                <c:pt idx="76">
                  <c:v>26.2</c:v>
                </c:pt>
                <c:pt idx="77">
                  <c:v>26.4</c:v>
                </c:pt>
                <c:pt idx="78">
                  <c:v>26.6</c:v>
                </c:pt>
                <c:pt idx="79">
                  <c:v>26.8</c:v>
                </c:pt>
                <c:pt idx="80">
                  <c:v>27</c:v>
                </c:pt>
                <c:pt idx="81">
                  <c:v>27.2</c:v>
                </c:pt>
                <c:pt idx="82">
                  <c:v>27.4</c:v>
                </c:pt>
                <c:pt idx="83">
                  <c:v>27.6</c:v>
                </c:pt>
                <c:pt idx="84">
                  <c:v>27.8</c:v>
                </c:pt>
                <c:pt idx="85">
                  <c:v>28</c:v>
                </c:pt>
                <c:pt idx="86">
                  <c:v>28.2</c:v>
                </c:pt>
                <c:pt idx="87">
                  <c:v>28.4</c:v>
                </c:pt>
                <c:pt idx="88">
                  <c:v>28.6</c:v>
                </c:pt>
                <c:pt idx="89">
                  <c:v>28.8</c:v>
                </c:pt>
                <c:pt idx="90">
                  <c:v>29</c:v>
                </c:pt>
                <c:pt idx="91">
                  <c:v>29.2</c:v>
                </c:pt>
                <c:pt idx="92">
                  <c:v>29.4</c:v>
                </c:pt>
                <c:pt idx="93">
                  <c:v>29.6</c:v>
                </c:pt>
                <c:pt idx="94">
                  <c:v>29.8</c:v>
                </c:pt>
                <c:pt idx="95">
                  <c:v>30</c:v>
                </c:pt>
                <c:pt idx="96">
                  <c:v>30.2</c:v>
                </c:pt>
                <c:pt idx="97">
                  <c:v>30.4</c:v>
                </c:pt>
                <c:pt idx="98">
                  <c:v>30.6</c:v>
                </c:pt>
                <c:pt idx="99">
                  <c:v>30.8</c:v>
                </c:pt>
                <c:pt idx="100">
                  <c:v>31</c:v>
                </c:pt>
              </c:numCache>
            </c:numRef>
          </c:xVal>
          <c:yVal>
            <c:numRef>
              <c:f>'Gradient prediction'!$E$27:$E$127</c:f>
              <c:numCache>
                <c:formatCode>0.00</c:formatCode>
                <c:ptCount val="101"/>
                <c:pt idx="0">
                  <c:v>1.661595179249002</c:v>
                </c:pt>
                <c:pt idx="1">
                  <c:v>1.6892565303537284</c:v>
                </c:pt>
                <c:pt idx="2">
                  <c:v>1.7189620255405715</c:v>
                </c:pt>
                <c:pt idx="3">
                  <c:v>1.750997279715957</c:v>
                </c:pt>
                <c:pt idx="4">
                  <c:v>1.7857169155828396</c:v>
                </c:pt>
                <c:pt idx="5">
                  <c:v>1.8235686291566151</c:v>
                </c:pt>
                <c:pt idx="6">
                  <c:v>1.8651287581943412</c:v>
                </c:pt>
                <c:pt idx="7">
                  <c:v>1.9111566552106218</c:v>
                </c:pt>
                <c:pt idx="8">
                  <c:v>1.9626812207848465</c:v>
                </c:pt>
                <c:pt idx="9">
                  <c:v>2.0211455238548237</c:v>
                </c:pt>
                <c:pt idx="10">
                  <c:v>2.088663660553657</c:v>
                </c:pt>
                <c:pt idx="11">
                  <c:v>2.1685139239207274</c:v>
                </c:pt>
                <c:pt idx="12">
                  <c:v>2.2661893046185777</c:v>
                </c:pt>
                <c:pt idx="13">
                  <c:v>2.3919884398586539</c:v>
                </c:pt>
                <c:pt idx="14">
                  <c:v>2.5690338091498965</c:v>
                </c:pt>
                <c:pt idx="15">
                  <c:v>2.8711103070711324</c:v>
                </c:pt>
                <c:pt idx="16">
                  <c:v>3.2039782950011961</c:v>
                </c:pt>
                <c:pt idx="17">
                  <c:v>3.367690655363841</c:v>
                </c:pt>
                <c:pt idx="18">
                  <c:v>3.5076356961369957</c:v>
                </c:pt>
                <c:pt idx="19">
                  <c:v>3.634676124171512</c:v>
                </c:pt>
                <c:pt idx="20">
                  <c:v>3.7553050544715822</c:v>
                </c:pt>
                <c:pt idx="21">
                  <c:v>3.8743118558835263</c:v>
                </c:pt>
                <c:pt idx="22">
                  <c:v>3.9960971087104937</c:v>
                </c:pt>
                <c:pt idx="23">
                  <c:v>4.1257297083835178</c:v>
                </c:pt>
                <c:pt idx="24">
                  <c:v>4.2704589167695426</c:v>
                </c:pt>
                <c:pt idx="25">
                  <c:v>4.4430941109307316</c:v>
                </c:pt>
                <c:pt idx="26">
                  <c:v>#N/A</c:v>
                </c:pt>
                <c:pt idx="27">
                  <c:v>#N/A</c:v>
                </c:pt>
                <c:pt idx="28">
                  <c:v>4.9536599114885629</c:v>
                </c:pt>
                <c:pt idx="29">
                  <c:v>#N/A</c:v>
                </c:pt>
                <c:pt idx="30">
                  <c:v>#N/A</c:v>
                </c:pt>
                <c:pt idx="31">
                  <c:v>5.7537760490381906</c:v>
                </c:pt>
                <c:pt idx="32">
                  <c:v>6.1246807106073717</c:v>
                </c:pt>
                <c:pt idx="33">
                  <c:v>#N/A</c:v>
                </c:pt>
                <c:pt idx="34">
                  <c:v>6.6778648157014144</c:v>
                </c:pt>
                <c:pt idx="35">
                  <c:v>6.979081536335368</c:v>
                </c:pt>
                <c:pt idx="36">
                  <c:v>7.310830957621576</c:v>
                </c:pt>
                <c:pt idx="37">
                  <c:v>#N/A</c:v>
                </c:pt>
                <c:pt idx="38">
                  <c:v>7.6865041183077478</c:v>
                </c:pt>
                <c:pt idx="39">
                  <c:v>7.9366103835162711</c:v>
                </c:pt>
                <c:pt idx="40">
                  <c:v>8.1921738654952598</c:v>
                </c:pt>
                <c:pt idx="41">
                  <c:v>#N/A</c:v>
                </c:pt>
                <c:pt idx="42">
                  <c:v>#N/A</c:v>
                </c:pt>
                <c:pt idx="43">
                  <c:v>8.7069101464917633</c:v>
                </c:pt>
                <c:pt idx="44">
                  <c:v>8.9012178804608979</c:v>
                </c:pt>
                <c:pt idx="45">
                  <c:v>9.0903180331661897</c:v>
                </c:pt>
                <c:pt idx="46">
                  <c:v>9.303016385209137</c:v>
                </c:pt>
                <c:pt idx="47">
                  <c:v>#N/A</c:v>
                </c:pt>
                <c:pt idx="48">
                  <c:v>#N/A</c:v>
                </c:pt>
                <c:pt idx="49">
                  <c:v>9.6083513866892556</c:v>
                </c:pt>
                <c:pt idx="50">
                  <c:v>9.7586320081297906</c:v>
                </c:pt>
                <c:pt idx="51">
                  <c:v>9.8896903410958537</c:v>
                </c:pt>
                <c:pt idx="52">
                  <c:v>10.014815147865479</c:v>
                </c:pt>
                <c:pt idx="53">
                  <c:v>10.142014216619053</c:v>
                </c:pt>
                <c:pt idx="54">
                  <c:v>10.278773634972035</c:v>
                </c:pt>
                <c:pt idx="55">
                  <c:v>10.43532897724959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11.083307523183066</c:v>
                </c:pt>
                <c:pt idx="61">
                  <c:v>11.267294399889828</c:v>
                </c:pt>
                <c:pt idx="62">
                  <c:v>11.388904541758018</c:v>
                </c:pt>
                <c:pt idx="63">
                  <c:v>11.478227569157424</c:v>
                </c:pt>
                <c:pt idx="64">
                  <c:v>11.547776110458317</c:v>
                </c:pt>
                <c:pt idx="65">
                  <c:v>11.603970030671716</c:v>
                </c:pt>
                <c:pt idx="66">
                  <c:v>11.65054618248349</c:v>
                </c:pt>
                <c:pt idx="67">
                  <c:v>11.68987310596663</c:v>
                </c:pt>
                <c:pt idx="68">
                  <c:v>11.723547618357554</c:v>
                </c:pt>
                <c:pt idx="69">
                  <c:v>11.752697953957528</c:v>
                </c:pt>
                <c:pt idx="70">
                  <c:v>11.778151250383644</c:v>
                </c:pt>
                <c:pt idx="71">
                  <c:v>11.800532277323615</c:v>
                </c:pt>
                <c:pt idx="72">
                  <c:v>11.820324723274462</c:v>
                </c:pt>
                <c:pt idx="73">
                  <c:v>11.837910883935848</c:v>
                </c:pt>
                <c:pt idx="74">
                  <c:v>11.853598287099484</c:v>
                </c:pt>
                <c:pt idx="75">
                  <c:v>11.867638096231254</c:v>
                </c:pt>
                <c:pt idx="76">
                  <c:v>11.880238162372217</c:v>
                </c:pt>
                <c:pt idx="77">
                  <c:v>11.891572489491329</c:v>
                </c:pt>
                <c:pt idx="78">
                  <c:v>11.901788234552841</c:v>
                </c:pt>
                <c:pt idx="79">
                  <c:v>11.911010974867228</c:v>
                </c:pt>
                <c:pt idx="80">
                  <c:v>11.919348733353722</c:v>
                </c:pt>
                <c:pt idx="81">
                  <c:v>11.926895097619864</c:v>
                </c:pt>
                <c:pt idx="82">
                  <c:v>11.93373166740623</c:v>
                </c:pt>
                <c:pt idx="83">
                  <c:v>11.939929997097634</c:v>
                </c:pt>
                <c:pt idx="84">
                  <c:v>11.945553153694069</c:v>
                </c:pt>
                <c:pt idx="85">
                  <c:v>11.95065697846484</c:v>
                </c:pt>
                <c:pt idx="86">
                  <c:v>11.955291117799325</c:v>
                </c:pt>
                <c:pt idx="87">
                  <c:v>11.959499872498009</c:v>
                </c:pt>
                <c:pt idx="88">
                  <c:v>11.963322902933415</c:v>
                </c:pt>
                <c:pt idx="89">
                  <c:v>11.96679581882411</c:v>
                </c:pt>
                <c:pt idx="90">
                  <c:v>11.969950675904707</c:v>
                </c:pt>
                <c:pt idx="91">
                  <c:v>11.972816396918251</c:v>
                </c:pt>
                <c:pt idx="92">
                  <c:v>11.975419130670447</c:v>
                </c:pt>
                <c:pt idx="93">
                  <c:v>11.977782560060128</c:v>
                </c:pt>
                <c:pt idx="94">
                  <c:v>11.979928167817107</c:v>
                </c:pt>
                <c:pt idx="95">
                  <c:v>11.981875466977774</c:v>
                </c:pt>
                <c:pt idx="96">
                  <c:v>11.983642201793923</c:v>
                </c:pt>
                <c:pt idx="97">
                  <c:v>11.98524452371529</c:v>
                </c:pt>
                <c:pt idx="98">
                  <c:v>11.98669714624716</c:v>
                </c:pt>
                <c:pt idx="99">
                  <c:v>11.988013481812722</c:v>
                </c:pt>
                <c:pt idx="100">
                  <c:v>11.989205763209462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6D-45B2-A53F-CD4946C25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652792"/>
        <c:axId val="518655088"/>
      </c:scatterChart>
      <c:valAx>
        <c:axId val="518652792"/>
        <c:scaling>
          <c:orientation val="minMax"/>
          <c:max val="3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Vertical position up tube/mm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655088"/>
        <c:crosses val="autoZero"/>
        <c:crossBetween val="midCat"/>
      </c:valAx>
      <c:valAx>
        <c:axId val="518655088"/>
        <c:scaling>
          <c:orientation val="minMax"/>
          <c:max val="13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4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65279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62215674695993"/>
          <c:y val="2.9374800374365746E-2"/>
          <c:w val="0.83895505142557181"/>
          <c:h val="0.83962232000854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 Mnova'!$F$23</c:f>
              <c:strCache>
                <c:ptCount val="1"/>
                <c:pt idx="0">
                  <c:v>Imidazole upfield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Mnova'!$F$24:$F$112</c:f>
              <c:numCache>
                <c:formatCode>General</c:formatCode>
                <c:ptCount val="89"/>
                <c:pt idx="0">
                  <c:v>7.3919410000000001</c:v>
                </c:pt>
                <c:pt idx="1">
                  <c:v>7.3934940000000005</c:v>
                </c:pt>
                <c:pt idx="2">
                  <c:v>7.3913390000000003</c:v>
                </c:pt>
                <c:pt idx="3">
                  <c:v>7.3921789999999996</c:v>
                </c:pt>
                <c:pt idx="4">
                  <c:v>7.3910410000000004</c:v>
                </c:pt>
                <c:pt idx="5">
                  <c:v>7.3906000000000001</c:v>
                </c:pt>
                <c:pt idx="6">
                  <c:v>7.3917739999999998</c:v>
                </c:pt>
                <c:pt idx="7">
                  <c:v>7.3875039999999998</c:v>
                </c:pt>
                <c:pt idx="8">
                  <c:v>7.3882470000000007</c:v>
                </c:pt>
                <c:pt idx="9">
                  <c:v>7.3856279999999996</c:v>
                </c:pt>
                <c:pt idx="10">
                  <c:v>7.388566</c:v>
                </c:pt>
                <c:pt idx="11">
                  <c:v>7.387664</c:v>
                </c:pt>
                <c:pt idx="12">
                  <c:v>7.3859940000000002</c:v>
                </c:pt>
                <c:pt idx="13">
                  <c:v>7.3853270000000002</c:v>
                </c:pt>
                <c:pt idx="14">
                  <c:v>7.3853840000000002</c:v>
                </c:pt>
                <c:pt idx="15">
                  <c:v>7.3856250000000001</c:v>
                </c:pt>
                <c:pt idx="16">
                  <c:v>7.385249</c:v>
                </c:pt>
                <c:pt idx="17">
                  <c:v>7.3848399999999996</c:v>
                </c:pt>
                <c:pt idx="18">
                  <c:v>7.3841460000000003</c:v>
                </c:pt>
                <c:pt idx="19">
                  <c:v>7.3839369999999995</c:v>
                </c:pt>
                <c:pt idx="20">
                  <c:v>7.3831720000000001</c:v>
                </c:pt>
                <c:pt idx="21">
                  <c:v>7.3828360000000002</c:v>
                </c:pt>
                <c:pt idx="22">
                  <c:v>7.3824649999999998</c:v>
                </c:pt>
                <c:pt idx="23">
                  <c:v>7.3799289999999997</c:v>
                </c:pt>
                <c:pt idx="24">
                  <c:v>7.3788030000000004</c:v>
                </c:pt>
                <c:pt idx="25">
                  <c:v>7.3782399999999999</c:v>
                </c:pt>
                <c:pt idx="26">
                  <c:v>7.3794599999999999</c:v>
                </c:pt>
                <c:pt idx="27">
                  <c:v>7.3790319999999996</c:v>
                </c:pt>
                <c:pt idx="28">
                  <c:v>7.3778090000000001</c:v>
                </c:pt>
                <c:pt idx="29">
                  <c:v>7.3796300000000006</c:v>
                </c:pt>
                <c:pt idx="30">
                  <c:v>7.3802710000000005</c:v>
                </c:pt>
                <c:pt idx="31">
                  <c:v>7.3776649999999995</c:v>
                </c:pt>
                <c:pt idx="32">
                  <c:v>7.3755009999999999</c:v>
                </c:pt>
                <c:pt idx="33">
                  <c:v>7.3749139999999995</c:v>
                </c:pt>
                <c:pt idx="34">
                  <c:v>7.3746200000000002</c:v>
                </c:pt>
                <c:pt idx="35">
                  <c:v>7.3720940000000006</c:v>
                </c:pt>
                <c:pt idx="36">
                  <c:v>7.3725990000000001</c:v>
                </c:pt>
                <c:pt idx="37">
                  <c:v>7.373875</c:v>
                </c:pt>
                <c:pt idx="38">
                  <c:v>7.3724930000000004</c:v>
                </c:pt>
                <c:pt idx="39">
                  <c:v>7.3695649999999997</c:v>
                </c:pt>
                <c:pt idx="40">
                  <c:v>7.370806</c:v>
                </c:pt>
                <c:pt idx="41">
                  <c:v>7.3705420000000004</c:v>
                </c:pt>
                <c:pt idx="42">
                  <c:v>7.367591</c:v>
                </c:pt>
                <c:pt idx="43">
                  <c:v>7.3676529999999998</c:v>
                </c:pt>
                <c:pt idx="44">
                  <c:v>7.3675139999999999</c:v>
                </c:pt>
                <c:pt idx="45">
                  <c:v>7.3661849999999998</c:v>
                </c:pt>
                <c:pt idx="46">
                  <c:v>7.3668750000000003</c:v>
                </c:pt>
                <c:pt idx="47">
                  <c:v>7.3650229999999999</c:v>
                </c:pt>
                <c:pt idx="48">
                  <c:v>7.3630330000000006</c:v>
                </c:pt>
                <c:pt idx="49">
                  <c:v>7.3622750000000003</c:v>
                </c:pt>
                <c:pt idx="50">
                  <c:v>7.3628999999999998</c:v>
                </c:pt>
                <c:pt idx="51">
                  <c:v>7.3610950000000006</c:v>
                </c:pt>
                <c:pt idx="52">
                  <c:v>7.363226</c:v>
                </c:pt>
                <c:pt idx="53">
                  <c:v>7.3613939999999998</c:v>
                </c:pt>
                <c:pt idx="54">
                  <c:v>7.3594309999999998</c:v>
                </c:pt>
                <c:pt idx="55">
                  <c:v>7.3574259999999994</c:v>
                </c:pt>
                <c:pt idx="56">
                  <c:v>7.3562979999999998</c:v>
                </c:pt>
                <c:pt idx="57">
                  <c:v>7.3538519999999998</c:v>
                </c:pt>
                <c:pt idx="58">
                  <c:v>7.3526799999999994</c:v>
                </c:pt>
                <c:pt idx="59">
                  <c:v>7.3504700000000005</c:v>
                </c:pt>
                <c:pt idx="60">
                  <c:v>7.3476119999999998</c:v>
                </c:pt>
                <c:pt idx="61">
                  <c:v>7.342937</c:v>
                </c:pt>
                <c:pt idx="62">
                  <c:v>7.3380809999999999</c:v>
                </c:pt>
                <c:pt idx="63">
                  <c:v>7.3256679999999994</c:v>
                </c:pt>
                <c:pt idx="64">
                  <c:v>7.295687</c:v>
                </c:pt>
                <c:pt idx="65">
                  <c:v>7.2683610000000005</c:v>
                </c:pt>
                <c:pt idx="66">
                  <c:v>7.211163</c:v>
                </c:pt>
                <c:pt idx="67">
                  <c:v>7.1735560000000005</c:v>
                </c:pt>
                <c:pt idx="68">
                  <c:v>7.1288980000000004</c:v>
                </c:pt>
                <c:pt idx="69">
                  <c:v>7.1013489999999999</c:v>
                </c:pt>
                <c:pt idx="70">
                  <c:v>7.0805170000000004</c:v>
                </c:pt>
                <c:pt idx="71">
                  <c:v>7.056915</c:v>
                </c:pt>
                <c:pt idx="72">
                  <c:v>7.0415519999999994</c:v>
                </c:pt>
                <c:pt idx="73">
                  <c:v>7.0294099999999995</c:v>
                </c:pt>
                <c:pt idx="74">
                  <c:v>7.0177940000000003</c:v>
                </c:pt>
                <c:pt idx="75">
                  <c:v>7.0116589999999999</c:v>
                </c:pt>
                <c:pt idx="76">
                  <c:v>7.0060029999999998</c:v>
                </c:pt>
                <c:pt idx="77">
                  <c:v>6.9959850000000001</c:v>
                </c:pt>
                <c:pt idx="78">
                  <c:v>6.9878530000000003</c:v>
                </c:pt>
                <c:pt idx="79">
                  <c:v>6.9786530000000004</c:v>
                </c:pt>
                <c:pt idx="80">
                  <c:v>6.9672719999999995</c:v>
                </c:pt>
                <c:pt idx="81">
                  <c:v>6.9561390000000003</c:v>
                </c:pt>
                <c:pt idx="82">
                  <c:v>6.947851</c:v>
                </c:pt>
                <c:pt idx="83">
                  <c:v>6.9392050000000003</c:v>
                </c:pt>
                <c:pt idx="84">
                  <c:v>6.9320409999999999</c:v>
                </c:pt>
                <c:pt idx="85">
                  <c:v>6.9257459999999993</c:v>
                </c:pt>
                <c:pt idx="86">
                  <c:v>6.9209379999999996</c:v>
                </c:pt>
                <c:pt idx="87">
                  <c:v>6.9145430000000001</c:v>
                </c:pt>
                <c:pt idx="88">
                  <c:v>6.9112100000000005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1D-489F-BF00-12D88AA6DA7C}"/>
            </c:ext>
          </c:extLst>
        </c:ser>
        <c:ser>
          <c:idx val="1"/>
          <c:order val="1"/>
          <c:tx>
            <c:v>Fit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Mnova'!$K$24:$K$112</c:f>
              <c:numCache>
                <c:formatCode>General</c:formatCode>
                <c:ptCount val="89"/>
                <c:pt idx="0">
                  <c:v>7.3913533889308063</c:v>
                </c:pt>
                <c:pt idx="1">
                  <c:v>7.3909223644421838</c:v>
                </c:pt>
                <c:pt idx="2">
                  <c:v>7.3910085663617995</c:v>
                </c:pt>
                <c:pt idx="3">
                  <c:v>7.3901114210542778</c:v>
                </c:pt>
                <c:pt idx="4">
                  <c:v>7.3905033409509375</c:v>
                </c:pt>
                <c:pt idx="5">
                  <c:v>7.3899523473628603</c:v>
                </c:pt>
                <c:pt idx="6">
                  <c:v>7.3903113742081112</c:v>
                </c:pt>
                <c:pt idx="7">
                  <c:v>7.3892528899394261</c:v>
                </c:pt>
                <c:pt idx="8">
                  <c:v>7.3885460036069377</c:v>
                </c:pt>
                <c:pt idx="9">
                  <c:v>7.3888464491497947</c:v>
                </c:pt>
                <c:pt idx="10">
                  <c:v>7.3880593662764324</c:v>
                </c:pt>
                <c:pt idx="11">
                  <c:v>7.3880081129489179</c:v>
                </c:pt>
                <c:pt idx="12">
                  <c:v>7.3871203714135252</c:v>
                </c:pt>
                <c:pt idx="13">
                  <c:v>7.3877082654151645</c:v>
                </c:pt>
                <c:pt idx="14">
                  <c:v>7.3872525817774086</c:v>
                </c:pt>
                <c:pt idx="15">
                  <c:v>7.3864725049453916</c:v>
                </c:pt>
                <c:pt idx="16">
                  <c:v>7.3857771915512131</c:v>
                </c:pt>
                <c:pt idx="17">
                  <c:v>7.3852809442633154</c:v>
                </c:pt>
                <c:pt idx="18">
                  <c:v>7.3843016260027516</c:v>
                </c:pt>
                <c:pt idx="19">
                  <c:v>7.3842058734842295</c:v>
                </c:pt>
                <c:pt idx="20">
                  <c:v>7.3831407091610863</c:v>
                </c:pt>
                <c:pt idx="21">
                  <c:v>7.383012804371063</c:v>
                </c:pt>
                <c:pt idx="22">
                  <c:v>7.3826434580229412</c:v>
                </c:pt>
                <c:pt idx="23">
                  <c:v>7.3810424149894969</c:v>
                </c:pt>
                <c:pt idx="24">
                  <c:v>7.3807763054349902</c:v>
                </c:pt>
                <c:pt idx="25">
                  <c:v>7.3799580242676175</c:v>
                </c:pt>
                <c:pt idx="26">
                  <c:v>7.3792609352570349</c:v>
                </c:pt>
                <c:pt idx="27">
                  <c:v>7.3791159748428408</c:v>
                </c:pt>
                <c:pt idx="28">
                  <c:v>7.3779530296952371</c:v>
                </c:pt>
                <c:pt idx="29">
                  <c:v>7.3771595113304445</c:v>
                </c:pt>
                <c:pt idx="30">
                  <c:v>7.3768136347616586</c:v>
                </c:pt>
                <c:pt idx="31">
                  <c:v>7.3759068523681162</c:v>
                </c:pt>
                <c:pt idx="32">
                  <c:v>7.3748051929104008</c:v>
                </c:pt>
                <c:pt idx="33">
                  <c:v>7.3741098067640056</c:v>
                </c:pt>
                <c:pt idx="34">
                  <c:v>7.3733997988954636</c:v>
                </c:pt>
                <c:pt idx="35">
                  <c:v>7.3723413008582135</c:v>
                </c:pt>
                <c:pt idx="36">
                  <c:v>7.371063932480646</c:v>
                </c:pt>
                <c:pt idx="37">
                  <c:v>7.3707419579042277</c:v>
                </c:pt>
                <c:pt idx="38">
                  <c:v>7.3699025927546309</c:v>
                </c:pt>
                <c:pt idx="39">
                  <c:v>7.3690393358181909</c:v>
                </c:pt>
                <c:pt idx="40">
                  <c:v>7.3678977211835761</c:v>
                </c:pt>
                <c:pt idx="41">
                  <c:v>7.3672950471954559</c:v>
                </c:pt>
                <c:pt idx="42">
                  <c:v>7.3663296702313703</c:v>
                </c:pt>
                <c:pt idx="43">
                  <c:v>7.3677331904445715</c:v>
                </c:pt>
                <c:pt idx="44">
                  <c:v>7.3668001798666785</c:v>
                </c:pt>
                <c:pt idx="45">
                  <c:v>7.3659832258630775</c:v>
                </c:pt>
                <c:pt idx="46">
                  <c:v>7.364991983700536</c:v>
                </c:pt>
                <c:pt idx="47">
                  <c:v>7.3641281605586197</c:v>
                </c:pt>
                <c:pt idx="48">
                  <c:v>7.3632719877106103</c:v>
                </c:pt>
                <c:pt idx="49">
                  <c:v>7.3622188500366414</c:v>
                </c:pt>
                <c:pt idx="50">
                  <c:v>7.3617822701715845</c:v>
                </c:pt>
                <c:pt idx="51">
                  <c:v>7.3606797933322685</c:v>
                </c:pt>
                <c:pt idx="52">
                  <c:v>7.3600272967148301</c:v>
                </c:pt>
                <c:pt idx="53">
                  <c:v>7.3594129332803808</c:v>
                </c:pt>
                <c:pt idx="54">
                  <c:v>7.3586061004508627</c:v>
                </c:pt>
                <c:pt idx="55">
                  <c:v>7.3579609409595204</c:v>
                </c:pt>
                <c:pt idx="56">
                  <c:v>7.3570235981439591</c:v>
                </c:pt>
                <c:pt idx="57">
                  <c:v>7.3557750096900536</c:v>
                </c:pt>
                <c:pt idx="58">
                  <c:v>7.35468329626275</c:v>
                </c:pt>
                <c:pt idx="59">
                  <c:v>7.3525992365722681</c:v>
                </c:pt>
                <c:pt idx="60">
                  <c:v>7.350027866929894</c:v>
                </c:pt>
                <c:pt idx="61">
                  <c:v>7.3448923389954901</c:v>
                </c:pt>
                <c:pt idx="62">
                  <c:v>7.3397334891893706</c:v>
                </c:pt>
                <c:pt idx="63">
                  <c:v>7.3264353820181976</c:v>
                </c:pt>
                <c:pt idx="64">
                  <c:v>7.3054419295145525</c:v>
                </c:pt>
                <c:pt idx="65">
                  <c:v>7.2689458655447412</c:v>
                </c:pt>
                <c:pt idx="66">
                  <c:v>7.2146220853764795</c:v>
                </c:pt>
                <c:pt idx="67">
                  <c:v>7.1712984000091557</c:v>
                </c:pt>
                <c:pt idx="68">
                  <c:v>7.1284041551096573</c:v>
                </c:pt>
                <c:pt idx="69">
                  <c:v>7.0969499444391504</c:v>
                </c:pt>
                <c:pt idx="70">
                  <c:v>7.0713651569307858</c:v>
                </c:pt>
                <c:pt idx="71">
                  <c:v>7.0518942298020484</c:v>
                </c:pt>
                <c:pt idx="72">
                  <c:v>7.0313365069232754</c:v>
                </c:pt>
                <c:pt idx="73">
                  <c:v>7.0286222519314805</c:v>
                </c:pt>
                <c:pt idx="74">
                  <c:v>7.0197986028153929</c:v>
                </c:pt>
                <c:pt idx="75">
                  <c:v>7.0130408031896856</c:v>
                </c:pt>
                <c:pt idx="76">
                  <c:v>7.008331358086263</c:v>
                </c:pt>
                <c:pt idx="77">
                  <c:v>6.9982455246855064</c:v>
                </c:pt>
                <c:pt idx="78">
                  <c:v>6.9916548249571626</c:v>
                </c:pt>
                <c:pt idx="79">
                  <c:v>6.9829903959864659</c:v>
                </c:pt>
                <c:pt idx="80">
                  <c:v>6.9712678642222139</c:v>
                </c:pt>
                <c:pt idx="81">
                  <c:v>6.9645900709586019</c:v>
                </c:pt>
                <c:pt idx="82">
                  <c:v>6.9468552441800027</c:v>
                </c:pt>
                <c:pt idx="83">
                  <c:v>6.9374968456020172</c:v>
                </c:pt>
                <c:pt idx="84">
                  <c:v>6.9322652517327734</c:v>
                </c:pt>
                <c:pt idx="85">
                  <c:v>6.9261008530453854</c:v>
                </c:pt>
                <c:pt idx="86">
                  <c:v>6.9202730315300824</c:v>
                </c:pt>
                <c:pt idx="87">
                  <c:v>6.9145341236760132</c:v>
                </c:pt>
                <c:pt idx="88">
                  <c:v>6.9116159537863542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1D-489F-BF00-12D88AA6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62215674695993"/>
          <c:y val="2.9374800374365746E-2"/>
          <c:w val="0.83895505142557181"/>
          <c:h val="0.83962232000854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 MNOVA'!#REF!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'pKa fitting MNOVA'!#REF!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'pKa fitting MNOVA'!#REF!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9B-49EE-A2F9-608DE1C59B97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'pKa fitting MNOVA'!#REF!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'pKa fitting MNOVA'!#REF!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9B-49EE-A2F9-608DE1C5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06968302480952E-2"/>
          <c:y val="6.9203349954035043E-2"/>
          <c:w val="0.86492381149299769"/>
          <c:h val="0.8741405151000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fitting'!$F$23</c:f>
              <c:strCache>
                <c:ptCount val="1"/>
                <c:pt idx="0">
                  <c:v>His imid up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fitting'!$F$24:$F$112</c:f>
              <c:numCache>
                <c:formatCode>General</c:formatCode>
                <c:ptCount val="89"/>
                <c:pt idx="0">
                  <c:v>7.4020339999999996</c:v>
                </c:pt>
                <c:pt idx="1">
                  <c:v>7.4036720000000003</c:v>
                </c:pt>
                <c:pt idx="2">
                  <c:v>7.4003779999999999</c:v>
                </c:pt>
                <c:pt idx="3">
                  <c:v>7.3997950000000001</c:v>
                </c:pt>
                <c:pt idx="4">
                  <c:v>7.401662</c:v>
                </c:pt>
                <c:pt idx="5">
                  <c:v>7.3993150000000005</c:v>
                </c:pt>
                <c:pt idx="6">
                  <c:v>7.3986409999999996</c:v>
                </c:pt>
                <c:pt idx="7">
                  <c:v>7.4001020000000004</c:v>
                </c:pt>
                <c:pt idx="8">
                  <c:v>7.4028450000000001</c:v>
                </c:pt>
                <c:pt idx="9">
                  <c:v>7.4005320000000001</c:v>
                </c:pt>
                <c:pt idx="10">
                  <c:v>7.3990410000000004</c:v>
                </c:pt>
                <c:pt idx="11">
                  <c:v>7.3995379999999997</c:v>
                </c:pt>
                <c:pt idx="12">
                  <c:v>7.4001859999999997</c:v>
                </c:pt>
                <c:pt idx="13">
                  <c:v>7.397062</c:v>
                </c:pt>
                <c:pt idx="14">
                  <c:v>7.3987030000000003</c:v>
                </c:pt>
                <c:pt idx="15">
                  <c:v>7.3961620000000003</c:v>
                </c:pt>
                <c:pt idx="16">
                  <c:v>7.3950360000000002</c:v>
                </c:pt>
                <c:pt idx="17">
                  <c:v>7.3956149999999994</c:v>
                </c:pt>
                <c:pt idx="18">
                  <c:v>7.3924700000000003</c:v>
                </c:pt>
                <c:pt idx="19">
                  <c:v>7.3964530000000002</c:v>
                </c:pt>
                <c:pt idx="20">
                  <c:v>7.3974309999999992</c:v>
                </c:pt>
                <c:pt idx="21">
                  <c:v>7.3927250000000004</c:v>
                </c:pt>
                <c:pt idx="22">
                  <c:v>7.3922410000000003</c:v>
                </c:pt>
                <c:pt idx="23">
                  <c:v>7.3892040000000003</c:v>
                </c:pt>
                <c:pt idx="24">
                  <c:v>7.389875</c:v>
                </c:pt>
                <c:pt idx="25">
                  <c:v>7.3910369999999999</c:v>
                </c:pt>
                <c:pt idx="26">
                  <c:v>7.389761</c:v>
                </c:pt>
                <c:pt idx="27">
                  <c:v>7.3892769999999999</c:v>
                </c:pt>
                <c:pt idx="28">
                  <c:v>7.3891280000000004</c:v>
                </c:pt>
                <c:pt idx="29">
                  <c:v>7.3853680000000006</c:v>
                </c:pt>
                <c:pt idx="30">
                  <c:v>7.386247</c:v>
                </c:pt>
                <c:pt idx="31">
                  <c:v>7.3881790000000001</c:v>
                </c:pt>
                <c:pt idx="32">
                  <c:v>7.3868450000000001</c:v>
                </c:pt>
                <c:pt idx="33">
                  <c:v>7.3821869999999992</c:v>
                </c:pt>
                <c:pt idx="34">
                  <c:v>7.383769</c:v>
                </c:pt>
                <c:pt idx="35">
                  <c:v>7.3827449999999999</c:v>
                </c:pt>
                <c:pt idx="36">
                  <c:v>7.3801889999999997</c:v>
                </c:pt>
                <c:pt idx="37">
                  <c:v>7.3787250000000002</c:v>
                </c:pt>
                <c:pt idx="38">
                  <c:v>7.3821830000000004</c:v>
                </c:pt>
                <c:pt idx="39">
                  <c:v>7.3818080000000004</c:v>
                </c:pt>
                <c:pt idx="40">
                  <c:v>7.3787660000000006</c:v>
                </c:pt>
                <c:pt idx="41">
                  <c:v>7.3770040000000003</c:v>
                </c:pt>
                <c:pt idx="42">
                  <c:v>7.3776820000000001</c:v>
                </c:pt>
                <c:pt idx="43">
                  <c:v>7.3771429999999993</c:v>
                </c:pt>
                <c:pt idx="44">
                  <c:v>7.3761980000000005</c:v>
                </c:pt>
                <c:pt idx="45">
                  <c:v>7.3729269999999998</c:v>
                </c:pt>
                <c:pt idx="46">
                  <c:v>7.3770999999999995</c:v>
                </c:pt>
                <c:pt idx="47">
                  <c:v>7.3745260000000004</c:v>
                </c:pt>
                <c:pt idx="48">
                  <c:v>7.3743089999999993</c:v>
                </c:pt>
                <c:pt idx="49">
                  <c:v>7.3723360000000007</c:v>
                </c:pt>
                <c:pt idx="50">
                  <c:v>7.3711600000000006</c:v>
                </c:pt>
                <c:pt idx="51">
                  <c:v>7.3706270000000007</c:v>
                </c:pt>
                <c:pt idx="52">
                  <c:v>7.3657940000000002</c:v>
                </c:pt>
                <c:pt idx="53">
                  <c:v>7.3602410000000003</c:v>
                </c:pt>
                <c:pt idx="54">
                  <c:v>7.3521219999999996</c:v>
                </c:pt>
                <c:pt idx="55">
                  <c:v>7.3422799999999997</c:v>
                </c:pt>
                <c:pt idx="56">
                  <c:v>7.3150659999999998</c:v>
                </c:pt>
                <c:pt idx="57">
                  <c:v>7.2598719999999997</c:v>
                </c:pt>
                <c:pt idx="58">
                  <c:v>7.2060219999999999</c:v>
                </c:pt>
                <c:pt idx="59">
                  <c:v>7.1628380000000007</c:v>
                </c:pt>
                <c:pt idx="60">
                  <c:v>7.1058560000000002</c:v>
                </c:pt>
                <c:pt idx="61">
                  <c:v>7.0755819999999998</c:v>
                </c:pt>
                <c:pt idx="62">
                  <c:v>7.0618970000000001</c:v>
                </c:pt>
                <c:pt idx="63">
                  <c:v>7.0503860000000005</c:v>
                </c:pt>
                <c:pt idx="64">
                  <c:v>7.0375259999999997</c:v>
                </c:pt>
                <c:pt idx="65">
                  <c:v>7.0292500000000002</c:v>
                </c:pt>
                <c:pt idx="66">
                  <c:v>7.023434</c:v>
                </c:pt>
                <c:pt idx="67">
                  <c:v>7.0128770000000005</c:v>
                </c:pt>
                <c:pt idx="68">
                  <c:v>7.0043859999999993</c:v>
                </c:pt>
                <c:pt idx="69">
                  <c:v>6.987692</c:v>
                </c:pt>
                <c:pt idx="70">
                  <c:v>6.9806489999999997</c:v>
                </c:pt>
                <c:pt idx="71">
                  <c:v>6.9704660000000001</c:v>
                </c:pt>
                <c:pt idx="72">
                  <c:v>6.9584590000000004</c:v>
                </c:pt>
                <c:pt idx="73">
                  <c:v>6.947597</c:v>
                </c:pt>
                <c:pt idx="74">
                  <c:v>6.9401219999999997</c:v>
                </c:pt>
                <c:pt idx="75">
                  <c:v>6.9336149999999996</c:v>
                </c:pt>
                <c:pt idx="76">
                  <c:v>6.9306049999999999</c:v>
                </c:pt>
                <c:pt idx="77">
                  <c:v>6.925192</c:v>
                </c:pt>
                <c:pt idx="78">
                  <c:v>6.9217620000000002</c:v>
                </c:pt>
                <c:pt idx="79">
                  <c:v>6.9192830000000001</c:v>
                </c:pt>
                <c:pt idx="80">
                  <c:v>6.9162850000000002</c:v>
                </c:pt>
                <c:pt idx="81">
                  <c:v>6.914161</c:v>
                </c:pt>
                <c:pt idx="82">
                  <c:v>6.9127159999999996</c:v>
                </c:pt>
                <c:pt idx="83">
                  <c:v>6.9118459999999997</c:v>
                </c:pt>
                <c:pt idx="84">
                  <c:v>6.9114990000000001</c:v>
                </c:pt>
                <c:pt idx="85">
                  <c:v>6.9101420000000005</c:v>
                </c:pt>
                <c:pt idx="86">
                  <c:v>6.9088119999999993</c:v>
                </c:pt>
                <c:pt idx="87">
                  <c:v>6.9087870000000002</c:v>
                </c:pt>
                <c:pt idx="88">
                  <c:v>6.90876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5F-4375-9417-032FF0587CFA}"/>
            </c:ext>
          </c:extLst>
        </c:ser>
        <c:ser>
          <c:idx val="1"/>
          <c:order val="1"/>
          <c:tx>
            <c:v>Fit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fitting'!$K$24:$K$112</c:f>
              <c:numCache>
                <c:formatCode>General</c:formatCode>
                <c:ptCount val="89"/>
                <c:pt idx="0">
                  <c:v>7.4023400365393162</c:v>
                </c:pt>
                <c:pt idx="1">
                  <c:v>7.4023556648080904</c:v>
                </c:pt>
                <c:pt idx="2">
                  <c:v>7.4016055926161961</c:v>
                </c:pt>
                <c:pt idx="3">
                  <c:v>7.401378436986616</c:v>
                </c:pt>
                <c:pt idx="4">
                  <c:v>7.4017869483965075</c:v>
                </c:pt>
                <c:pt idx="5">
                  <c:v>7.4010091278856178</c:v>
                </c:pt>
                <c:pt idx="6">
                  <c:v>7.4004784006427258</c:v>
                </c:pt>
                <c:pt idx="7">
                  <c:v>7.4000048217258048</c:v>
                </c:pt>
                <c:pt idx="8">
                  <c:v>7.4001826653284173</c:v>
                </c:pt>
                <c:pt idx="9">
                  <c:v>7.3993820370881132</c:v>
                </c:pt>
                <c:pt idx="10">
                  <c:v>7.3991634042852681</c:v>
                </c:pt>
                <c:pt idx="11">
                  <c:v>7.3990990870317628</c:v>
                </c:pt>
                <c:pt idx="12">
                  <c:v>7.3984438674781723</c:v>
                </c:pt>
                <c:pt idx="13">
                  <c:v>7.397427816739536</c:v>
                </c:pt>
                <c:pt idx="14">
                  <c:v>7.3972695281584384</c:v>
                </c:pt>
                <c:pt idx="15">
                  <c:v>7.3965941230207122</c:v>
                </c:pt>
                <c:pt idx="16">
                  <c:v>7.3956624972450511</c:v>
                </c:pt>
                <c:pt idx="17">
                  <c:v>7.3951146232017839</c:v>
                </c:pt>
                <c:pt idx="18">
                  <c:v>7.3941905784250395</c:v>
                </c:pt>
                <c:pt idx="19">
                  <c:v>7.3943217023737766</c:v>
                </c:pt>
                <c:pt idx="20">
                  <c:v>7.3941178985227785</c:v>
                </c:pt>
                <c:pt idx="21">
                  <c:v>7.3929572160056374</c:v>
                </c:pt>
                <c:pt idx="22">
                  <c:v>7.3922472977748797</c:v>
                </c:pt>
                <c:pt idx="23">
                  <c:v>7.3913076342687019</c:v>
                </c:pt>
                <c:pt idx="24">
                  <c:v>7.3908503636722038</c:v>
                </c:pt>
                <c:pt idx="25">
                  <c:v>7.3903124784548355</c:v>
                </c:pt>
                <c:pt idx="26">
                  <c:v>7.3891736484461248</c:v>
                </c:pt>
                <c:pt idx="27">
                  <c:v>7.3886161797933694</c:v>
                </c:pt>
                <c:pt idx="28">
                  <c:v>7.3878573966534029</c:v>
                </c:pt>
                <c:pt idx="29">
                  <c:v>7.3866981271425809</c:v>
                </c:pt>
                <c:pt idx="30">
                  <c:v>7.386178935855332</c:v>
                </c:pt>
                <c:pt idx="31">
                  <c:v>7.3858128960808997</c:v>
                </c:pt>
                <c:pt idx="32">
                  <c:v>7.3848601033264805</c:v>
                </c:pt>
                <c:pt idx="33">
                  <c:v>7.3836151126663951</c:v>
                </c:pt>
                <c:pt idx="34">
                  <c:v>7.3829802273882601</c:v>
                </c:pt>
                <c:pt idx="35">
                  <c:v>7.3824397749169224</c:v>
                </c:pt>
                <c:pt idx="36">
                  <c:v>7.3813719136805354</c:v>
                </c:pt>
                <c:pt idx="37">
                  <c:v>7.3807087752467586</c:v>
                </c:pt>
                <c:pt idx="38">
                  <c:v>7.3815335464836052</c:v>
                </c:pt>
                <c:pt idx="39">
                  <c:v>7.3805593597224846</c:v>
                </c:pt>
                <c:pt idx="40">
                  <c:v>7.3799321125473583</c:v>
                </c:pt>
                <c:pt idx="41">
                  <c:v>7.3791897392295169</c:v>
                </c:pt>
                <c:pt idx="42">
                  <c:v>7.378314088904979</c:v>
                </c:pt>
                <c:pt idx="43">
                  <c:v>7.3778810124898024</c:v>
                </c:pt>
                <c:pt idx="44">
                  <c:v>7.377211535258593</c:v>
                </c:pt>
                <c:pt idx="45">
                  <c:v>7.3769088153608608</c:v>
                </c:pt>
                <c:pt idx="46">
                  <c:v>7.3762858097305957</c:v>
                </c:pt>
                <c:pt idx="47">
                  <c:v>7.3756839797761371</c:v>
                </c:pt>
                <c:pt idx="48">
                  <c:v>7.3750769809658152</c:v>
                </c:pt>
                <c:pt idx="49">
                  <c:v>7.3743916910321765</c:v>
                </c:pt>
                <c:pt idx="50">
                  <c:v>7.3731248579153261</c:v>
                </c:pt>
                <c:pt idx="51">
                  <c:v>7.3714847006419273</c:v>
                </c:pt>
                <c:pt idx="52">
                  <c:v>7.3693525065294132</c:v>
                </c:pt>
                <c:pt idx="53">
                  <c:v>7.365017247220071</c:v>
                </c:pt>
                <c:pt idx="54">
                  <c:v>7.3544584812140048</c:v>
                </c:pt>
                <c:pt idx="55">
                  <c:v>7.333753228212684</c:v>
                </c:pt>
                <c:pt idx="56">
                  <c:v>7.2988128079148176</c:v>
                </c:pt>
                <c:pt idx="57">
                  <c:v>7.2577192201283252</c:v>
                </c:pt>
                <c:pt idx="58">
                  <c:v>7.1941784640065976</c:v>
                </c:pt>
                <c:pt idx="59">
                  <c:v>7.1585410438662613</c:v>
                </c:pt>
                <c:pt idx="60">
                  <c:v>7.1154657010109164</c:v>
                </c:pt>
                <c:pt idx="61">
                  <c:v>7.0865820356673028</c:v>
                </c:pt>
                <c:pt idx="62">
                  <c:v>7.0643455544415161</c:v>
                </c:pt>
                <c:pt idx="63">
                  <c:v>7.0476213722764482</c:v>
                </c:pt>
                <c:pt idx="64">
                  <c:v>7.0370414402947432</c:v>
                </c:pt>
                <c:pt idx="65">
                  <c:v>7.0282022793564058</c:v>
                </c:pt>
                <c:pt idx="66">
                  <c:v>7.0201208576612917</c:v>
                </c:pt>
                <c:pt idx="67">
                  <c:v>7.0120158273466524</c:v>
                </c:pt>
                <c:pt idx="68">
                  <c:v>7.002944870695976</c:v>
                </c:pt>
                <c:pt idx="69">
                  <c:v>6.992083226571741</c:v>
                </c:pt>
                <c:pt idx="70">
                  <c:v>6.9801477390671796</c:v>
                </c:pt>
                <c:pt idx="71">
                  <c:v>6.9673019295851573</c:v>
                </c:pt>
                <c:pt idx="72">
                  <c:v>6.9567381356830458</c:v>
                </c:pt>
                <c:pt idx="73">
                  <c:v>6.947769219381426</c:v>
                </c:pt>
                <c:pt idx="74">
                  <c:v>6.940069847592234</c:v>
                </c:pt>
                <c:pt idx="75">
                  <c:v>6.9334440357575655</c:v>
                </c:pt>
                <c:pt idx="76">
                  <c:v>6.9297782512387514</c:v>
                </c:pt>
                <c:pt idx="77">
                  <c:v>6.9247283631987466</c:v>
                </c:pt>
                <c:pt idx="78">
                  <c:v>6.9213387939439182</c:v>
                </c:pt>
                <c:pt idx="79">
                  <c:v>6.9188095412179456</c:v>
                </c:pt>
                <c:pt idx="80">
                  <c:v>6.916638591437362</c:v>
                </c:pt>
                <c:pt idx="81">
                  <c:v>6.9148660131103581</c:v>
                </c:pt>
                <c:pt idx="82">
                  <c:v>6.9133487543828238</c:v>
                </c:pt>
                <c:pt idx="83">
                  <c:v>6.9122944715369874</c:v>
                </c:pt>
                <c:pt idx="84">
                  <c:v>6.9113571422002975</c:v>
                </c:pt>
                <c:pt idx="85">
                  <c:v>6.9105739224503564</c:v>
                </c:pt>
                <c:pt idx="86">
                  <c:v>6.9095826175602273</c:v>
                </c:pt>
                <c:pt idx="87">
                  <c:v>6.9094454734859614</c:v>
                </c:pt>
                <c:pt idx="88">
                  <c:v>6.909325573517318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5F-4375-9417-032FF0587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34625654384"/>
          <c:y val="2.9374800374365746E-2"/>
          <c:w val="0.86492381149299769"/>
          <c:h val="0.8741405151000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fitting'!$G$23</c:f>
              <c:strCache>
                <c:ptCount val="1"/>
                <c:pt idx="0">
                  <c:v>His alpha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fitting'!$G$24:$G$112</c:f>
              <c:numCache>
                <c:formatCode>General</c:formatCode>
                <c:ptCount val="89"/>
                <c:pt idx="0">
                  <c:v>4.1811229999999995</c:v>
                </c:pt>
                <c:pt idx="1">
                  <c:v>4.1819160000000002</c:v>
                </c:pt>
                <c:pt idx="2">
                  <c:v>4.1744659999999998</c:v>
                </c:pt>
                <c:pt idx="3">
                  <c:v>4.1738460000000002</c:v>
                </c:pt>
                <c:pt idx="4">
                  <c:v>4.1764409999999996</c:v>
                </c:pt>
                <c:pt idx="5">
                  <c:v>4.1666810000000005</c:v>
                </c:pt>
                <c:pt idx="6">
                  <c:v>4.1661539999999997</c:v>
                </c:pt>
                <c:pt idx="7">
                  <c:v>4.1682009999999998</c:v>
                </c:pt>
                <c:pt idx="8">
                  <c:v>4.1649289999999999</c:v>
                </c:pt>
                <c:pt idx="9">
                  <c:v>4.1643049999999997</c:v>
                </c:pt>
                <c:pt idx="10">
                  <c:v>4.1628740000000004</c:v>
                </c:pt>
                <c:pt idx="11">
                  <c:v>4.1563749999999997</c:v>
                </c:pt>
                <c:pt idx="12">
                  <c:v>4.1519979999999999</c:v>
                </c:pt>
                <c:pt idx="13">
                  <c:v>4.1487210000000001</c:v>
                </c:pt>
                <c:pt idx="14">
                  <c:v>4.1441619999999997</c:v>
                </c:pt>
                <c:pt idx="15">
                  <c:v>4.1425840000000003</c:v>
                </c:pt>
                <c:pt idx="16">
                  <c:v>4.1422559999999997</c:v>
                </c:pt>
                <c:pt idx="17">
                  <c:v>4.1339629999999996</c:v>
                </c:pt>
                <c:pt idx="18">
                  <c:v>4.1306120000000002</c:v>
                </c:pt>
                <c:pt idx="19">
                  <c:v>4.1305610000000001</c:v>
                </c:pt>
                <c:pt idx="20">
                  <c:v>4.1282389999999998</c:v>
                </c:pt>
                <c:pt idx="21">
                  <c:v>4.1189720000000003</c:v>
                </c:pt>
                <c:pt idx="22">
                  <c:v>4.1165719999999997</c:v>
                </c:pt>
                <c:pt idx="23">
                  <c:v>4.1105029999999996</c:v>
                </c:pt>
                <c:pt idx="24">
                  <c:v>4.1078529999999995</c:v>
                </c:pt>
                <c:pt idx="25">
                  <c:v>4.1056310000000007</c:v>
                </c:pt>
                <c:pt idx="26">
                  <c:v>4.0995330000000001</c:v>
                </c:pt>
                <c:pt idx="27">
                  <c:v>4.094176</c:v>
                </c:pt>
                <c:pt idx="28">
                  <c:v>4.091348</c:v>
                </c:pt>
                <c:pt idx="29">
                  <c:v>4.0834650000000003</c:v>
                </c:pt>
                <c:pt idx="30">
                  <c:v>4.0802429999999994</c:v>
                </c:pt>
                <c:pt idx="31">
                  <c:v>4.0775429999999995</c:v>
                </c:pt>
                <c:pt idx="32">
                  <c:v>4.0726990000000001</c:v>
                </c:pt>
                <c:pt idx="33">
                  <c:v>4.066211</c:v>
                </c:pt>
                <c:pt idx="34">
                  <c:v>4.0615240000000004</c:v>
                </c:pt>
                <c:pt idx="35">
                  <c:v>4.0570539999999999</c:v>
                </c:pt>
                <c:pt idx="36">
                  <c:v>4.0530159999999995</c:v>
                </c:pt>
                <c:pt idx="37">
                  <c:v>4.0479569999999994</c:v>
                </c:pt>
                <c:pt idx="38">
                  <c:v>4.0469410000000003</c:v>
                </c:pt>
                <c:pt idx="39">
                  <c:v>4.0429349999999999</c:v>
                </c:pt>
                <c:pt idx="40">
                  <c:v>4.0398890000000005</c:v>
                </c:pt>
                <c:pt idx="41">
                  <c:v>4.0355039999999995</c:v>
                </c:pt>
                <c:pt idx="42">
                  <c:v>4.0345050000000002</c:v>
                </c:pt>
                <c:pt idx="43">
                  <c:v>4.0332699999999999</c:v>
                </c:pt>
                <c:pt idx="44">
                  <c:v>4.0329820000000005</c:v>
                </c:pt>
                <c:pt idx="45">
                  <c:v>4.0299640000000005</c:v>
                </c:pt>
                <c:pt idx="46">
                  <c:v>4.0308450000000002</c:v>
                </c:pt>
                <c:pt idx="47">
                  <c:v>4.030678</c:v>
                </c:pt>
                <c:pt idx="48">
                  <c:v>4.0291259999999998</c:v>
                </c:pt>
                <c:pt idx="49">
                  <c:v>4.0277960000000004</c:v>
                </c:pt>
                <c:pt idx="50">
                  <c:v>4.026745</c:v>
                </c:pt>
                <c:pt idx="51">
                  <c:v>4.0268890000000006</c:v>
                </c:pt>
                <c:pt idx="52">
                  <c:v>4.0249709999999999</c:v>
                </c:pt>
                <c:pt idx="53">
                  <c:v>4.0232860000000006</c:v>
                </c:pt>
                <c:pt idx="54">
                  <c:v>4.0207159999999993</c:v>
                </c:pt>
                <c:pt idx="55">
                  <c:v>4.0178729999999998</c:v>
                </c:pt>
                <c:pt idx="56">
                  <c:v>4.0117319999999994</c:v>
                </c:pt>
                <c:pt idx="57">
                  <c:v>4.0042479999999996</c:v>
                </c:pt>
                <c:pt idx="58">
                  <c:v>3.9993339999999997</c:v>
                </c:pt>
                <c:pt idx="59">
                  <c:v>3.985509</c:v>
                </c:pt>
                <c:pt idx="60">
                  <c:v>3.9849600000000001</c:v>
                </c:pt>
                <c:pt idx="61">
                  <c:v>3.9797340000000001</c:v>
                </c:pt>
                <c:pt idx="62">
                  <c:v>3.9721469999999997</c:v>
                </c:pt>
                <c:pt idx="63">
                  <c:v>3.9683440000000001</c:v>
                </c:pt>
                <c:pt idx="64">
                  <c:v>3.962596</c:v>
                </c:pt>
                <c:pt idx="65">
                  <c:v>3.9431639999999999</c:v>
                </c:pt>
                <c:pt idx="66">
                  <c:v>3.9318500000000003</c:v>
                </c:pt>
                <c:pt idx="67">
                  <c:v>3.9056410000000001</c:v>
                </c:pt>
                <c:pt idx="68">
                  <c:v>3.864401</c:v>
                </c:pt>
                <c:pt idx="69">
                  <c:v>3.8154669999999999</c:v>
                </c:pt>
                <c:pt idx="70">
                  <c:v>3.785927</c:v>
                </c:pt>
                <c:pt idx="71">
                  <c:v>3.7508700000000004</c:v>
                </c:pt>
                <c:pt idx="72">
                  <c:v>3.701692</c:v>
                </c:pt>
                <c:pt idx="73">
                  <c:v>3.6603379999999999</c:v>
                </c:pt>
                <c:pt idx="74">
                  <c:v>3.6211220000000002</c:v>
                </c:pt>
                <c:pt idx="75">
                  <c:v>3.6080620000000003</c:v>
                </c:pt>
                <c:pt idx="76">
                  <c:v>3.5850949999999999</c:v>
                </c:pt>
                <c:pt idx="77">
                  <c:v>3.5623469999999999</c:v>
                </c:pt>
                <c:pt idx="78">
                  <c:v>3.5534299999999996</c:v>
                </c:pt>
                <c:pt idx="79">
                  <c:v>3.5393870000000001</c:v>
                </c:pt>
                <c:pt idx="80">
                  <c:v>3.5327919999999997</c:v>
                </c:pt>
                <c:pt idx="81">
                  <c:v>3.5266290000000002</c:v>
                </c:pt>
                <c:pt idx="82">
                  <c:v>3.520575</c:v>
                </c:pt>
                <c:pt idx="83">
                  <c:v>3.5153429999999997</c:v>
                </c:pt>
                <c:pt idx="84">
                  <c:v>3.5128090000000003</c:v>
                </c:pt>
                <c:pt idx="85">
                  <c:v>3.5090309999999998</c:v>
                </c:pt>
                <c:pt idx="86">
                  <c:v>3.5063490000000002</c:v>
                </c:pt>
                <c:pt idx="87">
                  <c:v>3.503784</c:v>
                </c:pt>
                <c:pt idx="88">
                  <c:v>3.5029509999999999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80-43A1-9034-BD06B0E3E3A2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fitting'!$L$24:$L$112</c:f>
              <c:numCache>
                <c:formatCode>General</c:formatCode>
                <c:ptCount val="89"/>
                <c:pt idx="0">
                  <c:v>4.1778309911084763</c:v>
                </c:pt>
                <c:pt idx="1">
                  <c:v>4.1779253834845029</c:v>
                </c:pt>
                <c:pt idx="2">
                  <c:v>4.1733952275059352</c:v>
                </c:pt>
                <c:pt idx="3">
                  <c:v>4.1720233619981375</c:v>
                </c:pt>
                <c:pt idx="4">
                  <c:v>4.1744905168562854</c:v>
                </c:pt>
                <c:pt idx="5">
                  <c:v>4.1697930591792378</c:v>
                </c:pt>
                <c:pt idx="6">
                  <c:v>4.1665880982031496</c:v>
                </c:pt>
                <c:pt idx="7">
                  <c:v>4.1637284198550635</c:v>
                </c:pt>
                <c:pt idx="8">
                  <c:v>4.1648022979531554</c:v>
                </c:pt>
                <c:pt idx="9">
                  <c:v>4.1599680404119468</c:v>
                </c:pt>
                <c:pt idx="10">
                  <c:v>4.1586480101813974</c:v>
                </c:pt>
                <c:pt idx="11">
                  <c:v>4.1582596924511988</c:v>
                </c:pt>
                <c:pt idx="12">
                  <c:v>4.1543039940751108</c:v>
                </c:pt>
                <c:pt idx="13">
                  <c:v>4.1481707141196589</c:v>
                </c:pt>
                <c:pt idx="14">
                  <c:v>4.1472153214803198</c:v>
                </c:pt>
                <c:pt idx="15">
                  <c:v>4.1431390633107794</c:v>
                </c:pt>
                <c:pt idx="16">
                  <c:v>4.1375173963547365</c:v>
                </c:pt>
                <c:pt idx="17">
                  <c:v>4.1342119618647919</c:v>
                </c:pt>
                <c:pt idx="18">
                  <c:v>4.1286381141157245</c:v>
                </c:pt>
                <c:pt idx="19">
                  <c:v>4.1294289646356868</c:v>
                </c:pt>
                <c:pt idx="20">
                  <c:v>4.1281997719831649</c:v>
                </c:pt>
                <c:pt idx="21">
                  <c:v>4.1212009690425671</c:v>
                </c:pt>
                <c:pt idx="22">
                  <c:v>4.1169217197075048</c:v>
                </c:pt>
                <c:pt idx="23">
                  <c:v>4.1112596803903836</c:v>
                </c:pt>
                <c:pt idx="24">
                  <c:v>4.1085053284295139</c:v>
                </c:pt>
                <c:pt idx="25">
                  <c:v>4.1052663335831641</c:v>
                </c:pt>
                <c:pt idx="26">
                  <c:v>4.0984125222022509</c:v>
                </c:pt>
                <c:pt idx="27">
                  <c:v>4.0950598057913723</c:v>
                </c:pt>
                <c:pt idx="28">
                  <c:v>4.0904992950544816</c:v>
                </c:pt>
                <c:pt idx="29">
                  <c:v>4.0835399008351985</c:v>
                </c:pt>
                <c:pt idx="30">
                  <c:v>4.0804270641072051</c:v>
                </c:pt>
                <c:pt idx="31">
                  <c:v>4.078234269172353</c:v>
                </c:pt>
                <c:pt idx="32">
                  <c:v>4.0725350512867706</c:v>
                </c:pt>
                <c:pt idx="33">
                  <c:v>4.0651133460071334</c:v>
                </c:pt>
                <c:pt idx="34">
                  <c:v>4.0613444117973492</c:v>
                </c:pt>
                <c:pt idx="35">
                  <c:v>4.0581477844594138</c:v>
                </c:pt>
                <c:pt idx="36">
                  <c:v>4.0518771916842082</c:v>
                </c:pt>
                <c:pt idx="37">
                  <c:v>4.0480287353805524</c:v>
                </c:pt>
                <c:pt idx="38">
                  <c:v>4.0528213855629218</c:v>
                </c:pt>
                <c:pt idx="39">
                  <c:v>4.047168449810842</c:v>
                </c:pt>
                <c:pt idx="40">
                  <c:v>4.0435942674865757</c:v>
                </c:pt>
                <c:pt idx="41">
                  <c:v>4.0394765981146863</c:v>
                </c:pt>
                <c:pt idx="42">
                  <c:v>4.0349010612234535</c:v>
                </c:pt>
                <c:pt idx="43">
                  <c:v>4.0328313931263047</c:v>
                </c:pt>
                <c:pt idx="44">
                  <c:v>4.0300416677586606</c:v>
                </c:pt>
                <c:pt idx="45">
                  <c:v>4.0289911240291048</c:v>
                </c:pt>
                <c:pt idx="46">
                  <c:v>4.0272891104567297</c:v>
                </c:pt>
                <c:pt idx="47">
                  <c:v>4.0261658493898391</c:v>
                </c:pt>
                <c:pt idx="48">
                  <c:v>4.0253980744219744</c:v>
                </c:pt>
                <c:pt idx="49">
                  <c:v>4.0248021230333286</c:v>
                </c:pt>
                <c:pt idx="50">
                  <c:v>4.0240937149563996</c:v>
                </c:pt>
                <c:pt idx="51">
                  <c:v>4.0235144443099848</c:v>
                </c:pt>
                <c:pt idx="52">
                  <c:v>4.0229844738150904</c:v>
                </c:pt>
                <c:pt idx="53">
                  <c:v>4.0221743477892824</c:v>
                </c:pt>
                <c:pt idx="54">
                  <c:v>4.0205772664727517</c:v>
                </c:pt>
                <c:pt idx="55">
                  <c:v>4.0177176175145073</c:v>
                </c:pt>
                <c:pt idx="56">
                  <c:v>4.0130039322509177</c:v>
                </c:pt>
                <c:pt idx="57">
                  <c:v>4.0074648322935165</c:v>
                </c:pt>
                <c:pt idx="58">
                  <c:v>3.9987871108369193</c:v>
                </c:pt>
                <c:pt idx="59">
                  <c:v>3.9937775245857559</c:v>
                </c:pt>
                <c:pt idx="60">
                  <c:v>3.9873543233571009</c:v>
                </c:pt>
                <c:pt idx="61">
                  <c:v>3.9824069975510192</c:v>
                </c:pt>
                <c:pt idx="62">
                  <c:v>3.9773743523596985</c:v>
                </c:pt>
                <c:pt idx="63">
                  <c:v>3.9708547565890413</c:v>
                </c:pt>
                <c:pt idx="64">
                  <c:v>3.9620739785123615</c:v>
                </c:pt>
                <c:pt idx="65">
                  <c:v>3.947015025311952</c:v>
                </c:pt>
                <c:pt idx="66">
                  <c:v>3.9251424705004108</c:v>
                </c:pt>
                <c:pt idx="67">
                  <c:v>3.8982868621174567</c:v>
                </c:pt>
                <c:pt idx="68">
                  <c:v>3.8656265415830231</c:v>
                </c:pt>
                <c:pt idx="69">
                  <c:v>3.8249884367182836</c:v>
                </c:pt>
                <c:pt idx="70">
                  <c:v>3.7794835827536462</c:v>
                </c:pt>
                <c:pt idx="71">
                  <c:v>3.7300357894116618</c:v>
                </c:pt>
                <c:pt idx="72">
                  <c:v>3.6891730699040512</c:v>
                </c:pt>
                <c:pt idx="73">
                  <c:v>3.6543919464147501</c:v>
                </c:pt>
                <c:pt idx="74">
                  <c:v>3.6244886889191772</c:v>
                </c:pt>
                <c:pt idx="75">
                  <c:v>3.5987293106645386</c:v>
                </c:pt>
                <c:pt idx="76">
                  <c:v>3.5844693093888713</c:v>
                </c:pt>
                <c:pt idx="77">
                  <c:v>3.5648166920926299</c:v>
                </c:pt>
                <c:pt idx="78">
                  <c:v>3.5516206548812956</c:v>
                </c:pt>
                <c:pt idx="79">
                  <c:v>3.541771640002926</c:v>
                </c:pt>
                <c:pt idx="80">
                  <c:v>3.5333164122153113</c:v>
                </c:pt>
                <c:pt idx="81">
                  <c:v>3.5264117826747912</c:v>
                </c:pt>
                <c:pt idx="82">
                  <c:v>3.5205010425376386</c:v>
                </c:pt>
                <c:pt idx="83">
                  <c:v>3.5163935671553541</c:v>
                </c:pt>
                <c:pt idx="84">
                  <c:v>3.512741516347007</c:v>
                </c:pt>
                <c:pt idx="85">
                  <c:v>3.5096897531655578</c:v>
                </c:pt>
                <c:pt idx="86">
                  <c:v>3.5058269975209351</c:v>
                </c:pt>
                <c:pt idx="87">
                  <c:v>3.5052925792481386</c:v>
                </c:pt>
                <c:pt idx="88">
                  <c:v>3.5048253537482386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80-43A1-9034-BD06B0E3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34625654384"/>
          <c:y val="2.9374800374365746E-2"/>
          <c:w val="0.86492381149299769"/>
          <c:h val="0.8741405151000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fitting'!$H$23</c:f>
              <c:strCache>
                <c:ptCount val="1"/>
                <c:pt idx="0">
                  <c:v>His beta dnfield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fitting'!$H$24:$H$112</c:f>
              <c:numCache>
                <c:formatCode>General</c:formatCode>
                <c:ptCount val="89"/>
                <c:pt idx="0">
                  <c:v>3.3868390000000002</c:v>
                </c:pt>
                <c:pt idx="1">
                  <c:v>3.3883160000000001</c:v>
                </c:pt>
                <c:pt idx="2">
                  <c:v>3.385751</c:v>
                </c:pt>
                <c:pt idx="3">
                  <c:v>3.3848979999999997</c:v>
                </c:pt>
                <c:pt idx="4">
                  <c:v>3.3849659999999999</c:v>
                </c:pt>
                <c:pt idx="5">
                  <c:v>3.3824109999999998</c:v>
                </c:pt>
                <c:pt idx="6">
                  <c:v>3.3819919999999999</c:v>
                </c:pt>
                <c:pt idx="7">
                  <c:v>3.3820790000000001</c:v>
                </c:pt>
                <c:pt idx="8">
                  <c:v>3.3829090000000002</c:v>
                </c:pt>
                <c:pt idx="9">
                  <c:v>3.382047</c:v>
                </c:pt>
                <c:pt idx="10">
                  <c:v>3.3805350000000001</c:v>
                </c:pt>
                <c:pt idx="11">
                  <c:v>3.3792369999999998</c:v>
                </c:pt>
                <c:pt idx="12">
                  <c:v>3.379613</c:v>
                </c:pt>
                <c:pt idx="13">
                  <c:v>3.3776739999999998</c:v>
                </c:pt>
                <c:pt idx="14">
                  <c:v>3.3778049999999999</c:v>
                </c:pt>
                <c:pt idx="15">
                  <c:v>3.3771109999999998</c:v>
                </c:pt>
                <c:pt idx="16">
                  <c:v>3.374984</c:v>
                </c:pt>
                <c:pt idx="17">
                  <c:v>3.3736890000000002</c:v>
                </c:pt>
                <c:pt idx="18">
                  <c:v>3.3717429999999999</c:v>
                </c:pt>
                <c:pt idx="19">
                  <c:v>3.3735029999999999</c:v>
                </c:pt>
                <c:pt idx="20">
                  <c:v>3.3735550000000001</c:v>
                </c:pt>
                <c:pt idx="21">
                  <c:v>3.3697559999999998</c:v>
                </c:pt>
                <c:pt idx="22">
                  <c:v>3.3681840000000003</c:v>
                </c:pt>
                <c:pt idx="23">
                  <c:v>3.365459</c:v>
                </c:pt>
                <c:pt idx="24">
                  <c:v>3.3640369999999997</c:v>
                </c:pt>
                <c:pt idx="25">
                  <c:v>3.3644689999999997</c:v>
                </c:pt>
                <c:pt idx="26">
                  <c:v>3.363359</c:v>
                </c:pt>
                <c:pt idx="27">
                  <c:v>3.3615310000000003</c:v>
                </c:pt>
                <c:pt idx="28">
                  <c:v>3.3597410000000001</c:v>
                </c:pt>
                <c:pt idx="29">
                  <c:v>3.3576320000000002</c:v>
                </c:pt>
                <c:pt idx="30">
                  <c:v>3.3580710000000003</c:v>
                </c:pt>
                <c:pt idx="31">
                  <c:v>3.358352</c:v>
                </c:pt>
                <c:pt idx="32">
                  <c:v>3.3553450000000002</c:v>
                </c:pt>
                <c:pt idx="33">
                  <c:v>3.3512249999999999</c:v>
                </c:pt>
                <c:pt idx="34">
                  <c:v>3.350733</c:v>
                </c:pt>
                <c:pt idx="35">
                  <c:v>3.3500019999999999</c:v>
                </c:pt>
                <c:pt idx="36">
                  <c:v>3.3473120000000001</c:v>
                </c:pt>
                <c:pt idx="37">
                  <c:v>3.3450410000000002</c:v>
                </c:pt>
                <c:pt idx="38">
                  <c:v>3.3471340000000001</c:v>
                </c:pt>
                <c:pt idx="39">
                  <c:v>3.346508</c:v>
                </c:pt>
                <c:pt idx="40">
                  <c:v>3.343334</c:v>
                </c:pt>
                <c:pt idx="41">
                  <c:v>3.3425699999999998</c:v>
                </c:pt>
                <c:pt idx="42">
                  <c:v>3.3423309999999997</c:v>
                </c:pt>
                <c:pt idx="43">
                  <c:v>3.3422420000000002</c:v>
                </c:pt>
                <c:pt idx="44">
                  <c:v>3.3424559999999999</c:v>
                </c:pt>
                <c:pt idx="45">
                  <c:v>3.3391870000000003</c:v>
                </c:pt>
                <c:pt idx="46">
                  <c:v>3.341396</c:v>
                </c:pt>
                <c:pt idx="47">
                  <c:v>3.3401670000000001</c:v>
                </c:pt>
                <c:pt idx="48">
                  <c:v>3.3394170000000001</c:v>
                </c:pt>
                <c:pt idx="49">
                  <c:v>3.3387720000000001</c:v>
                </c:pt>
                <c:pt idx="50">
                  <c:v>3.3374229999999998</c:v>
                </c:pt>
                <c:pt idx="51">
                  <c:v>3.3374539999999997</c:v>
                </c:pt>
                <c:pt idx="52">
                  <c:v>3.3345919999999998</c:v>
                </c:pt>
                <c:pt idx="53">
                  <c:v>3.3313429999999999</c:v>
                </c:pt>
                <c:pt idx="54">
                  <c:v>3.32681</c:v>
                </c:pt>
                <c:pt idx="55">
                  <c:v>3.3194900000000001</c:v>
                </c:pt>
                <c:pt idx="56">
                  <c:v>3.3024549999999997</c:v>
                </c:pt>
                <c:pt idx="57">
                  <c:v>3.263992</c:v>
                </c:pt>
                <c:pt idx="58">
                  <c:v>3.252427</c:v>
                </c:pt>
                <c:pt idx="59">
                  <c:v>3.2603979999999999</c:v>
                </c:pt>
                <c:pt idx="60">
                  <c:v>3.2473350000000001</c:v>
                </c:pt>
                <c:pt idx="61">
                  <c:v>3.2372870000000002</c:v>
                </c:pt>
                <c:pt idx="62">
                  <c:v>3.2258419999999997</c:v>
                </c:pt>
                <c:pt idx="63">
                  <c:v>3.2169120000000002</c:v>
                </c:pt>
                <c:pt idx="64">
                  <c:v>3.208383</c:v>
                </c:pt>
                <c:pt idx="65">
                  <c:v>3.198868</c:v>
                </c:pt>
                <c:pt idx="66">
                  <c:v>3.1905540000000001</c:v>
                </c:pt>
                <c:pt idx="67">
                  <c:v>3.1590410000000002</c:v>
                </c:pt>
                <c:pt idx="68">
                  <c:v>3.1381920000000001</c:v>
                </c:pt>
                <c:pt idx="69">
                  <c:v>3.112803</c:v>
                </c:pt>
                <c:pt idx="70">
                  <c:v>3.096549</c:v>
                </c:pt>
                <c:pt idx="71">
                  <c:v>3.0652310000000003</c:v>
                </c:pt>
                <c:pt idx="72">
                  <c:v>3.0529000000000002</c:v>
                </c:pt>
                <c:pt idx="73">
                  <c:v>3.0204389999999997</c:v>
                </c:pt>
                <c:pt idx="74">
                  <c:v>3.0056790000000002</c:v>
                </c:pt>
                <c:pt idx="75">
                  <c:v>2.9998490000000002</c:v>
                </c:pt>
                <c:pt idx="76">
                  <c:v>2.9959979999999997</c:v>
                </c:pt>
                <c:pt idx="77">
                  <c:v>2.9851589999999999</c:v>
                </c:pt>
                <c:pt idx="78">
                  <c:v>2.9769489999999998</c:v>
                </c:pt>
                <c:pt idx="79">
                  <c:v>2.970332</c:v>
                </c:pt>
                <c:pt idx="80">
                  <c:v>2.963327</c:v>
                </c:pt>
                <c:pt idx="81">
                  <c:v>2.9596600000000004</c:v>
                </c:pt>
                <c:pt idx="82">
                  <c:v>2.9590520000000002</c:v>
                </c:pt>
                <c:pt idx="83">
                  <c:v>2.9565989999999998</c:v>
                </c:pt>
                <c:pt idx="84">
                  <c:v>2.9545859999999999</c:v>
                </c:pt>
                <c:pt idx="85">
                  <c:v>2.951905</c:v>
                </c:pt>
                <c:pt idx="86">
                  <c:v>2.9506190000000001</c:v>
                </c:pt>
                <c:pt idx="87">
                  <c:v>2.9503270000000001</c:v>
                </c:pt>
                <c:pt idx="88">
                  <c:v>2.9494199999999999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A0-42FF-83BC-7D7A09558569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fitting'!$M$24:$M$112</c:f>
              <c:numCache>
                <c:formatCode>General</c:formatCode>
                <c:ptCount val="89"/>
                <c:pt idx="0">
                  <c:v>3.3872620399845097</c:v>
                </c:pt>
                <c:pt idx="1">
                  <c:v>3.3872925383119115</c:v>
                </c:pt>
                <c:pt idx="2">
                  <c:v>3.3858288283345948</c:v>
                </c:pt>
                <c:pt idx="3">
                  <c:v>3.3853855696543413</c:v>
                </c:pt>
                <c:pt idx="4">
                  <c:v>3.3861827221212857</c:v>
                </c:pt>
                <c:pt idx="5">
                  <c:v>3.3846649401892659</c:v>
                </c:pt>
                <c:pt idx="6">
                  <c:v>3.383629381225127</c:v>
                </c:pt>
                <c:pt idx="7">
                  <c:v>3.3827053771484037</c:v>
                </c:pt>
                <c:pt idx="8">
                  <c:v>3.3830523640585364</c:v>
                </c:pt>
                <c:pt idx="9">
                  <c:v>3.3814903282158113</c:v>
                </c:pt>
                <c:pt idx="10">
                  <c:v>3.3810637974510489</c:v>
                </c:pt>
                <c:pt idx="11">
                  <c:v>3.380938323018857</c:v>
                </c:pt>
                <c:pt idx="12">
                  <c:v>3.3796601334816136</c:v>
                </c:pt>
                <c:pt idx="13">
                  <c:v>3.3776782636579488</c:v>
                </c:pt>
                <c:pt idx="14">
                  <c:v>3.3773695384663451</c:v>
                </c:pt>
                <c:pt idx="15">
                  <c:v>3.3760523195937737</c:v>
                </c:pt>
                <c:pt idx="16">
                  <c:v>3.3742356573255972</c:v>
                </c:pt>
                <c:pt idx="17">
                  <c:v>3.3731674616336571</c:v>
                </c:pt>
                <c:pt idx="18">
                  <c:v>3.3713661357538536</c:v>
                </c:pt>
                <c:pt idx="19">
                  <c:v>3.3716217236247243</c:v>
                </c:pt>
                <c:pt idx="20">
                  <c:v>3.3712244711335702</c:v>
                </c:pt>
                <c:pt idx="21">
                  <c:v>3.3689624984043283</c:v>
                </c:pt>
                <c:pt idx="22">
                  <c:v>3.3675793859615082</c:v>
                </c:pt>
                <c:pt idx="23">
                  <c:v>3.3657492202256081</c:v>
                </c:pt>
                <c:pt idx="24">
                  <c:v>3.3648588638707899</c:v>
                </c:pt>
                <c:pt idx="25">
                  <c:v>3.3638117918541837</c:v>
                </c:pt>
                <c:pt idx="26">
                  <c:v>3.3615959356900489</c:v>
                </c:pt>
                <c:pt idx="27">
                  <c:v>3.3605118639840339</c:v>
                </c:pt>
                <c:pt idx="28">
                  <c:v>3.3590370962585769</c:v>
                </c:pt>
                <c:pt idx="29">
                  <c:v>3.3567861225544138</c:v>
                </c:pt>
                <c:pt idx="30">
                  <c:v>3.355779068290083</c:v>
                </c:pt>
                <c:pt idx="31">
                  <c:v>3.3550695601359739</c:v>
                </c:pt>
                <c:pt idx="32">
                  <c:v>3.3532250163563524</c:v>
                </c:pt>
                <c:pt idx="33">
                  <c:v>3.3508215560028196</c:v>
                </c:pt>
                <c:pt idx="34">
                  <c:v>3.3496001187451316</c:v>
                </c:pt>
                <c:pt idx="35">
                  <c:v>3.348563485400657</c:v>
                </c:pt>
                <c:pt idx="36">
                  <c:v>3.346527386542228</c:v>
                </c:pt>
                <c:pt idx="37">
                  <c:v>3.3452751378471741</c:v>
                </c:pt>
                <c:pt idx="38">
                  <c:v>3.3468342567648945</c:v>
                </c:pt>
                <c:pt idx="39">
                  <c:v>3.3449948102872709</c:v>
                </c:pt>
                <c:pt idx="40">
                  <c:v>3.3438279507921038</c:v>
                </c:pt>
                <c:pt idx="41">
                  <c:v>3.342476960993086</c:v>
                </c:pt>
                <c:pt idx="42">
                  <c:v>3.3409585389658707</c:v>
                </c:pt>
                <c:pt idx="43">
                  <c:v>3.3402591581800287</c:v>
                </c:pt>
                <c:pt idx="44">
                  <c:v>3.3392873752681238</c:v>
                </c:pt>
                <c:pt idx="45">
                  <c:v>3.3389042570315333</c:v>
                </c:pt>
                <c:pt idx="46">
                  <c:v>3.3382385899209783</c:v>
                </c:pt>
                <c:pt idx="47">
                  <c:v>3.337734596887747</c:v>
                </c:pt>
                <c:pt idx="48">
                  <c:v>3.3373237428713001</c:v>
                </c:pt>
                <c:pt idx="49">
                  <c:v>3.3369321966145908</c:v>
                </c:pt>
                <c:pt idx="50">
                  <c:v>3.3363133580941775</c:v>
                </c:pt>
                <c:pt idx="51">
                  <c:v>3.3356023470637788</c:v>
                </c:pt>
                <c:pt idx="52">
                  <c:v>3.3347375771537306</c:v>
                </c:pt>
                <c:pt idx="53">
                  <c:v>3.3330506521037639</c:v>
                </c:pt>
                <c:pt idx="54">
                  <c:v>3.3290422563396231</c:v>
                </c:pt>
                <c:pt idx="55">
                  <c:v>3.3212538370120752</c:v>
                </c:pt>
                <c:pt idx="56">
                  <c:v>3.3081377150432849</c:v>
                </c:pt>
                <c:pt idx="57">
                  <c:v>3.2927062863200671</c:v>
                </c:pt>
                <c:pt idx="58">
                  <c:v>3.2687888719014522</c:v>
                </c:pt>
                <c:pt idx="59">
                  <c:v>3.2553071728109719</c:v>
                </c:pt>
                <c:pt idx="60">
                  <c:v>3.2388393208500181</c:v>
                </c:pt>
                <c:pt idx="61">
                  <c:v>3.2274975468428204</c:v>
                </c:pt>
                <c:pt idx="62">
                  <c:v>3.2181937668427554</c:v>
                </c:pt>
                <c:pt idx="63">
                  <c:v>3.2099180446456339</c:v>
                </c:pt>
                <c:pt idx="64">
                  <c:v>3.2025060301906194</c:v>
                </c:pt>
                <c:pt idx="65">
                  <c:v>3.1927033943415348</c:v>
                </c:pt>
                <c:pt idx="66">
                  <c:v>3.1799525471368364</c:v>
                </c:pt>
                <c:pt idx="67">
                  <c:v>3.1648649424156221</c:v>
                </c:pt>
                <c:pt idx="68">
                  <c:v>3.1467619130472748</c:v>
                </c:pt>
                <c:pt idx="69">
                  <c:v>3.1243698092410024</c:v>
                </c:pt>
                <c:pt idx="70">
                  <c:v>3.0993670052090772</c:v>
                </c:pt>
                <c:pt idx="71">
                  <c:v>3.0722364627445713</c:v>
                </c:pt>
                <c:pt idx="72">
                  <c:v>3.0498324706854238</c:v>
                </c:pt>
                <c:pt idx="73">
                  <c:v>3.0307699498071412</c:v>
                </c:pt>
                <c:pt idx="74">
                  <c:v>3.0143845033877743</c:v>
                </c:pt>
                <c:pt idx="75">
                  <c:v>3.0002717560277854</c:v>
                </c:pt>
                <c:pt idx="76">
                  <c:v>2.9924598296721547</c:v>
                </c:pt>
                <c:pt idx="77">
                  <c:v>2.9816943919971197</c:v>
                </c:pt>
                <c:pt idx="78">
                  <c:v>2.9744661728288797</c:v>
                </c:pt>
                <c:pt idx="79">
                  <c:v>2.9690714928112989</c:v>
                </c:pt>
                <c:pt idx="80">
                  <c:v>2.9644403601502889</c:v>
                </c:pt>
                <c:pt idx="81">
                  <c:v>2.9606586034439824</c:v>
                </c:pt>
                <c:pt idx="82">
                  <c:v>2.9574212647114106</c:v>
                </c:pt>
                <c:pt idx="83">
                  <c:v>2.9551716091494238</c:v>
                </c:pt>
                <c:pt idx="84">
                  <c:v>2.9531714067249006</c:v>
                </c:pt>
                <c:pt idx="85">
                  <c:v>2.9514999903325161</c:v>
                </c:pt>
                <c:pt idx="86">
                  <c:v>2.9493844187446854</c:v>
                </c:pt>
                <c:pt idx="87">
                  <c:v>2.9490917275214912</c:v>
                </c:pt>
                <c:pt idx="88">
                  <c:v>2.9488358368424108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A0-42FF-83BC-7D7A0955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62215674695993"/>
          <c:y val="2.9374800374365746E-2"/>
          <c:w val="0.83895505142557181"/>
          <c:h val="0.83962232000854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fitting'!$F$23</c:f>
              <c:strCache>
                <c:ptCount val="1"/>
                <c:pt idx="0">
                  <c:v>His imid up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fitting'!$F$24:$F$112</c:f>
              <c:numCache>
                <c:formatCode>General</c:formatCode>
                <c:ptCount val="89"/>
                <c:pt idx="0">
                  <c:v>7.4020339999999996</c:v>
                </c:pt>
                <c:pt idx="1">
                  <c:v>7.4036720000000003</c:v>
                </c:pt>
                <c:pt idx="2">
                  <c:v>7.4003779999999999</c:v>
                </c:pt>
                <c:pt idx="3">
                  <c:v>7.3997950000000001</c:v>
                </c:pt>
                <c:pt idx="4">
                  <c:v>7.401662</c:v>
                </c:pt>
                <c:pt idx="5">
                  <c:v>7.3993150000000005</c:v>
                </c:pt>
                <c:pt idx="6">
                  <c:v>7.3986409999999996</c:v>
                </c:pt>
                <c:pt idx="7">
                  <c:v>7.4001020000000004</c:v>
                </c:pt>
                <c:pt idx="8">
                  <c:v>7.4028450000000001</c:v>
                </c:pt>
                <c:pt idx="9">
                  <c:v>7.4005320000000001</c:v>
                </c:pt>
                <c:pt idx="10">
                  <c:v>7.3990410000000004</c:v>
                </c:pt>
                <c:pt idx="11">
                  <c:v>7.3995379999999997</c:v>
                </c:pt>
                <c:pt idx="12">
                  <c:v>7.4001859999999997</c:v>
                </c:pt>
                <c:pt idx="13">
                  <c:v>7.397062</c:v>
                </c:pt>
                <c:pt idx="14">
                  <c:v>7.3987030000000003</c:v>
                </c:pt>
                <c:pt idx="15">
                  <c:v>7.3961620000000003</c:v>
                </c:pt>
                <c:pt idx="16">
                  <c:v>7.3950360000000002</c:v>
                </c:pt>
                <c:pt idx="17">
                  <c:v>7.3956149999999994</c:v>
                </c:pt>
                <c:pt idx="18">
                  <c:v>7.3924700000000003</c:v>
                </c:pt>
                <c:pt idx="19">
                  <c:v>7.3964530000000002</c:v>
                </c:pt>
                <c:pt idx="20">
                  <c:v>7.3974309999999992</c:v>
                </c:pt>
                <c:pt idx="21">
                  <c:v>7.3927250000000004</c:v>
                </c:pt>
                <c:pt idx="22">
                  <c:v>7.3922410000000003</c:v>
                </c:pt>
                <c:pt idx="23">
                  <c:v>7.3892040000000003</c:v>
                </c:pt>
                <c:pt idx="24">
                  <c:v>7.389875</c:v>
                </c:pt>
                <c:pt idx="25">
                  <c:v>7.3910369999999999</c:v>
                </c:pt>
                <c:pt idx="26">
                  <c:v>7.389761</c:v>
                </c:pt>
                <c:pt idx="27">
                  <c:v>7.3892769999999999</c:v>
                </c:pt>
                <c:pt idx="28">
                  <c:v>7.3891280000000004</c:v>
                </c:pt>
                <c:pt idx="29">
                  <c:v>7.3853680000000006</c:v>
                </c:pt>
                <c:pt idx="30">
                  <c:v>7.386247</c:v>
                </c:pt>
                <c:pt idx="31">
                  <c:v>7.3881790000000001</c:v>
                </c:pt>
                <c:pt idx="32">
                  <c:v>7.3868450000000001</c:v>
                </c:pt>
                <c:pt idx="33">
                  <c:v>7.3821869999999992</c:v>
                </c:pt>
                <c:pt idx="34">
                  <c:v>7.383769</c:v>
                </c:pt>
                <c:pt idx="35">
                  <c:v>7.3827449999999999</c:v>
                </c:pt>
                <c:pt idx="36">
                  <c:v>7.3801889999999997</c:v>
                </c:pt>
                <c:pt idx="37">
                  <c:v>7.3787250000000002</c:v>
                </c:pt>
                <c:pt idx="38">
                  <c:v>7.3821830000000004</c:v>
                </c:pt>
                <c:pt idx="39">
                  <c:v>7.3818080000000004</c:v>
                </c:pt>
                <c:pt idx="40">
                  <c:v>7.3787660000000006</c:v>
                </c:pt>
                <c:pt idx="41">
                  <c:v>7.3770040000000003</c:v>
                </c:pt>
                <c:pt idx="42">
                  <c:v>7.3776820000000001</c:v>
                </c:pt>
                <c:pt idx="43">
                  <c:v>7.3771429999999993</c:v>
                </c:pt>
                <c:pt idx="44">
                  <c:v>7.3761980000000005</c:v>
                </c:pt>
                <c:pt idx="45">
                  <c:v>7.3729269999999998</c:v>
                </c:pt>
                <c:pt idx="46">
                  <c:v>7.3770999999999995</c:v>
                </c:pt>
                <c:pt idx="47">
                  <c:v>7.3745260000000004</c:v>
                </c:pt>
                <c:pt idx="48">
                  <c:v>7.3743089999999993</c:v>
                </c:pt>
                <c:pt idx="49">
                  <c:v>7.3723360000000007</c:v>
                </c:pt>
                <c:pt idx="50">
                  <c:v>7.3711600000000006</c:v>
                </c:pt>
                <c:pt idx="51">
                  <c:v>7.3706270000000007</c:v>
                </c:pt>
                <c:pt idx="52">
                  <c:v>7.3657940000000002</c:v>
                </c:pt>
                <c:pt idx="53">
                  <c:v>7.3602410000000003</c:v>
                </c:pt>
                <c:pt idx="54">
                  <c:v>7.3521219999999996</c:v>
                </c:pt>
                <c:pt idx="55">
                  <c:v>7.3422799999999997</c:v>
                </c:pt>
                <c:pt idx="56">
                  <c:v>7.3150659999999998</c:v>
                </c:pt>
                <c:pt idx="57">
                  <c:v>7.2598719999999997</c:v>
                </c:pt>
                <c:pt idx="58">
                  <c:v>7.2060219999999999</c:v>
                </c:pt>
                <c:pt idx="59">
                  <c:v>7.1628380000000007</c:v>
                </c:pt>
                <c:pt idx="60">
                  <c:v>7.1058560000000002</c:v>
                </c:pt>
                <c:pt idx="61">
                  <c:v>7.0755819999999998</c:v>
                </c:pt>
                <c:pt idx="62">
                  <c:v>7.0618970000000001</c:v>
                </c:pt>
                <c:pt idx="63">
                  <c:v>7.0503860000000005</c:v>
                </c:pt>
                <c:pt idx="64">
                  <c:v>7.0375259999999997</c:v>
                </c:pt>
                <c:pt idx="65">
                  <c:v>7.0292500000000002</c:v>
                </c:pt>
                <c:pt idx="66">
                  <c:v>7.023434</c:v>
                </c:pt>
                <c:pt idx="67">
                  <c:v>7.0128770000000005</c:v>
                </c:pt>
                <c:pt idx="68">
                  <c:v>7.0043859999999993</c:v>
                </c:pt>
                <c:pt idx="69">
                  <c:v>6.987692</c:v>
                </c:pt>
                <c:pt idx="70">
                  <c:v>6.9806489999999997</c:v>
                </c:pt>
                <c:pt idx="71">
                  <c:v>6.9704660000000001</c:v>
                </c:pt>
                <c:pt idx="72">
                  <c:v>6.9584590000000004</c:v>
                </c:pt>
                <c:pt idx="73">
                  <c:v>6.947597</c:v>
                </c:pt>
                <c:pt idx="74">
                  <c:v>6.9401219999999997</c:v>
                </c:pt>
                <c:pt idx="75">
                  <c:v>6.9336149999999996</c:v>
                </c:pt>
                <c:pt idx="76">
                  <c:v>6.9306049999999999</c:v>
                </c:pt>
                <c:pt idx="77">
                  <c:v>6.925192</c:v>
                </c:pt>
                <c:pt idx="78">
                  <c:v>6.9217620000000002</c:v>
                </c:pt>
                <c:pt idx="79">
                  <c:v>6.9192830000000001</c:v>
                </c:pt>
                <c:pt idx="80">
                  <c:v>6.9162850000000002</c:v>
                </c:pt>
                <c:pt idx="81">
                  <c:v>6.914161</c:v>
                </c:pt>
                <c:pt idx="82">
                  <c:v>6.9127159999999996</c:v>
                </c:pt>
                <c:pt idx="83">
                  <c:v>6.9118459999999997</c:v>
                </c:pt>
                <c:pt idx="84">
                  <c:v>6.9114990000000001</c:v>
                </c:pt>
                <c:pt idx="85">
                  <c:v>6.9101420000000005</c:v>
                </c:pt>
                <c:pt idx="86">
                  <c:v>6.9088119999999993</c:v>
                </c:pt>
                <c:pt idx="87">
                  <c:v>6.9087870000000002</c:v>
                </c:pt>
                <c:pt idx="88">
                  <c:v>6.90876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9F-460F-8E75-4F6BD7BEF80F}"/>
            </c:ext>
          </c:extLst>
        </c:ser>
        <c:ser>
          <c:idx val="1"/>
          <c:order val="1"/>
          <c:tx>
            <c:v>Fit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fitting'!$D$24:$D$112</c:f>
              <c:numCache>
                <c:formatCode>General</c:formatCode>
                <c:ptCount val="89"/>
                <c:pt idx="0">
                  <c:v>2.0354163061615873</c:v>
                </c:pt>
                <c:pt idx="1">
                  <c:v>2.0350137138335467</c:v>
                </c:pt>
                <c:pt idx="2">
                  <c:v>2.0544730545982572</c:v>
                </c:pt>
                <c:pt idx="3">
                  <c:v>2.0604236337603452</c:v>
                </c:pt>
                <c:pt idx="4">
                  <c:v>2.0497418470253534</c:v>
                </c:pt>
                <c:pt idx="5">
                  <c:v>2.0701581667571367</c:v>
                </c:pt>
                <c:pt idx="6">
                  <c:v>2.0842837406239529</c:v>
                </c:pt>
                <c:pt idx="7">
                  <c:v>2.0970314755201986</c:v>
                </c:pt>
                <c:pt idx="8">
                  <c:v>2.0922279536751178</c:v>
                </c:pt>
                <c:pt idx="9">
                  <c:v>2.114014583500305</c:v>
                </c:pt>
                <c:pt idx="10">
                  <c:v>2.1200387395531712</c:v>
                </c:pt>
                <c:pt idx="11">
                  <c:v>2.1218172865783989</c:v>
                </c:pt>
                <c:pt idx="12">
                  <c:v>2.1401069446489815</c:v>
                </c:pt>
                <c:pt idx="13">
                  <c:v>2.1691285334899333</c:v>
                </c:pt>
                <c:pt idx="14">
                  <c:v>2.1737273205443777</c:v>
                </c:pt>
                <c:pt idx="15">
                  <c:v>2.1936027268695968</c:v>
                </c:pt>
                <c:pt idx="16">
                  <c:v>2.221739572961464</c:v>
                </c:pt>
                <c:pt idx="17">
                  <c:v>2.2387126005097593</c:v>
                </c:pt>
                <c:pt idx="18">
                  <c:v>2.2681290321784506</c:v>
                </c:pt>
                <c:pt idx="19">
                  <c:v>2.2638909445211612</c:v>
                </c:pt>
                <c:pt idx="20">
                  <c:v>2.2704876200908326</c:v>
                </c:pt>
                <c:pt idx="21">
                  <c:v>2.3091266824961756</c:v>
                </c:pt>
                <c:pt idx="22">
                  <c:v>2.3337437328424726</c:v>
                </c:pt>
                <c:pt idx="23">
                  <c:v>2.3676320511200126</c:v>
                </c:pt>
                <c:pt idx="24">
                  <c:v>2.3847168857407679</c:v>
                </c:pt>
                <c:pt idx="25">
                  <c:v>2.4053601947600236</c:v>
                </c:pt>
                <c:pt idx="26">
                  <c:v>2.4512423003356352</c:v>
                </c:pt>
                <c:pt idx="27">
                  <c:v>2.4749148310514379</c:v>
                </c:pt>
                <c:pt idx="28">
                  <c:v>2.5086033975468442</c:v>
                </c:pt>
                <c:pt idx="29">
                  <c:v>2.5638611762287824</c:v>
                </c:pt>
                <c:pt idx="30">
                  <c:v>2.5903382260288081</c:v>
                </c:pt>
                <c:pt idx="31">
                  <c:v>2.609740312587491</c:v>
                </c:pt>
                <c:pt idx="32">
                  <c:v>2.6634953018518592</c:v>
                </c:pt>
                <c:pt idx="33">
                  <c:v>2.7423805605485825</c:v>
                </c:pt>
                <c:pt idx="34">
                  <c:v>2.7873734450354526</c:v>
                </c:pt>
                <c:pt idx="35">
                  <c:v>2.8288250517311813</c:v>
                </c:pt>
                <c:pt idx="36">
                  <c:v>2.9214376415426573</c:v>
                </c:pt>
                <c:pt idx="37">
                  <c:v>2.9881509329001226</c:v>
                </c:pt>
                <c:pt idx="38">
                  <c:v>2.9063561734346313</c:v>
                </c:pt>
                <c:pt idx="39">
                  <c:v>3.0043906823525397</c:v>
                </c:pt>
                <c:pt idx="40">
                  <c:v>3.0783771827931443</c:v>
                </c:pt>
                <c:pt idx="41">
                  <c:v>3.1807919490365113</c:v>
                </c:pt>
                <c:pt idx="42">
                  <c:v>3.3290913519970098</c:v>
                </c:pt>
                <c:pt idx="43">
                  <c:v>3.4157646524794854</c:v>
                </c:pt>
                <c:pt idx="44">
                  <c:v>3.5665156485060217</c:v>
                </c:pt>
                <c:pt idx="45">
                  <c:v>3.6391061202101076</c:v>
                </c:pt>
                <c:pt idx="46">
                  <c:v>3.7877443724594984</c:v>
                </c:pt>
                <c:pt idx="47">
                  <c:v>3.9193194715041684</c:v>
                </c:pt>
                <c:pt idx="48">
                  <c:v>4.034046642747052</c:v>
                </c:pt>
                <c:pt idx="49">
                  <c:v>4.1428349300598759</c:v>
                </c:pt>
                <c:pt idx="50">
                  <c:v>4.3001194816867754</c:v>
                </c:pt>
                <c:pt idx="51">
                  <c:v>4.4497776838489607</c:v>
                </c:pt>
                <c:pt idx="52">
                  <c:v>4.5928180846508573</c:v>
                </c:pt>
                <c:pt idx="53">
                  <c:v>4.7935672642310108</c:v>
                </c:pt>
                <c:pt idx="54">
                  <c:v>5.083244361333632</c:v>
                </c:pt>
                <c:pt idx="55">
                  <c:v>5.3960489093089006</c:v>
                </c:pt>
                <c:pt idx="56">
                  <c:v>5.7069905644485921</c:v>
                </c:pt>
                <c:pt idx="57">
                  <c:v>5.9627613433188431</c:v>
                </c:pt>
                <c:pt idx="58">
                  <c:v>6.290337188726431</c:v>
                </c:pt>
                <c:pt idx="59">
                  <c:v>6.4737083137913753</c:v>
                </c:pt>
                <c:pt idx="60">
                  <c:v>6.7279512873772989</c:v>
                </c:pt>
                <c:pt idx="61">
                  <c:v>6.9494427536042442</c:v>
                </c:pt>
                <c:pt idx="62">
                  <c:v>7.188373758474496</c:v>
                </c:pt>
                <c:pt idx="63">
                  <c:v>7.4617197355885168</c:v>
                </c:pt>
                <c:pt idx="64">
                  <c:v>7.7214730472367981</c:v>
                </c:pt>
                <c:pt idx="65">
                  <c:v>7.9973123804631987</c:v>
                </c:pt>
                <c:pt idx="66">
                  <c:v>8.2434192216220428</c:v>
                </c:pt>
                <c:pt idx="67">
                  <c:v>8.447488204257418</c:v>
                </c:pt>
                <c:pt idx="68">
                  <c:v>8.6322052388221469</c:v>
                </c:pt>
                <c:pt idx="69">
                  <c:v>8.8159299275393241</c:v>
                </c:pt>
                <c:pt idx="70">
                  <c:v>8.9926948969671638</c:v>
                </c:pt>
                <c:pt idx="71">
                  <c:v>9.1712469904670275</c:v>
                </c:pt>
                <c:pt idx="72">
                  <c:v>9.319342427495986</c:v>
                </c:pt>
                <c:pt idx="73">
                  <c:v>9.4530993227109548</c:v>
                </c:pt>
                <c:pt idx="74">
                  <c:v>9.5800010598124388</c:v>
                </c:pt>
                <c:pt idx="75">
                  <c:v>9.7046237165682125</c:v>
                </c:pt>
                <c:pt idx="76">
                  <c:v>9.7830860437256106</c:v>
                </c:pt>
                <c:pt idx="77">
                  <c:v>9.9083170211264164</c:v>
                </c:pt>
                <c:pt idx="78">
                  <c:v>10.009119528904311</c:v>
                </c:pt>
                <c:pt idx="79">
                  <c:v>10.09779729784214</c:v>
                </c:pt>
                <c:pt idx="80">
                  <c:v>10.187422726366725</c:v>
                </c:pt>
                <c:pt idx="81">
                  <c:v>10.274037350715188</c:v>
                </c:pt>
                <c:pt idx="82">
                  <c:v>10.362162619885032</c:v>
                </c:pt>
                <c:pt idx="83">
                  <c:v>10.434249880063604</c:v>
                </c:pt>
                <c:pt idx="84">
                  <c:v>10.508866146566225</c:v>
                </c:pt>
                <c:pt idx="85">
                  <c:v>10.581700669957307</c:v>
                </c:pt>
                <c:pt idx="86">
                  <c:v>10.693931312149516</c:v>
                </c:pt>
                <c:pt idx="87">
                  <c:v>10.711849274853373</c:v>
                </c:pt>
                <c:pt idx="88">
                  <c:v>10.728108800403016</c:v>
                </c:pt>
              </c:numCache>
            </c:numRef>
          </c:xVal>
          <c:yVal>
            <c:numRef>
              <c:f>'pKa fitting'!$K$24:$K$112</c:f>
              <c:numCache>
                <c:formatCode>General</c:formatCode>
                <c:ptCount val="89"/>
                <c:pt idx="0">
                  <c:v>7.4023400365393162</c:v>
                </c:pt>
                <c:pt idx="1">
                  <c:v>7.4023556648080904</c:v>
                </c:pt>
                <c:pt idx="2">
                  <c:v>7.4016055926161961</c:v>
                </c:pt>
                <c:pt idx="3">
                  <c:v>7.401378436986616</c:v>
                </c:pt>
                <c:pt idx="4">
                  <c:v>7.4017869483965075</c:v>
                </c:pt>
                <c:pt idx="5">
                  <c:v>7.4010091278856178</c:v>
                </c:pt>
                <c:pt idx="6">
                  <c:v>7.4004784006427258</c:v>
                </c:pt>
                <c:pt idx="7">
                  <c:v>7.4000048217258048</c:v>
                </c:pt>
                <c:pt idx="8">
                  <c:v>7.4001826653284173</c:v>
                </c:pt>
                <c:pt idx="9">
                  <c:v>7.3993820370881132</c:v>
                </c:pt>
                <c:pt idx="10">
                  <c:v>7.3991634042852681</c:v>
                </c:pt>
                <c:pt idx="11">
                  <c:v>7.3990990870317628</c:v>
                </c:pt>
                <c:pt idx="12">
                  <c:v>7.3984438674781723</c:v>
                </c:pt>
                <c:pt idx="13">
                  <c:v>7.397427816739536</c:v>
                </c:pt>
                <c:pt idx="14">
                  <c:v>7.3972695281584384</c:v>
                </c:pt>
                <c:pt idx="15">
                  <c:v>7.3965941230207122</c:v>
                </c:pt>
                <c:pt idx="16">
                  <c:v>7.3956624972450511</c:v>
                </c:pt>
                <c:pt idx="17">
                  <c:v>7.3951146232017839</c:v>
                </c:pt>
                <c:pt idx="18">
                  <c:v>7.3941905784250395</c:v>
                </c:pt>
                <c:pt idx="19">
                  <c:v>7.3943217023737766</c:v>
                </c:pt>
                <c:pt idx="20">
                  <c:v>7.3941178985227785</c:v>
                </c:pt>
                <c:pt idx="21">
                  <c:v>7.3929572160056374</c:v>
                </c:pt>
                <c:pt idx="22">
                  <c:v>7.3922472977748797</c:v>
                </c:pt>
                <c:pt idx="23">
                  <c:v>7.3913076342687019</c:v>
                </c:pt>
                <c:pt idx="24">
                  <c:v>7.3908503636722038</c:v>
                </c:pt>
                <c:pt idx="25">
                  <c:v>7.3903124784548355</c:v>
                </c:pt>
                <c:pt idx="26">
                  <c:v>7.3891736484461248</c:v>
                </c:pt>
                <c:pt idx="27">
                  <c:v>7.3886161797933694</c:v>
                </c:pt>
                <c:pt idx="28">
                  <c:v>7.3878573966534029</c:v>
                </c:pt>
                <c:pt idx="29">
                  <c:v>7.3866981271425809</c:v>
                </c:pt>
                <c:pt idx="30">
                  <c:v>7.386178935855332</c:v>
                </c:pt>
                <c:pt idx="31">
                  <c:v>7.3858128960808997</c:v>
                </c:pt>
                <c:pt idx="32">
                  <c:v>7.3848601033264805</c:v>
                </c:pt>
                <c:pt idx="33">
                  <c:v>7.3836151126663951</c:v>
                </c:pt>
                <c:pt idx="34">
                  <c:v>7.3829802273882601</c:v>
                </c:pt>
                <c:pt idx="35">
                  <c:v>7.3824397749169224</c:v>
                </c:pt>
                <c:pt idx="36">
                  <c:v>7.3813719136805354</c:v>
                </c:pt>
                <c:pt idx="37">
                  <c:v>7.3807087752467586</c:v>
                </c:pt>
                <c:pt idx="38">
                  <c:v>7.3815335464836052</c:v>
                </c:pt>
                <c:pt idx="39">
                  <c:v>7.3805593597224846</c:v>
                </c:pt>
                <c:pt idx="40">
                  <c:v>7.3799321125473583</c:v>
                </c:pt>
                <c:pt idx="41">
                  <c:v>7.3791897392295169</c:v>
                </c:pt>
                <c:pt idx="42">
                  <c:v>7.378314088904979</c:v>
                </c:pt>
                <c:pt idx="43">
                  <c:v>7.3778810124898024</c:v>
                </c:pt>
                <c:pt idx="44">
                  <c:v>7.377211535258593</c:v>
                </c:pt>
                <c:pt idx="45">
                  <c:v>7.3769088153608608</c:v>
                </c:pt>
                <c:pt idx="46">
                  <c:v>7.3762858097305957</c:v>
                </c:pt>
                <c:pt idx="47">
                  <c:v>7.3756839797761371</c:v>
                </c:pt>
                <c:pt idx="48">
                  <c:v>7.3750769809658152</c:v>
                </c:pt>
                <c:pt idx="49">
                  <c:v>7.3743916910321765</c:v>
                </c:pt>
                <c:pt idx="50">
                  <c:v>7.3731248579153261</c:v>
                </c:pt>
                <c:pt idx="51">
                  <c:v>7.3714847006419273</c:v>
                </c:pt>
                <c:pt idx="52">
                  <c:v>7.3693525065294132</c:v>
                </c:pt>
                <c:pt idx="53">
                  <c:v>7.365017247220071</c:v>
                </c:pt>
                <c:pt idx="54">
                  <c:v>7.3544584812140048</c:v>
                </c:pt>
                <c:pt idx="55">
                  <c:v>7.333753228212684</c:v>
                </c:pt>
                <c:pt idx="56">
                  <c:v>7.2988128079148176</c:v>
                </c:pt>
                <c:pt idx="57">
                  <c:v>7.2577192201283252</c:v>
                </c:pt>
                <c:pt idx="58">
                  <c:v>7.1941784640065976</c:v>
                </c:pt>
                <c:pt idx="59">
                  <c:v>7.1585410438662613</c:v>
                </c:pt>
                <c:pt idx="60">
                  <c:v>7.1154657010109164</c:v>
                </c:pt>
                <c:pt idx="61">
                  <c:v>7.0865820356673028</c:v>
                </c:pt>
                <c:pt idx="62">
                  <c:v>7.0643455544415161</c:v>
                </c:pt>
                <c:pt idx="63">
                  <c:v>7.0476213722764482</c:v>
                </c:pt>
                <c:pt idx="64">
                  <c:v>7.0370414402947432</c:v>
                </c:pt>
                <c:pt idx="65">
                  <c:v>7.0282022793564058</c:v>
                </c:pt>
                <c:pt idx="66">
                  <c:v>7.0201208576612917</c:v>
                </c:pt>
                <c:pt idx="67">
                  <c:v>7.0120158273466524</c:v>
                </c:pt>
                <c:pt idx="68">
                  <c:v>7.002944870695976</c:v>
                </c:pt>
                <c:pt idx="69">
                  <c:v>6.992083226571741</c:v>
                </c:pt>
                <c:pt idx="70">
                  <c:v>6.9801477390671796</c:v>
                </c:pt>
                <c:pt idx="71">
                  <c:v>6.9673019295851573</c:v>
                </c:pt>
                <c:pt idx="72">
                  <c:v>6.9567381356830458</c:v>
                </c:pt>
                <c:pt idx="73">
                  <c:v>6.947769219381426</c:v>
                </c:pt>
                <c:pt idx="74">
                  <c:v>6.940069847592234</c:v>
                </c:pt>
                <c:pt idx="75">
                  <c:v>6.9334440357575655</c:v>
                </c:pt>
                <c:pt idx="76">
                  <c:v>6.9297782512387514</c:v>
                </c:pt>
                <c:pt idx="77">
                  <c:v>6.9247283631987466</c:v>
                </c:pt>
                <c:pt idx="78">
                  <c:v>6.9213387939439182</c:v>
                </c:pt>
                <c:pt idx="79">
                  <c:v>6.9188095412179456</c:v>
                </c:pt>
                <c:pt idx="80">
                  <c:v>6.916638591437362</c:v>
                </c:pt>
                <c:pt idx="81">
                  <c:v>6.9148660131103581</c:v>
                </c:pt>
                <c:pt idx="82">
                  <c:v>6.9133487543828238</c:v>
                </c:pt>
                <c:pt idx="83">
                  <c:v>6.9122944715369874</c:v>
                </c:pt>
                <c:pt idx="84">
                  <c:v>6.9113571422002975</c:v>
                </c:pt>
                <c:pt idx="85">
                  <c:v>6.9105739224503564</c:v>
                </c:pt>
                <c:pt idx="86">
                  <c:v>6.9095826175602273</c:v>
                </c:pt>
                <c:pt idx="87">
                  <c:v>6.9094454734859614</c:v>
                </c:pt>
                <c:pt idx="88">
                  <c:v>6.909325573517318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9F-460F-8E75-4F6BD7BE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62215674695993"/>
          <c:y val="2.9374800374365746E-2"/>
          <c:w val="0.83895505142557181"/>
          <c:h val="0.83962232000854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'pKa fitting'!#REF!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'pKa fitting'!#REF!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CE-4B89-AFB9-BE900D1A7E04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'pKa fitting'!#REF!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'pKa fitting'!#REF!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E-4B89-AFB9-BE900D1A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06968302480952E-2"/>
          <c:y val="6.9203349954035043E-2"/>
          <c:w val="0.86492381149299769"/>
          <c:h val="0.844932804598628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 Mnova'!$F$23</c:f>
              <c:strCache>
                <c:ptCount val="1"/>
                <c:pt idx="0">
                  <c:v>Imidazole upfield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Mnova'!$F$24:$F$112</c:f>
              <c:numCache>
                <c:formatCode>General</c:formatCode>
                <c:ptCount val="89"/>
                <c:pt idx="0">
                  <c:v>7.3919410000000001</c:v>
                </c:pt>
                <c:pt idx="1">
                  <c:v>7.3934940000000005</c:v>
                </c:pt>
                <c:pt idx="2">
                  <c:v>7.3913390000000003</c:v>
                </c:pt>
                <c:pt idx="3">
                  <c:v>7.3921789999999996</c:v>
                </c:pt>
                <c:pt idx="4">
                  <c:v>7.3910410000000004</c:v>
                </c:pt>
                <c:pt idx="5">
                  <c:v>7.3906000000000001</c:v>
                </c:pt>
                <c:pt idx="6">
                  <c:v>7.3917739999999998</c:v>
                </c:pt>
                <c:pt idx="7">
                  <c:v>7.3875039999999998</c:v>
                </c:pt>
                <c:pt idx="8">
                  <c:v>7.3882470000000007</c:v>
                </c:pt>
                <c:pt idx="9">
                  <c:v>7.3856279999999996</c:v>
                </c:pt>
                <c:pt idx="10">
                  <c:v>7.388566</c:v>
                </c:pt>
                <c:pt idx="11">
                  <c:v>7.387664</c:v>
                </c:pt>
                <c:pt idx="12">
                  <c:v>7.3859940000000002</c:v>
                </c:pt>
                <c:pt idx="13">
                  <c:v>7.3853270000000002</c:v>
                </c:pt>
                <c:pt idx="14">
                  <c:v>7.3853840000000002</c:v>
                </c:pt>
                <c:pt idx="15">
                  <c:v>7.3856250000000001</c:v>
                </c:pt>
                <c:pt idx="16">
                  <c:v>7.385249</c:v>
                </c:pt>
                <c:pt idx="17">
                  <c:v>7.3848399999999996</c:v>
                </c:pt>
                <c:pt idx="18">
                  <c:v>7.3841460000000003</c:v>
                </c:pt>
                <c:pt idx="19">
                  <c:v>7.3839369999999995</c:v>
                </c:pt>
                <c:pt idx="20">
                  <c:v>7.3831720000000001</c:v>
                </c:pt>
                <c:pt idx="21">
                  <c:v>7.3828360000000002</c:v>
                </c:pt>
                <c:pt idx="22">
                  <c:v>7.3824649999999998</c:v>
                </c:pt>
                <c:pt idx="23">
                  <c:v>7.3799289999999997</c:v>
                </c:pt>
                <c:pt idx="24">
                  <c:v>7.3788030000000004</c:v>
                </c:pt>
                <c:pt idx="25">
                  <c:v>7.3782399999999999</c:v>
                </c:pt>
                <c:pt idx="26">
                  <c:v>7.3794599999999999</c:v>
                </c:pt>
                <c:pt idx="27">
                  <c:v>7.3790319999999996</c:v>
                </c:pt>
                <c:pt idx="28">
                  <c:v>7.3778090000000001</c:v>
                </c:pt>
                <c:pt idx="29">
                  <c:v>7.3796300000000006</c:v>
                </c:pt>
                <c:pt idx="30">
                  <c:v>7.3802710000000005</c:v>
                </c:pt>
                <c:pt idx="31">
                  <c:v>7.3776649999999995</c:v>
                </c:pt>
                <c:pt idx="32">
                  <c:v>7.3755009999999999</c:v>
                </c:pt>
                <c:pt idx="33">
                  <c:v>7.3749139999999995</c:v>
                </c:pt>
                <c:pt idx="34">
                  <c:v>7.3746200000000002</c:v>
                </c:pt>
                <c:pt idx="35">
                  <c:v>7.3720940000000006</c:v>
                </c:pt>
                <c:pt idx="36">
                  <c:v>7.3725990000000001</c:v>
                </c:pt>
                <c:pt idx="37">
                  <c:v>7.373875</c:v>
                </c:pt>
                <c:pt idx="38">
                  <c:v>7.3724930000000004</c:v>
                </c:pt>
                <c:pt idx="39">
                  <c:v>7.3695649999999997</c:v>
                </c:pt>
                <c:pt idx="40">
                  <c:v>7.370806</c:v>
                </c:pt>
                <c:pt idx="41">
                  <c:v>7.3705420000000004</c:v>
                </c:pt>
                <c:pt idx="42">
                  <c:v>7.367591</c:v>
                </c:pt>
                <c:pt idx="43">
                  <c:v>7.3676529999999998</c:v>
                </c:pt>
                <c:pt idx="44">
                  <c:v>7.3675139999999999</c:v>
                </c:pt>
                <c:pt idx="45">
                  <c:v>7.3661849999999998</c:v>
                </c:pt>
                <c:pt idx="46">
                  <c:v>7.3668750000000003</c:v>
                </c:pt>
                <c:pt idx="47">
                  <c:v>7.3650229999999999</c:v>
                </c:pt>
                <c:pt idx="48">
                  <c:v>7.3630330000000006</c:v>
                </c:pt>
                <c:pt idx="49">
                  <c:v>7.3622750000000003</c:v>
                </c:pt>
                <c:pt idx="50">
                  <c:v>7.3628999999999998</c:v>
                </c:pt>
                <c:pt idx="51">
                  <c:v>7.3610950000000006</c:v>
                </c:pt>
                <c:pt idx="52">
                  <c:v>7.363226</c:v>
                </c:pt>
                <c:pt idx="53">
                  <c:v>7.3613939999999998</c:v>
                </c:pt>
                <c:pt idx="54">
                  <c:v>7.3594309999999998</c:v>
                </c:pt>
                <c:pt idx="55">
                  <c:v>7.3574259999999994</c:v>
                </c:pt>
                <c:pt idx="56">
                  <c:v>7.3562979999999998</c:v>
                </c:pt>
                <c:pt idx="57">
                  <c:v>7.3538519999999998</c:v>
                </c:pt>
                <c:pt idx="58">
                  <c:v>7.3526799999999994</c:v>
                </c:pt>
                <c:pt idx="59">
                  <c:v>7.3504700000000005</c:v>
                </c:pt>
                <c:pt idx="60">
                  <c:v>7.3476119999999998</c:v>
                </c:pt>
                <c:pt idx="61">
                  <c:v>7.342937</c:v>
                </c:pt>
                <c:pt idx="62">
                  <c:v>7.3380809999999999</c:v>
                </c:pt>
                <c:pt idx="63">
                  <c:v>7.3256679999999994</c:v>
                </c:pt>
                <c:pt idx="64">
                  <c:v>7.295687</c:v>
                </c:pt>
                <c:pt idx="65">
                  <c:v>7.2683610000000005</c:v>
                </c:pt>
                <c:pt idx="66">
                  <c:v>7.211163</c:v>
                </c:pt>
                <c:pt idx="67">
                  <c:v>7.1735560000000005</c:v>
                </c:pt>
                <c:pt idx="68">
                  <c:v>7.1288980000000004</c:v>
                </c:pt>
                <c:pt idx="69">
                  <c:v>7.1013489999999999</c:v>
                </c:pt>
                <c:pt idx="70">
                  <c:v>7.0805170000000004</c:v>
                </c:pt>
                <c:pt idx="71">
                  <c:v>7.056915</c:v>
                </c:pt>
                <c:pt idx="72">
                  <c:v>7.0415519999999994</c:v>
                </c:pt>
                <c:pt idx="73">
                  <c:v>7.0294099999999995</c:v>
                </c:pt>
                <c:pt idx="74">
                  <c:v>7.0177940000000003</c:v>
                </c:pt>
                <c:pt idx="75">
                  <c:v>7.0116589999999999</c:v>
                </c:pt>
                <c:pt idx="76">
                  <c:v>7.0060029999999998</c:v>
                </c:pt>
                <c:pt idx="77">
                  <c:v>6.9959850000000001</c:v>
                </c:pt>
                <c:pt idx="78">
                  <c:v>6.9878530000000003</c:v>
                </c:pt>
                <c:pt idx="79">
                  <c:v>6.9786530000000004</c:v>
                </c:pt>
                <c:pt idx="80">
                  <c:v>6.9672719999999995</c:v>
                </c:pt>
                <c:pt idx="81">
                  <c:v>6.9561390000000003</c:v>
                </c:pt>
                <c:pt idx="82">
                  <c:v>6.947851</c:v>
                </c:pt>
                <c:pt idx="83">
                  <c:v>6.9392050000000003</c:v>
                </c:pt>
                <c:pt idx="84">
                  <c:v>6.9320409999999999</c:v>
                </c:pt>
                <c:pt idx="85">
                  <c:v>6.9257459999999993</c:v>
                </c:pt>
                <c:pt idx="86">
                  <c:v>6.9209379999999996</c:v>
                </c:pt>
                <c:pt idx="87">
                  <c:v>6.9145430000000001</c:v>
                </c:pt>
                <c:pt idx="88">
                  <c:v>6.9112100000000005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E-45F6-8905-4EF5A03D9F2C}"/>
            </c:ext>
          </c:extLst>
        </c:ser>
        <c:ser>
          <c:idx val="1"/>
          <c:order val="1"/>
          <c:tx>
            <c:v>Fit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Mnova'!$K$24:$K$112</c:f>
              <c:numCache>
                <c:formatCode>General</c:formatCode>
                <c:ptCount val="89"/>
                <c:pt idx="0">
                  <c:v>7.3913533889308063</c:v>
                </c:pt>
                <c:pt idx="1">
                  <c:v>7.3909223644421838</c:v>
                </c:pt>
                <c:pt idx="2">
                  <c:v>7.3910085663617995</c:v>
                </c:pt>
                <c:pt idx="3">
                  <c:v>7.3901114210542778</c:v>
                </c:pt>
                <c:pt idx="4">
                  <c:v>7.3905033409509375</c:v>
                </c:pt>
                <c:pt idx="5">
                  <c:v>7.3899523473628603</c:v>
                </c:pt>
                <c:pt idx="6">
                  <c:v>7.3903113742081112</c:v>
                </c:pt>
                <c:pt idx="7">
                  <c:v>7.3892528899394261</c:v>
                </c:pt>
                <c:pt idx="8">
                  <c:v>7.3885460036069377</c:v>
                </c:pt>
                <c:pt idx="9">
                  <c:v>7.3888464491497947</c:v>
                </c:pt>
                <c:pt idx="10">
                  <c:v>7.3880593662764324</c:v>
                </c:pt>
                <c:pt idx="11">
                  <c:v>7.3880081129489179</c:v>
                </c:pt>
                <c:pt idx="12">
                  <c:v>7.3871203714135252</c:v>
                </c:pt>
                <c:pt idx="13">
                  <c:v>7.3877082654151645</c:v>
                </c:pt>
                <c:pt idx="14">
                  <c:v>7.3872525817774086</c:v>
                </c:pt>
                <c:pt idx="15">
                  <c:v>7.3864725049453916</c:v>
                </c:pt>
                <c:pt idx="16">
                  <c:v>7.3857771915512131</c:v>
                </c:pt>
                <c:pt idx="17">
                  <c:v>7.3852809442633154</c:v>
                </c:pt>
                <c:pt idx="18">
                  <c:v>7.3843016260027516</c:v>
                </c:pt>
                <c:pt idx="19">
                  <c:v>7.3842058734842295</c:v>
                </c:pt>
                <c:pt idx="20">
                  <c:v>7.3831407091610863</c:v>
                </c:pt>
                <c:pt idx="21">
                  <c:v>7.383012804371063</c:v>
                </c:pt>
                <c:pt idx="22">
                  <c:v>7.3826434580229412</c:v>
                </c:pt>
                <c:pt idx="23">
                  <c:v>7.3810424149894969</c:v>
                </c:pt>
                <c:pt idx="24">
                  <c:v>7.3807763054349902</c:v>
                </c:pt>
                <c:pt idx="25">
                  <c:v>7.3799580242676175</c:v>
                </c:pt>
                <c:pt idx="26">
                  <c:v>7.3792609352570349</c:v>
                </c:pt>
                <c:pt idx="27">
                  <c:v>7.3791159748428408</c:v>
                </c:pt>
                <c:pt idx="28">
                  <c:v>7.3779530296952371</c:v>
                </c:pt>
                <c:pt idx="29">
                  <c:v>7.3771595113304445</c:v>
                </c:pt>
                <c:pt idx="30">
                  <c:v>7.3768136347616586</c:v>
                </c:pt>
                <c:pt idx="31">
                  <c:v>7.3759068523681162</c:v>
                </c:pt>
                <c:pt idx="32">
                  <c:v>7.3748051929104008</c:v>
                </c:pt>
                <c:pt idx="33">
                  <c:v>7.3741098067640056</c:v>
                </c:pt>
                <c:pt idx="34">
                  <c:v>7.3733997988954636</c:v>
                </c:pt>
                <c:pt idx="35">
                  <c:v>7.3723413008582135</c:v>
                </c:pt>
                <c:pt idx="36">
                  <c:v>7.371063932480646</c:v>
                </c:pt>
                <c:pt idx="37">
                  <c:v>7.3707419579042277</c:v>
                </c:pt>
                <c:pt idx="38">
                  <c:v>7.3699025927546309</c:v>
                </c:pt>
                <c:pt idx="39">
                  <c:v>7.3690393358181909</c:v>
                </c:pt>
                <c:pt idx="40">
                  <c:v>7.3678977211835761</c:v>
                </c:pt>
                <c:pt idx="41">
                  <c:v>7.3672950471954559</c:v>
                </c:pt>
                <c:pt idx="42">
                  <c:v>7.3663296702313703</c:v>
                </c:pt>
                <c:pt idx="43">
                  <c:v>7.3677331904445715</c:v>
                </c:pt>
                <c:pt idx="44">
                  <c:v>7.3668001798666785</c:v>
                </c:pt>
                <c:pt idx="45">
                  <c:v>7.3659832258630775</c:v>
                </c:pt>
                <c:pt idx="46">
                  <c:v>7.364991983700536</c:v>
                </c:pt>
                <c:pt idx="47">
                  <c:v>7.3641281605586197</c:v>
                </c:pt>
                <c:pt idx="48">
                  <c:v>7.3632719877106103</c:v>
                </c:pt>
                <c:pt idx="49">
                  <c:v>7.3622188500366414</c:v>
                </c:pt>
                <c:pt idx="50">
                  <c:v>7.3617822701715845</c:v>
                </c:pt>
                <c:pt idx="51">
                  <c:v>7.3606797933322685</c:v>
                </c:pt>
                <c:pt idx="52">
                  <c:v>7.3600272967148301</c:v>
                </c:pt>
                <c:pt idx="53">
                  <c:v>7.3594129332803808</c:v>
                </c:pt>
                <c:pt idx="54">
                  <c:v>7.3586061004508627</c:v>
                </c:pt>
                <c:pt idx="55">
                  <c:v>7.3579609409595204</c:v>
                </c:pt>
                <c:pt idx="56">
                  <c:v>7.3570235981439591</c:v>
                </c:pt>
                <c:pt idx="57">
                  <c:v>7.3557750096900536</c:v>
                </c:pt>
                <c:pt idx="58">
                  <c:v>7.35468329626275</c:v>
                </c:pt>
                <c:pt idx="59">
                  <c:v>7.3525992365722681</c:v>
                </c:pt>
                <c:pt idx="60">
                  <c:v>7.350027866929894</c:v>
                </c:pt>
                <c:pt idx="61">
                  <c:v>7.3448923389954901</c:v>
                </c:pt>
                <c:pt idx="62">
                  <c:v>7.3397334891893706</c:v>
                </c:pt>
                <c:pt idx="63">
                  <c:v>7.3264353820181976</c:v>
                </c:pt>
                <c:pt idx="64">
                  <c:v>7.3054419295145525</c:v>
                </c:pt>
                <c:pt idx="65">
                  <c:v>7.2689458655447412</c:v>
                </c:pt>
                <c:pt idx="66">
                  <c:v>7.2146220853764795</c:v>
                </c:pt>
                <c:pt idx="67">
                  <c:v>7.1712984000091557</c:v>
                </c:pt>
                <c:pt idx="68">
                  <c:v>7.1284041551096573</c:v>
                </c:pt>
                <c:pt idx="69">
                  <c:v>7.0969499444391504</c:v>
                </c:pt>
                <c:pt idx="70">
                  <c:v>7.0713651569307858</c:v>
                </c:pt>
                <c:pt idx="71">
                  <c:v>7.0518942298020484</c:v>
                </c:pt>
                <c:pt idx="72">
                  <c:v>7.0313365069232754</c:v>
                </c:pt>
                <c:pt idx="73">
                  <c:v>7.0286222519314805</c:v>
                </c:pt>
                <c:pt idx="74">
                  <c:v>7.0197986028153929</c:v>
                </c:pt>
                <c:pt idx="75">
                  <c:v>7.0130408031896856</c:v>
                </c:pt>
                <c:pt idx="76">
                  <c:v>7.008331358086263</c:v>
                </c:pt>
                <c:pt idx="77">
                  <c:v>6.9982455246855064</c:v>
                </c:pt>
                <c:pt idx="78">
                  <c:v>6.9916548249571626</c:v>
                </c:pt>
                <c:pt idx="79">
                  <c:v>6.9829903959864659</c:v>
                </c:pt>
                <c:pt idx="80">
                  <c:v>6.9712678642222139</c:v>
                </c:pt>
                <c:pt idx="81">
                  <c:v>6.9645900709586019</c:v>
                </c:pt>
                <c:pt idx="82">
                  <c:v>6.9468552441800027</c:v>
                </c:pt>
                <c:pt idx="83">
                  <c:v>6.9374968456020172</c:v>
                </c:pt>
                <c:pt idx="84">
                  <c:v>6.9322652517327734</c:v>
                </c:pt>
                <c:pt idx="85">
                  <c:v>6.9261008530453854</c:v>
                </c:pt>
                <c:pt idx="86">
                  <c:v>6.9202730315300824</c:v>
                </c:pt>
                <c:pt idx="87">
                  <c:v>6.9145341236760132</c:v>
                </c:pt>
                <c:pt idx="88">
                  <c:v>6.9116159537863542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E-45F6-8905-4EF5A03D9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34625654384"/>
          <c:y val="2.9374800374365746E-2"/>
          <c:w val="0.86492381149299769"/>
          <c:h val="0.8741405151000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 Mnova'!$G$23</c:f>
              <c:strCache>
                <c:ptCount val="1"/>
                <c:pt idx="0">
                  <c:v>Alpha</c:v>
                </c:pt>
              </c:strCache>
            </c:strRef>
          </c:tx>
          <c:spPr>
            <a:ln w="0" cap="rnd">
              <a:solidFill>
                <a:schemeClr val="bg1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Mnova'!$G$24:$G$112</c:f>
              <c:numCache>
                <c:formatCode>General</c:formatCode>
                <c:ptCount val="89"/>
                <c:pt idx="0">
                  <c:v>4.145111</c:v>
                </c:pt>
                <c:pt idx="1">
                  <c:v>4.1451739999999999</c:v>
                </c:pt>
                <c:pt idx="2">
                  <c:v>4.1419090000000001</c:v>
                </c:pt>
                <c:pt idx="3">
                  <c:v>4.1420490000000001</c:v>
                </c:pt>
                <c:pt idx="4">
                  <c:v>4.1398710000000003</c:v>
                </c:pt>
                <c:pt idx="5">
                  <c:v>4.1395400000000002</c:v>
                </c:pt>
                <c:pt idx="6">
                  <c:v>4.1387540000000005</c:v>
                </c:pt>
                <c:pt idx="7">
                  <c:v>4.1333539999999998</c:v>
                </c:pt>
                <c:pt idx="8">
                  <c:v>4.1319870000000005</c:v>
                </c:pt>
                <c:pt idx="9">
                  <c:v>4.1290479999999992</c:v>
                </c:pt>
                <c:pt idx="10">
                  <c:v>4.1287959999999995</c:v>
                </c:pt>
                <c:pt idx="11">
                  <c:v>4.1273039999999996</c:v>
                </c:pt>
                <c:pt idx="12">
                  <c:v>4.124784</c:v>
                </c:pt>
                <c:pt idx="13">
                  <c:v>4.1224769999999999</c:v>
                </c:pt>
                <c:pt idx="14">
                  <c:v>4.120044</c:v>
                </c:pt>
                <c:pt idx="15">
                  <c:v>4.1164849999999999</c:v>
                </c:pt>
                <c:pt idx="16">
                  <c:v>4.1150289999999998</c:v>
                </c:pt>
                <c:pt idx="17">
                  <c:v>4.1136399999999993</c:v>
                </c:pt>
                <c:pt idx="18">
                  <c:v>4.1115060000000003</c:v>
                </c:pt>
                <c:pt idx="19">
                  <c:v>4.1090770000000001</c:v>
                </c:pt>
                <c:pt idx="20">
                  <c:v>4.1056720000000002</c:v>
                </c:pt>
                <c:pt idx="21">
                  <c:v>4.1043560000000001</c:v>
                </c:pt>
                <c:pt idx="22">
                  <c:v>4.100835</c:v>
                </c:pt>
                <c:pt idx="23">
                  <c:v>4.0961790000000002</c:v>
                </c:pt>
                <c:pt idx="24">
                  <c:v>4.0934430000000006</c:v>
                </c:pt>
                <c:pt idx="25">
                  <c:v>4.0909899999999997</c:v>
                </c:pt>
                <c:pt idx="26">
                  <c:v>4.09002</c:v>
                </c:pt>
                <c:pt idx="27">
                  <c:v>4.084962</c:v>
                </c:pt>
                <c:pt idx="28">
                  <c:v>4.0810789999999999</c:v>
                </c:pt>
                <c:pt idx="29">
                  <c:v>4.0797400000000001</c:v>
                </c:pt>
                <c:pt idx="30">
                  <c:v>4.0795710000000005</c:v>
                </c:pt>
                <c:pt idx="31">
                  <c:v>4.0720849999999995</c:v>
                </c:pt>
                <c:pt idx="32">
                  <c:v>4.0683110000000005</c:v>
                </c:pt>
                <c:pt idx="33">
                  <c:v>4.0655139999999994</c:v>
                </c:pt>
                <c:pt idx="34">
                  <c:v>4.0618300000000005</c:v>
                </c:pt>
                <c:pt idx="35">
                  <c:v>4.057194</c:v>
                </c:pt>
                <c:pt idx="36">
                  <c:v>4.0559190000000003</c:v>
                </c:pt>
                <c:pt idx="37">
                  <c:v>4.0533049999999999</c:v>
                </c:pt>
                <c:pt idx="38">
                  <c:v>4.0495130000000001</c:v>
                </c:pt>
                <c:pt idx="39">
                  <c:v>4.044435</c:v>
                </c:pt>
                <c:pt idx="40">
                  <c:v>4.0419159999999996</c:v>
                </c:pt>
                <c:pt idx="41">
                  <c:v>4.0389720000000002</c:v>
                </c:pt>
                <c:pt idx="42">
                  <c:v>4.0347710000000001</c:v>
                </c:pt>
                <c:pt idx="43">
                  <c:v>4.0327530000000005</c:v>
                </c:pt>
                <c:pt idx="44">
                  <c:v>4.0310440000000005</c:v>
                </c:pt>
                <c:pt idx="45">
                  <c:v>4.0279349999999994</c:v>
                </c:pt>
                <c:pt idx="46">
                  <c:v>4.0269950000000003</c:v>
                </c:pt>
                <c:pt idx="47">
                  <c:v>4.0241530000000001</c:v>
                </c:pt>
                <c:pt idx="48">
                  <c:v>4.0207230000000003</c:v>
                </c:pt>
                <c:pt idx="49">
                  <c:v>4.0186650000000004</c:v>
                </c:pt>
                <c:pt idx="50">
                  <c:v>4.0183</c:v>
                </c:pt>
                <c:pt idx="51">
                  <c:v>4.0164650000000002</c:v>
                </c:pt>
                <c:pt idx="52">
                  <c:v>4.0178560000000001</c:v>
                </c:pt>
                <c:pt idx="53">
                  <c:v>4.015714</c:v>
                </c:pt>
                <c:pt idx="54">
                  <c:v>4.0143610000000001</c:v>
                </c:pt>
                <c:pt idx="55">
                  <c:v>4.0128659999999998</c:v>
                </c:pt>
                <c:pt idx="56">
                  <c:v>4.0113779999999997</c:v>
                </c:pt>
                <c:pt idx="57">
                  <c:v>4.0092619999999997</c:v>
                </c:pt>
                <c:pt idx="58">
                  <c:v>4.0082899999999997</c:v>
                </c:pt>
                <c:pt idx="59">
                  <c:v>4.0079400000000005</c:v>
                </c:pt>
                <c:pt idx="60">
                  <c:v>4.007352</c:v>
                </c:pt>
                <c:pt idx="61">
                  <c:v>4.0050569999999999</c:v>
                </c:pt>
                <c:pt idx="62">
                  <c:v>4.0048910000000006</c:v>
                </c:pt>
                <c:pt idx="63">
                  <c:v>4.0004079999999993</c:v>
                </c:pt>
                <c:pt idx="64">
                  <c:v>3.9959170000000004</c:v>
                </c:pt>
                <c:pt idx="65">
                  <c:v>3.9925010000000003</c:v>
                </c:pt>
                <c:pt idx="66">
                  <c:v>3.9853730000000001</c:v>
                </c:pt>
                <c:pt idx="67">
                  <c:v>3.9786160000000002</c:v>
                </c:pt>
                <c:pt idx="68">
                  <c:v>3.9728179999999997</c:v>
                </c:pt>
                <c:pt idx="69">
                  <c:v>3.9669090000000002</c:v>
                </c:pt>
                <c:pt idx="70">
                  <c:v>3.9611169999999998</c:v>
                </c:pt>
                <c:pt idx="71">
                  <c:v>3.958275</c:v>
                </c:pt>
                <c:pt idx="72">
                  <c:v>3.9540920000000002</c:v>
                </c:pt>
                <c:pt idx="73">
                  <c:v>3.9488100000000004</c:v>
                </c:pt>
                <c:pt idx="74">
                  <c:v>3.9422140000000003</c:v>
                </c:pt>
                <c:pt idx="75">
                  <c:v>3.9276390000000001</c:v>
                </c:pt>
                <c:pt idx="76">
                  <c:v>3.9146830000000001</c:v>
                </c:pt>
                <c:pt idx="77">
                  <c:v>3.8907849999999997</c:v>
                </c:pt>
                <c:pt idx="78">
                  <c:v>3.8569529999999999</c:v>
                </c:pt>
                <c:pt idx="79">
                  <c:v>3.8208030000000002</c:v>
                </c:pt>
                <c:pt idx="80">
                  <c:v>3.7864720000000003</c:v>
                </c:pt>
                <c:pt idx="81">
                  <c:v>3.7448390000000003</c:v>
                </c:pt>
                <c:pt idx="82">
                  <c:v>3.6984910000000002</c:v>
                </c:pt>
                <c:pt idx="83">
                  <c:v>3.6626350000000003</c:v>
                </c:pt>
                <c:pt idx="84">
                  <c:v>3.6412809999999998</c:v>
                </c:pt>
                <c:pt idx="85">
                  <c:v>3.603596</c:v>
                </c:pt>
                <c:pt idx="86">
                  <c:v>3.5949580000000001</c:v>
                </c:pt>
                <c:pt idx="87">
                  <c:v>3.5758330000000003</c:v>
                </c:pt>
                <c:pt idx="88">
                  <c:v>3.5593699999999999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2E-4FED-8362-4C49435D4C43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Mnova'!$L$24:$L$112</c:f>
              <c:numCache>
                <c:formatCode>General</c:formatCode>
                <c:ptCount val="89"/>
                <c:pt idx="0">
                  <c:v>4.1401837153304442</c:v>
                </c:pt>
                <c:pt idx="1">
                  <c:v>4.1383511327091993</c:v>
                </c:pt>
                <c:pt idx="2">
                  <c:v>4.1387176268564119</c:v>
                </c:pt>
                <c:pt idx="3">
                  <c:v>4.1349035914784809</c:v>
                </c:pt>
                <c:pt idx="4">
                  <c:v>4.1365696929344598</c:v>
                </c:pt>
                <c:pt idx="5">
                  <c:v>4.1342273802052292</c:v>
                </c:pt>
                <c:pt idx="6">
                  <c:v>4.1357536042970233</c:v>
                </c:pt>
                <c:pt idx="7">
                  <c:v>4.1312542583268632</c:v>
                </c:pt>
                <c:pt idx="8">
                  <c:v>4.1282499487437434</c:v>
                </c:pt>
                <c:pt idx="9">
                  <c:v>4.1295268107555074</c:v>
                </c:pt>
                <c:pt idx="10">
                  <c:v>4.1261819535571407</c:v>
                </c:pt>
                <c:pt idx="11">
                  <c:v>4.125964161430189</c:v>
                </c:pt>
                <c:pt idx="12">
                  <c:v>4.1221922404018896</c:v>
                </c:pt>
                <c:pt idx="13">
                  <c:v>4.124690058653008</c:v>
                </c:pt>
                <c:pt idx="14">
                  <c:v>4.1227539412292566</c:v>
                </c:pt>
                <c:pt idx="15">
                  <c:v>4.1194400071688371</c:v>
                </c:pt>
                <c:pt idx="16">
                  <c:v>4.1164867051035579</c:v>
                </c:pt>
                <c:pt idx="17">
                  <c:v>4.1143792587601524</c:v>
                </c:pt>
                <c:pt idx="18">
                  <c:v>4.1102212116319965</c:v>
                </c:pt>
                <c:pt idx="19">
                  <c:v>4.1098147273080956</c:v>
                </c:pt>
                <c:pt idx="20">
                  <c:v>4.1052938217701849</c:v>
                </c:pt>
                <c:pt idx="21">
                  <c:v>4.1047510669340639</c:v>
                </c:pt>
                <c:pt idx="22">
                  <c:v>4.1031839197394957</c:v>
                </c:pt>
                <c:pt idx="23">
                  <c:v>4.0963934314232375</c:v>
                </c:pt>
                <c:pt idx="24">
                  <c:v>4.0952652680655444</c:v>
                </c:pt>
                <c:pt idx="25">
                  <c:v>4.0917971688596397</c:v>
                </c:pt>
                <c:pt idx="26">
                  <c:v>4.0888439854746785</c:v>
                </c:pt>
                <c:pt idx="27">
                  <c:v>4.0882300269941059</c:v>
                </c:pt>
                <c:pt idx="28">
                  <c:v>4.0833067429551679</c:v>
                </c:pt>
                <c:pt idx="29">
                  <c:v>4.0799499235805934</c:v>
                </c:pt>
                <c:pt idx="30">
                  <c:v>4.0784874841312764</c:v>
                </c:pt>
                <c:pt idx="31">
                  <c:v>4.0746557535643309</c:v>
                </c:pt>
                <c:pt idx="32">
                  <c:v>4.0700057916001766</c:v>
                </c:pt>
                <c:pt idx="33">
                  <c:v>4.0670741628750822</c:v>
                </c:pt>
                <c:pt idx="34">
                  <c:v>4.0640841888888506</c:v>
                </c:pt>
                <c:pt idx="35">
                  <c:v>4.0596340091167411</c:v>
                </c:pt>
                <c:pt idx="36">
                  <c:v>4.0542783696371201</c:v>
                </c:pt>
                <c:pt idx="37">
                  <c:v>4.0529315459465396</c:v>
                </c:pt>
                <c:pt idx="38">
                  <c:v>4.0494277159919569</c:v>
                </c:pt>
                <c:pt idx="39">
                  <c:v>4.0458372817753512</c:v>
                </c:pt>
                <c:pt idx="40">
                  <c:v>4.0411160338112726</c:v>
                </c:pt>
                <c:pt idx="41">
                  <c:v>4.0386397916854015</c:v>
                </c:pt>
                <c:pt idx="42">
                  <c:v>4.034704821614123</c:v>
                </c:pt>
                <c:pt idx="43">
                  <c:v>4.0404387467010023</c:v>
                </c:pt>
                <c:pt idx="44">
                  <c:v>4.0366171661111423</c:v>
                </c:pt>
                <c:pt idx="45">
                  <c:v>4.0333045834428027</c:v>
                </c:pt>
                <c:pt idx="46">
                  <c:v>4.0293450439403564</c:v>
                </c:pt>
                <c:pt idx="47">
                  <c:v>4.0259717858340229</c:v>
                </c:pt>
                <c:pt idx="48">
                  <c:v>4.0227345907371781</c:v>
                </c:pt>
                <c:pt idx="49">
                  <c:v>4.0189777546430978</c:v>
                </c:pt>
                <c:pt idx="50">
                  <c:v>4.0175250787700811</c:v>
                </c:pt>
                <c:pt idx="51">
                  <c:v>4.0142512204538399</c:v>
                </c:pt>
                <c:pt idx="52">
                  <c:v>4.0126472722372615</c:v>
                </c:pt>
                <c:pt idx="53">
                  <c:v>4.0113904668942979</c:v>
                </c:pt>
                <c:pt idx="54">
                  <c:v>4.0100926181881498</c:v>
                </c:pt>
                <c:pt idx="55">
                  <c:v>4.0092959688724932</c:v>
                </c:pt>
                <c:pt idx="56">
                  <c:v>4.0084185479580121</c:v>
                </c:pt>
                <c:pt idx="57">
                  <c:v>4.007586067843385</c:v>
                </c:pt>
                <c:pt idx="58">
                  <c:v>4.0070467594316099</c:v>
                </c:pt>
                <c:pt idx="59">
                  <c:v>4.0062779986119317</c:v>
                </c:pt>
                <c:pt idx="60">
                  <c:v>4.0055658797614395</c:v>
                </c:pt>
                <c:pt idx="61">
                  <c:v>4.0044542901063576</c:v>
                </c:pt>
                <c:pt idx="62">
                  <c:v>4.0034999864225158</c:v>
                </c:pt>
                <c:pt idx="63">
                  <c:v>4.0012709271862192</c:v>
                </c:pt>
                <c:pt idx="64">
                  <c:v>3.9979401677860307</c:v>
                </c:pt>
                <c:pt idx="65">
                  <c:v>3.9922625248292563</c:v>
                </c:pt>
                <c:pt idx="66">
                  <c:v>3.9838332881009531</c:v>
                </c:pt>
                <c:pt idx="67">
                  <c:v>3.9770541500717478</c:v>
                </c:pt>
                <c:pt idx="68">
                  <c:v>3.9702049030845625</c:v>
                </c:pt>
                <c:pt idx="69">
                  <c:v>3.9649669352203882</c:v>
                </c:pt>
                <c:pt idx="70">
                  <c:v>3.9603407496389926</c:v>
                </c:pt>
                <c:pt idx="71">
                  <c:v>3.9561793450460727</c:v>
                </c:pt>
                <c:pt idx="72">
                  <c:v>3.9493254228159831</c:v>
                </c:pt>
                <c:pt idx="73">
                  <c:v>3.9478385213504552</c:v>
                </c:pt>
                <c:pt idx="74">
                  <c:v>3.9401775277470872</c:v>
                </c:pt>
                <c:pt idx="75">
                  <c:v>3.9287156447937104</c:v>
                </c:pt>
                <c:pt idx="76">
                  <c:v>3.9168878058078285</c:v>
                </c:pt>
                <c:pt idx="77">
                  <c:v>3.884613610640625</c:v>
                </c:pt>
                <c:pt idx="78">
                  <c:v>3.8611822361959285</c:v>
                </c:pt>
                <c:pt idx="79">
                  <c:v>3.829304402795259</c:v>
                </c:pt>
                <c:pt idx="80">
                  <c:v>3.7853025831036349</c:v>
                </c:pt>
                <c:pt idx="81">
                  <c:v>3.7600121768725718</c:v>
                </c:pt>
                <c:pt idx="82">
                  <c:v>3.6924584970119936</c:v>
                </c:pt>
                <c:pt idx="83">
                  <c:v>3.6566808845801537</c:v>
                </c:pt>
                <c:pt idx="84">
                  <c:v>3.6366560131747452</c:v>
                </c:pt>
                <c:pt idx="85">
                  <c:v>3.6130434945036698</c:v>
                </c:pt>
                <c:pt idx="86">
                  <c:v>3.590706213834864</c:v>
                </c:pt>
                <c:pt idx="87">
                  <c:v>3.568698747541327</c:v>
                </c:pt>
                <c:pt idx="88">
                  <c:v>3.5575046010579912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2E-4FED-8362-4C49435D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34625654384"/>
          <c:y val="2.9374800374365746E-2"/>
          <c:w val="0.86492381149299769"/>
          <c:h val="0.8741405151000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'pKa fitting Mnova'!$H$23</c:f>
              <c:strCache>
                <c:ptCount val="1"/>
                <c:pt idx="0">
                  <c:v>Beta downfield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Mnova'!$H$24:$H$112</c:f>
              <c:numCache>
                <c:formatCode>General</c:formatCode>
                <c:ptCount val="89"/>
                <c:pt idx="0">
                  <c:v>3.3734109999999999</c:v>
                </c:pt>
                <c:pt idx="1">
                  <c:v>3.373694</c:v>
                </c:pt>
                <c:pt idx="2">
                  <c:v>3.370889</c:v>
                </c:pt>
                <c:pt idx="3">
                  <c:v>3.3723990000000001</c:v>
                </c:pt>
                <c:pt idx="4">
                  <c:v>3.3706310000000004</c:v>
                </c:pt>
                <c:pt idx="5">
                  <c:v>3.3701599999999998</c:v>
                </c:pt>
                <c:pt idx="6">
                  <c:v>3.371054</c:v>
                </c:pt>
                <c:pt idx="7">
                  <c:v>3.3670340000000003</c:v>
                </c:pt>
                <c:pt idx="8">
                  <c:v>3.3668670000000001</c:v>
                </c:pt>
                <c:pt idx="9">
                  <c:v>3.3655880000000002</c:v>
                </c:pt>
                <c:pt idx="10">
                  <c:v>3.3669860000000003</c:v>
                </c:pt>
                <c:pt idx="11">
                  <c:v>3.365294</c:v>
                </c:pt>
                <c:pt idx="12">
                  <c:v>3.3638440000000003</c:v>
                </c:pt>
                <c:pt idx="13">
                  <c:v>3.3632969999999998</c:v>
                </c:pt>
                <c:pt idx="14">
                  <c:v>3.3631340000000001</c:v>
                </c:pt>
                <c:pt idx="15">
                  <c:v>3.3615349999999999</c:v>
                </c:pt>
                <c:pt idx="16">
                  <c:v>3.3610789999999997</c:v>
                </c:pt>
                <c:pt idx="17">
                  <c:v>3.3609200000000001</c:v>
                </c:pt>
                <c:pt idx="18">
                  <c:v>3.3595459999999999</c:v>
                </c:pt>
                <c:pt idx="19">
                  <c:v>3.3588070000000001</c:v>
                </c:pt>
                <c:pt idx="20">
                  <c:v>3.3583019999999997</c:v>
                </c:pt>
                <c:pt idx="21">
                  <c:v>3.3573660000000003</c:v>
                </c:pt>
                <c:pt idx="22">
                  <c:v>3.3552749999999998</c:v>
                </c:pt>
                <c:pt idx="23">
                  <c:v>3.3534790000000001</c:v>
                </c:pt>
                <c:pt idx="24">
                  <c:v>3.353253</c:v>
                </c:pt>
                <c:pt idx="25">
                  <c:v>3.3523100000000001</c:v>
                </c:pt>
                <c:pt idx="26">
                  <c:v>3.35249</c:v>
                </c:pt>
                <c:pt idx="27">
                  <c:v>3.3511219999999997</c:v>
                </c:pt>
                <c:pt idx="28">
                  <c:v>3.3496190000000001</c:v>
                </c:pt>
                <c:pt idx="29">
                  <c:v>3.3498899999999998</c:v>
                </c:pt>
                <c:pt idx="30">
                  <c:v>3.3502609999999997</c:v>
                </c:pt>
                <c:pt idx="31">
                  <c:v>3.347315</c:v>
                </c:pt>
                <c:pt idx="32">
                  <c:v>3.3455910000000002</c:v>
                </c:pt>
                <c:pt idx="33">
                  <c:v>3.3447740000000001</c:v>
                </c:pt>
                <c:pt idx="34">
                  <c:v>3.3432299999999997</c:v>
                </c:pt>
                <c:pt idx="35">
                  <c:v>3.3408939999999996</c:v>
                </c:pt>
                <c:pt idx="36">
                  <c:v>3.340379</c:v>
                </c:pt>
                <c:pt idx="37">
                  <c:v>3.3405050000000003</c:v>
                </c:pt>
                <c:pt idx="38">
                  <c:v>3.339423</c:v>
                </c:pt>
                <c:pt idx="39">
                  <c:v>3.3369650000000002</c:v>
                </c:pt>
                <c:pt idx="40">
                  <c:v>3.3363959999999997</c:v>
                </c:pt>
                <c:pt idx="41">
                  <c:v>3.3358019999999997</c:v>
                </c:pt>
                <c:pt idx="42">
                  <c:v>3.333561</c:v>
                </c:pt>
                <c:pt idx="43">
                  <c:v>3.3329230000000001</c:v>
                </c:pt>
                <c:pt idx="44">
                  <c:v>3.3325739999999997</c:v>
                </c:pt>
                <c:pt idx="45">
                  <c:v>3.3316349999999999</c:v>
                </c:pt>
                <c:pt idx="46">
                  <c:v>3.3314750000000002</c:v>
                </c:pt>
                <c:pt idx="47">
                  <c:v>3.330003</c:v>
                </c:pt>
                <c:pt idx="48">
                  <c:v>3.3284929999999999</c:v>
                </c:pt>
                <c:pt idx="49">
                  <c:v>3.3269850000000001</c:v>
                </c:pt>
                <c:pt idx="50">
                  <c:v>3.3277100000000002</c:v>
                </c:pt>
                <c:pt idx="51">
                  <c:v>3.3266049999999998</c:v>
                </c:pt>
                <c:pt idx="52">
                  <c:v>3.3277859999999997</c:v>
                </c:pt>
                <c:pt idx="53">
                  <c:v>3.326314</c:v>
                </c:pt>
                <c:pt idx="54">
                  <c:v>3.3256809999999999</c:v>
                </c:pt>
                <c:pt idx="55">
                  <c:v>3.3241860000000001</c:v>
                </c:pt>
                <c:pt idx="56">
                  <c:v>3.3226179999999998</c:v>
                </c:pt>
                <c:pt idx="57">
                  <c:v>3.3208220000000002</c:v>
                </c:pt>
                <c:pt idx="58">
                  <c:v>3.32036</c:v>
                </c:pt>
                <c:pt idx="59">
                  <c:v>3.31908</c:v>
                </c:pt>
                <c:pt idx="60">
                  <c:v>3.3173719999999998</c:v>
                </c:pt>
                <c:pt idx="61">
                  <c:v>3.3142170000000002</c:v>
                </c:pt>
                <c:pt idx="62">
                  <c:v>3.3121709999999998</c:v>
                </c:pt>
                <c:pt idx="63">
                  <c:v>3.3042480000000003</c:v>
                </c:pt>
                <c:pt idx="64">
                  <c:v>3.2905869999999999</c:v>
                </c:pt>
                <c:pt idx="65">
                  <c:v>3.278311</c:v>
                </c:pt>
                <c:pt idx="66">
                  <c:v>3.259293</c:v>
                </c:pt>
                <c:pt idx="67">
                  <c:v>3.2461260000000003</c:v>
                </c:pt>
                <c:pt idx="68">
                  <c:v>3.2291080000000001</c:v>
                </c:pt>
                <c:pt idx="69">
                  <c:v>3.2199089999999999</c:v>
                </c:pt>
                <c:pt idx="70">
                  <c:v>3.2063269999999999</c:v>
                </c:pt>
                <c:pt idx="71">
                  <c:v>3.196475</c:v>
                </c:pt>
                <c:pt idx="72">
                  <c:v>3.190102</c:v>
                </c:pt>
                <c:pt idx="73">
                  <c:v>3.18079</c:v>
                </c:pt>
                <c:pt idx="74">
                  <c:v>3.1732240000000003</c:v>
                </c:pt>
                <c:pt idx="75">
                  <c:v>3.166439</c:v>
                </c:pt>
                <c:pt idx="76">
                  <c:v>3.156263</c:v>
                </c:pt>
                <c:pt idx="77">
                  <c:v>3.1452450000000001</c:v>
                </c:pt>
                <c:pt idx="78">
                  <c:v>3.1316829999999998</c:v>
                </c:pt>
                <c:pt idx="79">
                  <c:v>3.1141429999999999</c:v>
                </c:pt>
                <c:pt idx="80">
                  <c:v>3.0907020000000003</c:v>
                </c:pt>
                <c:pt idx="81">
                  <c:v>3.0683989999999999</c:v>
                </c:pt>
                <c:pt idx="82">
                  <c:v>3.042001</c:v>
                </c:pt>
                <c:pt idx="83">
                  <c:v>3.0254850000000002</c:v>
                </c:pt>
                <c:pt idx="84">
                  <c:v>3.0103610000000001</c:v>
                </c:pt>
                <c:pt idx="85">
                  <c:v>2.9901659999999999</c:v>
                </c:pt>
                <c:pt idx="86">
                  <c:v>2.9792779999999999</c:v>
                </c:pt>
                <c:pt idx="87">
                  <c:v>2.9700229999999999</c:v>
                </c:pt>
                <c:pt idx="88">
                  <c:v>2.9611100000000001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5C-4AAD-B64E-4AA911E80D03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'pKa fitting Mnova'!$D$24:$D$112</c:f>
              <c:numCache>
                <c:formatCode>General</c:formatCode>
                <c:ptCount val="89"/>
                <c:pt idx="0">
                  <c:v>2.1632501912605169</c:v>
                </c:pt>
                <c:pt idx="1">
                  <c:v>2.1714818043289132</c:v>
                </c:pt>
                <c:pt idx="2">
                  <c:v>2.1698299206291627</c:v>
                </c:pt>
                <c:pt idx="3">
                  <c:v>2.1871639136717342</c:v>
                </c:pt>
                <c:pt idx="4">
                  <c:v>2.1795524399333925</c:v>
                </c:pt>
                <c:pt idx="5">
                  <c:v>2.19027106542304</c:v>
                </c:pt>
                <c:pt idx="6">
                  <c:v>2.1832729102496313</c:v>
                </c:pt>
                <c:pt idx="7">
                  <c:v>2.2040593301159461</c:v>
                </c:pt>
                <c:pt idx="8">
                  <c:v>2.2182113427315873</c:v>
                </c:pt>
                <c:pt idx="9">
                  <c:v>2.2121688760981173</c:v>
                </c:pt>
                <c:pt idx="10">
                  <c:v>2.2280874499817656</c:v>
                </c:pt>
                <c:pt idx="11">
                  <c:v>2.2291341681398182</c:v>
                </c:pt>
                <c:pt idx="12">
                  <c:v>2.2474699891519587</c:v>
                </c:pt>
                <c:pt idx="13">
                  <c:v>2.2352833832108323</c:v>
                </c:pt>
                <c:pt idx="14">
                  <c:v>2.2447140249677644</c:v>
                </c:pt>
                <c:pt idx="15">
                  <c:v>2.2611081185058186</c:v>
                </c:pt>
                <c:pt idx="16">
                  <c:v>2.2760014836428155</c:v>
                </c:pt>
                <c:pt idx="17">
                  <c:v>2.2868019067412813</c:v>
                </c:pt>
                <c:pt idx="18">
                  <c:v>2.30856068935157</c:v>
                </c:pt>
                <c:pt idx="19">
                  <c:v>2.3107213017884343</c:v>
                </c:pt>
                <c:pt idx="20">
                  <c:v>2.3351805613658438</c:v>
                </c:pt>
                <c:pt idx="21">
                  <c:v>2.3381720557090468</c:v>
                </c:pt>
                <c:pt idx="22">
                  <c:v>2.3468791723265827</c:v>
                </c:pt>
                <c:pt idx="23">
                  <c:v>2.3858832331873399</c:v>
                </c:pt>
                <c:pt idx="24">
                  <c:v>2.3925792476053447</c:v>
                </c:pt>
                <c:pt idx="25">
                  <c:v>2.4135846658400282</c:v>
                </c:pt>
                <c:pt idx="26">
                  <c:v>2.4320041796513605</c:v>
                </c:pt>
                <c:pt idx="27">
                  <c:v>2.435898753323448</c:v>
                </c:pt>
                <c:pt idx="28">
                  <c:v>2.46800212518324</c:v>
                </c:pt>
                <c:pt idx="29">
                  <c:v>2.4908544041087937</c:v>
                </c:pt>
                <c:pt idx="30">
                  <c:v>2.5010770203127106</c:v>
                </c:pt>
                <c:pt idx="31">
                  <c:v>2.5286946598773175</c:v>
                </c:pt>
                <c:pt idx="32">
                  <c:v>2.5639989264148362</c:v>
                </c:pt>
                <c:pt idx="33">
                  <c:v>2.587391125587116</c:v>
                </c:pt>
                <c:pt idx="34">
                  <c:v>2.6122619463451109</c:v>
                </c:pt>
                <c:pt idx="35">
                  <c:v>2.651415099611024</c:v>
                </c:pt>
                <c:pt idx="36">
                  <c:v>2.7025061973249684</c:v>
                </c:pt>
                <c:pt idx="37">
                  <c:v>2.7161435550871231</c:v>
                </c:pt>
                <c:pt idx="38">
                  <c:v>2.7533354240629349</c:v>
                </c:pt>
                <c:pt idx="39">
                  <c:v>2.7943674541512769</c:v>
                </c:pt>
                <c:pt idx="40">
                  <c:v>2.8537854338267672</c:v>
                </c:pt>
                <c:pt idx="41">
                  <c:v>2.8879540093256222</c:v>
                </c:pt>
                <c:pt idx="42">
                  <c:v>2.9475437989651665</c:v>
                </c:pt>
                <c:pt idx="43">
                  <c:v>2.8629042972885284</c:v>
                </c:pt>
                <c:pt idx="44">
                  <c:v>2.9176938465043407</c:v>
                </c:pt>
                <c:pt idx="45">
                  <c:v>2.9706023792866083</c:v>
                </c:pt>
                <c:pt idx="46">
                  <c:v>3.0423823165721271</c:v>
                </c:pt>
                <c:pt idx="47">
                  <c:v>3.1132561744729181</c:v>
                </c:pt>
                <c:pt idx="48">
                  <c:v>3.1928739851743098</c:v>
                </c:pt>
                <c:pt idx="49">
                  <c:v>3.3060977778519836</c:v>
                </c:pt>
                <c:pt idx="50">
                  <c:v>3.3584429836415763</c:v>
                </c:pt>
                <c:pt idx="51">
                  <c:v>3.5036564752022703</c:v>
                </c:pt>
                <c:pt idx="52">
                  <c:v>3.5953930952671236</c:v>
                </c:pt>
                <c:pt idx="53">
                  <c:v>3.6819944891165486</c:v>
                </c:pt>
                <c:pt idx="54">
                  <c:v>3.7908825240231248</c:v>
                </c:pt>
                <c:pt idx="55">
                  <c:v>3.871109513258276</c:v>
                </c:pt>
                <c:pt idx="56">
                  <c:v>3.974986820356194</c:v>
                </c:pt>
                <c:pt idx="57">
                  <c:v>4.0915882708845084</c:v>
                </c:pt>
                <c:pt idx="58">
                  <c:v>4.1769144070371835</c:v>
                </c:pt>
                <c:pt idx="59">
                  <c:v>4.3088278667723827</c:v>
                </c:pt>
                <c:pt idx="60">
                  <c:v>4.4343868411404639</c:v>
                </c:pt>
                <c:pt idx="61">
                  <c:v>4.6164249944941655</c:v>
                </c:pt>
                <c:pt idx="62">
                  <c:v>4.7491563552170408</c:v>
                </c:pt>
                <c:pt idx="63">
                  <c:v>4.9851483349806918</c:v>
                </c:pt>
                <c:pt idx="64">
                  <c:v>5.226007738120483</c:v>
                </c:pt>
                <c:pt idx="65">
                  <c:v>5.5065187149445203</c:v>
                </c:pt>
                <c:pt idx="66">
                  <c:v>5.813862560735104</c:v>
                </c:pt>
                <c:pt idx="67">
                  <c:v>6.0328415210769473</c:v>
                </c:pt>
                <c:pt idx="68">
                  <c:v>6.2600041058953204</c:v>
                </c:pt>
                <c:pt idx="69">
                  <c:v>6.454517419696896</c:v>
                </c:pt>
                <c:pt idx="70">
                  <c:v>6.6535616274329987</c:v>
                </c:pt>
                <c:pt idx="71">
                  <c:v>6.8576410593152453</c:v>
                </c:pt>
                <c:pt idx="72">
                  <c:v>7.1948409332119887</c:v>
                </c:pt>
                <c:pt idx="73">
                  <c:v>7.2582277750391517</c:v>
                </c:pt>
                <c:pt idx="74">
                  <c:v>7.5164375257164764</c:v>
                </c:pt>
                <c:pt idx="75">
                  <c:v>7.7641799649740255</c:v>
                </c:pt>
                <c:pt idx="76">
                  <c:v>7.936499765168171</c:v>
                </c:pt>
                <c:pt idx="77">
                  <c:v>8.2386290765383947</c:v>
                </c:pt>
                <c:pt idx="78">
                  <c:v>8.3908156689657005</c:v>
                </c:pt>
                <c:pt idx="79">
                  <c:v>8.5573793116894468</c:v>
                </c:pt>
                <c:pt idx="80">
                  <c:v>8.7480949462916282</c:v>
                </c:pt>
                <c:pt idx="81">
                  <c:v>8.8470565887092949</c:v>
                </c:pt>
                <c:pt idx="82">
                  <c:v>9.0995975363068009</c:v>
                </c:pt>
                <c:pt idx="83">
                  <c:v>9.2377780129838847</c:v>
                </c:pt>
                <c:pt idx="84">
                  <c:v>9.3201640054844397</c:v>
                </c:pt>
                <c:pt idx="85">
                  <c:v>9.4251716191537405</c:v>
                </c:pt>
                <c:pt idx="86">
                  <c:v>9.5364391835162721</c:v>
                </c:pt>
                <c:pt idx="87">
                  <c:v>9.6640382116147041</c:v>
                </c:pt>
                <c:pt idx="88">
                  <c:v>9.7393279606490974</c:v>
                </c:pt>
              </c:numCache>
            </c:numRef>
          </c:xVal>
          <c:yVal>
            <c:numRef>
              <c:f>'pKa fitting Mnova'!$M$24:$M$112</c:f>
              <c:numCache>
                <c:formatCode>General</c:formatCode>
                <c:ptCount val="89"/>
                <c:pt idx="0">
                  <c:v>3.3708746733379846</c:v>
                </c:pt>
                <c:pt idx="1">
                  <c:v>3.3702058415764249</c:v>
                </c:pt>
                <c:pt idx="2">
                  <c:v>3.3703396005946407</c:v>
                </c:pt>
                <c:pt idx="3">
                  <c:v>3.368947574537589</c:v>
                </c:pt>
                <c:pt idx="4">
                  <c:v>3.3695556651117164</c:v>
                </c:pt>
                <c:pt idx="5">
                  <c:v>3.3687007695384747</c:v>
                </c:pt>
                <c:pt idx="6">
                  <c:v>3.3692578117769436</c:v>
                </c:pt>
                <c:pt idx="7">
                  <c:v>3.3676156141764384</c:v>
                </c:pt>
                <c:pt idx="8">
                  <c:v>3.3665190422461349</c:v>
                </c:pt>
                <c:pt idx="9">
                  <c:v>3.3669851006870535</c:v>
                </c:pt>
                <c:pt idx="10">
                  <c:v>3.3657642039132405</c:v>
                </c:pt>
                <c:pt idx="11">
                  <c:v>3.3656847066392093</c:v>
                </c:pt>
                <c:pt idx="12">
                  <c:v>3.3643078681279683</c:v>
                </c:pt>
                <c:pt idx="13">
                  <c:v>3.3652196366528724</c:v>
                </c:pt>
                <c:pt idx="14">
                  <c:v>3.3645129059839269</c:v>
                </c:pt>
                <c:pt idx="15">
                  <c:v>3.3633031977819856</c:v>
                </c:pt>
                <c:pt idx="16">
                  <c:v>3.3622250873493784</c:v>
                </c:pt>
                <c:pt idx="17">
                  <c:v>3.3614557300116785</c:v>
                </c:pt>
                <c:pt idx="18">
                  <c:v>3.3599376914470636</c:v>
                </c:pt>
                <c:pt idx="19">
                  <c:v>3.3597892845383686</c:v>
                </c:pt>
                <c:pt idx="20">
                  <c:v>3.3581386319162512</c:v>
                </c:pt>
                <c:pt idx="21">
                  <c:v>3.3579404538542894</c:v>
                </c:pt>
                <c:pt idx="22">
                  <c:v>3.3573682229767603</c:v>
                </c:pt>
                <c:pt idx="23">
                  <c:v>3.3548884930721603</c:v>
                </c:pt>
                <c:pt idx="24">
                  <c:v>3.354476472167681</c:v>
                </c:pt>
                <c:pt idx="25">
                  <c:v>3.3532097900856823</c:v>
                </c:pt>
                <c:pt idx="26">
                  <c:v>3.3521310656581869</c:v>
                </c:pt>
                <c:pt idx="27">
                  <c:v>3.3519067882021525</c:v>
                </c:pt>
                <c:pt idx="28">
                  <c:v>3.3501081359765745</c:v>
                </c:pt>
                <c:pt idx="29">
                  <c:v>3.348881553349496</c:v>
                </c:pt>
                <c:pt idx="30">
                  <c:v>3.3483471154449926</c:v>
                </c:pt>
                <c:pt idx="31">
                  <c:v>3.3469466357684952</c:v>
                </c:pt>
                <c:pt idx="32">
                  <c:v>3.3452466437122981</c:v>
                </c:pt>
                <c:pt idx="33">
                  <c:v>3.3441745589636098</c:v>
                </c:pt>
                <c:pt idx="34">
                  <c:v>3.3430808525289821</c:v>
                </c:pt>
                <c:pt idx="35">
                  <c:v>3.3414523793867001</c:v>
                </c:pt>
                <c:pt idx="36">
                  <c:v>3.3394912911657801</c:v>
                </c:pt>
                <c:pt idx="37">
                  <c:v>3.3389978497789139</c:v>
                </c:pt>
                <c:pt idx="38">
                  <c:v>3.3377135058110592</c:v>
                </c:pt>
                <c:pt idx="39">
                  <c:v>3.336396270395666</c:v>
                </c:pt>
                <c:pt idx="40">
                  <c:v>3.3346618100391203</c:v>
                </c:pt>
                <c:pt idx="41">
                  <c:v>3.3337506798918639</c:v>
                </c:pt>
                <c:pt idx="42">
                  <c:v>3.3323000157550453</c:v>
                </c:pt>
                <c:pt idx="43">
                  <c:v>3.3344127157559926</c:v>
                </c:pt>
                <c:pt idx="44">
                  <c:v>3.3330055113680581</c:v>
                </c:pt>
                <c:pt idx="45">
                  <c:v>3.3317827403813123</c:v>
                </c:pt>
                <c:pt idx="46">
                  <c:v>3.3303157885578587</c:v>
                </c:pt>
                <c:pt idx="47">
                  <c:v>3.3290589923733482</c:v>
                </c:pt>
                <c:pt idx="48">
                  <c:v>3.3278429794574693</c:v>
                </c:pt>
                <c:pt idx="49">
                  <c:v>3.3264100734425477</c:v>
                </c:pt>
                <c:pt idx="50">
                  <c:v>3.325845304436184</c:v>
                </c:pt>
                <c:pt idx="51">
                  <c:v>3.3245292858718432</c:v>
                </c:pt>
                <c:pt idx="52">
                  <c:v>3.3238435818792258</c:v>
                </c:pt>
                <c:pt idx="53">
                  <c:v>3.3232687139391799</c:v>
                </c:pt>
                <c:pt idx="54">
                  <c:v>3.3226122372970992</c:v>
                </c:pt>
                <c:pt idx="55">
                  <c:v>3.3221546415051688</c:v>
                </c:pt>
                <c:pt idx="56">
                  <c:v>3.3215680007477384</c:v>
                </c:pt>
                <c:pt idx="57">
                  <c:v>3.3208804711883135</c:v>
                </c:pt>
                <c:pt idx="58">
                  <c:v>3.3203319820157007</c:v>
                </c:pt>
                <c:pt idx="59">
                  <c:v>3.319357741064263</c:v>
                </c:pt>
                <c:pt idx="60">
                  <c:v>3.3182217014417104</c:v>
                </c:pt>
                <c:pt idx="61">
                  <c:v>3.316039528347734</c:v>
                </c:pt>
                <c:pt idx="62">
                  <c:v>3.3138927375173814</c:v>
                </c:pt>
                <c:pt idx="63">
                  <c:v>3.3084231734392904</c:v>
                </c:pt>
                <c:pt idx="64">
                  <c:v>3.2998403941624757</c:v>
                </c:pt>
                <c:pt idx="65">
                  <c:v>3.2849487312086172</c:v>
                </c:pt>
                <c:pt idx="66">
                  <c:v>3.2627800290117737</c:v>
                </c:pt>
                <c:pt idx="67">
                  <c:v>3.2450704710079767</c:v>
                </c:pt>
                <c:pt idx="68">
                  <c:v>3.2274709630413621</c:v>
                </c:pt>
                <c:pt idx="69">
                  <c:v>3.2144638870701483</c:v>
                </c:pt>
                <c:pt idx="70">
                  <c:v>3.2037123406025803</c:v>
                </c:pt>
                <c:pt idx="71">
                  <c:v>3.1952295047159267</c:v>
                </c:pt>
                <c:pt idx="72">
                  <c:v>3.1851194219236594</c:v>
                </c:pt>
                <c:pt idx="73">
                  <c:v>3.1835116635335781</c:v>
                </c:pt>
                <c:pt idx="74">
                  <c:v>3.1769592315264186</c:v>
                </c:pt>
                <c:pt idx="75">
                  <c:v>3.1693173795230822</c:v>
                </c:pt>
                <c:pt idx="76">
                  <c:v>3.1621910294541937</c:v>
                </c:pt>
                <c:pt idx="77">
                  <c:v>3.1436730140790332</c:v>
                </c:pt>
                <c:pt idx="78">
                  <c:v>3.1304742087314263</c:v>
                </c:pt>
                <c:pt idx="79">
                  <c:v>3.1126188710382006</c:v>
                </c:pt>
                <c:pt idx="80">
                  <c:v>3.0880522458426864</c:v>
                </c:pt>
                <c:pt idx="81">
                  <c:v>3.0739524459473504</c:v>
                </c:pt>
                <c:pt idx="82">
                  <c:v>3.0363245390988265</c:v>
                </c:pt>
                <c:pt idx="83">
                  <c:v>3.0164076383184835</c:v>
                </c:pt>
                <c:pt idx="84">
                  <c:v>3.0052621964202642</c:v>
                </c:pt>
                <c:pt idx="85">
                  <c:v>2.9921214465648522</c:v>
                </c:pt>
                <c:pt idx="86">
                  <c:v>2.9796916142050023</c:v>
                </c:pt>
                <c:pt idx="87">
                  <c:v>2.9674462717478685</c:v>
                </c:pt>
                <c:pt idx="88">
                  <c:v>2.9612179659319646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5C-4AAD-B64E-4AA911E80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83744"/>
        <c:axId val="503984072"/>
      </c:scatterChart>
      <c:valAx>
        <c:axId val="5039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4072"/>
        <c:crosses val="autoZero"/>
        <c:crossBetween val="midCat"/>
      </c:valAx>
      <c:valAx>
        <c:axId val="50398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Symbol" panose="05050102010706020507" pitchFamily="18" charset="2"/>
                    <a:cs typeface="Arial" panose="020B0604020202020204" pitchFamily="34" charset="0"/>
                  </a:rPr>
                  <a:t>d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8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1053354</xdr:colOff>
      <xdr:row>34</xdr:row>
      <xdr:rowOff>91685</xdr:rowOff>
    </xdr:from>
    <xdr:to>
      <xdr:col>15</xdr:col>
      <xdr:colOff>684577</xdr:colOff>
      <xdr:row>54</xdr:row>
      <xdr:rowOff>168088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ECCF94-7492-4192-80F4-820360E10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224119</xdr:colOff>
      <xdr:row>27</xdr:row>
      <xdr:rowOff>11206</xdr:rowOff>
    </xdr:from>
    <xdr:to>
      <xdr:col>7</xdr:col>
      <xdr:colOff>11206</xdr:colOff>
      <xdr:row>45</xdr:row>
      <xdr:rowOff>85695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2BFCB5-57CB-40E4-9BD5-DBF9C3700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344"/>
        <a:stretch/>
      </xdr:blipFill>
      <xdr:spPr>
        <a:xfrm>
          <a:off x="16368994" y="5992906"/>
          <a:ext cx="1092013" cy="3503489"/>
        </a:xfrm>
        <a:prstGeom prst="rect">
          <a:avLst/>
        </a:prstGeom>
      </xdr:spPr>
    </xdr:pic>
    <xdr:clientData/>
  </xdr:twoCellAnchor>
  <xdr:twoCellAnchor>
    <xdr:from>
      <xdr:col>1</xdr:col>
      <xdr:colOff>840442</xdr:colOff>
      <xdr:row>8</xdr:row>
      <xdr:rowOff>201705</xdr:rowOff>
    </xdr:from>
    <xdr:to>
      <xdr:col>3</xdr:col>
      <xdr:colOff>340784</xdr:colOff>
      <xdr:row>12</xdr:row>
      <xdr:rowOff>28172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C3C45A3-3B8A-4EDC-9263-AC134ED8EEF2}"/>
            </a:ext>
          </a:extLst>
        </xdr:cNvPr>
        <xdr:cNvSpPr txBox="1"/>
      </xdr:nvSpPr>
      <xdr:spPr>
        <a:xfrm>
          <a:off x="2835089" y="1927411"/>
          <a:ext cx="5361019" cy="7117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spreadsheet is provided "as is" and comes without warranty.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Matthew Wallace, 12/2024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University of East Anglia, matthew.wallace@uea.ac.uk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2462893</xdr:colOff>
      <xdr:row>3</xdr:row>
      <xdr:rowOff>136071</xdr:rowOff>
    </xdr:from>
    <xdr:to>
      <xdr:col>6</xdr:col>
      <xdr:colOff>108662</xdr:colOff>
      <xdr:row>7</xdr:row>
      <xdr:rowOff>58589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8F0DD37-57E4-4D63-80CD-C897DA38B41D}"/>
            </a:ext>
          </a:extLst>
        </xdr:cNvPr>
        <xdr:cNvSpPr txBox="1"/>
      </xdr:nvSpPr>
      <xdr:spPr>
        <a:xfrm>
          <a:off x="2462893" y="707571"/>
          <a:ext cx="5361019" cy="7117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spreadsheet is provided "as is" and comes without warranty.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Matthew Wallace, 09/2022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University of East Anglia, matthew.wallace@uea.ac.uk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455759</xdr:colOff>
      <xdr:row>28</xdr:row>
      <xdr:rowOff>50265</xdr:rowOff>
    </xdr:from>
    <xdr:to>
      <xdr:col>26</xdr:col>
      <xdr:colOff>575079</xdr:colOff>
      <xdr:row>53</xdr:row>
      <xdr:rowOff>70756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EC2445-FD18-460D-A87B-9537298D7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133350</xdr:colOff>
      <xdr:row>48</xdr:row>
      <xdr:rowOff>95250</xdr:rowOff>
    </xdr:from>
    <xdr:to>
      <xdr:col>28</xdr:col>
      <xdr:colOff>244505</xdr:colOff>
      <xdr:row>73</xdr:row>
      <xdr:rowOff>115741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17F4C0-6469-44B4-8267-1835435F3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74</xdr:row>
      <xdr:rowOff>0</xdr:rowOff>
    </xdr:from>
    <xdr:to>
      <xdr:col>27</xdr:col>
      <xdr:colOff>111155</xdr:colOff>
      <xdr:row>99</xdr:row>
      <xdr:rowOff>20491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E7D92F-4983-43E6-B682-041CA8281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144</xdr:row>
      <xdr:rowOff>0</xdr:rowOff>
    </xdr:from>
    <xdr:to>
      <xdr:col>27</xdr:col>
      <xdr:colOff>111155</xdr:colOff>
      <xdr:row>169</xdr:row>
      <xdr:rowOff>20491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8B8A54-A231-4773-9BDE-3AE03C112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144</xdr:row>
      <xdr:rowOff>0</xdr:rowOff>
    </xdr:from>
    <xdr:to>
      <xdr:col>40</xdr:col>
      <xdr:colOff>111155</xdr:colOff>
      <xdr:row>169</xdr:row>
      <xdr:rowOff>20491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A026A04-CBED-4A7D-B235-F4AC2D8BC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15813</xdr:colOff>
      <xdr:row>6</xdr:row>
      <xdr:rowOff>50585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EBD2795-B6AE-427E-B5F4-91748284A4E4}"/>
            </a:ext>
          </a:extLst>
        </xdr:cNvPr>
        <xdr:cNvSpPr txBox="1"/>
      </xdr:nvSpPr>
      <xdr:spPr>
        <a:xfrm>
          <a:off x="2891118" y="672353"/>
          <a:ext cx="5361019" cy="7117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spreadsheet is provided "as is" and comes without warranty.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Matthew Wallace, 09/2022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University of East Anglia, matthew.wallace@uea.ac.uk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81448</xdr:colOff>
      <xdr:row>7</xdr:row>
      <xdr:rowOff>113018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792471-10D7-47A4-87E9-ABD586A2D432}"/>
            </a:ext>
          </a:extLst>
        </xdr:cNvPr>
        <xdr:cNvSpPr txBox="1"/>
      </xdr:nvSpPr>
      <xdr:spPr>
        <a:xfrm>
          <a:off x="3048000" y="762000"/>
          <a:ext cx="5361019" cy="7117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spreadsheet is provided "as is" and comes without warranty.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Matthew Wallace, 09/2022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University of East Anglia, matthew.wallace@uea.ac.uk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33938</xdr:colOff>
      <xdr:row>20</xdr:row>
      <xdr:rowOff>77479</xdr:rowOff>
    </xdr:from>
    <xdr:to>
      <xdr:col>25</xdr:col>
      <xdr:colOff>153257</xdr:colOff>
      <xdr:row>44</xdr:row>
      <xdr:rowOff>179613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B340C-76E0-4300-8E7A-E075510C8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446314</xdr:colOff>
      <xdr:row>49</xdr:row>
      <xdr:rowOff>136071</xdr:rowOff>
    </xdr:from>
    <xdr:to>
      <xdr:col>24</xdr:col>
      <xdr:colOff>435005</xdr:colOff>
      <xdr:row>74</xdr:row>
      <xdr:rowOff>156562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531958-D5D5-473A-8471-F10CA8DBC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367392</xdr:colOff>
      <xdr:row>75</xdr:row>
      <xdr:rowOff>68037</xdr:rowOff>
    </xdr:from>
    <xdr:to>
      <xdr:col>23</xdr:col>
      <xdr:colOff>478547</xdr:colOff>
      <xdr:row>100</xdr:row>
      <xdr:rowOff>88528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D3602-5528-4B49-91D7-F8D5CADAB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144</xdr:row>
      <xdr:rowOff>0</xdr:rowOff>
    </xdr:from>
    <xdr:to>
      <xdr:col>27</xdr:col>
      <xdr:colOff>111155</xdr:colOff>
      <xdr:row>169</xdr:row>
      <xdr:rowOff>20491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CAAA2-6E05-4C37-877D-9B3E91E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144</xdr:row>
      <xdr:rowOff>0</xdr:rowOff>
    </xdr:from>
    <xdr:to>
      <xdr:col>40</xdr:col>
      <xdr:colOff>111155</xdr:colOff>
      <xdr:row>169</xdr:row>
      <xdr:rowOff>20491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FC5BFA-5E8E-41E5-9FFA-E1AA46D4C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1659876</xdr:colOff>
      <xdr:row>6</xdr:row>
      <xdr:rowOff>221875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51D1234-E866-42FD-A416-EF1F85831168}"/>
            </a:ext>
          </a:extLst>
        </xdr:cNvPr>
        <xdr:cNvSpPr txBox="1"/>
      </xdr:nvSpPr>
      <xdr:spPr>
        <a:xfrm>
          <a:off x="2898321" y="884464"/>
          <a:ext cx="5361019" cy="7117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spreadsheet is provided "as is" and comes without warranty.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Matthew Wallace, 09/2022</a:t>
          </a:r>
        </a:p>
        <a:p>
          <a:r>
            <a:rPr lang="en-GB" sz="14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University of East Anglia, matthew.wallace@uea.ac.uk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15DAD-BA74-4F57-91BF-907B962BC226}">
  <dimension ref="A1:CW681"/>
  <sheetViews>
    <sheetView tabSelected="1" topLeftCell="F19" zoomScale="85" zoomScaleNormal="85" workbookViewId="0">
      <selection activeCell="H32" sqref="H32"/>
    </sheetView>
  </sheetViews>
  <sheetFormatPr defaultRowHeight="15"/>
  <cols>
    <col min="1" max="1" width="29.85546875" bestFit="1" customWidth="1"/>
    <col min="2" max="2" width="61.7109375" bestFit="1" customWidth="1"/>
    <col min="3" max="3" width="26.28515625" bestFit="1" customWidth="1"/>
    <col min="4" max="4" width="37.42578125" customWidth="1"/>
    <col min="5" max="5" width="32.42578125" customWidth="1"/>
    <col min="6" max="6" width="56" bestFit="1" customWidth="1"/>
    <col min="7" max="7" width="19.5703125" bestFit="1" customWidth="1"/>
    <col min="8" max="8" width="50.42578125" bestFit="1" customWidth="1"/>
    <col min="9" max="9" width="35.42578125" bestFit="1" customWidth="1"/>
    <col min="10" max="10" width="14.7109375" bestFit="1" customWidth="1"/>
    <col min="11" max="13" width="16.85546875" bestFit="1" customWidth="1"/>
    <col min="14" max="14" width="38.28515625" bestFit="1" customWidth="1"/>
    <col min="15" max="15" width="16.85546875" bestFit="1" customWidth="1"/>
    <col min="16" max="16" width="32.42578125" bestFit="1" customWidth="1"/>
    <col min="18" max="18" width="70.42578125" bestFit="1" customWidth="1"/>
    <col min="19" max="19" width="25.7109375" bestFit="1" customWidth="1"/>
    <col min="20" max="20" width="17.85546875" bestFit="1" customWidth="1"/>
    <col min="21" max="21" width="11.42578125" bestFit="1" customWidth="1"/>
    <col min="22" max="22" width="15.28515625" bestFit="1" customWidth="1"/>
    <col min="23" max="23" width="19.140625" bestFit="1" customWidth="1"/>
    <col min="24" max="24" width="19" customWidth="1"/>
    <col min="25" max="25" width="16.28515625" bestFit="1" customWidth="1"/>
    <col min="26" max="26" width="23.7109375" bestFit="1" customWidth="1"/>
    <col min="27" max="27" width="69" bestFit="1" customWidth="1"/>
    <col min="29" max="29" width="12.28515625" customWidth="1"/>
    <col min="30" max="30" width="25.7109375" bestFit="1" customWidth="1"/>
    <col min="31" max="31" width="28.140625" bestFit="1" customWidth="1"/>
    <col min="32" max="32" width="7.140625" customWidth="1"/>
    <col min="34" max="34" width="9.28515625" bestFit="1" customWidth="1"/>
    <col min="35" max="35" width="12.28515625" bestFit="1" customWidth="1"/>
    <col min="37" max="37" width="24" style="47" bestFit="1" customWidth="1"/>
    <col min="39" max="39" width="54.140625" bestFit="1" customWidth="1"/>
    <col min="40" max="40" width="25.7109375" bestFit="1" customWidth="1"/>
    <col min="44" max="44" width="10.5703125" bestFit="1" customWidth="1"/>
    <col min="45" max="45" width="9.28515625" bestFit="1" customWidth="1"/>
    <col min="47" max="47" width="50.7109375" style="61" bestFit="1" customWidth="1"/>
    <col min="48" max="48" width="60.42578125" bestFit="1" customWidth="1"/>
    <col min="49" max="49" width="78.85546875" bestFit="1" customWidth="1"/>
    <col min="50" max="50" width="35.5703125" bestFit="1" customWidth="1"/>
    <col min="53" max="53" width="23.28515625" bestFit="1" customWidth="1"/>
    <col min="54" max="54" width="25.7109375" bestFit="1" customWidth="1"/>
    <col min="61" max="61" width="23.7109375" bestFit="1" customWidth="1"/>
    <col min="63" max="63" width="36.28515625" bestFit="1" customWidth="1"/>
    <col min="64" max="64" width="30.42578125" bestFit="1" customWidth="1"/>
    <col min="65" max="65" width="84.85546875" bestFit="1" customWidth="1"/>
    <col min="66" max="66" width="12.28515625" bestFit="1" customWidth="1"/>
    <col min="67" max="67" width="18.28515625" bestFit="1" customWidth="1"/>
    <col min="68" max="68" width="4.5703125" bestFit="1" customWidth="1"/>
    <col min="69" max="70" width="12.28515625" bestFit="1" customWidth="1"/>
    <col min="72" max="72" width="23.7109375" bestFit="1" customWidth="1"/>
    <col min="73" max="73" width="20.7109375" bestFit="1" customWidth="1"/>
    <col min="74" max="74" width="66.85546875" bestFit="1" customWidth="1"/>
    <col min="75" max="75" width="37.28515625" bestFit="1" customWidth="1"/>
    <col min="76" max="76" width="29.28515625" bestFit="1" customWidth="1"/>
    <col min="77" max="77" width="16.28515625" bestFit="1" customWidth="1"/>
    <col min="83" max="83" width="56.42578125" bestFit="1" customWidth="1"/>
    <col min="84" max="84" width="61.42578125" customWidth="1"/>
    <col min="85" max="86" width="12.28515625" bestFit="1" customWidth="1"/>
    <col min="87" max="87" width="5.28515625" bestFit="1" customWidth="1"/>
    <col min="88" max="88" width="11.5703125" bestFit="1" customWidth="1"/>
    <col min="89" max="89" width="13.140625" bestFit="1" customWidth="1"/>
    <col min="91" max="91" width="19.140625" bestFit="1" customWidth="1"/>
    <col min="94" max="94" width="35.5703125" bestFit="1" customWidth="1"/>
    <col min="95" max="95" width="12.28515625" bestFit="1" customWidth="1"/>
    <col min="101" max="101" width="38" bestFit="1" customWidth="1"/>
    <col min="104" max="104" width="15.140625" bestFit="1" customWidth="1"/>
  </cols>
  <sheetData>
    <row r="1" spans="5:47">
      <c r="AK1"/>
      <c r="AU1"/>
    </row>
    <row r="2" spans="5:47">
      <c r="J2" s="1"/>
      <c r="K2" s="1"/>
      <c r="L2" s="1"/>
      <c r="M2" s="1"/>
      <c r="N2" s="1"/>
      <c r="AK2"/>
      <c r="AU2"/>
    </row>
    <row r="3" spans="5:47">
      <c r="AK3"/>
      <c r="AU3"/>
    </row>
    <row r="4" spans="5:47">
      <c r="E4" t="s">
        <v>128</v>
      </c>
      <c r="F4">
        <v>2.1</v>
      </c>
      <c r="AK4"/>
      <c r="AU4"/>
    </row>
    <row r="5" spans="5:47" ht="23.25">
      <c r="E5" t="s">
        <v>129</v>
      </c>
      <c r="F5">
        <v>126.07</v>
      </c>
      <c r="K5" s="31" t="s">
        <v>130</v>
      </c>
      <c r="AK5"/>
      <c r="AU5"/>
    </row>
    <row r="6" spans="5:47" ht="18">
      <c r="E6" t="s">
        <v>131</v>
      </c>
      <c r="F6">
        <v>1.2E-9</v>
      </c>
      <c r="G6" s="63" t="s">
        <v>222</v>
      </c>
      <c r="H6" s="63"/>
      <c r="I6" s="63"/>
      <c r="K6" s="32" t="s">
        <v>132</v>
      </c>
      <c r="U6" s="1"/>
      <c r="AK6"/>
      <c r="AU6"/>
    </row>
    <row r="7" spans="5:47" ht="18">
      <c r="E7" t="s">
        <v>133</v>
      </c>
      <c r="F7">
        <v>2</v>
      </c>
      <c r="K7" s="32" t="s">
        <v>134</v>
      </c>
      <c r="AK7"/>
      <c r="AU7"/>
    </row>
    <row r="8" spans="5:47" ht="18">
      <c r="E8" t="s">
        <v>135</v>
      </c>
      <c r="F8">
        <v>25</v>
      </c>
      <c r="K8" s="32" t="s">
        <v>136</v>
      </c>
      <c r="AK8"/>
      <c r="AU8"/>
    </row>
    <row r="9" spans="5:47" ht="18">
      <c r="E9" t="s">
        <v>137</v>
      </c>
      <c r="F9">
        <v>11</v>
      </c>
      <c r="H9" t="s">
        <v>138</v>
      </c>
      <c r="I9">
        <v>14</v>
      </c>
      <c r="K9" s="32" t="s">
        <v>139</v>
      </c>
      <c r="AK9"/>
      <c r="AU9"/>
    </row>
    <row r="10" spans="5:47">
      <c r="F10" s="33"/>
      <c r="H10" s="34" t="s">
        <v>140</v>
      </c>
      <c r="I10" s="34"/>
      <c r="AK10"/>
      <c r="AU10"/>
    </row>
    <row r="11" spans="5:47" ht="18.75">
      <c r="E11" s="35" t="s">
        <v>141</v>
      </c>
      <c r="F11" s="35"/>
      <c r="H11" s="34" t="s">
        <v>142</v>
      </c>
      <c r="I11" s="34">
        <v>1.2</v>
      </c>
      <c r="AK11"/>
      <c r="AU11"/>
    </row>
    <row r="12" spans="5:47" ht="18.75">
      <c r="E12" s="35" t="s">
        <v>143</v>
      </c>
      <c r="F12" s="36">
        <v>2</v>
      </c>
      <c r="H12" s="34" t="s">
        <v>144</v>
      </c>
      <c r="I12" s="34">
        <v>4</v>
      </c>
      <c r="AK12"/>
      <c r="AU12"/>
    </row>
    <row r="13" spans="5:47" ht="18.75">
      <c r="E13" s="35" t="s">
        <v>145</v>
      </c>
      <c r="F13" s="36">
        <v>110</v>
      </c>
      <c r="H13" t="s">
        <v>146</v>
      </c>
      <c r="I13">
        <f>I12</f>
        <v>4</v>
      </c>
      <c r="AK13"/>
      <c r="AU13"/>
    </row>
    <row r="14" spans="5:47">
      <c r="H14" t="s">
        <v>147</v>
      </c>
      <c r="I14">
        <v>3</v>
      </c>
      <c r="AK14"/>
      <c r="AU14"/>
    </row>
    <row r="15" spans="5:47">
      <c r="AK15"/>
      <c r="AU15"/>
    </row>
    <row r="16" spans="5:47" ht="18">
      <c r="H16" s="65" t="s">
        <v>224</v>
      </c>
      <c r="I16" s="9"/>
      <c r="J16" s="9"/>
      <c r="K16" s="9"/>
      <c r="L16" s="9"/>
      <c r="M16" s="9"/>
      <c r="N16" s="9"/>
      <c r="AK16"/>
      <c r="AU16"/>
    </row>
    <row r="17" spans="1:101" ht="18.75">
      <c r="E17" s="37" t="s">
        <v>148</v>
      </c>
      <c r="F17" s="38"/>
      <c r="H17" s="1"/>
      <c r="I17" s="1"/>
      <c r="AK17"/>
      <c r="AU17"/>
    </row>
    <row r="18" spans="1:101" ht="18.75">
      <c r="E18" s="37" t="s">
        <v>149</v>
      </c>
      <c r="F18" s="39">
        <f>(1/3600)*(((F9-$F$7)*0.001)^2-((F8-$F$7)*0.001)^2)/(4*F6*LN(F12/F13))</f>
        <v>6.4696207496462321</v>
      </c>
      <c r="G18" s="1"/>
      <c r="H18" s="1" t="s">
        <v>150</v>
      </c>
      <c r="K18">
        <v>12</v>
      </c>
      <c r="M18">
        <v>12</v>
      </c>
      <c r="N18">
        <v>10</v>
      </c>
      <c r="P18">
        <f>I11</f>
        <v>1.2</v>
      </c>
      <c r="AK18"/>
      <c r="AU18"/>
    </row>
    <row r="19" spans="1:101" ht="21">
      <c r="E19" s="37" t="s">
        <v>151</v>
      </c>
      <c r="F19" s="39">
        <f>1000*PI()*(F4*0.001)^2*F12*F5*SQRT(PI()*F6*F18*3600)*EXP((((F8-$F$7)*0.001)^2)/(4*F6*F18*3600))</f>
        <v>3.7154627472272241</v>
      </c>
      <c r="H19" s="40" t="s">
        <v>152</v>
      </c>
      <c r="I19" s="41" t="s">
        <v>153</v>
      </c>
      <c r="J19" s="42" t="s">
        <v>154</v>
      </c>
      <c r="K19" s="42" t="s">
        <v>155</v>
      </c>
      <c r="L19" s="42" t="s">
        <v>156</v>
      </c>
      <c r="M19" s="42" t="s">
        <v>157</v>
      </c>
      <c r="N19" s="41" t="s">
        <v>158</v>
      </c>
      <c r="O19" s="42" t="s">
        <v>159</v>
      </c>
      <c r="P19" s="41" t="s">
        <v>160</v>
      </c>
      <c r="AK19"/>
      <c r="AU19"/>
      <c r="BM19" t="s">
        <v>161</v>
      </c>
      <c r="BN19">
        <f>SUM(BN23:BT23)</f>
        <v>11.333333333333334</v>
      </c>
      <c r="CF19" s="43" t="s">
        <v>162</v>
      </c>
    </row>
    <row r="20" spans="1:101" ht="18.75">
      <c r="E20" s="2"/>
      <c r="F20" s="30"/>
      <c r="H20" s="35" t="s">
        <v>163</v>
      </c>
      <c r="I20" s="36">
        <v>0.01</v>
      </c>
      <c r="J20" s="36">
        <v>0.01</v>
      </c>
      <c r="K20" s="36">
        <v>0.01</v>
      </c>
      <c r="L20" s="36">
        <v>0.01</v>
      </c>
      <c r="M20" s="36">
        <v>0.01</v>
      </c>
      <c r="N20" s="36">
        <v>0</v>
      </c>
      <c r="O20" s="36">
        <v>0.01</v>
      </c>
      <c r="P20" s="36"/>
      <c r="AA20" s="9" t="s">
        <v>205</v>
      </c>
      <c r="AK20"/>
      <c r="AU20"/>
      <c r="BM20" t="s">
        <v>164</v>
      </c>
      <c r="BN20">
        <f>10^(BN19-I9)</f>
        <v>2.1544346900318864E-3</v>
      </c>
    </row>
    <row r="21" spans="1:101" ht="18.75">
      <c r="E21" s="2"/>
      <c r="F21" s="30"/>
      <c r="H21" s="44" t="s">
        <v>165</v>
      </c>
      <c r="I21" s="45">
        <v>0</v>
      </c>
      <c r="J21" s="6">
        <v>-1</v>
      </c>
      <c r="K21" s="6">
        <v>0</v>
      </c>
      <c r="L21" s="6">
        <v>1</v>
      </c>
      <c r="M21" s="6">
        <v>-1</v>
      </c>
      <c r="N21" s="45">
        <v>0</v>
      </c>
      <c r="O21" s="6">
        <v>0</v>
      </c>
      <c r="P21" s="45">
        <v>-1</v>
      </c>
      <c r="R21" s="46"/>
      <c r="AA21" s="9">
        <f>SUM(S23:Z23)</f>
        <v>6.8226514881854272E-2</v>
      </c>
      <c r="AK21"/>
      <c r="AU21"/>
      <c r="CE21" t="s">
        <v>166</v>
      </c>
      <c r="CF21">
        <f>SUM(CF22:CM22)</f>
        <v>6.9999999999999993E-2</v>
      </c>
    </row>
    <row r="22" spans="1:101" ht="18.75">
      <c r="E22" s="2"/>
      <c r="F22" s="30"/>
      <c r="H22" s="44" t="s">
        <v>167</v>
      </c>
      <c r="I22" s="45">
        <v>-1</v>
      </c>
      <c r="J22" s="6">
        <v>-2</v>
      </c>
      <c r="K22" s="6">
        <v>-1</v>
      </c>
      <c r="L22" s="6">
        <v>0</v>
      </c>
      <c r="M22" s="6">
        <v>-2</v>
      </c>
      <c r="N22" s="45">
        <v>-1</v>
      </c>
      <c r="O22" s="6">
        <v>-1</v>
      </c>
      <c r="P22" s="45">
        <v>-2</v>
      </c>
      <c r="R22" s="46" t="s">
        <v>168</v>
      </c>
      <c r="AA22" s="9"/>
      <c r="AK22"/>
      <c r="AU22"/>
      <c r="AV22" t="s">
        <v>169</v>
      </c>
      <c r="AW22">
        <f>IF(SUM(AW27:AW127)=0,"",0.001*LARGE(AW27:AW127,1))</f>
        <v>5.9958678081246539E-2</v>
      </c>
      <c r="BM22" t="s">
        <v>213</v>
      </c>
      <c r="BN22">
        <f>SUM(BN24:BT24)</f>
        <v>0.03</v>
      </c>
      <c r="CE22" t="s">
        <v>170</v>
      </c>
      <c r="CF22">
        <f>IF(I22&lt;0,SQRT(I22^2)*I20,0)</f>
        <v>0.01</v>
      </c>
      <c r="CG22">
        <f t="shared" ref="CG22:CM22" si="0">IF(J22&lt;0,SQRT(J22^2)*J20,0)</f>
        <v>0.02</v>
      </c>
      <c r="CH22">
        <f t="shared" si="0"/>
        <v>0.01</v>
      </c>
      <c r="CI22">
        <f t="shared" si="0"/>
        <v>0</v>
      </c>
      <c r="CJ22">
        <f t="shared" si="0"/>
        <v>0.02</v>
      </c>
      <c r="CK22">
        <f t="shared" si="0"/>
        <v>0</v>
      </c>
      <c r="CL22">
        <f t="shared" si="0"/>
        <v>0.01</v>
      </c>
      <c r="CM22">
        <f t="shared" si="0"/>
        <v>0</v>
      </c>
    </row>
    <row r="23" spans="1:101" ht="21">
      <c r="B23" s="40" t="s">
        <v>171</v>
      </c>
      <c r="C23" s="40">
        <v>20</v>
      </c>
      <c r="H23" s="44" t="s">
        <v>172</v>
      </c>
      <c r="I23" s="45">
        <v>14</v>
      </c>
      <c r="J23" s="6">
        <v>10</v>
      </c>
      <c r="K23" s="6">
        <v>9</v>
      </c>
      <c r="L23" s="6">
        <v>8</v>
      </c>
      <c r="M23" s="6">
        <v>7</v>
      </c>
      <c r="N23" s="45">
        <v>6</v>
      </c>
      <c r="O23" s="6">
        <v>4.7</v>
      </c>
      <c r="P23" s="45">
        <f>I12</f>
        <v>4</v>
      </c>
      <c r="R23" t="s">
        <v>204</v>
      </c>
      <c r="S23">
        <f>I24</f>
        <v>0.01</v>
      </c>
      <c r="T23">
        <f>IF(J$23&lt;$I$13,"",J$24*(10^(J23-$I$12))/(1+(10^(J23-$I$12))))</f>
        <v>9.9999900000099992E-3</v>
      </c>
      <c r="U23">
        <f t="shared" ref="U23:Z23" si="1">IF(K$23&lt;$I$13,"",K$24*(10^(K23-$I$12))/(1+(10^(K23-$I$12))))</f>
        <v>9.9999000009999908E-3</v>
      </c>
      <c r="V23">
        <f t="shared" si="1"/>
        <v>9.9990000999900016E-3</v>
      </c>
      <c r="W23">
        <f t="shared" si="1"/>
        <v>9.99000999000999E-3</v>
      </c>
      <c r="X23">
        <f t="shared" si="1"/>
        <v>9.9009900990099011E-3</v>
      </c>
      <c r="Y23">
        <f t="shared" si="1"/>
        <v>8.3366246918343823E-3</v>
      </c>
      <c r="Z23">
        <f t="shared" si="1"/>
        <v>0</v>
      </c>
      <c r="AA23" s="9" t="s">
        <v>173</v>
      </c>
      <c r="AK23"/>
      <c r="AU23" t="s">
        <v>207</v>
      </c>
      <c r="AV23" t="s">
        <v>174</v>
      </c>
      <c r="AW23">
        <f>10^-P18</f>
        <v>6.3095734448019317E-2</v>
      </c>
      <c r="BA23" t="s">
        <v>175</v>
      </c>
      <c r="BB23">
        <v>0.5</v>
      </c>
      <c r="BM23" t="s">
        <v>176</v>
      </c>
      <c r="BN23" t="str">
        <f t="shared" ref="BN23:BS23" si="2">IF(BN24="","",J$18*BN$24/$BN$22)</f>
        <v/>
      </c>
      <c r="BO23">
        <f t="shared" si="2"/>
        <v>4</v>
      </c>
      <c r="BP23" t="str">
        <f t="shared" si="2"/>
        <v/>
      </c>
      <c r="BQ23">
        <f t="shared" si="2"/>
        <v>4</v>
      </c>
      <c r="BR23">
        <f t="shared" si="2"/>
        <v>3.3333333333333335</v>
      </c>
      <c r="BS23" t="str">
        <f t="shared" si="2"/>
        <v/>
      </c>
      <c r="CF23" t="s">
        <v>177</v>
      </c>
      <c r="CM23" s="45"/>
      <c r="CP23" t="s">
        <v>177</v>
      </c>
    </row>
    <row r="24" spans="1:101">
      <c r="E24" t="s">
        <v>178</v>
      </c>
      <c r="F24">
        <f>MAX(F27:F127)</f>
        <v>115.73418025907011</v>
      </c>
      <c r="H24" t="s">
        <v>179</v>
      </c>
      <c r="I24" s="1">
        <f>I20</f>
        <v>0.01</v>
      </c>
      <c r="J24">
        <f>J20</f>
        <v>0.01</v>
      </c>
      <c r="K24">
        <f>K20</f>
        <v>0.01</v>
      </c>
      <c r="L24">
        <f>L20</f>
        <v>0.01</v>
      </c>
      <c r="M24">
        <f>M20</f>
        <v>0.01</v>
      </c>
      <c r="N24">
        <f>J24+N20</f>
        <v>0.01</v>
      </c>
      <c r="O24" s="1">
        <f>O20</f>
        <v>0.01</v>
      </c>
      <c r="P24" s="1">
        <f>P20</f>
        <v>0</v>
      </c>
      <c r="R24" t="s">
        <v>203</v>
      </c>
      <c r="S24" t="str">
        <f t="shared" ref="S24:Y24" si="3">IF(I$23&gt;$I$13,"",I$24)</f>
        <v/>
      </c>
      <c r="T24" t="str">
        <f t="shared" si="3"/>
        <v/>
      </c>
      <c r="U24" t="str">
        <f t="shared" si="3"/>
        <v/>
      </c>
      <c r="V24" t="str">
        <f t="shared" si="3"/>
        <v/>
      </c>
      <c r="W24" t="str">
        <f t="shared" si="3"/>
        <v/>
      </c>
      <c r="X24" t="str">
        <f t="shared" si="3"/>
        <v/>
      </c>
      <c r="Y24" t="str">
        <f t="shared" si="3"/>
        <v/>
      </c>
      <c r="Z24">
        <f>IF(P$23&gt;$I$13,"",P$24)</f>
        <v>0</v>
      </c>
      <c r="AA24" s="9">
        <f>SUM(S24:Z24)</f>
        <v>0</v>
      </c>
      <c r="AE24" t="s">
        <v>180</v>
      </c>
      <c r="AK24" t="s">
        <v>180</v>
      </c>
      <c r="AM24" t="s">
        <v>206</v>
      </c>
      <c r="AN24" s="45">
        <f>S23</f>
        <v>0.01</v>
      </c>
      <c r="AO24">
        <f t="shared" ref="AO24:AT24" si="4">IF(J23&gt;$I$13,J24,$AA$21+$AA$24)</f>
        <v>0.01</v>
      </c>
      <c r="AP24">
        <f t="shared" si="4"/>
        <v>0.01</v>
      </c>
      <c r="AQ24">
        <f t="shared" si="4"/>
        <v>0.01</v>
      </c>
      <c r="AR24">
        <f t="shared" si="4"/>
        <v>0.01</v>
      </c>
      <c r="AS24">
        <f t="shared" si="4"/>
        <v>0.01</v>
      </c>
      <c r="AT24">
        <f t="shared" si="4"/>
        <v>0.01</v>
      </c>
      <c r="AU24" s="47">
        <f>IF(P23&gt;$I$13,P24,$AA$21/2+$AA$24)</f>
        <v>3.4113257440927136E-2</v>
      </c>
      <c r="AV24" t="s">
        <v>208</v>
      </c>
      <c r="AW24" t="s">
        <v>181</v>
      </c>
      <c r="AX24" t="s">
        <v>209</v>
      </c>
      <c r="BB24" t="s">
        <v>182</v>
      </c>
      <c r="BK24" t="s">
        <v>210</v>
      </c>
      <c r="BL24">
        <v>11</v>
      </c>
      <c r="BM24" t="s">
        <v>183</v>
      </c>
      <c r="BN24" t="str">
        <f>IF(J18="","",J24)</f>
        <v/>
      </c>
      <c r="BO24">
        <f>IF(K18="","",K24)</f>
        <v>0.01</v>
      </c>
      <c r="BP24" t="str">
        <f>IF(L18="","",L24)</f>
        <v/>
      </c>
      <c r="BQ24">
        <f>IF(M18="","",M24)</f>
        <v>0.01</v>
      </c>
      <c r="BR24">
        <f>IF(N18="","",N24)</f>
        <v>0.01</v>
      </c>
      <c r="BS24" t="str">
        <f t="shared" ref="BS24" si="5">IF(O18="","",O24)</f>
        <v/>
      </c>
      <c r="BV24" t="s">
        <v>184</v>
      </c>
      <c r="CF24" t="s">
        <v>185</v>
      </c>
      <c r="CM24" s="45" t="s">
        <v>186</v>
      </c>
      <c r="CP24" t="s">
        <v>187</v>
      </c>
    </row>
    <row r="25" spans="1:101">
      <c r="D25" s="1"/>
      <c r="E25" t="s">
        <v>188</v>
      </c>
      <c r="F25">
        <f>MIN(F27:F127)</f>
        <v>86.124579030344293</v>
      </c>
      <c r="H25" t="s">
        <v>189</v>
      </c>
      <c r="I25">
        <f>SUM($I24:I24)</f>
        <v>0.01</v>
      </c>
      <c r="J25">
        <f>SUM($I24:J24)</f>
        <v>0.02</v>
      </c>
      <c r="K25" s="1">
        <f>SUM($I24:K24)</f>
        <v>0.03</v>
      </c>
      <c r="L25">
        <f>SUM($I24:L24)</f>
        <v>0.04</v>
      </c>
      <c r="M25">
        <f>SUM($I24:M24)</f>
        <v>0.05</v>
      </c>
      <c r="N25">
        <f>SUM($I24:N24)</f>
        <v>6.0000000000000005E-2</v>
      </c>
      <c r="O25" s="1">
        <f>SUM($I24:O24)</f>
        <v>7.0000000000000007E-2</v>
      </c>
      <c r="P25" s="48">
        <f>SUM($I24:P24)</f>
        <v>7.0000000000000007E-2</v>
      </c>
      <c r="S25" s="45" t="str">
        <f>I19</f>
        <v>Hydroxide (do not remove)</v>
      </c>
      <c r="T25" t="str">
        <f t="shared" ref="T25:Y25" si="6">IF(J23&gt;$I$13,J19,"Oxalate/"&amp;J19)</f>
        <v>Carbonate</v>
      </c>
      <c r="U25" t="str">
        <f t="shared" si="6"/>
        <v>Borate</v>
      </c>
      <c r="V25" t="str">
        <f t="shared" si="6"/>
        <v>Tris</v>
      </c>
      <c r="W25" t="str">
        <f t="shared" si="6"/>
        <v>Phosphate</v>
      </c>
      <c r="X25" t="str">
        <f t="shared" si="6"/>
        <v>Bicarbonate (Do not remove)</v>
      </c>
      <c r="Y25" t="str">
        <f t="shared" si="6"/>
        <v>Acetate</v>
      </c>
      <c r="Z25" t="str">
        <f>IF(P23&gt;$I$13,P19,P19)</f>
        <v>Oxalate (do not remove)</v>
      </c>
      <c r="AD25" s="45" t="str">
        <f>I19</f>
        <v>Hydroxide (do not remove)</v>
      </c>
      <c r="AE25" t="str">
        <f t="shared" ref="AE25:AJ25" si="7">IF(J23&gt;$I$13,J19,"Oxalate")</f>
        <v>Carbonate</v>
      </c>
      <c r="AF25" t="str">
        <f t="shared" si="7"/>
        <v>Borate</v>
      </c>
      <c r="AG25" t="str">
        <f t="shared" si="7"/>
        <v>Tris</v>
      </c>
      <c r="AH25" t="str">
        <f t="shared" si="7"/>
        <v>Phosphate</v>
      </c>
      <c r="AI25" t="str">
        <f t="shared" si="7"/>
        <v>Bicarbonate (Do not remove)</v>
      </c>
      <c r="AJ25" t="str">
        <f t="shared" si="7"/>
        <v>Acetate</v>
      </c>
      <c r="AK25" t="str">
        <f>IF(P23&gt;$I$13,P19,P19)</f>
        <v>Oxalate (do not remove)</v>
      </c>
      <c r="AN25" s="45" t="str">
        <f>I19</f>
        <v>Hydroxide (do not remove)</v>
      </c>
      <c r="AO25" t="str">
        <f t="shared" ref="AO25:AU25" si="8">AE25</f>
        <v>Carbonate</v>
      </c>
      <c r="AP25" t="str">
        <f t="shared" si="8"/>
        <v>Borate</v>
      </c>
      <c r="AQ25" t="str">
        <f t="shared" si="8"/>
        <v>Tris</v>
      </c>
      <c r="AR25" t="str">
        <f t="shared" si="8"/>
        <v>Phosphate</v>
      </c>
      <c r="AS25" t="str">
        <f t="shared" si="8"/>
        <v>Bicarbonate (Do not remove)</v>
      </c>
      <c r="AT25" t="str">
        <f t="shared" si="8"/>
        <v>Acetate</v>
      </c>
      <c r="AU25" t="str">
        <f t="shared" si="8"/>
        <v>Oxalate (do not remove)</v>
      </c>
      <c r="AV25" t="str">
        <f>AU25</f>
        <v>Oxalate (do not remove)</v>
      </c>
      <c r="BA25" t="s">
        <v>190</v>
      </c>
      <c r="BB25" t="str">
        <f t="shared" ref="BB25:BI25" si="9">S25</f>
        <v>Hydroxide (do not remove)</v>
      </c>
      <c r="BC25" t="str">
        <f t="shared" si="9"/>
        <v>Carbonate</v>
      </c>
      <c r="BD25" t="str">
        <f t="shared" si="9"/>
        <v>Borate</v>
      </c>
      <c r="BE25" t="str">
        <f t="shared" si="9"/>
        <v>Tris</v>
      </c>
      <c r="BF25" t="str">
        <f t="shared" si="9"/>
        <v>Phosphate</v>
      </c>
      <c r="BG25" t="str">
        <f t="shared" si="9"/>
        <v>Bicarbonate (Do not remove)</v>
      </c>
      <c r="BH25" t="str">
        <f t="shared" si="9"/>
        <v>Acetate</v>
      </c>
      <c r="BI25" t="str">
        <f t="shared" si="9"/>
        <v>Oxalate (do not remove)</v>
      </c>
      <c r="BL25" t="s">
        <v>211</v>
      </c>
      <c r="BM25" t="s">
        <v>212</v>
      </c>
      <c r="BN25" t="str">
        <f t="shared" ref="BN25:BS25" si="10">J19</f>
        <v>Carbonate</v>
      </c>
      <c r="BO25" t="str">
        <f t="shared" si="10"/>
        <v>Borate</v>
      </c>
      <c r="BP25" t="str">
        <f t="shared" si="10"/>
        <v>Tris</v>
      </c>
      <c r="BQ25" t="str">
        <f t="shared" si="10"/>
        <v>Phosphate</v>
      </c>
      <c r="BR25" t="str">
        <f t="shared" si="10"/>
        <v>Bicarbonate (Do not remove)</v>
      </c>
      <c r="BS25" t="str">
        <f t="shared" si="10"/>
        <v>Acetate</v>
      </c>
      <c r="BV25" t="s">
        <v>214</v>
      </c>
      <c r="BW25" t="s">
        <v>215</v>
      </c>
      <c r="BX25" t="s">
        <v>216</v>
      </c>
      <c r="BY25" t="s">
        <v>217</v>
      </c>
      <c r="CF25" s="45" t="str">
        <f t="shared" ref="CF25:CM25" si="11">I19</f>
        <v>Hydroxide (do not remove)</v>
      </c>
      <c r="CG25" t="str">
        <f t="shared" si="11"/>
        <v>Carbonate</v>
      </c>
      <c r="CH25" t="str">
        <f t="shared" si="11"/>
        <v>Borate</v>
      </c>
      <c r="CI25" t="str">
        <f t="shared" si="11"/>
        <v>Tris</v>
      </c>
      <c r="CJ25" t="str">
        <f t="shared" si="11"/>
        <v>Phosphate</v>
      </c>
      <c r="CK25" t="str">
        <f t="shared" si="11"/>
        <v>Bicarbonate (Do not remove)</v>
      </c>
      <c r="CL25" t="str">
        <f t="shared" si="11"/>
        <v>Acetate</v>
      </c>
      <c r="CM25" s="45" t="str">
        <f t="shared" si="11"/>
        <v>Oxalate (do not remove)</v>
      </c>
      <c r="CP25" s="45" t="str">
        <f>CF25</f>
        <v>Hydroxide (do not remove)</v>
      </c>
      <c r="CQ25" t="str">
        <f t="shared" ref="CQ25:CV25" si="12">CG25</f>
        <v>Carbonate</v>
      </c>
      <c r="CR25" t="str">
        <f t="shared" si="12"/>
        <v>Borate</v>
      </c>
      <c r="CS25" t="str">
        <f t="shared" si="12"/>
        <v>Tris</v>
      </c>
      <c r="CT25" t="str">
        <f t="shared" si="12"/>
        <v>Phosphate</v>
      </c>
      <c r="CU25" t="str">
        <f t="shared" si="12"/>
        <v>Bicarbonate (Do not remove)</v>
      </c>
      <c r="CV25" t="str">
        <f t="shared" si="12"/>
        <v>Acetate</v>
      </c>
      <c r="CW25" s="45" t="s">
        <v>191</v>
      </c>
    </row>
    <row r="26" spans="1:101" s="53" customFormat="1" ht="18.75">
      <c r="A26"/>
      <c r="B26" s="49" t="s">
        <v>192</v>
      </c>
      <c r="C26" s="50" t="s">
        <v>193</v>
      </c>
      <c r="D26" s="50" t="s">
        <v>201</v>
      </c>
      <c r="E26" s="51" t="s">
        <v>39</v>
      </c>
      <c r="F26" s="52" t="s">
        <v>194</v>
      </c>
      <c r="H26" s="54" t="s">
        <v>195</v>
      </c>
      <c r="I26" s="54"/>
      <c r="K26" s="54"/>
      <c r="R26" s="53" t="s">
        <v>202</v>
      </c>
      <c r="S26" s="53" t="s">
        <v>196</v>
      </c>
      <c r="T26" s="53">
        <f>IF(J24&lt;=0,"",IF(K23&gt;$I$13,(((2*K24)/J24)*10^(K23-J23)),((($AA$21+2*$AA$24))/J24)*10^($I$12-J23)))</f>
        <v>0.2</v>
      </c>
      <c r="U26" s="53">
        <f>IF(K24&lt;=0,"",IF(L23&gt;$I$13,(((2*L24)/K24)*10^(L23-K23)),((($AA$21+2*$AA$24))/K24)*10^($I$12-K23)))</f>
        <v>0.2</v>
      </c>
      <c r="V26" s="53">
        <f t="shared" ref="V26" si="13">IF(L24&lt;=0,"",IF(M23&gt;$I$13,(((2*M24)/L24)*10^(M23-L23)),((($AA$21+2*$AA$24))/L24)*10^($I$12-L23)))</f>
        <v>0.2</v>
      </c>
      <c r="W26" s="53">
        <f>IF(M24&lt;=0,"",IF(N23&gt;$I$13,(((2*N24)/M24)*10^(N23-M23)),((($AA$21+2*$AA$24))/M24)*10^($I$12-M23)))</f>
        <v>0.2</v>
      </c>
      <c r="X26" s="53">
        <f>IF(N24&lt;=0,"",IF(O23&gt;$I$13,(((2*O24)/N24)*10^(O23-N23)),((($AA$21+2*$AA$24))/N24)*10^($I$12-N23)))</f>
        <v>0.10023744672545445</v>
      </c>
      <c r="Y26" s="53">
        <f>IF(O24&lt;=0,"",IF(P23&gt;$I$13,(((2*P24)/O24)*10^(P23-O23)),((($AA$21+2*$AA$24))/O24)*10^($I$12-O23)))</f>
        <v>1.3612979402542715</v>
      </c>
      <c r="Z26" s="53">
        <v>0</v>
      </c>
      <c r="AE26" s="55" t="s">
        <v>197</v>
      </c>
      <c r="AM26" s="53" t="s">
        <v>198</v>
      </c>
      <c r="BV26" s="54"/>
      <c r="CF26" s="45" t="s">
        <v>199</v>
      </c>
      <c r="CM26" s="45"/>
      <c r="CP26" s="45" t="s">
        <v>200</v>
      </c>
      <c r="CW26" s="45"/>
    </row>
    <row r="27" spans="1:101">
      <c r="B27" s="56">
        <v>11</v>
      </c>
      <c r="C27" s="57">
        <f t="shared" ref="C27:C90" si="14">B27-$C$23</f>
        <v>-9</v>
      </c>
      <c r="D27" s="58">
        <f>(($F$19*0.001)/(PI()*(($F$4*0.001)^2)*$F$5*SQRT(PI()*$F$6*$F$18*3600)))*EXP(-(((B27-$F$7)*0.001)^2)/(4*$F$6*$F$18*3600))</f>
        <v>109.99999999999997</v>
      </c>
      <c r="E27" s="58">
        <f>IF(BA27="",#N/A,BA27)</f>
        <v>1.661595179249002</v>
      </c>
      <c r="F27" s="57">
        <f>IF(BA27="","",1000*(SUM(CF27:CW27)+0.5*$CF$21))</f>
        <v>102.39007055942764</v>
      </c>
      <c r="I27">
        <f t="shared" ref="I27:I90" si="15">($D27/1000)</f>
        <v>0.10999999999999997</v>
      </c>
      <c r="J27">
        <f t="shared" ref="J27:O42" si="16">($D27/1000)-0.5*I$25</f>
        <v>0.10499999999999997</v>
      </c>
      <c r="K27">
        <f t="shared" si="16"/>
        <v>9.9999999999999978E-2</v>
      </c>
      <c r="L27">
        <f t="shared" si="16"/>
        <v>9.4999999999999973E-2</v>
      </c>
      <c r="M27">
        <f t="shared" si="16"/>
        <v>8.9999999999999969E-2</v>
      </c>
      <c r="N27">
        <f t="shared" si="16"/>
        <v>8.4999999999999964E-2</v>
      </c>
      <c r="O27">
        <f t="shared" si="16"/>
        <v>7.9999999999999974E-2</v>
      </c>
      <c r="P27">
        <f t="shared" ref="P27:P90" si="17">D27/1000-$AA$21/2</f>
        <v>7.5886742559072837E-2</v>
      </c>
      <c r="S27" s="45" t="str">
        <f t="shared" ref="S27:S90" si="18">IF(I27&lt;=0,"",IF(2*I27&gt;I$24,"",I27))</f>
        <v/>
      </c>
      <c r="T27" t="str">
        <f>IF(J27&lt;=0,"",IF(J$23&gt;$I$13,IF(2*J27&gt;J$24,"",J27),IF((J27)&gt;(J$24+$AA$21),"",(J27))))</f>
        <v/>
      </c>
      <c r="U27" t="str">
        <f t="shared" ref="T27:Z58" si="19">IF(K27&lt;=0,"",IF(K$23&gt;$I$13,IF(2*K27&gt;K$24,"",K27),IF((K27)&gt;(K$24+$AA$21),"",(K27))))</f>
        <v/>
      </c>
      <c r="V27" t="str">
        <f t="shared" si="19"/>
        <v/>
      </c>
      <c r="W27" t="str">
        <f t="shared" si="19"/>
        <v/>
      </c>
      <c r="X27" t="str">
        <f>IF(N27&lt;=0,"",IF(N$23&gt;$I$13,IF(2*N27&gt;N$24,"",N27),IF((N27)&gt;(N$24+$AA$21),"",(N27))))</f>
        <v/>
      </c>
      <c r="Y27" t="str">
        <f t="shared" si="19"/>
        <v/>
      </c>
      <c r="Z27" s="47" t="str">
        <f t="shared" si="19"/>
        <v/>
      </c>
      <c r="AD27" s="45" t="str">
        <f t="shared" ref="AD27:AD90" si="20">S27</f>
        <v/>
      </c>
      <c r="AE27" t="str">
        <f t="shared" ref="AE27:AE90" si="21">IF(J$24&lt;=0,"",IF(J27&lt;=0,"",IF(J$23&gt;$I$13,IF(2*J27&gt;J$24,"",J27*(1-(T$26/(T$26+1)))),"")))</f>
        <v/>
      </c>
      <c r="AF27" t="str">
        <f t="shared" ref="AF27:AJ58" si="22">IF(K$24&lt;=0,"",IF(T27="",IF(U27&lt;=0,"",IF(U27="","",U27*(1-U$26/(1+U$26)))),T27*T$26/(1+T$26)))</f>
        <v/>
      </c>
      <c r="AG27" t="str">
        <f t="shared" si="22"/>
        <v/>
      </c>
      <c r="AH27" t="str">
        <f t="shared" si="22"/>
        <v/>
      </c>
      <c r="AI27" t="str">
        <f t="shared" si="22"/>
        <v/>
      </c>
      <c r="AJ27" t="str">
        <f t="shared" si="22"/>
        <v/>
      </c>
      <c r="AK27" s="47" t="str">
        <f t="shared" ref="AK27:AK90" si="23">IF(Y27="",IF(Z27&lt;=0,"",IF(Z27="","",Z27*(1-Z$26/(1+Z$26)))),Y27*Y$26/(1+Y$26))</f>
        <v/>
      </c>
      <c r="AM27">
        <f t="shared" ref="AM27:AM51" si="24">IF(COUNT(AN27:AU27)=0,"",AVERAGE(AN27:AU27))</f>
        <v>1.661595179249002</v>
      </c>
      <c r="AN27" s="45" t="str">
        <f t="shared" ref="AN27:AN90" si="25">BL27</f>
        <v/>
      </c>
      <c r="AO27" t="str">
        <f>IF(AE27="","",IF(J$23&gt;$I$13,J$23+LOG10((AO$24-2*AE27)/(2*AE27)),""))</f>
        <v/>
      </c>
      <c r="AP27" t="str">
        <f t="shared" ref="AO27:AT58" si="26">IF(AF27="","",IF(K$23&gt;$I$13,K$23+LOG10((AP$24-2*AF27)/(2*AF27)),""))</f>
        <v/>
      </c>
      <c r="AQ27" t="str">
        <f t="shared" si="26"/>
        <v/>
      </c>
      <c r="AR27" t="str">
        <f t="shared" si="26"/>
        <v/>
      </c>
      <c r="AS27" t="str">
        <f t="shared" si="26"/>
        <v/>
      </c>
      <c r="AT27" t="str">
        <f t="shared" si="26"/>
        <v/>
      </c>
      <c r="AU27" s="47">
        <f>IF(AX27="",IF(AK27="","",IF(AV27&gt;$I$14,AV27,AX27)),AX27)</f>
        <v>1.661595179249002</v>
      </c>
      <c r="AV27" t="str">
        <f t="shared" ref="AV27:AV90" si="27">IF(AK27="","",IF(AK27&gt;=$AU$24,"",IF($I$12+LOG10((($AU$24)-AK27)/(2*AK27))&lt;$I$14,"",$I$12+LOG10((($AU$24)-AK27)/(2*AK27)))))</f>
        <v/>
      </c>
      <c r="AW27" t="str">
        <f t="shared" ref="AW27:AW90" si="28">IF(SUM(AV27:AV127)=0,"",IF(SMALL(AV$27:AV$127,1)=AV27,D27,""))</f>
        <v/>
      </c>
      <c r="AX27">
        <f t="shared" ref="AX27:AX90" si="29">IF($AW$22&gt;=(0.001*D27),"",-LOG10((-($AW$22+$AW$23)+SQRT(($AW$22+$AW$23)^2+4*$AW$23*(0.001*D27-$AW$22)))/2))</f>
        <v>1.661595179249002</v>
      </c>
      <c r="BA27">
        <f>IF(AX27="",IF(SUM(BB27:BJ27)=0,"",AVERAGE(BB27:BJ27)),AX27)</f>
        <v>1.661595179249002</v>
      </c>
      <c r="BB27" t="str">
        <f>IF(AD27="","",IF(2*AD27&gt;0.9*$I$24,"",AN27))</f>
        <v/>
      </c>
      <c r="BC27" t="str">
        <f t="shared" ref="BC27:BH58" si="30">IF(T27="","",IF($AM27&gt;(J$23+$BB$23),"",IF($AM27&lt;(J$23-$BB$23),"",$AM27)))</f>
        <v/>
      </c>
      <c r="BD27" t="str">
        <f t="shared" si="30"/>
        <v/>
      </c>
      <c r="BE27" t="str">
        <f t="shared" si="30"/>
        <v/>
      </c>
      <c r="BF27" t="str">
        <f t="shared" si="30"/>
        <v/>
      </c>
      <c r="BG27" t="str">
        <f t="shared" si="30"/>
        <v/>
      </c>
      <c r="BH27" t="str">
        <f t="shared" si="30"/>
        <v/>
      </c>
      <c r="BI27" t="str">
        <f t="shared" ref="BI27:BI90" si="31">IF(Z27="","",IF($AM27&gt;($I$12+$BB$23),"",IF($AM27&lt;$I$14,"",$AM27)))</f>
        <v/>
      </c>
      <c r="BL27" t="str">
        <f>IF(AD27="","",(IF($BN$22&lt;$I$24,-LOG10((10^-$I$9)/(AN$24-2*AD27-SUM(BN27:BT27))),IF(BM27&lt;$BL$24,BY27,IF(BM27&gt;BY27,BM27,BY27)))))</f>
        <v/>
      </c>
      <c r="BM27" t="str">
        <f>IF(AD27="","",-LOG10((10^-$I$9)/(AN$24-2*AD27)))</f>
        <v/>
      </c>
      <c r="BN27" t="str">
        <f>IF(J$18="","",IF(J$20&lt;=0,"",IF($BM27="","",J$20*(10^($BM27-J$18))/(1+(10^($BM27-J$18))))))</f>
        <v/>
      </c>
      <c r="BO27" t="str">
        <f t="shared" ref="BO27:BS58" si="32">IF(K$18="","",IF(K$20&lt;=0,"",IF($BM27="","",K$20*(10^($BM27-K$18))/(1+(10^($BM27-K$18))))))</f>
        <v/>
      </c>
      <c r="BP27" t="str">
        <f t="shared" si="32"/>
        <v/>
      </c>
      <c r="BQ27" t="str">
        <f t="shared" si="32"/>
        <v/>
      </c>
      <c r="BR27" t="str">
        <f t="shared" si="32"/>
        <v/>
      </c>
      <c r="BS27" t="str">
        <f t="shared" si="32"/>
        <v/>
      </c>
      <c r="BV27" s="1" t="str">
        <f>IF($BN$22&lt;$I$24,"",IF(AD27="","",(-BX27+SQRT(BX27^2+4*(10^-$BN$19)*BW27))/(2*(10^-$BN$19))))</f>
        <v/>
      </c>
      <c r="BW27" t="str">
        <f>IF(AD27="","",(10^-$I$9)*($I$24-2*AD27))</f>
        <v/>
      </c>
      <c r="BX27" t="str">
        <f>IF(AD27="","",(10^-$BN$19)*($BN$22-$I$24+2*AD27+(10^-$I$9)))</f>
        <v/>
      </c>
      <c r="BY27" t="str">
        <f>IF(BV27="","",-LOG10((10^-$I$9)/BV27))</f>
        <v/>
      </c>
      <c r="CF27" s="45">
        <f>IF(BA27="","",0.5*10^(BA27-$I$9))</f>
        <v>2.2938508904150488E-13</v>
      </c>
      <c r="CG27">
        <f>IF($BA27="","",IF(J$22^2=1,J$20*0.5*10^($BA27-J$23)/(1+10^($BA27-J$23)),IF(J$22^2=4,0.5*4*J$20*10^($BA27-J$23)/(1+10^($BA27-J$23)),IF(J$22=0,0,"Error"))))</f>
        <v>9.1754035195661886E-11</v>
      </c>
      <c r="CH27">
        <f t="shared" ref="CH27:CL42" si="33">IF($BA27="","",IF(K$22^2=1,K$20*0.5*10^($BA27-K$23)/(1+10^($BA27-K$23)),IF(K$22^2=4,0.5*4*K$20*10^($BA27-K$23)/(1+10^($BA27-K$23)),IF(K$22=0,0,"Error"))))</f>
        <v>2.2938507851800202E-10</v>
      </c>
      <c r="CI27">
        <f t="shared" si="33"/>
        <v>0</v>
      </c>
      <c r="CJ27">
        <f t="shared" si="33"/>
        <v>9.1753614678380566E-8</v>
      </c>
      <c r="CK27">
        <f t="shared" si="33"/>
        <v>0</v>
      </c>
      <c r="CL27">
        <f t="shared" si="33"/>
        <v>4.5726485868809887E-6</v>
      </c>
      <c r="CM27" s="45">
        <f>IF($BA27="","",(D27*0.001+$P$24)*(0.5*4+0.5*10^($I$12-E27))/(1+10^($I$12+$I$11-2*E27)+10^($I$12-E27)))</f>
        <v>4.1486727908352131E-2</v>
      </c>
      <c r="CP27" s="45">
        <f>0</f>
        <v>0</v>
      </c>
      <c r="CQ27">
        <f>IF($BA27="","",(IF(J$21^2=1,0.5*J$20*10^(J$23-$BA27)/(1+10^(J$23-$BA27)),IF(J$21^2=4,0.5*4*J$20*10^(J$23-$BA27)/(1+10^(J$23-$BA27)),IF(J$21=0,0,"Error")))))</f>
        <v>4.9999999770614914E-3</v>
      </c>
      <c r="CR27">
        <f t="shared" ref="CR27:CV42" si="34">IF($BA27="","",(IF(K$21^2=1,0.5*K$20*10^(K$23-$BA27)/(1+10^(K$23-$BA27)),IF(K$21^2=4,0.5*4*K$20*10^(K$23-$BA27)/(1+10^(K$23-$BA27)),IF(K$21=0,0,"Error")))))</f>
        <v>0</v>
      </c>
      <c r="CS27">
        <f t="shared" si="34"/>
        <v>4.9999977061501626E-3</v>
      </c>
      <c r="CT27">
        <f t="shared" si="34"/>
        <v>4.9999770615963297E-3</v>
      </c>
      <c r="CU27">
        <f t="shared" si="34"/>
        <v>0</v>
      </c>
      <c r="CV27">
        <f t="shared" si="34"/>
        <v>0</v>
      </c>
      <c r="CW27" s="45">
        <f t="shared" ref="CW27:CW90" si="35">IF(BA27="","",0.5*10^-BA27)</f>
        <v>1.0898703182697467E-2</v>
      </c>
    </row>
    <row r="28" spans="1:101">
      <c r="B28" s="56">
        <v>11.2</v>
      </c>
      <c r="C28" s="57">
        <f t="shared" si="14"/>
        <v>-8.8000000000000007</v>
      </c>
      <c r="D28" s="58">
        <f t="shared" ref="D28:D91" si="36">(($F$19*0.001)/(PI()*(($F$4*0.001)^2)*$F$5*SQRT(PI()*$F$6*$F$18*3600)))*EXP(-(((B28-$F$7)*0.001)^2)/(4*$F$6*$F$18*3600))</f>
        <v>106.47612521810706</v>
      </c>
      <c r="E28" s="58">
        <f t="shared" ref="E28:E91" si="37">IF(BA28="",#N/A,BA28)</f>
        <v>1.6892565303537284</v>
      </c>
      <c r="F28" s="57">
        <f t="shared" ref="F28:F91" si="38">IF(BA28="","",1000*(SUM(CF28:CW28)+0.5*$CF$21))</f>
        <v>101.07216513151876</v>
      </c>
      <c r="I28">
        <f t="shared" si="15"/>
        <v>0.10647612521810705</v>
      </c>
      <c r="J28">
        <f t="shared" si="16"/>
        <v>0.10147612521810705</v>
      </c>
      <c r="K28">
        <f t="shared" si="16"/>
        <v>9.6476125218107056E-2</v>
      </c>
      <c r="L28">
        <f t="shared" si="16"/>
        <v>9.1476125218107052E-2</v>
      </c>
      <c r="M28">
        <f t="shared" si="16"/>
        <v>8.6476125218107047E-2</v>
      </c>
      <c r="N28">
        <f t="shared" si="16"/>
        <v>8.1476125218107043E-2</v>
      </c>
      <c r="O28">
        <f t="shared" si="16"/>
        <v>7.6476125218107052E-2</v>
      </c>
      <c r="P28">
        <f t="shared" si="17"/>
        <v>7.2362867777179915E-2</v>
      </c>
      <c r="S28" s="45" t="str">
        <f t="shared" si="18"/>
        <v/>
      </c>
      <c r="T28" t="str">
        <f t="shared" si="19"/>
        <v/>
      </c>
      <c r="U28" t="str">
        <f t="shared" si="19"/>
        <v/>
      </c>
      <c r="V28" t="str">
        <f t="shared" si="19"/>
        <v/>
      </c>
      <c r="W28" t="str">
        <f>IF(M28&lt;=0,"",IF(M$23&gt;$I$13,IF(2*M28&gt;M$24,"",M28),IF((M28)&gt;(M$24+$AA$21),"",(M28))))</f>
        <v/>
      </c>
      <c r="X28" t="str">
        <f t="shared" si="19"/>
        <v/>
      </c>
      <c r="Y28" t="str">
        <f>IF(O28&lt;=0,"",IF(O$23&gt;$I$13,IF(2*O28&gt;O$24,"",O28),IF((O28)&gt;(O$24+$AA$21),"",(O28))))</f>
        <v/>
      </c>
      <c r="Z28" s="47" t="str">
        <f t="shared" si="19"/>
        <v/>
      </c>
      <c r="AD28" s="45" t="str">
        <f t="shared" si="20"/>
        <v/>
      </c>
      <c r="AE28" t="str">
        <f t="shared" si="21"/>
        <v/>
      </c>
      <c r="AF28" t="str">
        <f t="shared" si="22"/>
        <v/>
      </c>
      <c r="AG28" t="str">
        <f>IF(L$24&lt;=0,"",IF(U28="",IF(V28&lt;=0,"",IF(V28="","",V28*(1-V$26/(1+V$26)))),U28*U$26/(1+U$26)))</f>
        <v/>
      </c>
      <c r="AH28" t="str">
        <f t="shared" si="22"/>
        <v/>
      </c>
      <c r="AI28" t="str">
        <f t="shared" si="22"/>
        <v/>
      </c>
      <c r="AJ28" t="str">
        <f t="shared" si="22"/>
        <v/>
      </c>
      <c r="AK28" s="47" t="str">
        <f t="shared" si="23"/>
        <v/>
      </c>
      <c r="AM28">
        <f t="shared" si="24"/>
        <v>1.6892565303537284</v>
      </c>
      <c r="AN28" s="45" t="str">
        <f t="shared" si="25"/>
        <v/>
      </c>
      <c r="AO28" t="str">
        <f t="shared" si="26"/>
        <v/>
      </c>
      <c r="AP28" t="str">
        <f t="shared" si="26"/>
        <v/>
      </c>
      <c r="AQ28" t="str">
        <f t="shared" si="26"/>
        <v/>
      </c>
      <c r="AR28" t="str">
        <f t="shared" si="26"/>
        <v/>
      </c>
      <c r="AS28" t="str">
        <f t="shared" si="26"/>
        <v/>
      </c>
      <c r="AT28" t="str">
        <f>IF(AJ28="","",IF(O$23&gt;$I$13,O$23+LOG10((AT$24-2*AJ28)/(2*AJ28)),""))</f>
        <v/>
      </c>
      <c r="AU28" s="47">
        <f t="shared" ref="AU28:AU91" si="39">IF(AX28="",IF(AK28="","",IF(AV28&gt;$I$14,AV28,AX28)),AX28)</f>
        <v>1.6892565303537284</v>
      </c>
      <c r="AV28" t="str">
        <f t="shared" si="27"/>
        <v/>
      </c>
      <c r="AW28" t="str">
        <f t="shared" si="28"/>
        <v/>
      </c>
      <c r="AX28">
        <f t="shared" si="29"/>
        <v>1.6892565303537284</v>
      </c>
      <c r="BA28">
        <f t="shared" ref="BA28:BA91" si="40">IF(AX28="",IF(SUM(BB28:BJ28)=0,"",AVERAGE(BB28:BJ28)),AX28)</f>
        <v>1.6892565303537284</v>
      </c>
      <c r="BB28" t="str">
        <f t="shared" ref="BB28:BB91" si="41">IF(AD28="","",IF(2*AD28&gt;0.9*$I$24,"",AN28))</f>
        <v/>
      </c>
      <c r="BC28" t="str">
        <f t="shared" si="30"/>
        <v/>
      </c>
      <c r="BD28" t="str">
        <f t="shared" si="30"/>
        <v/>
      </c>
      <c r="BE28" t="str">
        <f t="shared" si="30"/>
        <v/>
      </c>
      <c r="BF28" t="str">
        <f t="shared" si="30"/>
        <v/>
      </c>
      <c r="BG28" t="str">
        <f t="shared" si="30"/>
        <v/>
      </c>
      <c r="BH28" t="str">
        <f t="shared" si="30"/>
        <v/>
      </c>
      <c r="BI28" t="str">
        <f t="shared" si="31"/>
        <v/>
      </c>
      <c r="BL28" t="str">
        <f t="shared" ref="BL28:BL91" si="42">IF(AD28="","",(IF($BN$22&lt;$I$24,-LOG10((10^-$I$9)/(AN$24-2*AD28-SUM(BN28:BT28))),IF(BM28&lt;$BL$24,BY28,IF(BM28&gt;BY28,BM28,BY28)))))</f>
        <v/>
      </c>
      <c r="BM28" t="str">
        <f t="shared" ref="BM28:BM91" si="43">IF(AD28="","",-LOG10((10^-$I$9)/(AN$24-2*AD28)))</f>
        <v/>
      </c>
      <c r="BN28" t="str">
        <f t="shared" ref="BN28:BS59" si="44">IF(J$18="","",IF(J$20&lt;=0,"",IF($BM28="","",J$20*(10^($BM28-J$18))/(1+(10^($BM28-J$18))))))</f>
        <v/>
      </c>
      <c r="BO28" t="str">
        <f t="shared" si="32"/>
        <v/>
      </c>
      <c r="BP28" t="str">
        <f t="shared" si="32"/>
        <v/>
      </c>
      <c r="BQ28" t="str">
        <f t="shared" si="32"/>
        <v/>
      </c>
      <c r="BR28" t="str">
        <f t="shared" si="32"/>
        <v/>
      </c>
      <c r="BS28" t="str">
        <f t="shared" si="32"/>
        <v/>
      </c>
      <c r="BV28" s="1" t="str">
        <f t="shared" ref="BV28:BV91" si="45">IF($BN$22&lt;$I$24,"",IF(AD28="","",(-BX28+SQRT(BX28^2+4*(10^-$BN$19)*BW28))/(2*(10^-$BN$19))))</f>
        <v/>
      </c>
      <c r="BW28" t="str">
        <f t="shared" ref="BW28:BW91" si="46">IF(AD28="","",(10^-$I$9)*($I$24-2*AD28))</f>
        <v/>
      </c>
      <c r="BX28" t="str">
        <f t="shared" ref="BX28:BX91" si="47">IF(AD28="","",(10^-$BN$19)*($BN$22-$I$24+2*AD28+(10^-$I$9)))</f>
        <v/>
      </c>
      <c r="BY28" t="str">
        <f>IF(BV28="","",-LOG10((10^-$I$9)/BV28))</f>
        <v/>
      </c>
      <c r="CF28" s="45">
        <f t="shared" ref="CF28:CF91" si="48">IF(BA28="","",0.5*10^(BA28-$I$9))</f>
        <v>2.4447054161635413E-13</v>
      </c>
      <c r="CG28">
        <f t="shared" ref="CG28:CL82" si="49">IF($BA28="","",IF(J$22^2=1,J$20*0.5*10^($BA28-J$23)/(1+10^($BA28-J$23)),IF(J$22^2=4,0.5*4*J$20*10^($BA28-J$23)/(1+10^($BA28-J$23)),IF(J$22=0,0,"Error"))))</f>
        <v>9.7788216168414978E-11</v>
      </c>
      <c r="CH28">
        <f t="shared" si="33"/>
        <v>2.4447052966318691E-10</v>
      </c>
      <c r="CI28">
        <f t="shared" si="33"/>
        <v>0</v>
      </c>
      <c r="CJ28">
        <f t="shared" si="33"/>
        <v>9.7787738522114038E-8</v>
      </c>
      <c r="CK28">
        <f t="shared" si="33"/>
        <v>0</v>
      </c>
      <c r="CL28">
        <f t="shared" si="33"/>
        <v>4.8730745835683394E-6</v>
      </c>
      <c r="CM28" s="45">
        <f t="shared" ref="CM28:CM91" si="50">IF($BA28="","",(D28*0.001+$P$24)*(0.5*4+0.5*10^($I$12-E28))/(1+10^($I$12+$I$11-2*E28)+10^($I$12-E28)))</f>
        <v>4.0841039874426874E-2</v>
      </c>
      <c r="CP28" s="45">
        <f>0</f>
        <v>0</v>
      </c>
      <c r="CQ28">
        <f t="shared" ref="CQ28:CV82" si="51">IF($BA28="","",(IF(J$21^2=1,0.5*J$20*10^(J$23-$BA28)/(1+10^(J$23-$BA28)),IF(J$21^2=4,0.5*4*J$20*10^(J$23-$BA28)/(1+10^(J$23-$BA28)),IF(J$21=0,0,"Error")))))</f>
        <v>4.9999999755529463E-3</v>
      </c>
      <c r="CR28">
        <f t="shared" si="34"/>
        <v>0</v>
      </c>
      <c r="CS28">
        <f t="shared" si="34"/>
        <v>4.9999975552957798E-3</v>
      </c>
      <c r="CT28">
        <f t="shared" si="34"/>
        <v>4.9999755530653698E-3</v>
      </c>
      <c r="CU28">
        <f t="shared" si="34"/>
        <v>0</v>
      </c>
      <c r="CV28">
        <f t="shared" si="34"/>
        <v>0</v>
      </c>
      <c r="CW28" s="45">
        <f t="shared" si="35"/>
        <v>1.0226180968352485E-2</v>
      </c>
    </row>
    <row r="29" spans="1:101">
      <c r="B29" s="56">
        <v>11.4</v>
      </c>
      <c r="C29" s="57">
        <f t="shared" si="14"/>
        <v>-8.6</v>
      </c>
      <c r="D29" s="58">
        <f t="shared" si="36"/>
        <v>102.99141202142971</v>
      </c>
      <c r="E29" s="58">
        <f t="shared" si="37"/>
        <v>1.7189620255405715</v>
      </c>
      <c r="F29" s="57">
        <f t="shared" si="38"/>
        <v>99.751124234500281</v>
      </c>
      <c r="I29">
        <f t="shared" si="15"/>
        <v>0.10299141202142971</v>
      </c>
      <c r="J29">
        <f t="shared" si="16"/>
        <v>9.7991412021429705E-2</v>
      </c>
      <c r="K29">
        <f t="shared" si="16"/>
        <v>9.2991412021429715E-2</v>
      </c>
      <c r="L29">
        <f t="shared" si="16"/>
        <v>8.799141202142971E-2</v>
      </c>
      <c r="M29">
        <f t="shared" si="16"/>
        <v>8.2991412021429706E-2</v>
      </c>
      <c r="N29">
        <f t="shared" si="16"/>
        <v>7.7991412021429701E-2</v>
      </c>
      <c r="O29">
        <f t="shared" si="16"/>
        <v>7.2991412021429711E-2</v>
      </c>
      <c r="P29">
        <f t="shared" si="17"/>
        <v>6.8878154580502574E-2</v>
      </c>
      <c r="S29" s="45" t="str">
        <f t="shared" si="18"/>
        <v/>
      </c>
      <c r="T29" t="str">
        <f t="shared" si="19"/>
        <v/>
      </c>
      <c r="U29" t="str">
        <f t="shared" si="19"/>
        <v/>
      </c>
      <c r="V29" t="str">
        <f t="shared" si="19"/>
        <v/>
      </c>
      <c r="W29" t="str">
        <f t="shared" si="19"/>
        <v/>
      </c>
      <c r="X29" t="str">
        <f t="shared" si="19"/>
        <v/>
      </c>
      <c r="Y29" t="str">
        <f t="shared" si="19"/>
        <v/>
      </c>
      <c r="Z29" s="47" t="str">
        <f>IF(P29&lt;=0,"",IF(P$23&gt;$I$13,IF(2*P29&gt;P$24,"",P29),IF((P29)&gt;(P$24+$AA$21),"",(P29))))</f>
        <v/>
      </c>
      <c r="AD29" s="45" t="str">
        <f t="shared" si="20"/>
        <v/>
      </c>
      <c r="AE29" t="str">
        <f t="shared" si="21"/>
        <v/>
      </c>
      <c r="AF29" t="str">
        <f t="shared" si="22"/>
        <v/>
      </c>
      <c r="AG29" t="str">
        <f t="shared" si="22"/>
        <v/>
      </c>
      <c r="AH29" t="str">
        <f t="shared" si="22"/>
        <v/>
      </c>
      <c r="AI29" t="str">
        <f t="shared" si="22"/>
        <v/>
      </c>
      <c r="AJ29" t="str">
        <f t="shared" si="22"/>
        <v/>
      </c>
      <c r="AK29" s="47" t="str">
        <f t="shared" si="23"/>
        <v/>
      </c>
      <c r="AM29">
        <f t="shared" si="24"/>
        <v>1.7189620255405715</v>
      </c>
      <c r="AN29" s="45" t="str">
        <f t="shared" si="25"/>
        <v/>
      </c>
      <c r="AO29" t="str">
        <f t="shared" si="26"/>
        <v/>
      </c>
      <c r="AP29" t="str">
        <f t="shared" si="26"/>
        <v/>
      </c>
      <c r="AQ29" t="str">
        <f t="shared" si="26"/>
        <v/>
      </c>
      <c r="AR29" t="str">
        <f t="shared" si="26"/>
        <v/>
      </c>
      <c r="AS29" t="str">
        <f t="shared" si="26"/>
        <v/>
      </c>
      <c r="AT29" t="str">
        <f t="shared" si="26"/>
        <v/>
      </c>
      <c r="AU29" s="47">
        <f t="shared" si="39"/>
        <v>1.7189620255405715</v>
      </c>
      <c r="AV29" t="str">
        <f t="shared" si="27"/>
        <v/>
      </c>
      <c r="AW29" t="str">
        <f t="shared" si="28"/>
        <v/>
      </c>
      <c r="AX29">
        <f t="shared" si="29"/>
        <v>1.7189620255405715</v>
      </c>
      <c r="BA29">
        <f t="shared" si="40"/>
        <v>1.7189620255405715</v>
      </c>
      <c r="BB29" t="str">
        <f t="shared" si="41"/>
        <v/>
      </c>
      <c r="BC29" t="str">
        <f t="shared" si="30"/>
        <v/>
      </c>
      <c r="BD29" t="str">
        <f t="shared" si="30"/>
        <v/>
      </c>
      <c r="BE29" t="str">
        <f t="shared" si="30"/>
        <v/>
      </c>
      <c r="BF29" t="str">
        <f t="shared" si="30"/>
        <v/>
      </c>
      <c r="BG29" t="str">
        <f t="shared" si="30"/>
        <v/>
      </c>
      <c r="BH29" t="str">
        <f t="shared" si="30"/>
        <v/>
      </c>
      <c r="BI29" t="str">
        <f t="shared" si="31"/>
        <v/>
      </c>
      <c r="BL29" t="str">
        <f t="shared" si="42"/>
        <v/>
      </c>
      <c r="BM29" t="str">
        <f t="shared" si="43"/>
        <v/>
      </c>
      <c r="BN29" t="str">
        <f t="shared" si="44"/>
        <v/>
      </c>
      <c r="BO29" t="str">
        <f t="shared" si="32"/>
        <v/>
      </c>
      <c r="BP29" t="str">
        <f t="shared" si="32"/>
        <v/>
      </c>
      <c r="BQ29" t="str">
        <f t="shared" si="32"/>
        <v/>
      </c>
      <c r="BR29" t="str">
        <f t="shared" si="32"/>
        <v/>
      </c>
      <c r="BS29" t="str">
        <f t="shared" si="32"/>
        <v/>
      </c>
      <c r="BV29" s="1" t="str">
        <f t="shared" si="45"/>
        <v/>
      </c>
      <c r="BW29" t="str">
        <f t="shared" si="46"/>
        <v/>
      </c>
      <c r="BX29" t="str">
        <f t="shared" si="47"/>
        <v/>
      </c>
      <c r="BY29" t="str">
        <f t="shared" ref="BY29:BY92" si="52">IF(BV29="","",-LOG10((10^-$I$9)/BV29))</f>
        <v/>
      </c>
      <c r="CF29" s="45">
        <f t="shared" si="48"/>
        <v>2.6177732763332079E-13</v>
      </c>
      <c r="CG29">
        <f t="shared" si="49"/>
        <v>1.0471093050510945E-10</v>
      </c>
      <c r="CH29">
        <f t="shared" si="33"/>
        <v>2.6177731392784823E-10</v>
      </c>
      <c r="CI29">
        <f t="shared" si="33"/>
        <v>0</v>
      </c>
      <c r="CJ29">
        <f t="shared" si="33"/>
        <v>1.0471038283724449E-7</v>
      </c>
      <c r="CK29">
        <f t="shared" si="33"/>
        <v>0</v>
      </c>
      <c r="CL29">
        <f t="shared" si="33"/>
        <v>5.217693813789408E-6</v>
      </c>
      <c r="CM29" s="45">
        <f t="shared" si="50"/>
        <v>4.0195728973415404E-2</v>
      </c>
      <c r="CP29" s="45">
        <f>0</f>
        <v>0</v>
      </c>
      <c r="CQ29">
        <f t="shared" si="51"/>
        <v>4.9999999738222674E-3</v>
      </c>
      <c r="CR29">
        <f t="shared" si="34"/>
        <v>0</v>
      </c>
      <c r="CS29">
        <f t="shared" si="34"/>
        <v>4.9999973822280937E-3</v>
      </c>
      <c r="CT29">
        <f t="shared" si="34"/>
        <v>4.9999738224042909E-3</v>
      </c>
      <c r="CU29">
        <f t="shared" si="34"/>
        <v>0</v>
      </c>
      <c r="CV29">
        <f t="shared" si="34"/>
        <v>0</v>
      </c>
      <c r="CW29" s="45">
        <f t="shared" si="35"/>
        <v>9.550101311683561E-3</v>
      </c>
    </row>
    <row r="30" spans="1:101">
      <c r="B30" s="56">
        <v>11.6</v>
      </c>
      <c r="C30" s="57">
        <f t="shared" si="14"/>
        <v>-8.4</v>
      </c>
      <c r="D30" s="58">
        <f t="shared" si="36"/>
        <v>99.54948266560082</v>
      </c>
      <c r="E30" s="58">
        <f t="shared" si="37"/>
        <v>1.750997279715957</v>
      </c>
      <c r="F30" s="57">
        <f t="shared" si="38"/>
        <v>98.4289369251739</v>
      </c>
      <c r="I30">
        <f t="shared" si="15"/>
        <v>9.9549482665600819E-2</v>
      </c>
      <c r="J30">
        <f t="shared" si="16"/>
        <v>9.4549482665600815E-2</v>
      </c>
      <c r="K30">
        <f t="shared" si="16"/>
        <v>8.9549482665600824E-2</v>
      </c>
      <c r="L30">
        <f t="shared" si="16"/>
        <v>8.454948266560082E-2</v>
      </c>
      <c r="M30">
        <f t="shared" si="16"/>
        <v>7.9549482665600815E-2</v>
      </c>
      <c r="N30">
        <f t="shared" si="16"/>
        <v>7.4549482665600825E-2</v>
      </c>
      <c r="O30">
        <f t="shared" si="16"/>
        <v>6.954948266560082E-2</v>
      </c>
      <c r="P30">
        <f t="shared" si="17"/>
        <v>6.5436225224673683E-2</v>
      </c>
      <c r="S30" s="45" t="str">
        <f t="shared" si="18"/>
        <v/>
      </c>
      <c r="T30" t="str">
        <f t="shared" si="19"/>
        <v/>
      </c>
      <c r="U30" t="str">
        <f t="shared" si="19"/>
        <v/>
      </c>
      <c r="V30" t="str">
        <f>IF(L30&lt;=0,"",IF(L$23&gt;$I$13,IF(2*L30&gt;L$24,"",L30),IF((L30)&gt;(L$24+$AA$21),"",(L30))))</f>
        <v/>
      </c>
      <c r="W30" t="str">
        <f t="shared" si="19"/>
        <v/>
      </c>
      <c r="X30" t="str">
        <f>IF(N30&lt;=0,"",IF(N$23&gt;$I$13,IF(2*N30&gt;N$24,"",N30),IF((N30)&gt;(N$24+$AA$21),"",(N30))))</f>
        <v/>
      </c>
      <c r="Y30" t="str">
        <f>IF(O30&lt;=0,"",IF(O$23&gt;$I$13,IF(2*O30&gt;O$24,"",O30),IF((O30)&gt;(O$24+$AA$21),"",(O30))))</f>
        <v/>
      </c>
      <c r="Z30" s="47">
        <f t="shared" si="19"/>
        <v>6.5436225224673683E-2</v>
      </c>
      <c r="AD30" s="45" t="str">
        <f t="shared" si="20"/>
        <v/>
      </c>
      <c r="AE30" t="str">
        <f t="shared" si="21"/>
        <v/>
      </c>
      <c r="AF30" t="str">
        <f t="shared" si="22"/>
        <v/>
      </c>
      <c r="AG30" t="str">
        <f t="shared" si="22"/>
        <v/>
      </c>
      <c r="AH30" t="str">
        <f t="shared" si="22"/>
        <v/>
      </c>
      <c r="AI30" t="str">
        <f t="shared" si="22"/>
        <v/>
      </c>
      <c r="AJ30" t="str">
        <f t="shared" si="22"/>
        <v/>
      </c>
      <c r="AK30" s="47">
        <f>IF(Y30="",IF(Z30&lt;=0,"",IF(Z30="","",Z30*(1-Z$26/(1+Z$26)))),Y30*Y$26/(1+Y$26))</f>
        <v>6.5436225224673683E-2</v>
      </c>
      <c r="AM30">
        <f t="shared" si="24"/>
        <v>1.750997279715957</v>
      </c>
      <c r="AN30" s="45" t="str">
        <f t="shared" si="25"/>
        <v/>
      </c>
      <c r="AO30" t="str">
        <f t="shared" si="26"/>
        <v/>
      </c>
      <c r="AP30" t="str">
        <f t="shared" si="26"/>
        <v/>
      </c>
      <c r="AQ30" t="str">
        <f t="shared" si="26"/>
        <v/>
      </c>
      <c r="AR30" t="str">
        <f t="shared" si="26"/>
        <v/>
      </c>
      <c r="AS30" t="str">
        <f t="shared" si="26"/>
        <v/>
      </c>
      <c r="AT30" t="str">
        <f t="shared" si="26"/>
        <v/>
      </c>
      <c r="AU30" s="47">
        <f t="shared" si="39"/>
        <v>1.750997279715957</v>
      </c>
      <c r="AV30" t="str">
        <f t="shared" si="27"/>
        <v/>
      </c>
      <c r="AW30" t="str">
        <f t="shared" si="28"/>
        <v/>
      </c>
      <c r="AX30">
        <f t="shared" si="29"/>
        <v>1.750997279715957</v>
      </c>
      <c r="BA30">
        <f t="shared" si="40"/>
        <v>1.750997279715957</v>
      </c>
      <c r="BB30" t="str">
        <f t="shared" si="41"/>
        <v/>
      </c>
      <c r="BC30" t="str">
        <f>IF(T30="","",IF($AM30&gt;(J$23+$BB$23),"",IF($AM30&lt;(J$23-$BB$23),"",$AM30)))</f>
        <v/>
      </c>
      <c r="BD30" t="str">
        <f t="shared" si="30"/>
        <v/>
      </c>
      <c r="BE30" t="str">
        <f t="shared" si="30"/>
        <v/>
      </c>
      <c r="BF30" t="str">
        <f t="shared" si="30"/>
        <v/>
      </c>
      <c r="BG30" t="str">
        <f t="shared" si="30"/>
        <v/>
      </c>
      <c r="BH30" t="str">
        <f t="shared" si="30"/>
        <v/>
      </c>
      <c r="BI30" t="str">
        <f t="shared" si="31"/>
        <v/>
      </c>
      <c r="BL30" t="str">
        <f t="shared" si="42"/>
        <v/>
      </c>
      <c r="BM30" t="str">
        <f t="shared" si="43"/>
        <v/>
      </c>
      <c r="BN30" t="str">
        <f t="shared" si="44"/>
        <v/>
      </c>
      <c r="BO30" t="str">
        <f t="shared" si="32"/>
        <v/>
      </c>
      <c r="BP30" t="str">
        <f t="shared" si="32"/>
        <v/>
      </c>
      <c r="BQ30" t="str">
        <f t="shared" si="32"/>
        <v/>
      </c>
      <c r="BR30" t="str">
        <f t="shared" si="32"/>
        <v/>
      </c>
      <c r="BS30" t="str">
        <f t="shared" si="32"/>
        <v/>
      </c>
      <c r="BV30" s="1" t="str">
        <f t="shared" si="45"/>
        <v/>
      </c>
      <c r="BW30" t="str">
        <f t="shared" si="46"/>
        <v/>
      </c>
      <c r="BX30" t="str">
        <f t="shared" si="47"/>
        <v/>
      </c>
      <c r="BY30" t="str">
        <f t="shared" si="52"/>
        <v/>
      </c>
      <c r="CF30" s="45">
        <f t="shared" si="48"/>
        <v>2.8181706269400296E-13</v>
      </c>
      <c r="CG30">
        <f t="shared" si="49"/>
        <v>1.1272682444223444E-10</v>
      </c>
      <c r="CH30">
        <f t="shared" si="33"/>
        <v>2.8181704680983301E-10</v>
      </c>
      <c r="CI30">
        <f t="shared" si="33"/>
        <v>0</v>
      </c>
      <c r="CJ30">
        <f t="shared" si="33"/>
        <v>1.1272618971432778E-7</v>
      </c>
      <c r="CK30">
        <f t="shared" si="33"/>
        <v>0</v>
      </c>
      <c r="CL30">
        <f t="shared" si="33"/>
        <v>5.6166731500886184E-6</v>
      </c>
      <c r="CM30" s="45">
        <f t="shared" si="50"/>
        <v>3.955223518945724E-2</v>
      </c>
      <c r="CP30" s="45">
        <f>0</f>
        <v>0</v>
      </c>
      <c r="CQ30">
        <f t="shared" si="51"/>
        <v>4.999999971818294E-3</v>
      </c>
      <c r="CR30">
        <f t="shared" si="34"/>
        <v>0</v>
      </c>
      <c r="CS30">
        <f t="shared" si="34"/>
        <v>4.9999971818309617E-3</v>
      </c>
      <c r="CT30">
        <f t="shared" si="34"/>
        <v>4.9999718184525711E-3</v>
      </c>
      <c r="CU30">
        <f t="shared" si="34"/>
        <v>0</v>
      </c>
      <c r="CV30">
        <f t="shared" si="34"/>
        <v>0</v>
      </c>
      <c r="CW30" s="45">
        <f t="shared" si="35"/>
        <v>8.8710029694493518E-3</v>
      </c>
    </row>
    <row r="31" spans="1:101">
      <c r="B31" s="56">
        <v>11.8</v>
      </c>
      <c r="C31" s="57">
        <f t="shared" si="14"/>
        <v>-8.1999999999999993</v>
      </c>
      <c r="D31" s="58">
        <f t="shared" si="36"/>
        <v>96.153749343092827</v>
      </c>
      <c r="E31" s="58">
        <f t="shared" si="37"/>
        <v>1.7857169155828396</v>
      </c>
      <c r="F31" s="57">
        <f t="shared" si="38"/>
        <v>97.107882860708116</v>
      </c>
      <c r="I31">
        <f t="shared" si="15"/>
        <v>9.6153749343092829E-2</v>
      </c>
      <c r="J31">
        <f t="shared" si="16"/>
        <v>9.1153749343092824E-2</v>
      </c>
      <c r="K31">
        <f>($D31/1000)-0.5*J$25</f>
        <v>8.6153749343092834E-2</v>
      </c>
      <c r="L31">
        <f t="shared" si="16"/>
        <v>8.1153749343092829E-2</v>
      </c>
      <c r="M31">
        <f t="shared" si="16"/>
        <v>7.6153749343092825E-2</v>
      </c>
      <c r="N31">
        <f t="shared" si="16"/>
        <v>7.115374934309282E-2</v>
      </c>
      <c r="O31">
        <f t="shared" si="16"/>
        <v>6.615374934309283E-2</v>
      </c>
      <c r="P31">
        <f t="shared" si="17"/>
        <v>6.2040491902165693E-2</v>
      </c>
      <c r="S31" s="45" t="str">
        <f t="shared" si="18"/>
        <v/>
      </c>
      <c r="T31" t="str">
        <f t="shared" si="19"/>
        <v/>
      </c>
      <c r="U31" t="str">
        <f t="shared" si="19"/>
        <v/>
      </c>
      <c r="V31" t="str">
        <f t="shared" si="19"/>
        <v/>
      </c>
      <c r="W31" t="str">
        <f>IF(M31&lt;=0,"",IF(M$23&gt;$I$13,IF(2*M31&gt;M$24,"",M31),IF((M31)&gt;(M$24+$AA$21),"",(M31))))</f>
        <v/>
      </c>
      <c r="X31" t="str">
        <f t="shared" si="19"/>
        <v/>
      </c>
      <c r="Y31" t="str">
        <f t="shared" si="19"/>
        <v/>
      </c>
      <c r="Z31" s="47">
        <f t="shared" si="19"/>
        <v>6.2040491902165693E-2</v>
      </c>
      <c r="AD31" s="45" t="str">
        <f t="shared" si="20"/>
        <v/>
      </c>
      <c r="AE31" t="str">
        <f t="shared" si="21"/>
        <v/>
      </c>
      <c r="AF31" t="str">
        <f t="shared" si="22"/>
        <v/>
      </c>
      <c r="AG31" t="str">
        <f t="shared" si="22"/>
        <v/>
      </c>
      <c r="AH31" t="str">
        <f t="shared" si="22"/>
        <v/>
      </c>
      <c r="AI31" t="str">
        <f t="shared" si="22"/>
        <v/>
      </c>
      <c r="AJ31" t="str">
        <f t="shared" si="22"/>
        <v/>
      </c>
      <c r="AK31" s="47">
        <f t="shared" si="23"/>
        <v>6.2040491902165693E-2</v>
      </c>
      <c r="AM31">
        <f t="shared" si="24"/>
        <v>1.7857169155828396</v>
      </c>
      <c r="AN31" s="45" t="str">
        <f t="shared" si="25"/>
        <v/>
      </c>
      <c r="AO31" t="str">
        <f t="shared" si="26"/>
        <v/>
      </c>
      <c r="AP31" t="str">
        <f t="shared" si="26"/>
        <v/>
      </c>
      <c r="AQ31" t="str">
        <f t="shared" si="26"/>
        <v/>
      </c>
      <c r="AR31" t="str">
        <f t="shared" si="26"/>
        <v/>
      </c>
      <c r="AS31" t="str">
        <f t="shared" si="26"/>
        <v/>
      </c>
      <c r="AT31" t="str">
        <f t="shared" si="26"/>
        <v/>
      </c>
      <c r="AU31" s="47">
        <f t="shared" si="39"/>
        <v>1.7857169155828396</v>
      </c>
      <c r="AV31" t="str">
        <f t="shared" si="27"/>
        <v/>
      </c>
      <c r="AW31" t="str">
        <f t="shared" si="28"/>
        <v/>
      </c>
      <c r="AX31">
        <f t="shared" si="29"/>
        <v>1.7857169155828396</v>
      </c>
      <c r="BA31">
        <f t="shared" si="40"/>
        <v>1.7857169155828396</v>
      </c>
      <c r="BB31" t="str">
        <f t="shared" si="41"/>
        <v/>
      </c>
      <c r="BD31" t="str">
        <f t="shared" si="30"/>
        <v/>
      </c>
      <c r="BE31" t="str">
        <f t="shared" si="30"/>
        <v/>
      </c>
      <c r="BF31" t="str">
        <f t="shared" si="30"/>
        <v/>
      </c>
      <c r="BG31" t="str">
        <f t="shared" si="30"/>
        <v/>
      </c>
      <c r="BH31" t="str">
        <f t="shared" si="30"/>
        <v/>
      </c>
      <c r="BI31" t="str">
        <f t="shared" si="31"/>
        <v/>
      </c>
      <c r="BL31" t="str">
        <f t="shared" si="42"/>
        <v/>
      </c>
      <c r="BM31" t="str">
        <f t="shared" si="43"/>
        <v/>
      </c>
      <c r="BN31" t="str">
        <f t="shared" si="44"/>
        <v/>
      </c>
      <c r="BO31" t="str">
        <f t="shared" si="32"/>
        <v/>
      </c>
      <c r="BP31" t="str">
        <f t="shared" si="32"/>
        <v/>
      </c>
      <c r="BQ31" t="str">
        <f t="shared" si="32"/>
        <v/>
      </c>
      <c r="BR31" t="str">
        <f t="shared" si="32"/>
        <v/>
      </c>
      <c r="BS31" t="str">
        <f t="shared" si="32"/>
        <v/>
      </c>
      <c r="BV31" s="1" t="str">
        <f t="shared" si="45"/>
        <v/>
      </c>
      <c r="BW31" t="str">
        <f t="shared" si="46"/>
        <v/>
      </c>
      <c r="BX31" t="str">
        <f t="shared" si="47"/>
        <v/>
      </c>
      <c r="BY31" t="str">
        <f t="shared" si="52"/>
        <v/>
      </c>
      <c r="CF31" s="45">
        <f t="shared" si="48"/>
        <v>3.0527196339686032E-13</v>
      </c>
      <c r="CG31">
        <f t="shared" si="49"/>
        <v>1.2210878461321644E-10</v>
      </c>
      <c r="CH31">
        <f t="shared" si="33"/>
        <v>3.0527194475866887E-10</v>
      </c>
      <c r="CI31">
        <f t="shared" si="33"/>
        <v>0</v>
      </c>
      <c r="CJ31">
        <f t="shared" si="33"/>
        <v>1.2210803983552331E-7</v>
      </c>
      <c r="CK31">
        <f t="shared" si="33"/>
        <v>0</v>
      </c>
      <c r="CL31">
        <f t="shared" si="33"/>
        <v>6.0835654730250418E-6</v>
      </c>
      <c r="CM31" s="45">
        <f t="shared" si="50"/>
        <v>3.891229142613873E-2</v>
      </c>
      <c r="CP31" s="45">
        <f>0</f>
        <v>0</v>
      </c>
      <c r="CQ31">
        <f t="shared" si="51"/>
        <v>4.9999999694728039E-3</v>
      </c>
      <c r="CR31">
        <f t="shared" si="34"/>
        <v>0</v>
      </c>
      <c r="CS31">
        <f t="shared" si="34"/>
        <v>4.9999969472822297E-3</v>
      </c>
      <c r="CT31">
        <f t="shared" si="34"/>
        <v>4.9999694729900412E-3</v>
      </c>
      <c r="CU31">
        <f t="shared" si="34"/>
        <v>0</v>
      </c>
      <c r="CV31">
        <f t="shared" si="34"/>
        <v>0</v>
      </c>
      <c r="CW31" s="45">
        <f t="shared" si="35"/>
        <v>8.1894189436254594E-3</v>
      </c>
    </row>
    <row r="32" spans="1:101">
      <c r="B32" s="56">
        <v>12</v>
      </c>
      <c r="C32" s="57">
        <f t="shared" si="14"/>
        <v>-8</v>
      </c>
      <c r="D32" s="58">
        <f t="shared" si="36"/>
        <v>92.807411604041263</v>
      </c>
      <c r="E32" s="58">
        <f t="shared" si="37"/>
        <v>1.8235686291566151</v>
      </c>
      <c r="F32" s="57">
        <f t="shared" si="38"/>
        <v>95.790667382310062</v>
      </c>
      <c r="I32">
        <f t="shared" si="15"/>
        <v>9.2807411604041268E-2</v>
      </c>
      <c r="J32">
        <f t="shared" si="16"/>
        <v>8.7807411604041263E-2</v>
      </c>
      <c r="K32">
        <f t="shared" si="16"/>
        <v>8.2807411604041273E-2</v>
      </c>
      <c r="L32">
        <f t="shared" si="16"/>
        <v>7.7807411604041268E-2</v>
      </c>
      <c r="M32">
        <f t="shared" si="16"/>
        <v>7.2807411604041264E-2</v>
      </c>
      <c r="N32">
        <f t="shared" si="16"/>
        <v>6.7807411604041273E-2</v>
      </c>
      <c r="O32">
        <f t="shared" si="16"/>
        <v>6.2807411604041269E-2</v>
      </c>
      <c r="P32">
        <f t="shared" si="17"/>
        <v>5.8694154163114132E-2</v>
      </c>
      <c r="S32" s="45" t="str">
        <f t="shared" si="18"/>
        <v/>
      </c>
      <c r="T32" t="str">
        <f t="shared" si="19"/>
        <v/>
      </c>
      <c r="U32" t="str">
        <f t="shared" si="19"/>
        <v/>
      </c>
      <c r="V32" t="str">
        <f t="shared" si="19"/>
        <v/>
      </c>
      <c r="W32" t="str">
        <f t="shared" si="19"/>
        <v/>
      </c>
      <c r="X32" t="str">
        <f t="shared" si="19"/>
        <v/>
      </c>
      <c r="Y32" t="str">
        <f t="shared" si="19"/>
        <v/>
      </c>
      <c r="Z32" s="47">
        <f>IF(P32&lt;=0,"",IF(P$23&gt;$I$13,IF(2*P32&gt;P$24,"",P32),IF((P32)&gt;(P$24+$AA$21),"",(P32))))</f>
        <v>5.8694154163114132E-2</v>
      </c>
      <c r="AD32" s="45" t="str">
        <f t="shared" si="20"/>
        <v/>
      </c>
      <c r="AE32" t="str">
        <f t="shared" si="21"/>
        <v/>
      </c>
      <c r="AF32" t="str">
        <f t="shared" si="22"/>
        <v/>
      </c>
      <c r="AG32" t="str">
        <f t="shared" si="22"/>
        <v/>
      </c>
      <c r="AH32" t="str">
        <f t="shared" si="22"/>
        <v/>
      </c>
      <c r="AI32" t="str">
        <f t="shared" si="22"/>
        <v/>
      </c>
      <c r="AJ32" t="str">
        <f t="shared" si="22"/>
        <v/>
      </c>
      <c r="AK32" s="47">
        <f t="shared" si="23"/>
        <v>5.8694154163114132E-2</v>
      </c>
      <c r="AM32">
        <f t="shared" si="24"/>
        <v>1.8235686291566151</v>
      </c>
      <c r="AN32" s="45" t="str">
        <f t="shared" si="25"/>
        <v/>
      </c>
      <c r="AO32" t="str">
        <f t="shared" si="26"/>
        <v/>
      </c>
      <c r="AP32" t="str">
        <f t="shared" si="26"/>
        <v/>
      </c>
      <c r="AQ32" t="str">
        <f t="shared" si="26"/>
        <v/>
      </c>
      <c r="AR32" t="str">
        <f t="shared" si="26"/>
        <v/>
      </c>
      <c r="AS32" t="str">
        <f t="shared" si="26"/>
        <v/>
      </c>
      <c r="AT32" t="str">
        <f t="shared" si="26"/>
        <v/>
      </c>
      <c r="AU32" s="47">
        <f t="shared" si="39"/>
        <v>1.8235686291566151</v>
      </c>
      <c r="AV32" t="str">
        <f t="shared" si="27"/>
        <v/>
      </c>
      <c r="AW32" t="str">
        <f t="shared" si="28"/>
        <v/>
      </c>
      <c r="AX32">
        <f t="shared" si="29"/>
        <v>1.8235686291566151</v>
      </c>
      <c r="BA32">
        <f t="shared" si="40"/>
        <v>1.8235686291566151</v>
      </c>
      <c r="BB32" t="str">
        <f t="shared" si="41"/>
        <v/>
      </c>
      <c r="BC32" t="str">
        <f t="shared" si="30"/>
        <v/>
      </c>
      <c r="BD32" t="str">
        <f t="shared" si="30"/>
        <v/>
      </c>
      <c r="BE32" t="str">
        <f>IF(V32="","",IF($AM32&gt;(L$23+$BB$23),"",IF($AM32&lt;(L$23-$BB$23),"",$AM32)))</f>
        <v/>
      </c>
      <c r="BF32" t="str">
        <f t="shared" si="30"/>
        <v/>
      </c>
      <c r="BG32" t="str">
        <f t="shared" si="30"/>
        <v/>
      </c>
      <c r="BH32" t="str">
        <f t="shared" si="30"/>
        <v/>
      </c>
      <c r="BI32" t="str">
        <f t="shared" si="31"/>
        <v/>
      </c>
      <c r="BL32" t="str">
        <f t="shared" si="42"/>
        <v/>
      </c>
      <c r="BM32" t="str">
        <f t="shared" si="43"/>
        <v/>
      </c>
      <c r="BN32" t="str">
        <f t="shared" si="44"/>
        <v/>
      </c>
      <c r="BO32" t="str">
        <f t="shared" si="32"/>
        <v/>
      </c>
      <c r="BP32" t="str">
        <f t="shared" si="32"/>
        <v/>
      </c>
      <c r="BQ32" t="str">
        <f t="shared" si="32"/>
        <v/>
      </c>
      <c r="BR32" t="str">
        <f t="shared" si="32"/>
        <v/>
      </c>
      <c r="BS32" t="str">
        <f t="shared" si="32"/>
        <v/>
      </c>
      <c r="BV32" s="1" t="str">
        <f t="shared" si="45"/>
        <v/>
      </c>
      <c r="BW32" t="str">
        <f t="shared" si="46"/>
        <v/>
      </c>
      <c r="BX32" t="str">
        <f t="shared" si="47"/>
        <v/>
      </c>
      <c r="BY32" t="str">
        <f t="shared" si="52"/>
        <v/>
      </c>
      <c r="CF32" s="45">
        <f t="shared" si="48"/>
        <v>3.3307239007963385E-13</v>
      </c>
      <c r="CG32">
        <f t="shared" si="49"/>
        <v>1.332289551443559E-10</v>
      </c>
      <c r="CH32">
        <f t="shared" si="33"/>
        <v>3.3307236789219261E-10</v>
      </c>
      <c r="CI32">
        <f t="shared" si="33"/>
        <v>0</v>
      </c>
      <c r="CJ32">
        <f t="shared" si="33"/>
        <v>1.3322806854002955E-7</v>
      </c>
      <c r="CK32">
        <f t="shared" si="33"/>
        <v>0</v>
      </c>
      <c r="CL32">
        <f t="shared" si="33"/>
        <v>6.6368466251357715E-6</v>
      </c>
      <c r="CM32" s="45">
        <f t="shared" si="50"/>
        <v>3.8278057689050758E-2</v>
      </c>
      <c r="CP32" s="45">
        <f>0</f>
        <v>0</v>
      </c>
      <c r="CQ32">
        <f t="shared" si="51"/>
        <v>4.9999999666927612E-3</v>
      </c>
      <c r="CR32">
        <f t="shared" si="34"/>
        <v>0</v>
      </c>
      <c r="CS32">
        <f t="shared" si="34"/>
        <v>4.9999966692783181E-3</v>
      </c>
      <c r="CT32">
        <f t="shared" si="34"/>
        <v>4.9999666929828645E-3</v>
      </c>
      <c r="CU32">
        <f t="shared" si="34"/>
        <v>0</v>
      </c>
      <c r="CV32">
        <f t="shared" si="34"/>
        <v>0</v>
      </c>
      <c r="CW32" s="45">
        <f t="shared" si="35"/>
        <v>7.5058758229773082E-3</v>
      </c>
    </row>
    <row r="33" spans="2:101">
      <c r="B33" s="56">
        <v>12.2</v>
      </c>
      <c r="C33" s="57">
        <f t="shared" si="14"/>
        <v>-7.8000000000000007</v>
      </c>
      <c r="D33" s="58">
        <f t="shared" si="36"/>
        <v>89.513454611553342</v>
      </c>
      <c r="E33" s="58">
        <f t="shared" si="37"/>
        <v>1.8651287581943412</v>
      </c>
      <c r="F33" s="57">
        <f t="shared" si="38"/>
        <v>94.480637883963681</v>
      </c>
      <c r="I33">
        <f t="shared" si="15"/>
        <v>8.9513454611553342E-2</v>
      </c>
      <c r="J33">
        <f t="shared" si="16"/>
        <v>8.4513454611553337E-2</v>
      </c>
      <c r="K33">
        <f t="shared" si="16"/>
        <v>7.9513454611553347E-2</v>
      </c>
      <c r="L33">
        <f t="shared" si="16"/>
        <v>7.4513454611553342E-2</v>
      </c>
      <c r="M33">
        <f t="shared" si="16"/>
        <v>6.9513454611553338E-2</v>
      </c>
      <c r="N33">
        <f t="shared" si="16"/>
        <v>6.4513454611553334E-2</v>
      </c>
      <c r="O33">
        <f t="shared" si="16"/>
        <v>5.9513454611553343E-2</v>
      </c>
      <c r="P33">
        <f t="shared" si="17"/>
        <v>5.5400197170626206E-2</v>
      </c>
      <c r="S33" s="45" t="str">
        <f t="shared" si="18"/>
        <v/>
      </c>
      <c r="T33" t="str">
        <f t="shared" si="19"/>
        <v/>
      </c>
      <c r="U33" t="str">
        <f t="shared" si="19"/>
        <v/>
      </c>
      <c r="V33" t="str">
        <f t="shared" si="19"/>
        <v/>
      </c>
      <c r="W33" t="str">
        <f t="shared" si="19"/>
        <v/>
      </c>
      <c r="X33" t="str">
        <f t="shared" si="19"/>
        <v/>
      </c>
      <c r="Y33" t="str">
        <f t="shared" si="19"/>
        <v/>
      </c>
      <c r="Z33" s="47">
        <f>IF(P33&lt;=0,"",IF(P$23&gt;$I$13,IF(2*P33&gt;P$24,"",P33),IF((P33)&gt;(P$24+$AA$21),"",(P33))))</f>
        <v>5.5400197170626206E-2</v>
      </c>
      <c r="AD33" s="45" t="str">
        <f t="shared" si="20"/>
        <v/>
      </c>
      <c r="AE33" t="str">
        <f t="shared" si="21"/>
        <v/>
      </c>
      <c r="AF33" t="str">
        <f t="shared" si="22"/>
        <v/>
      </c>
      <c r="AG33" t="str">
        <f t="shared" si="22"/>
        <v/>
      </c>
      <c r="AH33" t="str">
        <f t="shared" si="22"/>
        <v/>
      </c>
      <c r="AI33" t="str">
        <f t="shared" si="22"/>
        <v/>
      </c>
      <c r="AJ33" t="str">
        <f t="shared" si="22"/>
        <v/>
      </c>
      <c r="AK33" s="47">
        <f>IF(Y33="",IF(Z33&lt;=0,"",IF(Z33="","",Z33*(1-Z$26/(1+Z$26)))),Y33*Y$26/(1+Y$26))</f>
        <v>5.5400197170626206E-2</v>
      </c>
      <c r="AM33">
        <f t="shared" si="24"/>
        <v>1.8651287581943412</v>
      </c>
      <c r="AN33" s="45" t="str">
        <f t="shared" si="25"/>
        <v/>
      </c>
      <c r="AO33" t="str">
        <f t="shared" si="26"/>
        <v/>
      </c>
      <c r="AP33" t="str">
        <f t="shared" si="26"/>
        <v/>
      </c>
      <c r="AQ33" t="str">
        <f t="shared" si="26"/>
        <v/>
      </c>
      <c r="AR33" t="str">
        <f t="shared" si="26"/>
        <v/>
      </c>
      <c r="AS33" t="str">
        <f t="shared" si="26"/>
        <v/>
      </c>
      <c r="AT33" t="str">
        <f t="shared" si="26"/>
        <v/>
      </c>
      <c r="AU33" s="47">
        <f t="shared" si="39"/>
        <v>1.8651287581943412</v>
      </c>
      <c r="AV33" t="str">
        <f t="shared" si="27"/>
        <v/>
      </c>
      <c r="AW33" t="str">
        <f t="shared" si="28"/>
        <v/>
      </c>
      <c r="AX33">
        <f t="shared" si="29"/>
        <v>1.8651287581943412</v>
      </c>
      <c r="BA33">
        <f t="shared" si="40"/>
        <v>1.8651287581943412</v>
      </c>
      <c r="BB33" t="str">
        <f t="shared" si="41"/>
        <v/>
      </c>
      <c r="BC33" t="str">
        <f t="shared" si="30"/>
        <v/>
      </c>
      <c r="BD33" t="str">
        <f t="shared" si="30"/>
        <v/>
      </c>
      <c r="BE33" t="str">
        <f t="shared" si="30"/>
        <v/>
      </c>
      <c r="BF33" t="str">
        <f t="shared" si="30"/>
        <v/>
      </c>
      <c r="BG33" t="str">
        <f t="shared" si="30"/>
        <v/>
      </c>
      <c r="BH33" t="str">
        <f t="shared" si="30"/>
        <v/>
      </c>
      <c r="BI33" t="str">
        <f t="shared" si="31"/>
        <v/>
      </c>
      <c r="BL33" t="str">
        <f t="shared" si="42"/>
        <v/>
      </c>
      <c r="BM33" t="str">
        <f t="shared" si="43"/>
        <v/>
      </c>
      <c r="BN33" t="str">
        <f t="shared" si="44"/>
        <v/>
      </c>
      <c r="BO33" t="str">
        <f t="shared" si="32"/>
        <v/>
      </c>
      <c r="BP33" t="str">
        <f t="shared" si="32"/>
        <v/>
      </c>
      <c r="BQ33" t="str">
        <f t="shared" si="32"/>
        <v/>
      </c>
      <c r="BR33" t="str">
        <f t="shared" si="32"/>
        <v/>
      </c>
      <c r="BS33" t="str">
        <f t="shared" si="32"/>
        <v/>
      </c>
      <c r="BV33" s="1" t="str">
        <f t="shared" si="45"/>
        <v/>
      </c>
      <c r="BW33" t="str">
        <f t="shared" si="46"/>
        <v/>
      </c>
      <c r="BX33" t="str">
        <f t="shared" si="47"/>
        <v/>
      </c>
      <c r="BY33" t="str">
        <f t="shared" si="52"/>
        <v/>
      </c>
      <c r="CF33" s="45">
        <f t="shared" si="48"/>
        <v>3.6652091537380004E-13</v>
      </c>
      <c r="CG33">
        <f t="shared" si="49"/>
        <v>1.4660836507481952E-10</v>
      </c>
      <c r="CH33">
        <f t="shared" si="33"/>
        <v>3.6652088850628643E-10</v>
      </c>
      <c r="CI33">
        <f t="shared" si="33"/>
        <v>0</v>
      </c>
      <c r="CJ33">
        <f t="shared" si="33"/>
        <v>1.4660729145674709E-7</v>
      </c>
      <c r="CK33">
        <f t="shared" si="33"/>
        <v>0</v>
      </c>
      <c r="CL33">
        <f t="shared" si="33"/>
        <v>7.3023731715029393E-6</v>
      </c>
      <c r="CM33" s="45">
        <f t="shared" si="50"/>
        <v>3.765233559642809E-2</v>
      </c>
      <c r="CP33" s="45">
        <f>0</f>
        <v>0</v>
      </c>
      <c r="CQ33">
        <f t="shared" si="51"/>
        <v>4.999999963347909E-3</v>
      </c>
      <c r="CR33">
        <f t="shared" si="34"/>
        <v>0</v>
      </c>
      <c r="CS33">
        <f t="shared" si="34"/>
        <v>4.9999963347935328E-3</v>
      </c>
      <c r="CT33">
        <f t="shared" si="34"/>
        <v>4.9999633481771361E-3</v>
      </c>
      <c r="CU33">
        <f t="shared" si="34"/>
        <v>0</v>
      </c>
      <c r="CV33">
        <f t="shared" si="34"/>
        <v>0</v>
      </c>
      <c r="CW33" s="45">
        <f t="shared" si="35"/>
        <v>6.8208931472582947E-3</v>
      </c>
    </row>
    <row r="34" spans="2:101">
      <c r="B34" s="56">
        <v>12.4</v>
      </c>
      <c r="C34" s="57">
        <f t="shared" si="14"/>
        <v>-7.6</v>
      </c>
      <c r="D34" s="58">
        <f t="shared" si="36"/>
        <v>86.274648210404166</v>
      </c>
      <c r="E34" s="58">
        <f t="shared" si="37"/>
        <v>1.9111566552106218</v>
      </c>
      <c r="F34" s="57">
        <f t="shared" si="38"/>
        <v>93.182144139684993</v>
      </c>
      <c r="I34">
        <f t="shared" si="15"/>
        <v>8.6274648210404162E-2</v>
      </c>
      <c r="J34">
        <f t="shared" si="16"/>
        <v>8.1274648210404157E-2</v>
      </c>
      <c r="K34">
        <f t="shared" si="16"/>
        <v>7.6274648210404167E-2</v>
      </c>
      <c r="L34">
        <f t="shared" si="16"/>
        <v>7.1274648210404162E-2</v>
      </c>
      <c r="M34">
        <f t="shared" si="16"/>
        <v>6.6274648210404158E-2</v>
      </c>
      <c r="N34">
        <f t="shared" si="16"/>
        <v>6.127464821040416E-2</v>
      </c>
      <c r="O34">
        <f t="shared" si="16"/>
        <v>5.6274648210404163E-2</v>
      </c>
      <c r="P34">
        <f t="shared" si="17"/>
        <v>5.2161390769477026E-2</v>
      </c>
      <c r="S34" s="45" t="str">
        <f t="shared" si="18"/>
        <v/>
      </c>
      <c r="T34" t="str">
        <f t="shared" si="19"/>
        <v/>
      </c>
      <c r="U34" t="str">
        <f t="shared" si="19"/>
        <v/>
      </c>
      <c r="V34" t="str">
        <f t="shared" si="19"/>
        <v/>
      </c>
      <c r="W34" t="str">
        <f t="shared" si="19"/>
        <v/>
      </c>
      <c r="X34" t="str">
        <f t="shared" si="19"/>
        <v/>
      </c>
      <c r="Y34" t="str">
        <f t="shared" si="19"/>
        <v/>
      </c>
      <c r="Z34" s="47">
        <f>IF(P34&lt;=0,"",IF(P$23&gt;$I$13,IF(2*P34&gt;P$24,"",P34),IF((P34)&gt;(P$24+$AA$21),"",(P34))))</f>
        <v>5.2161390769477026E-2</v>
      </c>
      <c r="AD34" s="45" t="str">
        <f t="shared" si="20"/>
        <v/>
      </c>
      <c r="AE34" t="str">
        <f t="shared" si="21"/>
        <v/>
      </c>
      <c r="AF34" t="str">
        <f t="shared" si="22"/>
        <v/>
      </c>
      <c r="AG34" t="str">
        <f t="shared" si="22"/>
        <v/>
      </c>
      <c r="AH34" t="str">
        <f t="shared" si="22"/>
        <v/>
      </c>
      <c r="AI34" t="str">
        <f>IF(N$24&lt;=0,"",IF(W34="",IF(X34&lt;=0,"",IF(X34="","",X34*(1-X$26/(1+X$26)))),W34*W$26/(1+W$26)))</f>
        <v/>
      </c>
      <c r="AJ34" t="str">
        <f t="shared" si="22"/>
        <v/>
      </c>
      <c r="AK34" s="47">
        <f t="shared" si="23"/>
        <v>5.2161390769477026E-2</v>
      </c>
      <c r="AM34">
        <f t="shared" si="24"/>
        <v>1.9111566552106218</v>
      </c>
      <c r="AN34" s="45" t="str">
        <f t="shared" si="25"/>
        <v/>
      </c>
      <c r="AO34" t="str">
        <f t="shared" si="26"/>
        <v/>
      </c>
      <c r="AP34" t="str">
        <f t="shared" si="26"/>
        <v/>
      </c>
      <c r="AQ34" t="str">
        <f t="shared" si="26"/>
        <v/>
      </c>
      <c r="AR34" t="str">
        <f t="shared" si="26"/>
        <v/>
      </c>
      <c r="AS34" t="str">
        <f t="shared" si="26"/>
        <v/>
      </c>
      <c r="AT34" t="str">
        <f t="shared" si="26"/>
        <v/>
      </c>
      <c r="AU34" s="47">
        <f t="shared" si="39"/>
        <v>1.9111566552106218</v>
      </c>
      <c r="AV34" t="str">
        <f t="shared" si="27"/>
        <v/>
      </c>
      <c r="AW34" t="str">
        <f t="shared" si="28"/>
        <v/>
      </c>
      <c r="AX34">
        <f t="shared" si="29"/>
        <v>1.9111566552106218</v>
      </c>
      <c r="BA34">
        <f t="shared" si="40"/>
        <v>1.9111566552106218</v>
      </c>
      <c r="BB34" t="str">
        <f t="shared" si="41"/>
        <v/>
      </c>
      <c r="BC34" t="str">
        <f t="shared" si="30"/>
        <v/>
      </c>
      <c r="BD34" t="str">
        <f t="shared" si="30"/>
        <v/>
      </c>
      <c r="BE34" t="str">
        <f t="shared" si="30"/>
        <v/>
      </c>
      <c r="BF34" t="str">
        <f t="shared" si="30"/>
        <v/>
      </c>
      <c r="BG34" t="str">
        <f t="shared" si="30"/>
        <v/>
      </c>
      <c r="BH34" t="str">
        <f t="shared" si="30"/>
        <v/>
      </c>
      <c r="BI34" t="str">
        <f t="shared" si="31"/>
        <v/>
      </c>
      <c r="BL34" t="str">
        <f t="shared" si="42"/>
        <v/>
      </c>
      <c r="BM34" t="str">
        <f t="shared" si="43"/>
        <v/>
      </c>
      <c r="BN34" t="str">
        <f t="shared" si="44"/>
        <v/>
      </c>
      <c r="BO34" t="str">
        <f t="shared" si="32"/>
        <v/>
      </c>
      <c r="BP34" t="str">
        <f t="shared" si="32"/>
        <v/>
      </c>
      <c r="BQ34" t="str">
        <f t="shared" si="32"/>
        <v/>
      </c>
      <c r="BR34" t="str">
        <f t="shared" si="32"/>
        <v/>
      </c>
      <c r="BS34" t="str">
        <f t="shared" si="32"/>
        <v/>
      </c>
      <c r="BV34" s="1" t="str">
        <f t="shared" si="45"/>
        <v/>
      </c>
      <c r="BW34" t="str">
        <f t="shared" si="46"/>
        <v/>
      </c>
      <c r="BX34" t="str">
        <f t="shared" si="47"/>
        <v/>
      </c>
      <c r="BY34" t="str">
        <f t="shared" si="52"/>
        <v/>
      </c>
      <c r="CF34" s="45">
        <f t="shared" si="48"/>
        <v>4.0749910530112132E-13</v>
      </c>
      <c r="CG34">
        <f t="shared" si="49"/>
        <v>1.6299964079200453E-10</v>
      </c>
      <c r="CH34">
        <f t="shared" si="33"/>
        <v>4.0749907209002064E-10</v>
      </c>
      <c r="CI34">
        <f t="shared" si="33"/>
        <v>0</v>
      </c>
      <c r="CJ34">
        <f t="shared" si="33"/>
        <v>1.6299831368710906E-7</v>
      </c>
      <c r="CK34">
        <f t="shared" si="33"/>
        <v>0</v>
      </c>
      <c r="CL34">
        <f t="shared" si="33"/>
        <v>8.1174759683683431E-6</v>
      </c>
      <c r="CM34" s="45">
        <f t="shared" si="50"/>
        <v>3.7038925164813483E-2</v>
      </c>
      <c r="CP34" s="45">
        <f>0</f>
        <v>0</v>
      </c>
      <c r="CQ34">
        <f t="shared" si="51"/>
        <v>4.9999999592500906E-3</v>
      </c>
      <c r="CR34">
        <f t="shared" si="34"/>
        <v>0</v>
      </c>
      <c r="CS34">
        <f t="shared" si="34"/>
        <v>4.9999959250122683E-3</v>
      </c>
      <c r="CT34">
        <f t="shared" si="34"/>
        <v>4.9999592504215776E-3</v>
      </c>
      <c r="CU34">
        <f t="shared" si="34"/>
        <v>0</v>
      </c>
      <c r="CV34">
        <f t="shared" si="34"/>
        <v>0</v>
      </c>
      <c r="CW34" s="45">
        <f t="shared" si="35"/>
        <v>6.1349827949993127E-3</v>
      </c>
    </row>
    <row r="35" spans="2:101">
      <c r="B35" s="56">
        <v>12.6</v>
      </c>
      <c r="C35" s="57">
        <f t="shared" si="14"/>
        <v>-7.4</v>
      </c>
      <c r="D35" s="58">
        <f t="shared" si="36"/>
        <v>83.093546784748426</v>
      </c>
      <c r="E35" s="58">
        <f t="shared" si="37"/>
        <v>1.9626812207848465</v>
      </c>
      <c r="F35" s="57">
        <f t="shared" si="38"/>
        <v>91.90116736010367</v>
      </c>
      <c r="I35">
        <f t="shared" si="15"/>
        <v>8.3093546784748423E-2</v>
      </c>
      <c r="J35">
        <f t="shared" si="16"/>
        <v>7.8093546784748419E-2</v>
      </c>
      <c r="K35">
        <f t="shared" si="16"/>
        <v>7.3093546784748428E-2</v>
      </c>
      <c r="L35">
        <f t="shared" si="16"/>
        <v>6.8093546784748424E-2</v>
      </c>
      <c r="M35">
        <f t="shared" si="16"/>
        <v>6.3093546784748419E-2</v>
      </c>
      <c r="N35">
        <f t="shared" si="16"/>
        <v>5.8093546784748422E-2</v>
      </c>
      <c r="O35">
        <f t="shared" si="16"/>
        <v>5.3093546784748424E-2</v>
      </c>
      <c r="P35">
        <f t="shared" si="17"/>
        <v>4.8980289343821287E-2</v>
      </c>
      <c r="S35" s="45" t="str">
        <f t="shared" si="18"/>
        <v/>
      </c>
      <c r="T35" t="str">
        <f t="shared" si="19"/>
        <v/>
      </c>
      <c r="U35" t="str">
        <f t="shared" si="19"/>
        <v/>
      </c>
      <c r="V35" t="str">
        <f t="shared" si="19"/>
        <v/>
      </c>
      <c r="W35" t="str">
        <f t="shared" si="19"/>
        <v/>
      </c>
      <c r="X35" t="str">
        <f t="shared" si="19"/>
        <v/>
      </c>
      <c r="Y35" t="str">
        <f t="shared" si="19"/>
        <v/>
      </c>
      <c r="Z35" s="47">
        <f t="shared" si="19"/>
        <v>4.8980289343821287E-2</v>
      </c>
      <c r="AD35" s="45" t="str">
        <f t="shared" si="20"/>
        <v/>
      </c>
      <c r="AE35" t="str">
        <f t="shared" si="21"/>
        <v/>
      </c>
      <c r="AF35" t="str">
        <f t="shared" si="22"/>
        <v/>
      </c>
      <c r="AG35" t="str">
        <f t="shared" si="22"/>
        <v/>
      </c>
      <c r="AH35" t="str">
        <f t="shared" si="22"/>
        <v/>
      </c>
      <c r="AI35" t="str">
        <f>IF(N$24&lt;=0,"",IF(W35="",IF(X35&lt;=0,"",IF(X35="","",X35*(1-X$26/(1+X$26)))),W35*W$26/(1+W$26)))</f>
        <v/>
      </c>
      <c r="AJ35" t="str">
        <f>IF(O$24&lt;=0,"",IF(X35="",IF(Y35&lt;=0,"",IF(Y35="","",Y35*(1-Y$26/(1+Y$26)))),X35*X$26/(1+X$26)))</f>
        <v/>
      </c>
      <c r="AK35" s="47">
        <f>IF(Y35="",IF(Z35&lt;=0,"",IF(Z35="","",Z35*(1-Z$26/(1+Z$26)))),Y35*Y$26/(1+Y$26))</f>
        <v>4.8980289343821287E-2</v>
      </c>
      <c r="AM35">
        <f t="shared" si="24"/>
        <v>1.9626812207848465</v>
      </c>
      <c r="AN35" s="45" t="str">
        <f t="shared" si="25"/>
        <v/>
      </c>
      <c r="AO35" t="str">
        <f t="shared" si="26"/>
        <v/>
      </c>
      <c r="AP35" t="str">
        <f t="shared" si="26"/>
        <v/>
      </c>
      <c r="AQ35" t="str">
        <f t="shared" si="26"/>
        <v/>
      </c>
      <c r="AR35" t="str">
        <f t="shared" si="26"/>
        <v/>
      </c>
      <c r="AS35" t="str">
        <f t="shared" si="26"/>
        <v/>
      </c>
      <c r="AT35" t="str">
        <f t="shared" si="26"/>
        <v/>
      </c>
      <c r="AU35" s="47">
        <f t="shared" si="39"/>
        <v>1.9626812207848465</v>
      </c>
      <c r="AV35" t="str">
        <f t="shared" si="27"/>
        <v/>
      </c>
      <c r="AW35" t="str">
        <f t="shared" si="28"/>
        <v/>
      </c>
      <c r="AX35">
        <f t="shared" si="29"/>
        <v>1.9626812207848465</v>
      </c>
      <c r="BA35">
        <f t="shared" si="40"/>
        <v>1.9626812207848465</v>
      </c>
      <c r="BB35" t="str">
        <f t="shared" si="41"/>
        <v/>
      </c>
      <c r="BC35" t="str">
        <f t="shared" si="30"/>
        <v/>
      </c>
      <c r="BD35" t="str">
        <f t="shared" si="30"/>
        <v/>
      </c>
      <c r="BE35" t="str">
        <f t="shared" si="30"/>
        <v/>
      </c>
      <c r="BF35" t="str">
        <f t="shared" si="30"/>
        <v/>
      </c>
      <c r="BG35" t="str">
        <f t="shared" si="30"/>
        <v/>
      </c>
      <c r="BH35" t="str">
        <f t="shared" si="30"/>
        <v/>
      </c>
      <c r="BI35" t="str">
        <f t="shared" si="31"/>
        <v/>
      </c>
      <c r="BL35" t="str">
        <f t="shared" si="42"/>
        <v/>
      </c>
      <c r="BM35" t="str">
        <f t="shared" si="43"/>
        <v/>
      </c>
      <c r="BN35" t="str">
        <f t="shared" si="44"/>
        <v/>
      </c>
      <c r="BO35" t="str">
        <f t="shared" si="32"/>
        <v/>
      </c>
      <c r="BP35" t="str">
        <f t="shared" si="32"/>
        <v/>
      </c>
      <c r="BQ35" t="str">
        <f t="shared" si="32"/>
        <v/>
      </c>
      <c r="BR35" t="str">
        <f t="shared" si="32"/>
        <v/>
      </c>
      <c r="BS35" t="str">
        <f t="shared" si="32"/>
        <v/>
      </c>
      <c r="BV35" s="1" t="str">
        <f t="shared" si="45"/>
        <v/>
      </c>
      <c r="BW35" t="str">
        <f t="shared" si="46"/>
        <v/>
      </c>
      <c r="BX35" t="str">
        <f t="shared" si="47"/>
        <v/>
      </c>
      <c r="BY35" t="str">
        <f t="shared" si="52"/>
        <v/>
      </c>
      <c r="CF35" s="45">
        <f t="shared" si="48"/>
        <v>4.5882938637333197E-13</v>
      </c>
      <c r="CG35">
        <f t="shared" si="49"/>
        <v>1.835317528651377E-10</v>
      </c>
      <c r="CH35">
        <f t="shared" si="33"/>
        <v>4.5882934426845551E-10</v>
      </c>
      <c r="CI35">
        <f t="shared" si="33"/>
        <v>0</v>
      </c>
      <c r="CJ35">
        <f t="shared" si="33"/>
        <v>1.8353007036954186E-7</v>
      </c>
      <c r="CK35">
        <f t="shared" si="33"/>
        <v>0</v>
      </c>
      <c r="CL35">
        <f t="shared" si="33"/>
        <v>9.138118216298739E-6</v>
      </c>
      <c r="CM35" s="45">
        <f t="shared" si="50"/>
        <v>3.6443247189906804E-2</v>
      </c>
      <c r="CP35" s="45">
        <f>0</f>
        <v>0</v>
      </c>
      <c r="CQ35">
        <f t="shared" si="51"/>
        <v>4.999999954117062E-3</v>
      </c>
      <c r="CR35">
        <f t="shared" si="34"/>
        <v>0</v>
      </c>
      <c r="CS35">
        <f t="shared" si="34"/>
        <v>4.9999954117103474E-3</v>
      </c>
      <c r="CT35">
        <f t="shared" si="34"/>
        <v>4.9999541174824075E-3</v>
      </c>
      <c r="CU35">
        <f t="shared" si="34"/>
        <v>0</v>
      </c>
      <c r="CV35">
        <f t="shared" si="34"/>
        <v>0</v>
      </c>
      <c r="CW35" s="45">
        <f t="shared" si="35"/>
        <v>5.4486483957804609E-3</v>
      </c>
    </row>
    <row r="36" spans="2:101">
      <c r="B36" s="56">
        <v>12.8</v>
      </c>
      <c r="C36" s="57">
        <f t="shared" si="14"/>
        <v>-7.1999999999999993</v>
      </c>
      <c r="D36" s="58">
        <f t="shared" si="36"/>
        <v>79.972489877452091</v>
      </c>
      <c r="E36" s="58">
        <f t="shared" si="37"/>
        <v>2.0211455238548237</v>
      </c>
      <c r="F36" s="57">
        <f t="shared" si="38"/>
        <v>90.646483851628318</v>
      </c>
      <c r="I36">
        <f t="shared" si="15"/>
        <v>7.9972489877452091E-2</v>
      </c>
      <c r="J36">
        <f t="shared" si="16"/>
        <v>7.4972489877452086E-2</v>
      </c>
      <c r="K36">
        <f t="shared" si="16"/>
        <v>6.9972489877452096E-2</v>
      </c>
      <c r="L36">
        <f t="shared" si="16"/>
        <v>6.4972489877452091E-2</v>
      </c>
      <c r="M36">
        <f t="shared" si="16"/>
        <v>5.9972489877452087E-2</v>
      </c>
      <c r="N36">
        <f t="shared" si="16"/>
        <v>5.497248987745209E-2</v>
      </c>
      <c r="O36">
        <f t="shared" si="16"/>
        <v>4.9972489877452092E-2</v>
      </c>
      <c r="P36">
        <f t="shared" si="17"/>
        <v>4.5859232436524955E-2</v>
      </c>
      <c r="S36" s="45" t="str">
        <f t="shared" si="18"/>
        <v/>
      </c>
      <c r="T36" t="str">
        <f t="shared" si="19"/>
        <v/>
      </c>
      <c r="U36" t="str">
        <f t="shared" si="19"/>
        <v/>
      </c>
      <c r="V36" t="str">
        <f t="shared" si="19"/>
        <v/>
      </c>
      <c r="W36" t="str">
        <f t="shared" si="19"/>
        <v/>
      </c>
      <c r="X36" t="str">
        <f t="shared" si="19"/>
        <v/>
      </c>
      <c r="Y36" t="str">
        <f t="shared" si="19"/>
        <v/>
      </c>
      <c r="Z36" s="47">
        <f t="shared" si="19"/>
        <v>4.5859232436524955E-2</v>
      </c>
      <c r="AD36" s="45" t="str">
        <f t="shared" si="20"/>
        <v/>
      </c>
      <c r="AE36" t="str">
        <f t="shared" si="21"/>
        <v/>
      </c>
      <c r="AF36" t="str">
        <f t="shared" si="22"/>
        <v/>
      </c>
      <c r="AG36" t="str">
        <f t="shared" si="22"/>
        <v/>
      </c>
      <c r="AH36" t="str">
        <f t="shared" si="22"/>
        <v/>
      </c>
      <c r="AI36" t="str">
        <f t="shared" si="22"/>
        <v/>
      </c>
      <c r="AJ36" t="str">
        <f t="shared" si="22"/>
        <v/>
      </c>
      <c r="AK36" s="47">
        <f t="shared" si="23"/>
        <v>4.5859232436524955E-2</v>
      </c>
      <c r="AM36">
        <f t="shared" si="24"/>
        <v>2.0211455238548237</v>
      </c>
      <c r="AN36" s="45" t="str">
        <f t="shared" si="25"/>
        <v/>
      </c>
      <c r="AO36" t="str">
        <f t="shared" si="26"/>
        <v/>
      </c>
      <c r="AP36" t="str">
        <f t="shared" si="26"/>
        <v/>
      </c>
      <c r="AQ36" t="str">
        <f t="shared" si="26"/>
        <v/>
      </c>
      <c r="AR36" t="str">
        <f t="shared" si="26"/>
        <v/>
      </c>
      <c r="AS36" t="str">
        <f t="shared" si="26"/>
        <v/>
      </c>
      <c r="AT36" t="str">
        <f t="shared" si="26"/>
        <v/>
      </c>
      <c r="AU36" s="47">
        <f t="shared" si="39"/>
        <v>2.0211455238548237</v>
      </c>
      <c r="AV36" t="str">
        <f t="shared" si="27"/>
        <v/>
      </c>
      <c r="AW36" t="str">
        <f t="shared" si="28"/>
        <v/>
      </c>
      <c r="AX36">
        <f t="shared" si="29"/>
        <v>2.0211455238548237</v>
      </c>
      <c r="BA36">
        <f t="shared" si="40"/>
        <v>2.0211455238548237</v>
      </c>
      <c r="BB36" t="str">
        <f t="shared" si="41"/>
        <v/>
      </c>
      <c r="BC36" t="str">
        <f t="shared" si="30"/>
        <v/>
      </c>
      <c r="BD36" t="str">
        <f t="shared" si="30"/>
        <v/>
      </c>
      <c r="BE36" t="str">
        <f t="shared" si="30"/>
        <v/>
      </c>
      <c r="BF36" t="str">
        <f t="shared" si="30"/>
        <v/>
      </c>
      <c r="BG36" t="str">
        <f t="shared" si="30"/>
        <v/>
      </c>
      <c r="BH36" t="str">
        <f t="shared" si="30"/>
        <v/>
      </c>
      <c r="BI36" t="str">
        <f t="shared" si="31"/>
        <v/>
      </c>
      <c r="BL36" t="str">
        <f t="shared" si="42"/>
        <v/>
      </c>
      <c r="BM36" t="str">
        <f t="shared" si="43"/>
        <v/>
      </c>
      <c r="BN36" t="str">
        <f t="shared" si="44"/>
        <v/>
      </c>
      <c r="BO36" t="str">
        <f t="shared" si="32"/>
        <v/>
      </c>
      <c r="BP36" t="str">
        <f t="shared" si="32"/>
        <v/>
      </c>
      <c r="BQ36" t="str">
        <f t="shared" si="32"/>
        <v/>
      </c>
      <c r="BR36" t="str">
        <f t="shared" si="32"/>
        <v/>
      </c>
      <c r="BS36" t="str">
        <f t="shared" si="32"/>
        <v/>
      </c>
      <c r="BV36" s="1" t="str">
        <f t="shared" si="45"/>
        <v/>
      </c>
      <c r="BW36" t="str">
        <f t="shared" si="46"/>
        <v/>
      </c>
      <c r="BX36" t="str">
        <f t="shared" si="47"/>
        <v/>
      </c>
      <c r="BY36" t="str">
        <f t="shared" si="52"/>
        <v/>
      </c>
      <c r="CF36" s="45">
        <f t="shared" si="48"/>
        <v>5.249470846840461E-13</v>
      </c>
      <c r="CG36">
        <f t="shared" si="49"/>
        <v>2.0997883166906309E-10</v>
      </c>
      <c r="CH36">
        <f t="shared" si="33"/>
        <v>5.2494702957016463E-10</v>
      </c>
      <c r="CI36">
        <f t="shared" si="33"/>
        <v>0</v>
      </c>
      <c r="CJ36">
        <f t="shared" si="33"/>
        <v>2.0997662934123046E-7</v>
      </c>
      <c r="CK36">
        <f t="shared" si="33"/>
        <v>0</v>
      </c>
      <c r="CL36">
        <f t="shared" si="33"/>
        <v>1.0452175986810019E-5</v>
      </c>
      <c r="CM36" s="45">
        <f t="shared" si="50"/>
        <v>3.5873493991879363E-2</v>
      </c>
      <c r="CP36" s="45">
        <f>0</f>
        <v>0</v>
      </c>
      <c r="CQ36">
        <f t="shared" si="51"/>
        <v>4.9999999475052919E-3</v>
      </c>
      <c r="CR36">
        <f t="shared" si="34"/>
        <v>0</v>
      </c>
      <c r="CS36">
        <f t="shared" si="34"/>
        <v>4.9999947505346646E-3</v>
      </c>
      <c r="CT36">
        <f t="shared" si="34"/>
        <v>4.9999475058426649E-3</v>
      </c>
      <c r="CU36">
        <f t="shared" si="34"/>
        <v>0</v>
      </c>
      <c r="CV36">
        <f t="shared" si="34"/>
        <v>0</v>
      </c>
      <c r="CW36" s="45">
        <f t="shared" si="35"/>
        <v>4.7623847677993715E-3</v>
      </c>
    </row>
    <row r="37" spans="2:101">
      <c r="B37" s="56">
        <v>13</v>
      </c>
      <c r="C37" s="57">
        <f t="shared" si="14"/>
        <v>-7</v>
      </c>
      <c r="D37" s="58">
        <f t="shared" si="36"/>
        <v>76.913603540889284</v>
      </c>
      <c r="E37" s="58">
        <f t="shared" si="37"/>
        <v>2.088663660553657</v>
      </c>
      <c r="F37" s="57">
        <f t="shared" si="38"/>
        <v>89.431979331290577</v>
      </c>
      <c r="I37">
        <f t="shared" si="15"/>
        <v>7.6913603540889289E-2</v>
      </c>
      <c r="J37">
        <f t="shared" si="16"/>
        <v>7.1913603540889284E-2</v>
      </c>
      <c r="K37">
        <f t="shared" si="16"/>
        <v>6.6913603540889294E-2</v>
      </c>
      <c r="L37">
        <f t="shared" si="16"/>
        <v>6.1913603540889289E-2</v>
      </c>
      <c r="M37">
        <f t="shared" si="16"/>
        <v>5.6913603540889285E-2</v>
      </c>
      <c r="N37">
        <f t="shared" si="16"/>
        <v>5.1913603540889287E-2</v>
      </c>
      <c r="O37">
        <f t="shared" si="16"/>
        <v>4.691360354088929E-2</v>
      </c>
      <c r="P37">
        <f t="shared" si="17"/>
        <v>4.2800346099962153E-2</v>
      </c>
      <c r="S37" s="45" t="str">
        <f t="shared" si="18"/>
        <v/>
      </c>
      <c r="T37" t="str">
        <f t="shared" si="19"/>
        <v/>
      </c>
      <c r="U37" t="str">
        <f t="shared" si="19"/>
        <v/>
      </c>
      <c r="V37" t="str">
        <f t="shared" si="19"/>
        <v/>
      </c>
      <c r="W37" t="str">
        <f t="shared" si="19"/>
        <v/>
      </c>
      <c r="X37" t="str">
        <f t="shared" si="19"/>
        <v/>
      </c>
      <c r="Y37" t="str">
        <f t="shared" si="19"/>
        <v/>
      </c>
      <c r="Z37" s="47">
        <f t="shared" si="19"/>
        <v>4.2800346099962153E-2</v>
      </c>
      <c r="AD37" s="45" t="str">
        <f t="shared" si="20"/>
        <v/>
      </c>
      <c r="AE37" t="str">
        <f t="shared" si="21"/>
        <v/>
      </c>
      <c r="AF37" t="str">
        <f t="shared" si="22"/>
        <v/>
      </c>
      <c r="AG37" t="str">
        <f t="shared" si="22"/>
        <v/>
      </c>
      <c r="AH37" t="str">
        <f t="shared" si="22"/>
        <v/>
      </c>
      <c r="AI37" t="str">
        <f t="shared" si="22"/>
        <v/>
      </c>
      <c r="AJ37" t="str">
        <f t="shared" si="22"/>
        <v/>
      </c>
      <c r="AK37" s="47">
        <f t="shared" si="23"/>
        <v>4.2800346099962153E-2</v>
      </c>
      <c r="AM37">
        <f t="shared" si="24"/>
        <v>2.088663660553657</v>
      </c>
      <c r="AN37" s="45" t="str">
        <f t="shared" si="25"/>
        <v/>
      </c>
      <c r="AO37" t="str">
        <f t="shared" si="26"/>
        <v/>
      </c>
      <c r="AP37" t="str">
        <f t="shared" si="26"/>
        <v/>
      </c>
      <c r="AQ37" t="str">
        <f t="shared" si="26"/>
        <v/>
      </c>
      <c r="AR37" t="str">
        <f t="shared" si="26"/>
        <v/>
      </c>
      <c r="AS37" t="str">
        <f t="shared" si="26"/>
        <v/>
      </c>
      <c r="AT37" t="str">
        <f t="shared" si="26"/>
        <v/>
      </c>
      <c r="AU37" s="47">
        <f t="shared" si="39"/>
        <v>2.088663660553657</v>
      </c>
      <c r="AV37" t="str">
        <f t="shared" si="27"/>
        <v/>
      </c>
      <c r="AW37" t="str">
        <f t="shared" si="28"/>
        <v/>
      </c>
      <c r="AX37">
        <f t="shared" si="29"/>
        <v>2.088663660553657</v>
      </c>
      <c r="BA37">
        <f t="shared" si="40"/>
        <v>2.088663660553657</v>
      </c>
      <c r="BB37" t="str">
        <f t="shared" si="41"/>
        <v/>
      </c>
      <c r="BC37" t="str">
        <f t="shared" si="30"/>
        <v/>
      </c>
      <c r="BD37" t="str">
        <f t="shared" si="30"/>
        <v/>
      </c>
      <c r="BE37" t="str">
        <f t="shared" si="30"/>
        <v/>
      </c>
      <c r="BF37" t="str">
        <f t="shared" si="30"/>
        <v/>
      </c>
      <c r="BG37" t="str">
        <f t="shared" si="30"/>
        <v/>
      </c>
      <c r="BH37" t="str">
        <f t="shared" si="30"/>
        <v/>
      </c>
      <c r="BI37" t="str">
        <f t="shared" si="31"/>
        <v/>
      </c>
      <c r="BL37" t="str">
        <f t="shared" si="42"/>
        <v/>
      </c>
      <c r="BM37" t="str">
        <f t="shared" si="43"/>
        <v/>
      </c>
      <c r="BN37" t="str">
        <f t="shared" si="44"/>
        <v/>
      </c>
      <c r="BO37" t="str">
        <f t="shared" si="32"/>
        <v/>
      </c>
      <c r="BP37" t="str">
        <f t="shared" si="32"/>
        <v/>
      </c>
      <c r="BQ37" t="str">
        <f t="shared" si="32"/>
        <v/>
      </c>
      <c r="BR37" t="str">
        <f t="shared" si="32"/>
        <v/>
      </c>
      <c r="BS37" t="str">
        <f t="shared" si="32"/>
        <v/>
      </c>
      <c r="BV37" s="1" t="str">
        <f t="shared" si="45"/>
        <v/>
      </c>
      <c r="BW37" t="str">
        <f t="shared" si="46"/>
        <v/>
      </c>
      <c r="BX37" t="str">
        <f t="shared" si="47"/>
        <v/>
      </c>
      <c r="BY37" t="str">
        <f t="shared" si="52"/>
        <v/>
      </c>
      <c r="CF37" s="45">
        <f t="shared" si="48"/>
        <v>6.1324450430179326E-13</v>
      </c>
      <c r="CG37">
        <f t="shared" si="49"/>
        <v>2.4529779871216705E-10</v>
      </c>
      <c r="CH37">
        <f t="shared" si="33"/>
        <v>6.1324442908803816E-10</v>
      </c>
      <c r="CI37">
        <f t="shared" si="33"/>
        <v>0</v>
      </c>
      <c r="CJ37">
        <f t="shared" si="33"/>
        <v>2.4529479320704012E-7</v>
      </c>
      <c r="CK37">
        <f t="shared" si="33"/>
        <v>0</v>
      </c>
      <c r="CL37">
        <f t="shared" si="33"/>
        <v>1.2205966451004826E-5</v>
      </c>
      <c r="CM37" s="45">
        <f t="shared" si="50"/>
        <v>3.534291734687775E-2</v>
      </c>
      <c r="CP37" s="45">
        <f>0</f>
        <v>0</v>
      </c>
      <c r="CQ37">
        <f t="shared" si="51"/>
        <v>4.9999999386755511E-3</v>
      </c>
      <c r="CR37">
        <f t="shared" si="34"/>
        <v>0</v>
      </c>
      <c r="CS37">
        <f t="shared" si="34"/>
        <v>4.9999938675624788E-3</v>
      </c>
      <c r="CT37">
        <f t="shared" si="34"/>
        <v>4.9999386763016984E-3</v>
      </c>
      <c r="CU37">
        <f t="shared" si="34"/>
        <v>0</v>
      </c>
      <c r="CV37">
        <f t="shared" si="34"/>
        <v>0</v>
      </c>
      <c r="CW37" s="45">
        <f t="shared" si="35"/>
        <v>4.0766773814734075E-3</v>
      </c>
    </row>
    <row r="38" spans="2:101">
      <c r="B38" s="56">
        <v>13.2</v>
      </c>
      <c r="C38" s="57">
        <f t="shared" si="14"/>
        <v>-6.8000000000000007</v>
      </c>
      <c r="D38" s="58">
        <f t="shared" si="36"/>
        <v>73.918802386554404</v>
      </c>
      <c r="E38" s="58">
        <f t="shared" si="37"/>
        <v>2.1685139239207274</v>
      </c>
      <c r="F38" s="57">
        <f t="shared" si="38"/>
        <v>88.281701269534949</v>
      </c>
      <c r="I38">
        <f t="shared" si="15"/>
        <v>7.3918802386554405E-2</v>
      </c>
      <c r="J38">
        <f t="shared" si="16"/>
        <v>6.8918802386554401E-2</v>
      </c>
      <c r="K38">
        <f t="shared" si="16"/>
        <v>6.391880238655441E-2</v>
      </c>
      <c r="L38">
        <f t="shared" si="16"/>
        <v>5.8918802386554406E-2</v>
      </c>
      <c r="M38">
        <f t="shared" si="16"/>
        <v>5.3918802386554401E-2</v>
      </c>
      <c r="N38">
        <f t="shared" si="16"/>
        <v>4.8918802386554404E-2</v>
      </c>
      <c r="O38">
        <f t="shared" si="16"/>
        <v>4.3918802386554406E-2</v>
      </c>
      <c r="P38">
        <f t="shared" si="17"/>
        <v>3.9805544945627269E-2</v>
      </c>
      <c r="S38" s="45" t="str">
        <f t="shared" si="18"/>
        <v/>
      </c>
      <c r="T38" t="str">
        <f t="shared" si="19"/>
        <v/>
      </c>
      <c r="U38" t="str">
        <f t="shared" si="19"/>
        <v/>
      </c>
      <c r="V38" t="str">
        <f t="shared" si="19"/>
        <v/>
      </c>
      <c r="W38" t="str">
        <f t="shared" si="19"/>
        <v/>
      </c>
      <c r="X38" t="str">
        <f t="shared" si="19"/>
        <v/>
      </c>
      <c r="Y38" t="str">
        <f t="shared" si="19"/>
        <v/>
      </c>
      <c r="Z38" s="47">
        <f t="shared" si="19"/>
        <v>3.9805544945627269E-2</v>
      </c>
      <c r="AD38" s="45" t="str">
        <f t="shared" si="20"/>
        <v/>
      </c>
      <c r="AE38" t="str">
        <f t="shared" si="21"/>
        <v/>
      </c>
      <c r="AF38" t="str">
        <f t="shared" si="22"/>
        <v/>
      </c>
      <c r="AG38" t="str">
        <f t="shared" si="22"/>
        <v/>
      </c>
      <c r="AH38" t="str">
        <f t="shared" si="22"/>
        <v/>
      </c>
      <c r="AI38" t="str">
        <f t="shared" si="22"/>
        <v/>
      </c>
      <c r="AJ38" t="str">
        <f t="shared" si="22"/>
        <v/>
      </c>
      <c r="AK38" s="47">
        <f>IF(Y38="",IF(Z38&lt;=0,"",IF(Z38="","",Z38*(1-Z$26/(1+Z$26)))),Y38*Y$26/(1+Y$26))</f>
        <v>3.9805544945627269E-2</v>
      </c>
      <c r="AM38">
        <f t="shared" si="24"/>
        <v>2.1685139239207274</v>
      </c>
      <c r="AN38" s="45" t="str">
        <f t="shared" si="25"/>
        <v/>
      </c>
      <c r="AO38" t="str">
        <f t="shared" si="26"/>
        <v/>
      </c>
      <c r="AP38" t="str">
        <f t="shared" si="26"/>
        <v/>
      </c>
      <c r="AQ38" t="str">
        <f t="shared" si="26"/>
        <v/>
      </c>
      <c r="AR38" t="str">
        <f t="shared" si="26"/>
        <v/>
      </c>
      <c r="AS38" t="str">
        <f t="shared" si="26"/>
        <v/>
      </c>
      <c r="AT38" t="str">
        <f t="shared" si="26"/>
        <v/>
      </c>
      <c r="AU38" s="47">
        <f t="shared" si="39"/>
        <v>2.1685139239207274</v>
      </c>
      <c r="AV38" t="str">
        <f t="shared" si="27"/>
        <v/>
      </c>
      <c r="AW38" t="str">
        <f t="shared" si="28"/>
        <v/>
      </c>
      <c r="AX38">
        <f t="shared" si="29"/>
        <v>2.1685139239207274</v>
      </c>
      <c r="BA38">
        <f t="shared" si="40"/>
        <v>2.1685139239207274</v>
      </c>
      <c r="BB38" t="str">
        <f t="shared" si="41"/>
        <v/>
      </c>
      <c r="BC38" t="str">
        <f t="shared" si="30"/>
        <v/>
      </c>
      <c r="BD38" t="str">
        <f t="shared" si="30"/>
        <v/>
      </c>
      <c r="BE38" t="str">
        <f t="shared" si="30"/>
        <v/>
      </c>
      <c r="BF38" t="str">
        <f t="shared" si="30"/>
        <v/>
      </c>
      <c r="BG38" t="str">
        <f t="shared" si="30"/>
        <v/>
      </c>
      <c r="BH38" t="str">
        <f t="shared" si="30"/>
        <v/>
      </c>
      <c r="BI38" t="str">
        <f t="shared" si="31"/>
        <v/>
      </c>
      <c r="BL38" t="str">
        <f t="shared" si="42"/>
        <v/>
      </c>
      <c r="BM38" t="str">
        <f t="shared" si="43"/>
        <v/>
      </c>
      <c r="BN38" t="str">
        <f t="shared" si="44"/>
        <v/>
      </c>
      <c r="BO38" t="str">
        <f t="shared" si="32"/>
        <v/>
      </c>
      <c r="BP38" t="str">
        <f t="shared" si="32"/>
        <v/>
      </c>
      <c r="BQ38" t="str">
        <f t="shared" si="32"/>
        <v/>
      </c>
      <c r="BR38" t="str">
        <f t="shared" si="32"/>
        <v/>
      </c>
      <c r="BS38" t="str">
        <f t="shared" si="32"/>
        <v/>
      </c>
      <c r="BV38" s="1" t="str">
        <f t="shared" si="45"/>
        <v/>
      </c>
      <c r="BW38" t="str">
        <f t="shared" si="46"/>
        <v/>
      </c>
      <c r="BX38" t="str">
        <f t="shared" si="47"/>
        <v/>
      </c>
      <c r="BY38" t="str">
        <f t="shared" si="52"/>
        <v/>
      </c>
      <c r="CF38" s="45">
        <f t="shared" si="48"/>
        <v>7.3702789996867896E-13</v>
      </c>
      <c r="CG38">
        <f t="shared" si="49"/>
        <v>2.9481115564179084E-10</v>
      </c>
      <c r="CH38">
        <f t="shared" si="33"/>
        <v>7.3702779132667018E-10</v>
      </c>
      <c r="CI38">
        <f t="shared" si="33"/>
        <v>0</v>
      </c>
      <c r="CJ38">
        <f t="shared" si="33"/>
        <v>2.94806814370526E-7</v>
      </c>
      <c r="CK38">
        <f t="shared" si="33"/>
        <v>0</v>
      </c>
      <c r="CL38">
        <f t="shared" si="33"/>
        <v>1.466251560386784E-5</v>
      </c>
      <c r="CM38" s="45">
        <f t="shared" si="50"/>
        <v>3.4874822210480348E-2</v>
      </c>
      <c r="CP38" s="45">
        <f>0</f>
        <v>0</v>
      </c>
      <c r="CQ38">
        <f t="shared" si="51"/>
        <v>4.9999999262972114E-3</v>
      </c>
      <c r="CR38">
        <f t="shared" si="34"/>
        <v>0</v>
      </c>
      <c r="CS38">
        <f>IF($BA38="","",(IF(L$21^2=1,0.5*L$20*10^(L$23-$BA38)/(1+10^(L$23-$BA38)),IF(L$21^2=4,0.5*4*L$20*10^(L$23-$BA38)/(1+10^(L$23-$BA38)),IF(L$21=0,0,"Error")))))</f>
        <v>4.9999926297318647E-3</v>
      </c>
      <c r="CT38">
        <f t="shared" si="34"/>
        <v>4.9999262982964076E-3</v>
      </c>
      <c r="CU38">
        <f t="shared" si="34"/>
        <v>0</v>
      </c>
      <c r="CV38">
        <f t="shared" si="34"/>
        <v>0</v>
      </c>
      <c r="CW38" s="45">
        <f t="shared" si="35"/>
        <v>3.3920018497349122E-3</v>
      </c>
    </row>
    <row r="39" spans="2:101">
      <c r="B39" s="56">
        <v>13.4</v>
      </c>
      <c r="C39" s="57">
        <f t="shared" si="14"/>
        <v>-6.6</v>
      </c>
      <c r="D39" s="58">
        <f t="shared" si="36"/>
        <v>70.989792298623968</v>
      </c>
      <c r="E39" s="58">
        <f t="shared" si="37"/>
        <v>2.2661893046185777</v>
      </c>
      <c r="F39" s="57">
        <f t="shared" si="38"/>
        <v>87.242353762891696</v>
      </c>
      <c r="I39">
        <f t="shared" si="15"/>
        <v>7.0989792298623969E-2</v>
      </c>
      <c r="J39">
        <f t="shared" si="16"/>
        <v>6.5989792298623964E-2</v>
      </c>
      <c r="K39">
        <f t="shared" si="16"/>
        <v>6.0989792298623967E-2</v>
      </c>
      <c r="L39">
        <f t="shared" si="16"/>
        <v>5.5989792298623969E-2</v>
      </c>
      <c r="M39">
        <f t="shared" si="16"/>
        <v>5.0989792298623965E-2</v>
      </c>
      <c r="N39">
        <f t="shared" si="16"/>
        <v>4.5989792298623967E-2</v>
      </c>
      <c r="O39">
        <f t="shared" si="16"/>
        <v>4.098979229862397E-2</v>
      </c>
      <c r="P39">
        <f t="shared" si="17"/>
        <v>3.6876534857696833E-2</v>
      </c>
      <c r="S39" s="45" t="str">
        <f t="shared" si="18"/>
        <v/>
      </c>
      <c r="T39" t="str">
        <f t="shared" si="19"/>
        <v/>
      </c>
      <c r="U39" t="str">
        <f>IF(K39&lt;=0,"",IF(K$23&gt;$I$13,IF(2*K39&gt;K$24,"",K39),IF((K39)&gt;(K$24+$AA$21),"",(K39))))</f>
        <v/>
      </c>
      <c r="V39" t="str">
        <f t="shared" si="19"/>
        <v/>
      </c>
      <c r="W39" t="str">
        <f t="shared" si="19"/>
        <v/>
      </c>
      <c r="X39" t="str">
        <f t="shared" si="19"/>
        <v/>
      </c>
      <c r="Y39" t="str">
        <f t="shared" si="19"/>
        <v/>
      </c>
      <c r="Z39" s="47">
        <f t="shared" si="19"/>
        <v>3.6876534857696833E-2</v>
      </c>
      <c r="AD39" s="45" t="str">
        <f t="shared" si="20"/>
        <v/>
      </c>
      <c r="AE39" t="str">
        <f t="shared" si="21"/>
        <v/>
      </c>
      <c r="AF39" t="str">
        <f t="shared" si="22"/>
        <v/>
      </c>
      <c r="AG39" t="str">
        <f t="shared" si="22"/>
        <v/>
      </c>
      <c r="AH39" t="str">
        <f t="shared" si="22"/>
        <v/>
      </c>
      <c r="AI39" t="str">
        <f t="shared" si="22"/>
        <v/>
      </c>
      <c r="AJ39" t="str">
        <f t="shared" si="22"/>
        <v/>
      </c>
      <c r="AK39" s="47">
        <f t="shared" si="23"/>
        <v>3.6876534857696833E-2</v>
      </c>
      <c r="AM39">
        <f t="shared" si="24"/>
        <v>2.2661893046185777</v>
      </c>
      <c r="AN39" s="45" t="str">
        <f t="shared" si="25"/>
        <v/>
      </c>
      <c r="AO39" t="str">
        <f t="shared" si="26"/>
        <v/>
      </c>
      <c r="AP39" t="str">
        <f t="shared" si="26"/>
        <v/>
      </c>
      <c r="AQ39" t="str">
        <f t="shared" si="26"/>
        <v/>
      </c>
      <c r="AR39" t="str">
        <f t="shared" si="26"/>
        <v/>
      </c>
      <c r="AS39" t="str">
        <f t="shared" si="26"/>
        <v/>
      </c>
      <c r="AT39" t="str">
        <f t="shared" si="26"/>
        <v/>
      </c>
      <c r="AU39" s="47">
        <f t="shared" si="39"/>
        <v>2.2661893046185777</v>
      </c>
      <c r="AV39" t="str">
        <f t="shared" si="27"/>
        <v/>
      </c>
      <c r="AW39" t="str">
        <f t="shared" si="28"/>
        <v/>
      </c>
      <c r="AX39">
        <f t="shared" si="29"/>
        <v>2.2661893046185777</v>
      </c>
      <c r="BA39">
        <f t="shared" si="40"/>
        <v>2.2661893046185777</v>
      </c>
      <c r="BB39" t="str">
        <f t="shared" si="41"/>
        <v/>
      </c>
      <c r="BC39" t="str">
        <f t="shared" si="30"/>
        <v/>
      </c>
      <c r="BD39" t="str">
        <f t="shared" si="30"/>
        <v/>
      </c>
      <c r="BE39" t="str">
        <f t="shared" si="30"/>
        <v/>
      </c>
      <c r="BF39" t="str">
        <f t="shared" si="30"/>
        <v/>
      </c>
      <c r="BG39" t="str">
        <f t="shared" si="30"/>
        <v/>
      </c>
      <c r="BH39" t="str">
        <f t="shared" si="30"/>
        <v/>
      </c>
      <c r="BI39" t="str">
        <f t="shared" si="31"/>
        <v/>
      </c>
      <c r="BL39" t="str">
        <f t="shared" si="42"/>
        <v/>
      </c>
      <c r="BM39" t="str">
        <f t="shared" si="43"/>
        <v/>
      </c>
      <c r="BN39" t="str">
        <f t="shared" si="44"/>
        <v/>
      </c>
      <c r="BO39" t="str">
        <f t="shared" si="32"/>
        <v/>
      </c>
      <c r="BP39" t="str">
        <f t="shared" si="32"/>
        <v/>
      </c>
      <c r="BQ39" t="str">
        <f t="shared" si="32"/>
        <v/>
      </c>
      <c r="BR39" t="str">
        <f t="shared" si="32"/>
        <v/>
      </c>
      <c r="BS39" t="str">
        <f t="shared" si="32"/>
        <v/>
      </c>
      <c r="BV39" s="1" t="str">
        <f t="shared" si="45"/>
        <v/>
      </c>
      <c r="BW39" t="str">
        <f t="shared" si="46"/>
        <v/>
      </c>
      <c r="BX39" t="str">
        <f t="shared" si="47"/>
        <v/>
      </c>
      <c r="BY39" t="str">
        <f t="shared" si="52"/>
        <v/>
      </c>
      <c r="CF39" s="45">
        <f t="shared" si="48"/>
        <v>9.2290990911960839E-13</v>
      </c>
      <c r="CG39">
        <f t="shared" si="49"/>
        <v>3.6916395683374225E-10</v>
      </c>
      <c r="CH39">
        <f t="shared" si="33"/>
        <v>9.2290973876709976E-10</v>
      </c>
      <c r="CI39">
        <f t="shared" si="33"/>
        <v>0</v>
      </c>
      <c r="CJ39">
        <f t="shared" si="33"/>
        <v>3.6915714967201454E-7</v>
      </c>
      <c r="CK39">
        <f t="shared" si="33"/>
        <v>0</v>
      </c>
      <c r="CL39">
        <f t="shared" si="33"/>
        <v>1.8346903902202084E-5</v>
      </c>
      <c r="CM39" s="45">
        <f t="shared" si="50"/>
        <v>3.4514914573903425E-2</v>
      </c>
      <c r="CP39" s="45">
        <f>0</f>
        <v>0</v>
      </c>
      <c r="CQ39">
        <f t="shared" si="51"/>
        <v>4.999999907709011E-3</v>
      </c>
      <c r="CR39">
        <f t="shared" si="34"/>
        <v>0</v>
      </c>
      <c r="CS39">
        <f t="shared" si="34"/>
        <v>4.9999907709179434E-3</v>
      </c>
      <c r="CT39">
        <f t="shared" si="34"/>
        <v>4.9999077107125822E-3</v>
      </c>
      <c r="CU39">
        <f t="shared" si="34"/>
        <v>0</v>
      </c>
      <c r="CV39">
        <f t="shared" si="34"/>
        <v>0</v>
      </c>
      <c r="CW39" s="45">
        <f t="shared" si="35"/>
        <v>2.7088234456002559E-3</v>
      </c>
    </row>
    <row r="40" spans="2:101">
      <c r="B40" s="56">
        <v>13.6</v>
      </c>
      <c r="C40" s="57">
        <f t="shared" si="14"/>
        <v>-6.4</v>
      </c>
      <c r="D40" s="58">
        <f t="shared" si="36"/>
        <v>68.128073774663832</v>
      </c>
      <c r="E40" s="58">
        <f t="shared" si="37"/>
        <v>2.3919884398586539</v>
      </c>
      <c r="F40" s="57">
        <f t="shared" si="38"/>
        <v>86.420183093774142</v>
      </c>
      <c r="I40">
        <f t="shared" si="15"/>
        <v>6.812807377466383E-2</v>
      </c>
      <c r="J40">
        <f t="shared" si="16"/>
        <v>6.3128073774663826E-2</v>
      </c>
      <c r="K40">
        <f t="shared" si="16"/>
        <v>5.8128073774663828E-2</v>
      </c>
      <c r="L40">
        <f t="shared" si="16"/>
        <v>5.3128073774663831E-2</v>
      </c>
      <c r="M40">
        <f t="shared" si="16"/>
        <v>4.8128073774663827E-2</v>
      </c>
      <c r="N40">
        <f t="shared" si="16"/>
        <v>4.3128073774663829E-2</v>
      </c>
      <c r="O40">
        <f t="shared" si="16"/>
        <v>3.8128073774663832E-2</v>
      </c>
      <c r="P40">
        <f t="shared" si="17"/>
        <v>3.4014816333736694E-2</v>
      </c>
      <c r="S40" s="45" t="str">
        <f t="shared" si="18"/>
        <v/>
      </c>
      <c r="T40" t="str">
        <f t="shared" si="19"/>
        <v/>
      </c>
      <c r="U40" t="str">
        <f t="shared" si="19"/>
        <v/>
      </c>
      <c r="V40" t="str">
        <f t="shared" si="19"/>
        <v/>
      </c>
      <c r="W40" t="str">
        <f t="shared" si="19"/>
        <v/>
      </c>
      <c r="X40" t="str">
        <f t="shared" si="19"/>
        <v/>
      </c>
      <c r="Y40" t="str">
        <f t="shared" si="19"/>
        <v/>
      </c>
      <c r="Z40" s="47">
        <f t="shared" si="19"/>
        <v>3.4014816333736694E-2</v>
      </c>
      <c r="AD40" s="45" t="str">
        <f t="shared" si="20"/>
        <v/>
      </c>
      <c r="AE40" t="str">
        <f t="shared" si="21"/>
        <v/>
      </c>
      <c r="AF40" t="str">
        <f t="shared" si="22"/>
        <v/>
      </c>
      <c r="AG40" t="str">
        <f t="shared" si="22"/>
        <v/>
      </c>
      <c r="AH40" t="str">
        <f t="shared" si="22"/>
        <v/>
      </c>
      <c r="AI40" t="str">
        <f t="shared" si="22"/>
        <v/>
      </c>
      <c r="AJ40" t="str">
        <f t="shared" si="22"/>
        <v/>
      </c>
      <c r="AK40" s="47">
        <f t="shared" si="23"/>
        <v>3.4014816333736694E-2</v>
      </c>
      <c r="AM40">
        <f t="shared" si="24"/>
        <v>2.3919884398586539</v>
      </c>
      <c r="AN40" s="45" t="str">
        <f t="shared" si="25"/>
        <v/>
      </c>
      <c r="AO40" t="str">
        <f t="shared" si="26"/>
        <v/>
      </c>
      <c r="AP40" t="str">
        <f t="shared" si="26"/>
        <v/>
      </c>
      <c r="AQ40" t="str">
        <f t="shared" si="26"/>
        <v/>
      </c>
      <c r="AR40" t="str">
        <f t="shared" si="26"/>
        <v/>
      </c>
      <c r="AS40" t="str">
        <f t="shared" si="26"/>
        <v/>
      </c>
      <c r="AT40" t="str">
        <f t="shared" si="26"/>
        <v/>
      </c>
      <c r="AU40" s="47">
        <f t="shared" si="39"/>
        <v>2.3919884398586539</v>
      </c>
      <c r="AV40" t="str">
        <f t="shared" si="27"/>
        <v/>
      </c>
      <c r="AW40" t="str">
        <f t="shared" si="28"/>
        <v/>
      </c>
      <c r="AX40">
        <f t="shared" si="29"/>
        <v>2.3919884398586539</v>
      </c>
      <c r="BA40">
        <f t="shared" si="40"/>
        <v>2.3919884398586539</v>
      </c>
      <c r="BB40" t="str">
        <f t="shared" si="41"/>
        <v/>
      </c>
      <c r="BC40" t="str">
        <f t="shared" si="30"/>
        <v/>
      </c>
      <c r="BD40" t="str">
        <f t="shared" si="30"/>
        <v/>
      </c>
      <c r="BE40" t="str">
        <f t="shared" si="30"/>
        <v/>
      </c>
      <c r="BF40" t="str">
        <f t="shared" si="30"/>
        <v/>
      </c>
      <c r="BG40" t="str">
        <f t="shared" si="30"/>
        <v/>
      </c>
      <c r="BH40" t="str">
        <f t="shared" si="30"/>
        <v/>
      </c>
      <c r="BI40" t="str">
        <f t="shared" si="31"/>
        <v/>
      </c>
      <c r="BL40" t="str">
        <f t="shared" si="42"/>
        <v/>
      </c>
      <c r="BM40" t="str">
        <f t="shared" si="43"/>
        <v/>
      </c>
      <c r="BN40" t="str">
        <f t="shared" si="44"/>
        <v/>
      </c>
      <c r="BO40" t="str">
        <f t="shared" si="32"/>
        <v/>
      </c>
      <c r="BP40" t="str">
        <f t="shared" si="32"/>
        <v/>
      </c>
      <c r="BQ40" t="str">
        <f t="shared" si="32"/>
        <v/>
      </c>
      <c r="BR40" t="str">
        <f t="shared" si="32"/>
        <v/>
      </c>
      <c r="BS40" t="str">
        <f t="shared" si="32"/>
        <v/>
      </c>
      <c r="BV40" s="1" t="str">
        <f t="shared" si="45"/>
        <v/>
      </c>
      <c r="BW40" t="str">
        <f t="shared" si="46"/>
        <v/>
      </c>
      <c r="BX40" t="str">
        <f t="shared" si="47"/>
        <v/>
      </c>
      <c r="BY40" t="str">
        <f t="shared" si="52"/>
        <v/>
      </c>
      <c r="CF40" s="45">
        <f t="shared" si="48"/>
        <v>1.2329868482785697E-12</v>
      </c>
      <c r="CG40">
        <f t="shared" si="49"/>
        <v>4.9319472714937597E-10</v>
      </c>
      <c r="CH40">
        <f t="shared" si="33"/>
        <v>1.2329865442273313E-9</v>
      </c>
      <c r="CI40">
        <f t="shared" si="33"/>
        <v>0</v>
      </c>
      <c r="CJ40">
        <f t="shared" si="33"/>
        <v>4.9318257755878955E-7</v>
      </c>
      <c r="CK40">
        <f t="shared" si="33"/>
        <v>0</v>
      </c>
      <c r="CL40">
        <f t="shared" si="33"/>
        <v>2.4480869581473925E-5</v>
      </c>
      <c r="CM40" s="45">
        <f t="shared" si="50"/>
        <v>3.436774641546677E-2</v>
      </c>
      <c r="CP40" s="45">
        <f>0</f>
        <v>0</v>
      </c>
      <c r="CQ40">
        <f t="shared" si="51"/>
        <v>4.9999998767013181E-3</v>
      </c>
      <c r="CR40">
        <f t="shared" si="34"/>
        <v>0</v>
      </c>
      <c r="CS40">
        <f t="shared" si="34"/>
        <v>4.9999876701619225E-3</v>
      </c>
      <c r="CT40">
        <f t="shared" si="34"/>
        <v>4.9998767043556106E-3</v>
      </c>
      <c r="CU40">
        <f t="shared" si="34"/>
        <v>0</v>
      </c>
      <c r="CV40">
        <f t="shared" si="34"/>
        <v>0</v>
      </c>
      <c r="CW40" s="45">
        <f t="shared" si="35"/>
        <v>2.0275966475152263E-3</v>
      </c>
    </row>
    <row r="41" spans="2:101">
      <c r="B41" s="56">
        <v>13.8</v>
      </c>
      <c r="C41" s="57">
        <f t="shared" si="14"/>
        <v>-6.1999999999999993</v>
      </c>
      <c r="D41" s="58">
        <f t="shared" si="36"/>
        <v>65.334945855018788</v>
      </c>
      <c r="E41" s="58">
        <f t="shared" si="37"/>
        <v>2.5690338091498965</v>
      </c>
      <c r="F41" s="57">
        <f t="shared" si="38"/>
        <v>86.124579030344293</v>
      </c>
      <c r="I41">
        <f t="shared" si="15"/>
        <v>6.5334945855018783E-2</v>
      </c>
      <c r="J41">
        <f t="shared" si="16"/>
        <v>6.0334945855018786E-2</v>
      </c>
      <c r="K41">
        <f t="shared" si="16"/>
        <v>5.5334945855018781E-2</v>
      </c>
      <c r="L41">
        <f t="shared" si="16"/>
        <v>5.0334945855018784E-2</v>
      </c>
      <c r="M41">
        <f t="shared" si="16"/>
        <v>4.5334945855018779E-2</v>
      </c>
      <c r="N41">
        <f t="shared" si="16"/>
        <v>4.0334945855018782E-2</v>
      </c>
      <c r="O41">
        <f t="shared" si="16"/>
        <v>3.5334945855018784E-2</v>
      </c>
      <c r="P41">
        <f t="shared" si="17"/>
        <v>3.1221688414091647E-2</v>
      </c>
      <c r="S41" s="45" t="str">
        <f t="shared" si="18"/>
        <v/>
      </c>
      <c r="T41" t="str">
        <f t="shared" si="19"/>
        <v/>
      </c>
      <c r="U41" t="str">
        <f t="shared" si="19"/>
        <v/>
      </c>
      <c r="V41" t="str">
        <f t="shared" si="19"/>
        <v/>
      </c>
      <c r="W41" t="str">
        <f t="shared" si="19"/>
        <v/>
      </c>
      <c r="X41" t="str">
        <f t="shared" si="19"/>
        <v/>
      </c>
      <c r="Y41" t="str">
        <f t="shared" si="19"/>
        <v/>
      </c>
      <c r="Z41" s="47">
        <f t="shared" si="19"/>
        <v>3.1221688414091647E-2</v>
      </c>
      <c r="AD41" s="45" t="str">
        <f t="shared" si="20"/>
        <v/>
      </c>
      <c r="AE41" t="str">
        <f t="shared" si="21"/>
        <v/>
      </c>
      <c r="AF41" t="str">
        <f t="shared" si="22"/>
        <v/>
      </c>
      <c r="AG41" t="str">
        <f t="shared" si="22"/>
        <v/>
      </c>
      <c r="AH41" t="str">
        <f t="shared" si="22"/>
        <v/>
      </c>
      <c r="AI41" t="str">
        <f t="shared" si="22"/>
        <v/>
      </c>
      <c r="AJ41" t="str">
        <f t="shared" si="22"/>
        <v/>
      </c>
      <c r="AK41" s="47">
        <f t="shared" si="23"/>
        <v>3.1221688414091647E-2</v>
      </c>
      <c r="AM41">
        <f t="shared" si="24"/>
        <v>2.5690338091498965</v>
      </c>
      <c r="AN41" s="45" t="str">
        <f t="shared" si="25"/>
        <v/>
      </c>
      <c r="AO41" t="str">
        <f t="shared" si="26"/>
        <v/>
      </c>
      <c r="AP41" t="str">
        <f t="shared" si="26"/>
        <v/>
      </c>
      <c r="AQ41" t="str">
        <f t="shared" si="26"/>
        <v/>
      </c>
      <c r="AR41" t="str">
        <f t="shared" si="26"/>
        <v/>
      </c>
      <c r="AS41" t="str">
        <f t="shared" si="26"/>
        <v/>
      </c>
      <c r="AT41" t="str">
        <f t="shared" si="26"/>
        <v/>
      </c>
      <c r="AU41" s="47">
        <f t="shared" si="39"/>
        <v>2.5690338091498965</v>
      </c>
      <c r="AV41" t="str">
        <f t="shared" si="27"/>
        <v/>
      </c>
      <c r="AW41" t="str">
        <f t="shared" si="28"/>
        <v/>
      </c>
      <c r="AX41">
        <f t="shared" si="29"/>
        <v>2.5690338091498965</v>
      </c>
      <c r="BA41">
        <f t="shared" si="40"/>
        <v>2.5690338091498965</v>
      </c>
      <c r="BB41" t="str">
        <f t="shared" si="41"/>
        <v/>
      </c>
      <c r="BC41" t="str">
        <f t="shared" si="30"/>
        <v/>
      </c>
      <c r="BD41" t="str">
        <f t="shared" si="30"/>
        <v/>
      </c>
      <c r="BE41" t="str">
        <f t="shared" si="30"/>
        <v/>
      </c>
      <c r="BF41" t="str">
        <f t="shared" si="30"/>
        <v/>
      </c>
      <c r="BG41" t="str">
        <f t="shared" si="30"/>
        <v/>
      </c>
      <c r="BH41" t="str">
        <f t="shared" si="30"/>
        <v/>
      </c>
      <c r="BI41" t="str">
        <f t="shared" si="31"/>
        <v/>
      </c>
      <c r="BL41" t="str">
        <f t="shared" si="42"/>
        <v/>
      </c>
      <c r="BM41" t="str">
        <f t="shared" si="43"/>
        <v/>
      </c>
      <c r="BN41" t="str">
        <f t="shared" si="44"/>
        <v/>
      </c>
      <c r="BO41" t="str">
        <f t="shared" si="32"/>
        <v/>
      </c>
      <c r="BP41" t="str">
        <f t="shared" si="32"/>
        <v/>
      </c>
      <c r="BQ41" t="str">
        <f t="shared" si="32"/>
        <v/>
      </c>
      <c r="BR41" t="str">
        <f t="shared" si="32"/>
        <v/>
      </c>
      <c r="BS41" t="str">
        <f t="shared" si="32"/>
        <v/>
      </c>
      <c r="BV41" s="1" t="str">
        <f t="shared" si="45"/>
        <v/>
      </c>
      <c r="BW41" t="str">
        <f t="shared" si="46"/>
        <v/>
      </c>
      <c r="BX41" t="str">
        <f t="shared" si="47"/>
        <v/>
      </c>
      <c r="BY41" t="str">
        <f t="shared" si="52"/>
        <v/>
      </c>
      <c r="CF41" s="45">
        <f t="shared" si="48"/>
        <v>1.8535478991172807E-12</v>
      </c>
      <c r="CG41">
        <f t="shared" si="49"/>
        <v>7.4141913216179534E-10</v>
      </c>
      <c r="CH41">
        <f t="shared" si="33"/>
        <v>1.8535472119895729E-9</v>
      </c>
      <c r="CI41">
        <f t="shared" si="33"/>
        <v>0</v>
      </c>
      <c r="CJ41">
        <f t="shared" si="33"/>
        <v>7.4139167554725993E-7</v>
      </c>
      <c r="CK41">
        <f t="shared" si="33"/>
        <v>0</v>
      </c>
      <c r="CL41">
        <f t="shared" si="33"/>
        <v>3.671160064773036E-5</v>
      </c>
      <c r="CM41" s="45">
        <f t="shared" si="50"/>
        <v>3.4738562796984701E-2</v>
      </c>
      <c r="CP41" s="45">
        <f>0</f>
        <v>0</v>
      </c>
      <c r="CQ41">
        <f t="shared" si="51"/>
        <v>4.9999998146452165E-3</v>
      </c>
      <c r="CR41">
        <f t="shared" si="34"/>
        <v>0</v>
      </c>
      <c r="CS41">
        <f t="shared" si="34"/>
        <v>4.9999814645897214E-3</v>
      </c>
      <c r="CT41">
        <f t="shared" si="34"/>
        <v>4.9998146520811139E-3</v>
      </c>
      <c r="CU41">
        <f t="shared" si="34"/>
        <v>0</v>
      </c>
      <c r="CV41">
        <f t="shared" si="34"/>
        <v>0</v>
      </c>
      <c r="CW41" s="45">
        <f t="shared" si="35"/>
        <v>1.3487647129003656E-3</v>
      </c>
    </row>
    <row r="42" spans="2:101">
      <c r="B42" s="56">
        <v>14</v>
      </c>
      <c r="C42" s="57">
        <f t="shared" si="14"/>
        <v>-6</v>
      </c>
      <c r="D42" s="58">
        <f t="shared" si="36"/>
        <v>62.61151060104531</v>
      </c>
      <c r="E42" s="58">
        <f t="shared" si="37"/>
        <v>2.8711103070711324</v>
      </c>
      <c r="F42" s="57">
        <f t="shared" si="38"/>
        <v>87.814017375599789</v>
      </c>
      <c r="I42">
        <f t="shared" si="15"/>
        <v>6.2611510601045306E-2</v>
      </c>
      <c r="J42">
        <f t="shared" si="16"/>
        <v>5.7611510601045308E-2</v>
      </c>
      <c r="K42">
        <f t="shared" si="16"/>
        <v>5.2611510601045304E-2</v>
      </c>
      <c r="L42">
        <f t="shared" si="16"/>
        <v>4.7611510601045307E-2</v>
      </c>
      <c r="M42">
        <f t="shared" si="16"/>
        <v>4.2611510601045302E-2</v>
      </c>
      <c r="N42">
        <f t="shared" si="16"/>
        <v>3.7611510601045305E-2</v>
      </c>
      <c r="O42">
        <f t="shared" si="16"/>
        <v>3.2611510601045307E-2</v>
      </c>
      <c r="P42">
        <f t="shared" si="17"/>
        <v>2.849825316011817E-2</v>
      </c>
      <c r="S42" s="45" t="str">
        <f t="shared" si="18"/>
        <v/>
      </c>
      <c r="T42" t="str">
        <f t="shared" si="19"/>
        <v/>
      </c>
      <c r="U42" t="str">
        <f t="shared" si="19"/>
        <v/>
      </c>
      <c r="V42" t="str">
        <f t="shared" si="19"/>
        <v/>
      </c>
      <c r="W42" t="str">
        <f t="shared" si="19"/>
        <v/>
      </c>
      <c r="X42" t="str">
        <f t="shared" si="19"/>
        <v/>
      </c>
      <c r="Y42" t="str">
        <f t="shared" si="19"/>
        <v/>
      </c>
      <c r="Z42" s="47">
        <f t="shared" si="19"/>
        <v>2.849825316011817E-2</v>
      </c>
      <c r="AD42" s="45" t="str">
        <f t="shared" si="20"/>
        <v/>
      </c>
      <c r="AE42" t="str">
        <f t="shared" si="21"/>
        <v/>
      </c>
      <c r="AF42" t="str">
        <f t="shared" si="22"/>
        <v/>
      </c>
      <c r="AG42" t="str">
        <f t="shared" si="22"/>
        <v/>
      </c>
      <c r="AH42" t="str">
        <f t="shared" si="22"/>
        <v/>
      </c>
      <c r="AI42" t="str">
        <f t="shared" si="22"/>
        <v/>
      </c>
      <c r="AJ42" t="str">
        <f t="shared" si="22"/>
        <v/>
      </c>
      <c r="AK42" s="47">
        <f t="shared" si="23"/>
        <v>2.849825316011817E-2</v>
      </c>
      <c r="AM42">
        <f t="shared" si="24"/>
        <v>2.8711103070711324</v>
      </c>
      <c r="AN42" s="45" t="str">
        <f t="shared" si="25"/>
        <v/>
      </c>
      <c r="AO42" t="str">
        <f t="shared" si="26"/>
        <v/>
      </c>
      <c r="AP42" t="str">
        <f t="shared" si="26"/>
        <v/>
      </c>
      <c r="AQ42" t="str">
        <f t="shared" si="26"/>
        <v/>
      </c>
      <c r="AR42" t="str">
        <f t="shared" si="26"/>
        <v/>
      </c>
      <c r="AS42" t="str">
        <f t="shared" si="26"/>
        <v/>
      </c>
      <c r="AT42" t="str">
        <f t="shared" si="26"/>
        <v/>
      </c>
      <c r="AU42" s="47">
        <f t="shared" si="39"/>
        <v>2.8711103070711324</v>
      </c>
      <c r="AV42" t="str">
        <f t="shared" si="27"/>
        <v/>
      </c>
      <c r="AW42" t="str">
        <f t="shared" si="28"/>
        <v/>
      </c>
      <c r="AX42">
        <f t="shared" si="29"/>
        <v>2.8711103070711324</v>
      </c>
      <c r="BA42">
        <f t="shared" si="40"/>
        <v>2.8711103070711324</v>
      </c>
      <c r="BB42" t="str">
        <f t="shared" si="41"/>
        <v/>
      </c>
      <c r="BC42" t="str">
        <f t="shared" si="30"/>
        <v/>
      </c>
      <c r="BD42" t="str">
        <f t="shared" si="30"/>
        <v/>
      </c>
      <c r="BE42" t="str">
        <f t="shared" si="30"/>
        <v/>
      </c>
      <c r="BF42" t="str">
        <f t="shared" si="30"/>
        <v/>
      </c>
      <c r="BG42" t="str">
        <f t="shared" si="30"/>
        <v/>
      </c>
      <c r="BH42" t="str">
        <f t="shared" si="30"/>
        <v/>
      </c>
      <c r="BI42" t="str">
        <f t="shared" si="31"/>
        <v/>
      </c>
      <c r="BL42" t="str">
        <f t="shared" si="42"/>
        <v/>
      </c>
      <c r="BM42" t="str">
        <f t="shared" si="43"/>
        <v/>
      </c>
      <c r="BN42" t="str">
        <f t="shared" si="44"/>
        <v/>
      </c>
      <c r="BO42" t="str">
        <f t="shared" si="32"/>
        <v/>
      </c>
      <c r="BP42" t="str">
        <f t="shared" si="32"/>
        <v/>
      </c>
      <c r="BQ42" t="str">
        <f t="shared" si="32"/>
        <v/>
      </c>
      <c r="BR42" t="str">
        <f t="shared" si="32"/>
        <v/>
      </c>
      <c r="BS42" t="str">
        <f t="shared" si="32"/>
        <v/>
      </c>
      <c r="BV42" s="1" t="str">
        <f t="shared" si="45"/>
        <v/>
      </c>
      <c r="BW42" t="str">
        <f t="shared" si="46"/>
        <v/>
      </c>
      <c r="BX42" t="str">
        <f t="shared" si="47"/>
        <v/>
      </c>
      <c r="BY42" t="str">
        <f t="shared" si="52"/>
        <v/>
      </c>
      <c r="CF42" s="45">
        <f t="shared" si="48"/>
        <v>3.7160394117479543E-12</v>
      </c>
      <c r="CG42">
        <f t="shared" si="49"/>
        <v>1.4864156542276001E-9</v>
      </c>
      <c r="CH42">
        <f t="shared" si="33"/>
        <v>3.7160366499602255E-9</v>
      </c>
      <c r="CI42">
        <f t="shared" si="33"/>
        <v>0</v>
      </c>
      <c r="CJ42">
        <f t="shared" si="33"/>
        <v>1.4863053013176309E-6</v>
      </c>
      <c r="CK42">
        <f t="shared" si="33"/>
        <v>0</v>
      </c>
      <c r="CL42">
        <f t="shared" si="33"/>
        <v>7.3061311687956177E-5</v>
      </c>
      <c r="CM42" s="45">
        <f t="shared" si="50"/>
        <v>3.7067114380246943E-2</v>
      </c>
      <c r="CP42" s="45">
        <f>0</f>
        <v>0</v>
      </c>
      <c r="CQ42">
        <f t="shared" si="51"/>
        <v>4.9999996283960867E-3</v>
      </c>
      <c r="CR42">
        <f t="shared" si="34"/>
        <v>0</v>
      </c>
      <c r="CS42">
        <f t="shared" si="34"/>
        <v>4.999962839882059E-3</v>
      </c>
      <c r="CT42">
        <f t="shared" si="34"/>
        <v>4.9996284236746708E-3</v>
      </c>
      <c r="CU42">
        <f t="shared" si="34"/>
        <v>0</v>
      </c>
      <c r="CV42">
        <f t="shared" si="34"/>
        <v>0</v>
      </c>
      <c r="CW42" s="45">
        <f t="shared" si="35"/>
        <v>6.7275928024241401E-4</v>
      </c>
    </row>
    <row r="43" spans="2:101">
      <c r="B43" s="56">
        <v>14.2</v>
      </c>
      <c r="C43" s="57">
        <f t="shared" si="14"/>
        <v>-5.8000000000000007</v>
      </c>
      <c r="D43" s="58">
        <f t="shared" si="36"/>
        <v>59.958678081246539</v>
      </c>
      <c r="E43" s="58">
        <f t="shared" si="37"/>
        <v>3.2039782950011961</v>
      </c>
      <c r="F43" s="57">
        <f t="shared" si="38"/>
        <v>92.49168689535442</v>
      </c>
      <c r="I43">
        <f t="shared" si="15"/>
        <v>5.9958678081246539E-2</v>
      </c>
      <c r="J43">
        <f t="shared" ref="J43:O58" si="53">($D43/1000)-0.5*I$25</f>
        <v>5.4958678081246541E-2</v>
      </c>
      <c r="K43">
        <f t="shared" si="53"/>
        <v>4.9958678081246537E-2</v>
      </c>
      <c r="L43">
        <f t="shared" si="53"/>
        <v>4.4958678081246539E-2</v>
      </c>
      <c r="M43">
        <f t="shared" si="53"/>
        <v>3.9958678081246535E-2</v>
      </c>
      <c r="N43">
        <f t="shared" si="53"/>
        <v>3.4958678081246537E-2</v>
      </c>
      <c r="O43">
        <f t="shared" si="53"/>
        <v>2.9958678081246536E-2</v>
      </c>
      <c r="P43">
        <f t="shared" si="17"/>
        <v>2.5845420640319403E-2</v>
      </c>
      <c r="S43" s="45" t="str">
        <f t="shared" si="18"/>
        <v/>
      </c>
      <c r="T43" t="str">
        <f t="shared" si="19"/>
        <v/>
      </c>
      <c r="U43" t="str">
        <f t="shared" si="19"/>
        <v/>
      </c>
      <c r="V43" t="str">
        <f t="shared" si="19"/>
        <v/>
      </c>
      <c r="W43" t="str">
        <f t="shared" si="19"/>
        <v/>
      </c>
      <c r="X43" t="str">
        <f t="shared" si="19"/>
        <v/>
      </c>
      <c r="Y43" t="str">
        <f t="shared" si="19"/>
        <v/>
      </c>
      <c r="Z43" s="47">
        <f t="shared" si="19"/>
        <v>2.5845420640319403E-2</v>
      </c>
      <c r="AD43" s="45" t="str">
        <f t="shared" si="20"/>
        <v/>
      </c>
      <c r="AE43" t="str">
        <f t="shared" si="21"/>
        <v/>
      </c>
      <c r="AF43" t="str">
        <f t="shared" si="22"/>
        <v/>
      </c>
      <c r="AG43" t="str">
        <f t="shared" si="22"/>
        <v/>
      </c>
      <c r="AH43" t="str">
        <f t="shared" si="22"/>
        <v/>
      </c>
      <c r="AI43" t="str">
        <f t="shared" si="22"/>
        <v/>
      </c>
      <c r="AJ43" t="str">
        <f t="shared" si="22"/>
        <v/>
      </c>
      <c r="AK43" s="47">
        <f t="shared" si="23"/>
        <v>2.5845420640319403E-2</v>
      </c>
      <c r="AM43">
        <f t="shared" si="24"/>
        <v>3.2039782950011961</v>
      </c>
      <c r="AN43" s="45" t="str">
        <f t="shared" si="25"/>
        <v/>
      </c>
      <c r="AO43" t="str">
        <f t="shared" si="26"/>
        <v/>
      </c>
      <c r="AP43" t="str">
        <f t="shared" si="26"/>
        <v/>
      </c>
      <c r="AQ43" t="str">
        <f t="shared" si="26"/>
        <v/>
      </c>
      <c r="AR43" t="str">
        <f t="shared" si="26"/>
        <v/>
      </c>
      <c r="AS43" t="str">
        <f t="shared" si="26"/>
        <v/>
      </c>
      <c r="AT43" t="str">
        <f t="shared" si="26"/>
        <v/>
      </c>
      <c r="AU43" s="47">
        <f t="shared" si="39"/>
        <v>3.2039782950011961</v>
      </c>
      <c r="AV43">
        <f t="shared" si="27"/>
        <v>3.2039782950011961</v>
      </c>
      <c r="AW43">
        <f t="shared" si="28"/>
        <v>59.958678081246539</v>
      </c>
      <c r="AX43" t="str">
        <f t="shared" si="29"/>
        <v/>
      </c>
      <c r="BA43">
        <f t="shared" si="40"/>
        <v>3.2039782950011961</v>
      </c>
      <c r="BB43" t="str">
        <f t="shared" si="41"/>
        <v/>
      </c>
      <c r="BC43" t="str">
        <f t="shared" si="30"/>
        <v/>
      </c>
      <c r="BD43" t="str">
        <f t="shared" si="30"/>
        <v/>
      </c>
      <c r="BE43" t="str">
        <f t="shared" si="30"/>
        <v/>
      </c>
      <c r="BF43" t="str">
        <f t="shared" si="30"/>
        <v/>
      </c>
      <c r="BG43" t="str">
        <f t="shared" si="30"/>
        <v/>
      </c>
      <c r="BH43" t="str">
        <f t="shared" si="30"/>
        <v/>
      </c>
      <c r="BI43">
        <f t="shared" si="31"/>
        <v>3.2039782950011961</v>
      </c>
      <c r="BL43" t="str">
        <f t="shared" si="42"/>
        <v/>
      </c>
      <c r="BM43" t="str">
        <f t="shared" si="43"/>
        <v/>
      </c>
      <c r="BN43" t="str">
        <f t="shared" si="44"/>
        <v/>
      </c>
      <c r="BO43" t="str">
        <f t="shared" si="32"/>
        <v/>
      </c>
      <c r="BP43" t="str">
        <f t="shared" si="32"/>
        <v/>
      </c>
      <c r="BQ43" t="str">
        <f t="shared" si="32"/>
        <v/>
      </c>
      <c r="BR43" t="str">
        <f t="shared" si="32"/>
        <v/>
      </c>
      <c r="BS43" t="str">
        <f t="shared" si="32"/>
        <v/>
      </c>
      <c r="BV43" s="1" t="str">
        <f t="shared" si="45"/>
        <v/>
      </c>
      <c r="BW43" t="str">
        <f t="shared" si="46"/>
        <v/>
      </c>
      <c r="BX43" t="str">
        <f t="shared" si="47"/>
        <v/>
      </c>
      <c r="BY43" t="str">
        <f t="shared" si="52"/>
        <v/>
      </c>
      <c r="CF43" s="45">
        <f t="shared" si="48"/>
        <v>7.9973904426513008E-12</v>
      </c>
      <c r="CG43">
        <f t="shared" si="49"/>
        <v>3.1989556653945684E-9</v>
      </c>
      <c r="CH43">
        <f t="shared" si="49"/>
        <v>7.9973776510209866E-9</v>
      </c>
      <c r="CI43">
        <f t="shared" si="49"/>
        <v>0</v>
      </c>
      <c r="CJ43">
        <f t="shared" si="49"/>
        <v>3.1984445928561577E-6</v>
      </c>
      <c r="CK43">
        <f t="shared" si="49"/>
        <v>0</v>
      </c>
      <c r="CL43">
        <f t="shared" si="49"/>
        <v>1.5463396286486395E-4</v>
      </c>
      <c r="CM43" s="45">
        <f t="shared" si="50"/>
        <v>4.2022121697982688E-2</v>
      </c>
      <c r="CP43" s="45">
        <f>0</f>
        <v>0</v>
      </c>
      <c r="CQ43">
        <f t="shared" si="51"/>
        <v>4.9999992002610835E-3</v>
      </c>
      <c r="CR43">
        <f t="shared" si="51"/>
        <v>0</v>
      </c>
      <c r="CS43">
        <f t="shared" si="51"/>
        <v>4.9999200273747185E-3</v>
      </c>
      <c r="CT43">
        <f t="shared" si="51"/>
        <v>4.9992003888517855E-3</v>
      </c>
      <c r="CU43">
        <f t="shared" si="51"/>
        <v>0</v>
      </c>
      <c r="CV43">
        <f t="shared" si="51"/>
        <v>0</v>
      </c>
      <c r="CW43" s="45">
        <f t="shared" si="35"/>
        <v>3.1260196909570854E-4</v>
      </c>
    </row>
    <row r="44" spans="2:101">
      <c r="B44" s="56">
        <v>14.4</v>
      </c>
      <c r="C44" s="57">
        <f t="shared" si="14"/>
        <v>-5.6</v>
      </c>
      <c r="D44" s="58">
        <f t="shared" si="36"/>
        <v>57.377171823544089</v>
      </c>
      <c r="E44" s="58">
        <f t="shared" si="37"/>
        <v>3.367690655363841</v>
      </c>
      <c r="F44" s="57">
        <f t="shared" si="38"/>
        <v>95.156247775084097</v>
      </c>
      <c r="I44">
        <f t="shared" si="15"/>
        <v>5.7377171823544092E-2</v>
      </c>
      <c r="J44">
        <f t="shared" si="53"/>
        <v>5.2377171823544094E-2</v>
      </c>
      <c r="K44">
        <f t="shared" si="53"/>
        <v>4.737717182354409E-2</v>
      </c>
      <c r="L44">
        <f t="shared" si="53"/>
        <v>4.2377171823544092E-2</v>
      </c>
      <c r="M44">
        <f t="shared" si="53"/>
        <v>3.7377171823544095E-2</v>
      </c>
      <c r="N44">
        <f t="shared" si="53"/>
        <v>3.237717182354409E-2</v>
      </c>
      <c r="O44">
        <f t="shared" si="53"/>
        <v>2.7377171823544089E-2</v>
      </c>
      <c r="P44">
        <f t="shared" si="17"/>
        <v>2.3263914382616956E-2</v>
      </c>
      <c r="S44" s="45" t="str">
        <f t="shared" si="18"/>
        <v/>
      </c>
      <c r="T44" t="str">
        <f t="shared" si="19"/>
        <v/>
      </c>
      <c r="U44" t="str">
        <f t="shared" si="19"/>
        <v/>
      </c>
      <c r="V44" t="str">
        <f t="shared" si="19"/>
        <v/>
      </c>
      <c r="W44" t="str">
        <f t="shared" si="19"/>
        <v/>
      </c>
      <c r="X44" t="str">
        <f t="shared" si="19"/>
        <v/>
      </c>
      <c r="Y44" t="str">
        <f t="shared" si="19"/>
        <v/>
      </c>
      <c r="Z44" s="47">
        <f t="shared" si="19"/>
        <v>2.3263914382616956E-2</v>
      </c>
      <c r="AD44" s="45" t="str">
        <f t="shared" si="20"/>
        <v/>
      </c>
      <c r="AE44" t="str">
        <f t="shared" si="21"/>
        <v/>
      </c>
      <c r="AF44" t="str">
        <f>IF(K$24&lt;=0,"",IF(T44="",IF(U44&lt;=0,"",IF(U44="","",U44*(1-U$26/(1+U$26)))),T44*T$26/(1+T$26)))</f>
        <v/>
      </c>
      <c r="AG44" t="str">
        <f t="shared" si="22"/>
        <v/>
      </c>
      <c r="AH44" t="str">
        <f t="shared" si="22"/>
        <v/>
      </c>
      <c r="AI44" t="str">
        <f t="shared" si="22"/>
        <v/>
      </c>
      <c r="AJ44" t="str">
        <f t="shared" si="22"/>
        <v/>
      </c>
      <c r="AK44" s="47">
        <f t="shared" si="23"/>
        <v>2.3263914382616956E-2</v>
      </c>
      <c r="AM44">
        <f t="shared" si="24"/>
        <v>3.367690655363841</v>
      </c>
      <c r="AN44" s="45" t="str">
        <f t="shared" si="25"/>
        <v/>
      </c>
      <c r="AO44" t="str">
        <f t="shared" si="26"/>
        <v/>
      </c>
      <c r="AP44" t="str">
        <f t="shared" si="26"/>
        <v/>
      </c>
      <c r="AQ44" t="str">
        <f t="shared" si="26"/>
        <v/>
      </c>
      <c r="AR44" t="str">
        <f t="shared" si="26"/>
        <v/>
      </c>
      <c r="AS44" t="str">
        <f t="shared" si="26"/>
        <v/>
      </c>
      <c r="AT44" t="str">
        <f t="shared" si="26"/>
        <v/>
      </c>
      <c r="AU44" s="47">
        <f t="shared" si="39"/>
        <v>3.367690655363841</v>
      </c>
      <c r="AV44">
        <f t="shared" si="27"/>
        <v>3.367690655363841</v>
      </c>
      <c r="AW44" t="str">
        <f t="shared" si="28"/>
        <v/>
      </c>
      <c r="AX44" t="str">
        <f t="shared" si="29"/>
        <v/>
      </c>
      <c r="BA44">
        <f t="shared" si="40"/>
        <v>3.367690655363841</v>
      </c>
      <c r="BB44" t="str">
        <f t="shared" si="41"/>
        <v/>
      </c>
      <c r="BC44" t="str">
        <f t="shared" si="30"/>
        <v/>
      </c>
      <c r="BD44" t="str">
        <f t="shared" si="30"/>
        <v/>
      </c>
      <c r="BE44" t="str">
        <f t="shared" si="30"/>
        <v/>
      </c>
      <c r="BF44" t="str">
        <f t="shared" si="30"/>
        <v/>
      </c>
      <c r="BG44" t="str">
        <f t="shared" si="30"/>
        <v/>
      </c>
      <c r="BH44" t="str">
        <f t="shared" si="30"/>
        <v/>
      </c>
      <c r="BI44">
        <f t="shared" si="31"/>
        <v>3.367690655363841</v>
      </c>
      <c r="BL44" t="str">
        <f t="shared" si="42"/>
        <v/>
      </c>
      <c r="BM44" t="str">
        <f t="shared" si="43"/>
        <v/>
      </c>
      <c r="BN44" t="str">
        <f t="shared" si="44"/>
        <v/>
      </c>
      <c r="BO44" t="str">
        <f t="shared" si="32"/>
        <v/>
      </c>
      <c r="BP44" t="str">
        <f t="shared" si="32"/>
        <v/>
      </c>
      <c r="BQ44" t="str">
        <f t="shared" si="32"/>
        <v/>
      </c>
      <c r="BR44" t="str">
        <f t="shared" si="32"/>
        <v/>
      </c>
      <c r="BS44" t="str">
        <f t="shared" si="32"/>
        <v/>
      </c>
      <c r="BV44" s="1" t="str">
        <f t="shared" si="45"/>
        <v/>
      </c>
      <c r="BW44" t="str">
        <f t="shared" si="46"/>
        <v/>
      </c>
      <c r="BX44" t="str">
        <f t="shared" si="47"/>
        <v/>
      </c>
      <c r="BY44" t="str">
        <f t="shared" si="52"/>
        <v/>
      </c>
      <c r="CF44" s="45">
        <f t="shared" si="48"/>
        <v>1.1658982748854265E-11</v>
      </c>
      <c r="CG44">
        <f t="shared" si="49"/>
        <v>4.6635920120869354E-9</v>
      </c>
      <c r="CH44">
        <f t="shared" si="49"/>
        <v>1.1658955562541934E-8</v>
      </c>
      <c r="CI44">
        <f t="shared" si="49"/>
        <v>0</v>
      </c>
      <c r="CJ44">
        <f t="shared" si="49"/>
        <v>4.6625058980250881E-6</v>
      </c>
      <c r="CK44">
        <f t="shared" si="49"/>
        <v>0</v>
      </c>
      <c r="CL44">
        <f t="shared" si="49"/>
        <v>2.2228536091357508E-4</v>
      </c>
      <c r="CM44" s="45">
        <f t="shared" si="50"/>
        <v>4.4716140013062719E-2</v>
      </c>
      <c r="CP44" s="45">
        <f>0</f>
        <v>0</v>
      </c>
      <c r="CQ44">
        <f t="shared" si="51"/>
        <v>4.9999988341019978E-3</v>
      </c>
      <c r="CR44">
        <f t="shared" si="51"/>
        <v>0</v>
      </c>
      <c r="CS44">
        <f t="shared" si="51"/>
        <v>4.999883412891086E-3</v>
      </c>
      <c r="CT44">
        <f t="shared" si="51"/>
        <v>4.9988343735254941E-3</v>
      </c>
      <c r="CU44">
        <f t="shared" si="51"/>
        <v>0</v>
      </c>
      <c r="CV44">
        <f t="shared" si="51"/>
        <v>0</v>
      </c>
      <c r="CW44" s="45">
        <f t="shared" si="35"/>
        <v>2.1442694048463777E-4</v>
      </c>
    </row>
    <row r="45" spans="2:101">
      <c r="B45" s="56">
        <v>14.6</v>
      </c>
      <c r="C45" s="57">
        <f t="shared" si="14"/>
        <v>-5.4</v>
      </c>
      <c r="D45" s="58">
        <f t="shared" si="36"/>
        <v>54.867534691362067</v>
      </c>
      <c r="E45" s="58">
        <f t="shared" si="37"/>
        <v>3.5076356961369957</v>
      </c>
      <c r="F45" s="57">
        <f t="shared" si="38"/>
        <v>97.757780485134646</v>
      </c>
      <c r="I45">
        <f t="shared" si="15"/>
        <v>5.4867534691362067E-2</v>
      </c>
      <c r="J45">
        <f t="shared" si="53"/>
        <v>4.986753469136207E-2</v>
      </c>
      <c r="K45">
        <f t="shared" si="53"/>
        <v>4.4867534691362065E-2</v>
      </c>
      <c r="L45">
        <f t="shared" si="53"/>
        <v>3.9867534691362068E-2</v>
      </c>
      <c r="M45">
        <f t="shared" si="53"/>
        <v>3.486753469136207E-2</v>
      </c>
      <c r="N45">
        <f t="shared" si="53"/>
        <v>2.9867534691362066E-2</v>
      </c>
      <c r="O45">
        <f t="shared" si="53"/>
        <v>2.4867534691362065E-2</v>
      </c>
      <c r="P45">
        <f t="shared" si="17"/>
        <v>2.0754277250434931E-2</v>
      </c>
      <c r="S45" s="45" t="str">
        <f t="shared" si="18"/>
        <v/>
      </c>
      <c r="T45" t="str">
        <f t="shared" si="19"/>
        <v/>
      </c>
      <c r="U45" t="str">
        <f t="shared" si="19"/>
        <v/>
      </c>
      <c r="V45" t="str">
        <f t="shared" si="19"/>
        <v/>
      </c>
      <c r="W45" t="str">
        <f t="shared" si="19"/>
        <v/>
      </c>
      <c r="X45" t="str">
        <f t="shared" si="19"/>
        <v/>
      </c>
      <c r="Y45" t="str">
        <f t="shared" si="19"/>
        <v/>
      </c>
      <c r="Z45" s="47">
        <f t="shared" si="19"/>
        <v>2.0754277250434931E-2</v>
      </c>
      <c r="AD45" s="45" t="str">
        <f t="shared" si="20"/>
        <v/>
      </c>
      <c r="AE45" t="str">
        <f t="shared" si="21"/>
        <v/>
      </c>
      <c r="AF45" t="str">
        <f>IF(K$24&lt;=0,"",IF(T45="",IF(U45&lt;=0,"",IF(U45="","",U45*(1-U$26/(1+U$26)))),T45*T$26/(1+T$26)))</f>
        <v/>
      </c>
      <c r="AG45" t="str">
        <f t="shared" si="22"/>
        <v/>
      </c>
      <c r="AH45" t="str">
        <f t="shared" si="22"/>
        <v/>
      </c>
      <c r="AI45" t="str">
        <f t="shared" si="22"/>
        <v/>
      </c>
      <c r="AJ45" t="str">
        <f t="shared" si="22"/>
        <v/>
      </c>
      <c r="AK45" s="47">
        <f t="shared" si="23"/>
        <v>2.0754277250434931E-2</v>
      </c>
      <c r="AM45">
        <f t="shared" si="24"/>
        <v>3.5076356961369957</v>
      </c>
      <c r="AN45" s="45" t="str">
        <f t="shared" si="25"/>
        <v/>
      </c>
      <c r="AO45" t="str">
        <f t="shared" si="26"/>
        <v/>
      </c>
      <c r="AP45" t="str">
        <f t="shared" si="26"/>
        <v/>
      </c>
      <c r="AQ45" t="str">
        <f t="shared" si="26"/>
        <v/>
      </c>
      <c r="AR45" t="str">
        <f t="shared" si="26"/>
        <v/>
      </c>
      <c r="AS45" t="str">
        <f t="shared" si="26"/>
        <v/>
      </c>
      <c r="AT45" t="str">
        <f t="shared" si="26"/>
        <v/>
      </c>
      <c r="AU45" s="47">
        <f t="shared" si="39"/>
        <v>3.5076356961369957</v>
      </c>
      <c r="AV45">
        <f t="shared" si="27"/>
        <v>3.5076356961369957</v>
      </c>
      <c r="AW45" t="str">
        <f t="shared" si="28"/>
        <v/>
      </c>
      <c r="AX45" t="str">
        <f t="shared" si="29"/>
        <v/>
      </c>
      <c r="BA45">
        <f t="shared" si="40"/>
        <v>3.5076356961369957</v>
      </c>
      <c r="BB45" t="str">
        <f t="shared" si="41"/>
        <v/>
      </c>
      <c r="BC45" t="str">
        <f t="shared" si="30"/>
        <v/>
      </c>
      <c r="BD45" t="str">
        <f t="shared" si="30"/>
        <v/>
      </c>
      <c r="BE45" t="str">
        <f t="shared" si="30"/>
        <v/>
      </c>
      <c r="BF45" t="str">
        <f t="shared" si="30"/>
        <v/>
      </c>
      <c r="BG45" t="str">
        <f t="shared" si="30"/>
        <v/>
      </c>
      <c r="BH45" t="str">
        <f t="shared" si="30"/>
        <v/>
      </c>
      <c r="BI45">
        <f t="shared" si="31"/>
        <v>3.5076356961369957</v>
      </c>
      <c r="BL45" t="str">
        <f t="shared" si="42"/>
        <v/>
      </c>
      <c r="BM45" t="str">
        <f t="shared" si="43"/>
        <v/>
      </c>
      <c r="BN45" t="str">
        <f t="shared" si="44"/>
        <v/>
      </c>
      <c r="BO45" t="str">
        <f t="shared" si="32"/>
        <v/>
      </c>
      <c r="BP45" t="str">
        <f t="shared" si="32"/>
        <v/>
      </c>
      <c r="BQ45" t="str">
        <f t="shared" si="32"/>
        <v/>
      </c>
      <c r="BR45" t="str">
        <f t="shared" si="32"/>
        <v/>
      </c>
      <c r="BS45" t="str">
        <f t="shared" si="32"/>
        <v/>
      </c>
      <c r="BV45" s="1" t="str">
        <f t="shared" si="45"/>
        <v/>
      </c>
      <c r="BW45" t="str">
        <f t="shared" si="46"/>
        <v/>
      </c>
      <c r="BX45" t="str">
        <f t="shared" si="47"/>
        <v/>
      </c>
      <c r="BY45" t="str">
        <f t="shared" si="52"/>
        <v/>
      </c>
      <c r="CF45" s="45">
        <f t="shared" si="48"/>
        <v>1.6091839804024306E-11</v>
      </c>
      <c r="CG45">
        <f t="shared" si="49"/>
        <v>6.4367338500319171E-9</v>
      </c>
      <c r="CH45">
        <f t="shared" si="49"/>
        <v>1.6091788014729329E-8</v>
      </c>
      <c r="CI45">
        <f t="shared" si="49"/>
        <v>0</v>
      </c>
      <c r="CJ45">
        <f t="shared" si="49"/>
        <v>6.4346650096391736E-6</v>
      </c>
      <c r="CK45">
        <f t="shared" si="49"/>
        <v>0</v>
      </c>
      <c r="CL45">
        <f t="shared" si="49"/>
        <v>3.0170073779266357E-4</v>
      </c>
      <c r="CM45" s="45">
        <f t="shared" si="50"/>
        <v>4.7296035480800462E-2</v>
      </c>
      <c r="CP45" s="45">
        <f>0</f>
        <v>0</v>
      </c>
      <c r="CQ45">
        <f t="shared" si="51"/>
        <v>4.9999983908165374E-3</v>
      </c>
      <c r="CR45">
        <f t="shared" si="51"/>
        <v>0</v>
      </c>
      <c r="CS45">
        <f t="shared" si="51"/>
        <v>4.9998390867807396E-3</v>
      </c>
      <c r="CT45">
        <f t="shared" si="51"/>
        <v>4.9983913337475899E-3</v>
      </c>
      <c r="CU45">
        <f t="shared" si="51"/>
        <v>0</v>
      </c>
      <c r="CV45">
        <f t="shared" si="51"/>
        <v>0</v>
      </c>
      <c r="CW45" s="45">
        <f t="shared" si="35"/>
        <v>1.5535824557331149E-4</v>
      </c>
    </row>
    <row r="46" spans="2:101">
      <c r="B46" s="56">
        <v>14.8</v>
      </c>
      <c r="C46" s="57">
        <f t="shared" si="14"/>
        <v>-5.1999999999999993</v>
      </c>
      <c r="D46" s="58">
        <f t="shared" si="36"/>
        <v>52.430135140900028</v>
      </c>
      <c r="E46" s="58">
        <f t="shared" si="37"/>
        <v>3.634676124171512</v>
      </c>
      <c r="F46" s="57">
        <f t="shared" si="38"/>
        <v>100.30012034256772</v>
      </c>
      <c r="I46">
        <f t="shared" si="15"/>
        <v>5.243013514090003E-2</v>
      </c>
      <c r="J46">
        <f t="shared" si="53"/>
        <v>4.7430135140900033E-2</v>
      </c>
      <c r="K46">
        <f t="shared" si="53"/>
        <v>4.2430135140900029E-2</v>
      </c>
      <c r="L46">
        <f t="shared" si="53"/>
        <v>3.7430135140900031E-2</v>
      </c>
      <c r="M46">
        <f t="shared" si="53"/>
        <v>3.2430135140900027E-2</v>
      </c>
      <c r="N46">
        <f t="shared" si="53"/>
        <v>2.7430135140900029E-2</v>
      </c>
      <c r="O46">
        <f t="shared" si="53"/>
        <v>2.2430135140900028E-2</v>
      </c>
      <c r="P46">
        <f t="shared" si="17"/>
        <v>1.8316877699972894E-2</v>
      </c>
      <c r="S46" s="45" t="str">
        <f t="shared" si="18"/>
        <v/>
      </c>
      <c r="T46" t="str">
        <f t="shared" si="19"/>
        <v/>
      </c>
      <c r="U46" t="str">
        <f t="shared" si="19"/>
        <v/>
      </c>
      <c r="V46" t="str">
        <f t="shared" si="19"/>
        <v/>
      </c>
      <c r="W46" t="str">
        <f t="shared" si="19"/>
        <v/>
      </c>
      <c r="X46" t="str">
        <f t="shared" si="19"/>
        <v/>
      </c>
      <c r="Y46" t="str">
        <f t="shared" si="19"/>
        <v/>
      </c>
      <c r="Z46" s="47">
        <f t="shared" si="19"/>
        <v>1.8316877699972894E-2</v>
      </c>
      <c r="AD46" s="45" t="str">
        <f t="shared" si="20"/>
        <v/>
      </c>
      <c r="AE46" t="str">
        <f t="shared" si="21"/>
        <v/>
      </c>
      <c r="AF46" t="str">
        <f t="shared" si="22"/>
        <v/>
      </c>
      <c r="AG46" t="str">
        <f t="shared" si="22"/>
        <v/>
      </c>
      <c r="AH46" t="str">
        <f t="shared" si="22"/>
        <v/>
      </c>
      <c r="AI46" t="str">
        <f t="shared" si="22"/>
        <v/>
      </c>
      <c r="AJ46" t="str">
        <f t="shared" si="22"/>
        <v/>
      </c>
      <c r="AK46" s="47">
        <f t="shared" si="23"/>
        <v>1.8316877699972894E-2</v>
      </c>
      <c r="AM46">
        <f t="shared" si="24"/>
        <v>3.634676124171512</v>
      </c>
      <c r="AN46" s="45" t="str">
        <f t="shared" si="25"/>
        <v/>
      </c>
      <c r="AO46" t="str">
        <f t="shared" si="26"/>
        <v/>
      </c>
      <c r="AP46" t="str">
        <f t="shared" si="26"/>
        <v/>
      </c>
      <c r="AQ46" t="str">
        <f t="shared" si="26"/>
        <v/>
      </c>
      <c r="AR46" t="str">
        <f t="shared" si="26"/>
        <v/>
      </c>
      <c r="AS46" t="str">
        <f t="shared" si="26"/>
        <v/>
      </c>
      <c r="AT46" t="str">
        <f t="shared" si="26"/>
        <v/>
      </c>
      <c r="AU46" s="47">
        <f t="shared" si="39"/>
        <v>3.634676124171512</v>
      </c>
      <c r="AV46">
        <f t="shared" si="27"/>
        <v>3.634676124171512</v>
      </c>
      <c r="AW46" t="str">
        <f t="shared" si="28"/>
        <v/>
      </c>
      <c r="AX46" t="str">
        <f t="shared" si="29"/>
        <v/>
      </c>
      <c r="BA46">
        <f t="shared" si="40"/>
        <v>3.634676124171512</v>
      </c>
      <c r="BB46" t="str">
        <f t="shared" si="41"/>
        <v/>
      </c>
      <c r="BC46" t="str">
        <f t="shared" si="30"/>
        <v/>
      </c>
      <c r="BD46" t="str">
        <f t="shared" si="30"/>
        <v/>
      </c>
      <c r="BE46" t="str">
        <f t="shared" si="30"/>
        <v/>
      </c>
      <c r="BF46" t="str">
        <f t="shared" si="30"/>
        <v/>
      </c>
      <c r="BG46" t="str">
        <f t="shared" si="30"/>
        <v/>
      </c>
      <c r="BH46" t="str">
        <f t="shared" si="30"/>
        <v/>
      </c>
      <c r="BI46">
        <f t="shared" si="31"/>
        <v>3.634676124171512</v>
      </c>
      <c r="BL46" t="str">
        <f t="shared" si="42"/>
        <v/>
      </c>
      <c r="BM46" t="str">
        <f t="shared" si="43"/>
        <v/>
      </c>
      <c r="BN46" t="str">
        <f t="shared" si="44"/>
        <v/>
      </c>
      <c r="BO46" t="str">
        <f t="shared" si="32"/>
        <v/>
      </c>
      <c r="BP46" t="str">
        <f t="shared" si="32"/>
        <v/>
      </c>
      <c r="BQ46" t="str">
        <f t="shared" si="32"/>
        <v/>
      </c>
      <c r="BR46" t="str">
        <f t="shared" si="32"/>
        <v/>
      </c>
      <c r="BS46" t="str">
        <f t="shared" si="32"/>
        <v/>
      </c>
      <c r="BV46" s="1" t="str">
        <f t="shared" si="45"/>
        <v/>
      </c>
      <c r="BW46" t="str">
        <f t="shared" si="46"/>
        <v/>
      </c>
      <c r="BX46" t="str">
        <f t="shared" si="47"/>
        <v/>
      </c>
      <c r="BY46" t="str">
        <f t="shared" si="52"/>
        <v/>
      </c>
      <c r="CF46" s="45">
        <f t="shared" si="48"/>
        <v>2.1559869536304195E-11</v>
      </c>
      <c r="CG46">
        <f t="shared" si="49"/>
        <v>8.623944095899494E-9</v>
      </c>
      <c r="CH46">
        <f t="shared" si="49"/>
        <v>2.1559776571110182E-8</v>
      </c>
      <c r="CI46">
        <f t="shared" si="49"/>
        <v>0</v>
      </c>
      <c r="CJ46">
        <f t="shared" si="49"/>
        <v>8.6202307934960719E-6</v>
      </c>
      <c r="CK46">
        <f t="shared" si="49"/>
        <v>0</v>
      </c>
      <c r="CL46">
        <f t="shared" si="49"/>
        <v>3.9609761802907994E-4</v>
      </c>
      <c r="CM46" s="45">
        <f t="shared" si="50"/>
        <v>4.9781788916776808E-2</v>
      </c>
      <c r="CP46" s="45">
        <f>0</f>
        <v>0</v>
      </c>
      <c r="CQ46">
        <f t="shared" si="51"/>
        <v>4.9999978440139758E-3</v>
      </c>
      <c r="CR46">
        <f t="shared" si="51"/>
        <v>0</v>
      </c>
      <c r="CS46">
        <f t="shared" si="51"/>
        <v>4.9997844106007957E-3</v>
      </c>
      <c r="CT46">
        <f t="shared" si="51"/>
        <v>4.997844942301626E-3</v>
      </c>
      <c r="CU46">
        <f t="shared" si="51"/>
        <v>0</v>
      </c>
      <c r="CV46">
        <f t="shared" si="51"/>
        <v>0</v>
      </c>
      <c r="CW46" s="45">
        <f t="shared" si="35"/>
        <v>1.1595617477138705E-4</v>
      </c>
    </row>
    <row r="47" spans="2:101">
      <c r="B47" s="56">
        <v>15</v>
      </c>
      <c r="C47" s="57">
        <f t="shared" si="14"/>
        <v>-5</v>
      </c>
      <c r="D47" s="58">
        <f t="shared" si="36"/>
        <v>50.065173816926396</v>
      </c>
      <c r="E47" s="58">
        <f t="shared" si="37"/>
        <v>3.7553050544715822</v>
      </c>
      <c r="F47" s="57">
        <f t="shared" si="38"/>
        <v>102.78811828650106</v>
      </c>
      <c r="I47">
        <f t="shared" si="15"/>
        <v>5.0065173816926399E-2</v>
      </c>
      <c r="J47">
        <f t="shared" si="53"/>
        <v>4.5065173816926402E-2</v>
      </c>
      <c r="K47">
        <f t="shared" si="53"/>
        <v>4.0065173816926397E-2</v>
      </c>
      <c r="L47">
        <f t="shared" si="53"/>
        <v>3.50651738169264E-2</v>
      </c>
      <c r="M47">
        <f t="shared" si="53"/>
        <v>3.0065173816926399E-2</v>
      </c>
      <c r="N47">
        <f t="shared" si="53"/>
        <v>2.5065173816926398E-2</v>
      </c>
      <c r="O47">
        <f t="shared" si="53"/>
        <v>2.0065173816926397E-2</v>
      </c>
      <c r="P47">
        <f t="shared" si="17"/>
        <v>1.5951916375999263E-2</v>
      </c>
      <c r="S47" s="45" t="str">
        <f t="shared" si="18"/>
        <v/>
      </c>
      <c r="T47" t="str">
        <f t="shared" si="19"/>
        <v/>
      </c>
      <c r="U47" t="str">
        <f t="shared" si="19"/>
        <v/>
      </c>
      <c r="V47" t="str">
        <f t="shared" si="19"/>
        <v/>
      </c>
      <c r="W47" t="str">
        <f t="shared" si="19"/>
        <v/>
      </c>
      <c r="X47" t="str">
        <f t="shared" si="19"/>
        <v/>
      </c>
      <c r="Y47" t="str">
        <f t="shared" si="19"/>
        <v/>
      </c>
      <c r="Z47" s="47">
        <f t="shared" si="19"/>
        <v>1.5951916375999263E-2</v>
      </c>
      <c r="AD47" s="45" t="str">
        <f t="shared" si="20"/>
        <v/>
      </c>
      <c r="AE47" t="str">
        <f t="shared" si="21"/>
        <v/>
      </c>
      <c r="AF47" t="str">
        <f t="shared" si="22"/>
        <v/>
      </c>
      <c r="AG47" t="str">
        <f t="shared" si="22"/>
        <v/>
      </c>
      <c r="AH47" t="str">
        <f t="shared" si="22"/>
        <v/>
      </c>
      <c r="AI47" t="str">
        <f t="shared" si="22"/>
        <v/>
      </c>
      <c r="AJ47" t="str">
        <f t="shared" si="22"/>
        <v/>
      </c>
      <c r="AK47" s="47">
        <f t="shared" si="23"/>
        <v>1.5951916375999263E-2</v>
      </c>
      <c r="AM47">
        <f t="shared" si="24"/>
        <v>3.7553050544715822</v>
      </c>
      <c r="AN47" s="45" t="str">
        <f t="shared" si="25"/>
        <v/>
      </c>
      <c r="AO47" t="str">
        <f t="shared" si="26"/>
        <v/>
      </c>
      <c r="AP47" t="str">
        <f t="shared" si="26"/>
        <v/>
      </c>
      <c r="AQ47" t="str">
        <f t="shared" si="26"/>
        <v/>
      </c>
      <c r="AR47" t="str">
        <f t="shared" si="26"/>
        <v/>
      </c>
      <c r="AS47" t="str">
        <f t="shared" si="26"/>
        <v/>
      </c>
      <c r="AT47" t="str">
        <f t="shared" si="26"/>
        <v/>
      </c>
      <c r="AU47" s="47">
        <f t="shared" si="39"/>
        <v>3.7553050544715822</v>
      </c>
      <c r="AV47">
        <f t="shared" si="27"/>
        <v>3.7553050544715822</v>
      </c>
      <c r="AW47" t="str">
        <f t="shared" si="28"/>
        <v/>
      </c>
      <c r="AX47" t="str">
        <f t="shared" si="29"/>
        <v/>
      </c>
      <c r="BA47">
        <f t="shared" si="40"/>
        <v>3.7553050544715822</v>
      </c>
      <c r="BB47" t="str">
        <f t="shared" si="41"/>
        <v/>
      </c>
      <c r="BC47" t="str">
        <f t="shared" si="30"/>
        <v/>
      </c>
      <c r="BD47" t="str">
        <f t="shared" si="30"/>
        <v/>
      </c>
      <c r="BE47" t="str">
        <f t="shared" si="30"/>
        <v/>
      </c>
      <c r="BF47" t="str">
        <f t="shared" si="30"/>
        <v/>
      </c>
      <c r="BG47" t="str">
        <f t="shared" si="30"/>
        <v/>
      </c>
      <c r="BH47" t="str">
        <f t="shared" si="30"/>
        <v/>
      </c>
      <c r="BI47">
        <f t="shared" si="31"/>
        <v>3.7553050544715822</v>
      </c>
      <c r="BL47" t="str">
        <f t="shared" si="42"/>
        <v/>
      </c>
      <c r="BM47" t="str">
        <f t="shared" si="43"/>
        <v/>
      </c>
      <c r="BN47" t="str">
        <f t="shared" si="44"/>
        <v/>
      </c>
      <c r="BO47" t="str">
        <f t="shared" si="32"/>
        <v/>
      </c>
      <c r="BP47" t="str">
        <f t="shared" si="32"/>
        <v/>
      </c>
      <c r="BQ47" t="str">
        <f t="shared" si="32"/>
        <v/>
      </c>
      <c r="BR47" t="str">
        <f t="shared" si="32"/>
        <v/>
      </c>
      <c r="BS47" t="str">
        <f t="shared" si="32"/>
        <v/>
      </c>
      <c r="BV47" s="1" t="str">
        <f t="shared" si="45"/>
        <v/>
      </c>
      <c r="BW47" t="str">
        <f t="shared" si="46"/>
        <v/>
      </c>
      <c r="BX47" t="str">
        <f t="shared" si="47"/>
        <v/>
      </c>
      <c r="BY47" t="str">
        <f t="shared" si="52"/>
        <v/>
      </c>
      <c r="CF47" s="45">
        <f t="shared" si="48"/>
        <v>2.8462632070107898E-11</v>
      </c>
      <c r="CG47">
        <f t="shared" si="49"/>
        <v>1.1385046347075463E-8</v>
      </c>
      <c r="CH47">
        <f t="shared" si="49"/>
        <v>2.8462470046745407E-8</v>
      </c>
      <c r="CI47">
        <f t="shared" si="49"/>
        <v>0</v>
      </c>
      <c r="CJ47">
        <f t="shared" si="49"/>
        <v>1.1378575543859443E-5</v>
      </c>
      <c r="CK47">
        <f t="shared" si="49"/>
        <v>0</v>
      </c>
      <c r="CL47">
        <f t="shared" si="49"/>
        <v>5.0998019546169679E-4</v>
      </c>
      <c r="CM47" s="45">
        <f t="shared" si="50"/>
        <v>5.2182017276904247E-2</v>
      </c>
      <c r="CP47" s="45">
        <f>0</f>
        <v>0</v>
      </c>
      <c r="CQ47">
        <f t="shared" si="51"/>
        <v>4.9999971537384134E-3</v>
      </c>
      <c r="CR47">
        <f t="shared" si="51"/>
        <v>0</v>
      </c>
      <c r="CS47">
        <f t="shared" si="51"/>
        <v>4.9997153898808048E-3</v>
      </c>
      <c r="CT47">
        <f t="shared" si="51"/>
        <v>4.9971553561140355E-3</v>
      </c>
      <c r="CU47">
        <f t="shared" si="51"/>
        <v>0</v>
      </c>
      <c r="CV47">
        <f t="shared" si="51"/>
        <v>0</v>
      </c>
      <c r="CW47" s="45">
        <f t="shared" si="35"/>
        <v>8.7834462878981197E-5</v>
      </c>
    </row>
    <row r="48" spans="2:101">
      <c r="B48" s="56">
        <v>15.2</v>
      </c>
      <c r="C48" s="57">
        <f t="shared" si="14"/>
        <v>-4.8000000000000007</v>
      </c>
      <c r="D48" s="58">
        <f t="shared" si="36"/>
        <v>47.772690444615733</v>
      </c>
      <c r="E48" s="58">
        <f t="shared" si="37"/>
        <v>3.8743118558835263</v>
      </c>
      <c r="F48" s="57">
        <f t="shared" si="38"/>
        <v>105.22863957178485</v>
      </c>
      <c r="I48">
        <f t="shared" si="15"/>
        <v>4.7772690444615733E-2</v>
      </c>
      <c r="J48">
        <f t="shared" si="53"/>
        <v>4.2772690444615735E-2</v>
      </c>
      <c r="K48">
        <f t="shared" si="53"/>
        <v>3.7772690444615731E-2</v>
      </c>
      <c r="L48">
        <f t="shared" si="53"/>
        <v>3.2772690444615733E-2</v>
      </c>
      <c r="M48">
        <f t="shared" si="53"/>
        <v>2.7772690444615732E-2</v>
      </c>
      <c r="N48">
        <f t="shared" si="53"/>
        <v>2.2772690444615731E-2</v>
      </c>
      <c r="O48">
        <f t="shared" si="53"/>
        <v>1.777269044461573E-2</v>
      </c>
      <c r="P48">
        <f t="shared" si="17"/>
        <v>1.3659433003688597E-2</v>
      </c>
      <c r="S48" s="45" t="str">
        <f t="shared" si="18"/>
        <v/>
      </c>
      <c r="T48" t="str">
        <f t="shared" si="19"/>
        <v/>
      </c>
      <c r="U48" t="str">
        <f t="shared" si="19"/>
        <v/>
      </c>
      <c r="V48" t="str">
        <f t="shared" si="19"/>
        <v/>
      </c>
      <c r="W48" t="str">
        <f t="shared" si="19"/>
        <v/>
      </c>
      <c r="X48" t="str">
        <f t="shared" si="19"/>
        <v/>
      </c>
      <c r="Y48" t="str">
        <f t="shared" si="19"/>
        <v/>
      </c>
      <c r="Z48" s="47">
        <f t="shared" si="19"/>
        <v>1.3659433003688597E-2</v>
      </c>
      <c r="AD48" s="45" t="str">
        <f t="shared" si="20"/>
        <v/>
      </c>
      <c r="AE48" t="str">
        <f>IF(J$24&lt;=0,"",IF(J48&lt;=0,"",IF(J$23&gt;$I$13,IF(2*J48&gt;J$24,"",J48*(1-(T$26/(T$26+1)))),"")))</f>
        <v/>
      </c>
      <c r="AF48" t="str">
        <f>IF(K$24&lt;=0,"",IF(T48="",IF(U48&lt;=0,"",IF(U48="","",U48*(1-U$26/(1+U$26)))),T48*T$26/(1+T$26)))</f>
        <v/>
      </c>
      <c r="AG48" t="str">
        <f t="shared" si="22"/>
        <v/>
      </c>
      <c r="AH48" t="str">
        <f t="shared" si="22"/>
        <v/>
      </c>
      <c r="AI48" t="str">
        <f t="shared" si="22"/>
        <v/>
      </c>
      <c r="AJ48" t="str">
        <f t="shared" si="22"/>
        <v/>
      </c>
      <c r="AK48" s="47">
        <f t="shared" si="23"/>
        <v>1.3659433003688597E-2</v>
      </c>
      <c r="AM48">
        <f t="shared" si="24"/>
        <v>3.8743118558835263</v>
      </c>
      <c r="AN48" s="45" t="str">
        <f t="shared" si="25"/>
        <v/>
      </c>
      <c r="AO48" t="str">
        <f t="shared" si="26"/>
        <v/>
      </c>
      <c r="AP48" t="str">
        <f t="shared" si="26"/>
        <v/>
      </c>
      <c r="AQ48" t="str">
        <f t="shared" si="26"/>
        <v/>
      </c>
      <c r="AR48" t="str">
        <f t="shared" si="26"/>
        <v/>
      </c>
      <c r="AS48" t="str">
        <f t="shared" si="26"/>
        <v/>
      </c>
      <c r="AT48" t="str">
        <f t="shared" si="26"/>
        <v/>
      </c>
      <c r="AU48" s="47">
        <f t="shared" si="39"/>
        <v>3.8743118558835263</v>
      </c>
      <c r="AV48">
        <f t="shared" si="27"/>
        <v>3.8743118558835263</v>
      </c>
      <c r="AW48" t="str">
        <f t="shared" si="28"/>
        <v/>
      </c>
      <c r="AX48" t="str">
        <f t="shared" si="29"/>
        <v/>
      </c>
      <c r="BA48">
        <f t="shared" si="40"/>
        <v>3.8743118558835263</v>
      </c>
      <c r="BB48" t="str">
        <f t="shared" si="41"/>
        <v/>
      </c>
      <c r="BC48" t="str">
        <f t="shared" si="30"/>
        <v/>
      </c>
      <c r="BD48" t="str">
        <f t="shared" si="30"/>
        <v/>
      </c>
      <c r="BE48" t="str">
        <f t="shared" si="30"/>
        <v/>
      </c>
      <c r="BF48" t="str">
        <f t="shared" si="30"/>
        <v/>
      </c>
      <c r="BG48" t="str">
        <f t="shared" si="30"/>
        <v/>
      </c>
      <c r="BH48" t="str">
        <f t="shared" si="30"/>
        <v/>
      </c>
      <c r="BI48">
        <f t="shared" si="31"/>
        <v>3.8743118558835263</v>
      </c>
      <c r="BL48" t="str">
        <f t="shared" si="42"/>
        <v/>
      </c>
      <c r="BM48" t="str">
        <f t="shared" si="43"/>
        <v/>
      </c>
      <c r="BN48" t="str">
        <f t="shared" si="44"/>
        <v/>
      </c>
      <c r="BO48" t="str">
        <f t="shared" si="32"/>
        <v/>
      </c>
      <c r="BP48" t="str">
        <f t="shared" si="32"/>
        <v/>
      </c>
      <c r="BQ48" t="str">
        <f t="shared" si="32"/>
        <v/>
      </c>
      <c r="BR48" t="str">
        <f t="shared" si="32"/>
        <v/>
      </c>
      <c r="BS48" t="str">
        <f t="shared" si="32"/>
        <v/>
      </c>
      <c r="BV48" s="1" t="str">
        <f t="shared" si="45"/>
        <v/>
      </c>
      <c r="BW48" t="str">
        <f t="shared" si="46"/>
        <v/>
      </c>
      <c r="BX48" t="str">
        <f t="shared" si="47"/>
        <v/>
      </c>
      <c r="BY48" t="str">
        <f t="shared" si="52"/>
        <v/>
      </c>
      <c r="CF48" s="45">
        <f t="shared" si="48"/>
        <v>3.7435346752158676E-11</v>
      </c>
      <c r="CG48">
        <f t="shared" si="49"/>
        <v>1.497412748963036E-8</v>
      </c>
      <c r="CH48">
        <f t="shared" si="49"/>
        <v>3.7435066473219863E-8</v>
      </c>
      <c r="CI48">
        <f t="shared" si="49"/>
        <v>0</v>
      </c>
      <c r="CJ48">
        <f t="shared" si="49"/>
        <v>1.4962935847026206E-5</v>
      </c>
      <c r="CK48">
        <f t="shared" si="49"/>
        <v>0</v>
      </c>
      <c r="CL48">
        <f t="shared" si="49"/>
        <v>6.4985385998528745E-4</v>
      </c>
      <c r="CM48" s="45">
        <f t="shared" si="50"/>
        <v>5.4501107327977215E-2</v>
      </c>
      <c r="CP48" s="45">
        <f>0</f>
        <v>0</v>
      </c>
      <c r="CQ48">
        <f t="shared" si="51"/>
        <v>4.9999962564681276E-3</v>
      </c>
      <c r="CR48">
        <f t="shared" si="51"/>
        <v>0</v>
      </c>
      <c r="CS48">
        <f t="shared" si="51"/>
        <v>4.9996256745584835E-3</v>
      </c>
      <c r="CT48">
        <f t="shared" si="51"/>
        <v>4.9962592660382429E-3</v>
      </c>
      <c r="CU48">
        <f t="shared" si="51"/>
        <v>0</v>
      </c>
      <c r="CV48">
        <f t="shared" si="51"/>
        <v>0</v>
      </c>
      <c r="CW48" s="45">
        <f t="shared" si="35"/>
        <v>6.6781804281159396E-5</v>
      </c>
    </row>
    <row r="49" spans="2:101">
      <c r="B49" s="56">
        <v>15.4</v>
      </c>
      <c r="C49" s="57">
        <f t="shared" si="14"/>
        <v>-4.5999999999999996</v>
      </c>
      <c r="D49" s="58">
        <f t="shared" si="36"/>
        <v>45.552570975377094</v>
      </c>
      <c r="E49" s="58">
        <f t="shared" si="37"/>
        <v>3.9960971087104937</v>
      </c>
      <c r="F49" s="57">
        <f t="shared" si="38"/>
        <v>107.63197369879046</v>
      </c>
      <c r="I49">
        <f t="shared" si="15"/>
        <v>4.5552570975377092E-2</v>
      </c>
      <c r="J49">
        <f t="shared" si="53"/>
        <v>4.0552570975377095E-2</v>
      </c>
      <c r="K49">
        <f t="shared" si="53"/>
        <v>3.555257097537709E-2</v>
      </c>
      <c r="L49">
        <f t="shared" si="53"/>
        <v>3.0552570975377093E-2</v>
      </c>
      <c r="M49">
        <f t="shared" si="53"/>
        <v>2.5552570975377092E-2</v>
      </c>
      <c r="N49">
        <f t="shared" si="53"/>
        <v>2.0552570975377091E-2</v>
      </c>
      <c r="O49">
        <f t="shared" si="53"/>
        <v>1.555257097537709E-2</v>
      </c>
      <c r="P49">
        <f t="shared" si="17"/>
        <v>1.1439313534449956E-2</v>
      </c>
      <c r="S49" s="45" t="str">
        <f t="shared" si="18"/>
        <v/>
      </c>
      <c r="T49" t="str">
        <f t="shared" si="19"/>
        <v/>
      </c>
      <c r="U49" t="str">
        <f t="shared" si="19"/>
        <v/>
      </c>
      <c r="V49" t="str">
        <f t="shared" si="19"/>
        <v/>
      </c>
      <c r="W49" t="str">
        <f t="shared" si="19"/>
        <v/>
      </c>
      <c r="X49" t="str">
        <f t="shared" si="19"/>
        <v/>
      </c>
      <c r="Y49" t="str">
        <f t="shared" si="19"/>
        <v/>
      </c>
      <c r="Z49" s="47">
        <f t="shared" si="19"/>
        <v>1.1439313534449956E-2</v>
      </c>
      <c r="AD49" s="45" t="str">
        <f t="shared" si="20"/>
        <v/>
      </c>
      <c r="AE49" t="str">
        <f t="shared" si="21"/>
        <v/>
      </c>
      <c r="AF49" t="str">
        <f t="shared" si="22"/>
        <v/>
      </c>
      <c r="AG49" t="str">
        <f t="shared" si="22"/>
        <v/>
      </c>
      <c r="AH49" t="str">
        <f t="shared" si="22"/>
        <v/>
      </c>
      <c r="AI49" t="str">
        <f t="shared" si="22"/>
        <v/>
      </c>
      <c r="AJ49" t="str">
        <f t="shared" si="22"/>
        <v/>
      </c>
      <c r="AK49" s="47">
        <f t="shared" si="23"/>
        <v>1.1439313534449956E-2</v>
      </c>
      <c r="AM49">
        <f t="shared" si="24"/>
        <v>3.9960971087104937</v>
      </c>
      <c r="AN49" s="45" t="str">
        <f t="shared" si="25"/>
        <v/>
      </c>
      <c r="AO49" t="str">
        <f t="shared" si="26"/>
        <v/>
      </c>
      <c r="AP49" t="str">
        <f t="shared" si="26"/>
        <v/>
      </c>
      <c r="AQ49" t="str">
        <f t="shared" si="26"/>
        <v/>
      </c>
      <c r="AR49" t="str">
        <f t="shared" si="26"/>
        <v/>
      </c>
      <c r="AS49" t="str">
        <f t="shared" si="26"/>
        <v/>
      </c>
      <c r="AT49" t="str">
        <f t="shared" si="26"/>
        <v/>
      </c>
      <c r="AU49" s="47">
        <f t="shared" si="39"/>
        <v>3.9960971087104937</v>
      </c>
      <c r="AV49">
        <f t="shared" si="27"/>
        <v>3.9960971087104937</v>
      </c>
      <c r="AW49" t="str">
        <f t="shared" si="28"/>
        <v/>
      </c>
      <c r="AX49" t="str">
        <f t="shared" si="29"/>
        <v/>
      </c>
      <c r="BA49">
        <f t="shared" si="40"/>
        <v>3.9960971087104937</v>
      </c>
      <c r="BB49" t="str">
        <f t="shared" si="41"/>
        <v/>
      </c>
      <c r="BC49" t="str">
        <f t="shared" si="30"/>
        <v/>
      </c>
      <c r="BD49" t="str">
        <f t="shared" si="30"/>
        <v/>
      </c>
      <c r="BE49" t="str">
        <f t="shared" si="30"/>
        <v/>
      </c>
      <c r="BF49" t="str">
        <f t="shared" si="30"/>
        <v/>
      </c>
      <c r="BG49" t="str">
        <f t="shared" si="30"/>
        <v/>
      </c>
      <c r="BH49" t="str">
        <f t="shared" si="30"/>
        <v/>
      </c>
      <c r="BI49">
        <f t="shared" si="31"/>
        <v>3.9960971087104937</v>
      </c>
      <c r="BL49" t="str">
        <f t="shared" si="42"/>
        <v/>
      </c>
      <c r="BM49" t="str">
        <f t="shared" si="43"/>
        <v/>
      </c>
      <c r="BN49" t="str">
        <f t="shared" si="44"/>
        <v/>
      </c>
      <c r="BO49" t="str">
        <f t="shared" si="32"/>
        <v/>
      </c>
      <c r="BP49" t="str">
        <f t="shared" si="32"/>
        <v/>
      </c>
      <c r="BQ49" t="str">
        <f t="shared" si="32"/>
        <v/>
      </c>
      <c r="BR49" t="str">
        <f t="shared" si="32"/>
        <v/>
      </c>
      <c r="BS49" t="str">
        <f t="shared" si="32"/>
        <v/>
      </c>
      <c r="BV49" s="1" t="str">
        <f t="shared" si="45"/>
        <v/>
      </c>
      <c r="BW49" t="str">
        <f t="shared" si="46"/>
        <v/>
      </c>
      <c r="BX49" t="str">
        <f t="shared" si="47"/>
        <v/>
      </c>
      <c r="BY49" t="str">
        <f t="shared" si="52"/>
        <v/>
      </c>
      <c r="CF49" s="45">
        <f t="shared" si="48"/>
        <v>4.9552676037319979E-11</v>
      </c>
      <c r="CG49">
        <f t="shared" si="49"/>
        <v>1.9821050771205855E-8</v>
      </c>
      <c r="CH49">
        <f t="shared" si="49"/>
        <v>4.9552184948646452E-8</v>
      </c>
      <c r="CI49">
        <f t="shared" si="49"/>
        <v>0</v>
      </c>
      <c r="CJ49">
        <f t="shared" si="49"/>
        <v>1.980144612203291E-5</v>
      </c>
      <c r="CK49">
        <f t="shared" si="49"/>
        <v>0</v>
      </c>
      <c r="CL49">
        <f t="shared" si="49"/>
        <v>8.2547539679136506E-4</v>
      </c>
      <c r="CM49" s="45">
        <f t="shared" si="50"/>
        <v>5.6741626865473745E-2</v>
      </c>
      <c r="CP49" s="45">
        <f>0</f>
        <v>0</v>
      </c>
      <c r="CQ49">
        <f t="shared" si="51"/>
        <v>4.9999950447373069E-3</v>
      </c>
      <c r="CR49">
        <f t="shared" si="51"/>
        <v>0</v>
      </c>
      <c r="CS49">
        <f t="shared" si="51"/>
        <v>4.9995045223441142E-3</v>
      </c>
      <c r="CT49">
        <f t="shared" si="51"/>
        <v>4.9950496384694914E-3</v>
      </c>
      <c r="CU49">
        <f t="shared" si="51"/>
        <v>0</v>
      </c>
      <c r="CV49">
        <f t="shared" si="51"/>
        <v>0</v>
      </c>
      <c r="CW49" s="45">
        <f t="shared" si="35"/>
        <v>5.0451362064021493E-5</v>
      </c>
    </row>
    <row r="50" spans="2:101">
      <c r="B50" s="56">
        <v>15.6</v>
      </c>
      <c r="C50" s="57">
        <f t="shared" si="14"/>
        <v>-4.4000000000000004</v>
      </c>
      <c r="D50" s="58">
        <f t="shared" si="36"/>
        <v>43.404554945260578</v>
      </c>
      <c r="E50" s="58">
        <f t="shared" si="37"/>
        <v>4.1257297083835178</v>
      </c>
      <c r="F50" s="57">
        <f t="shared" si="38"/>
        <v>110.01432989939269</v>
      </c>
      <c r="I50">
        <f t="shared" si="15"/>
        <v>4.3404554945260576E-2</v>
      </c>
      <c r="J50">
        <f t="shared" si="53"/>
        <v>3.8404554945260579E-2</v>
      </c>
      <c r="K50">
        <f t="shared" si="53"/>
        <v>3.3404554945260574E-2</v>
      </c>
      <c r="L50">
        <f t="shared" si="53"/>
        <v>2.8404554945260577E-2</v>
      </c>
      <c r="M50">
        <f t="shared" si="53"/>
        <v>2.3404554945260576E-2</v>
      </c>
      <c r="N50">
        <f t="shared" si="53"/>
        <v>1.8404554945260575E-2</v>
      </c>
      <c r="O50">
        <f t="shared" si="53"/>
        <v>1.3404554945260574E-2</v>
      </c>
      <c r="P50">
        <f t="shared" si="17"/>
        <v>9.29129750433344E-3</v>
      </c>
      <c r="S50" s="45" t="str">
        <f t="shared" si="18"/>
        <v/>
      </c>
      <c r="T50" t="str">
        <f t="shared" si="19"/>
        <v/>
      </c>
      <c r="U50" t="str">
        <f t="shared" si="19"/>
        <v/>
      </c>
      <c r="V50" t="str">
        <f t="shared" si="19"/>
        <v/>
      </c>
      <c r="W50" t="str">
        <f t="shared" si="19"/>
        <v/>
      </c>
      <c r="X50" t="str">
        <f t="shared" si="19"/>
        <v/>
      </c>
      <c r="Y50" t="str">
        <f t="shared" si="19"/>
        <v/>
      </c>
      <c r="Z50" s="47">
        <f t="shared" si="19"/>
        <v>9.29129750433344E-3</v>
      </c>
      <c r="AD50" s="45" t="str">
        <f t="shared" si="20"/>
        <v/>
      </c>
      <c r="AE50" t="str">
        <f t="shared" si="21"/>
        <v/>
      </c>
      <c r="AF50" t="str">
        <f t="shared" si="22"/>
        <v/>
      </c>
      <c r="AG50" t="str">
        <f t="shared" si="22"/>
        <v/>
      </c>
      <c r="AH50" t="str">
        <f t="shared" si="22"/>
        <v/>
      </c>
      <c r="AI50" t="str">
        <f t="shared" si="22"/>
        <v/>
      </c>
      <c r="AJ50" t="str">
        <f t="shared" si="22"/>
        <v/>
      </c>
      <c r="AK50" s="47">
        <f t="shared" si="23"/>
        <v>9.29129750433344E-3</v>
      </c>
      <c r="AM50">
        <f t="shared" si="24"/>
        <v>4.1257297083835178</v>
      </c>
      <c r="AN50" s="45" t="str">
        <f t="shared" si="25"/>
        <v/>
      </c>
      <c r="AO50" t="str">
        <f t="shared" si="26"/>
        <v/>
      </c>
      <c r="AP50" t="str">
        <f t="shared" si="26"/>
        <v/>
      </c>
      <c r="AQ50" t="str">
        <f t="shared" si="26"/>
        <v/>
      </c>
      <c r="AR50" t="str">
        <f t="shared" si="26"/>
        <v/>
      </c>
      <c r="AS50" t="str">
        <f t="shared" si="26"/>
        <v/>
      </c>
      <c r="AT50" t="str">
        <f t="shared" si="26"/>
        <v/>
      </c>
      <c r="AU50" s="47">
        <f t="shared" si="39"/>
        <v>4.1257297083835178</v>
      </c>
      <c r="AV50">
        <f t="shared" si="27"/>
        <v>4.1257297083835178</v>
      </c>
      <c r="AW50" t="str">
        <f t="shared" si="28"/>
        <v/>
      </c>
      <c r="AX50" t="str">
        <f t="shared" si="29"/>
        <v/>
      </c>
      <c r="BA50">
        <f t="shared" si="40"/>
        <v>4.1257297083835178</v>
      </c>
      <c r="BB50" t="str">
        <f t="shared" si="41"/>
        <v/>
      </c>
      <c r="BC50" t="str">
        <f t="shared" si="30"/>
        <v/>
      </c>
      <c r="BD50" t="str">
        <f t="shared" si="30"/>
        <v/>
      </c>
      <c r="BE50" t="str">
        <f t="shared" si="30"/>
        <v/>
      </c>
      <c r="BF50" t="str">
        <f t="shared" si="30"/>
        <v/>
      </c>
      <c r="BG50" t="str">
        <f t="shared" si="30"/>
        <v/>
      </c>
      <c r="BH50" t="str">
        <f t="shared" si="30"/>
        <v/>
      </c>
      <c r="BI50">
        <f t="shared" si="31"/>
        <v>4.1257297083835178</v>
      </c>
      <c r="BL50" t="str">
        <f t="shared" si="42"/>
        <v/>
      </c>
      <c r="BM50" t="str">
        <f t="shared" si="43"/>
        <v/>
      </c>
      <c r="BN50" t="str">
        <f t="shared" si="44"/>
        <v/>
      </c>
      <c r="BO50" t="str">
        <f t="shared" si="32"/>
        <v/>
      </c>
      <c r="BP50" t="str">
        <f t="shared" si="32"/>
        <v/>
      </c>
      <c r="BQ50" t="str">
        <f t="shared" si="32"/>
        <v/>
      </c>
      <c r="BR50" t="str">
        <f t="shared" si="32"/>
        <v/>
      </c>
      <c r="BS50" t="str">
        <f t="shared" si="32"/>
        <v/>
      </c>
      <c r="BV50" s="1" t="str">
        <f t="shared" si="45"/>
        <v/>
      </c>
      <c r="BW50" t="str">
        <f t="shared" si="46"/>
        <v/>
      </c>
      <c r="BX50" t="str">
        <f t="shared" si="47"/>
        <v/>
      </c>
      <c r="BY50" t="str">
        <f t="shared" si="52"/>
        <v/>
      </c>
      <c r="CF50" s="45">
        <f t="shared" si="48"/>
        <v>6.6788195957068087E-11</v>
      </c>
      <c r="CG50">
        <f t="shared" si="49"/>
        <v>2.6715242697570022E-8</v>
      </c>
      <c r="CH50">
        <f t="shared" si="49"/>
        <v>6.6787303836361128E-8</v>
      </c>
      <c r="CI50">
        <f t="shared" si="49"/>
        <v>0</v>
      </c>
      <c r="CJ50">
        <f t="shared" si="49"/>
        <v>2.6679640681429414E-5</v>
      </c>
      <c r="CK50">
        <f t="shared" si="49"/>
        <v>0</v>
      </c>
      <c r="CL50">
        <f t="shared" si="49"/>
        <v>1.0521742782614973E-3</v>
      </c>
      <c r="CM50" s="45">
        <f t="shared" si="50"/>
        <v>5.8905295028690352E-2</v>
      </c>
      <c r="CP50" s="45">
        <f>0</f>
        <v>0</v>
      </c>
      <c r="CQ50">
        <f t="shared" si="51"/>
        <v>4.9999933211893263E-3</v>
      </c>
      <c r="CR50">
        <f t="shared" si="51"/>
        <v>0</v>
      </c>
      <c r="CS50">
        <f t="shared" si="51"/>
        <v>4.9993322072417763E-3</v>
      </c>
      <c r="CT50">
        <f t="shared" si="51"/>
        <v>4.9933300898296427E-3</v>
      </c>
      <c r="CU50">
        <f t="shared" si="51"/>
        <v>0</v>
      </c>
      <c r="CV50">
        <f t="shared" si="51"/>
        <v>0</v>
      </c>
      <c r="CW50" s="45">
        <f t="shared" si="35"/>
        <v>3.7431764163940067E-5</v>
      </c>
    </row>
    <row r="51" spans="2:101">
      <c r="B51" s="56">
        <v>15.8</v>
      </c>
      <c r="C51" s="57">
        <f t="shared" si="14"/>
        <v>-4.1999999999999993</v>
      </c>
      <c r="D51" s="58">
        <f t="shared" si="36"/>
        <v>41.32824300536916</v>
      </c>
      <c r="E51" s="58">
        <f t="shared" si="37"/>
        <v>4.2704589167695426</v>
      </c>
      <c r="F51" s="57">
        <f t="shared" si="38"/>
        <v>112.40283789535502</v>
      </c>
      <c r="I51">
        <f t="shared" si="15"/>
        <v>4.1328243005369157E-2</v>
      </c>
      <c r="J51">
        <f t="shared" si="53"/>
        <v>3.632824300536916E-2</v>
      </c>
      <c r="K51">
        <f t="shared" si="53"/>
        <v>3.1328243005369155E-2</v>
      </c>
      <c r="L51">
        <f t="shared" si="53"/>
        <v>2.6328243005369158E-2</v>
      </c>
      <c r="M51">
        <f t="shared" si="53"/>
        <v>2.1328243005369157E-2</v>
      </c>
      <c r="N51">
        <f t="shared" si="53"/>
        <v>1.6328243005369156E-2</v>
      </c>
      <c r="O51">
        <f t="shared" si="53"/>
        <v>1.1328243005369155E-2</v>
      </c>
      <c r="P51">
        <f t="shared" si="17"/>
        <v>7.214985564442021E-3</v>
      </c>
      <c r="S51" s="45" t="str">
        <f t="shared" si="18"/>
        <v/>
      </c>
      <c r="T51" t="str">
        <f t="shared" si="19"/>
        <v/>
      </c>
      <c r="U51" t="str">
        <f t="shared" si="19"/>
        <v/>
      </c>
      <c r="V51" t="str">
        <f t="shared" si="19"/>
        <v/>
      </c>
      <c r="W51" t="str">
        <f t="shared" si="19"/>
        <v/>
      </c>
      <c r="X51" t="str">
        <f t="shared" si="19"/>
        <v/>
      </c>
      <c r="Y51" t="str">
        <f t="shared" si="19"/>
        <v/>
      </c>
      <c r="Z51" s="47">
        <f t="shared" si="19"/>
        <v>7.214985564442021E-3</v>
      </c>
      <c r="AD51" s="45" t="str">
        <f t="shared" si="20"/>
        <v/>
      </c>
      <c r="AE51" t="str">
        <f t="shared" si="21"/>
        <v/>
      </c>
      <c r="AF51" t="str">
        <f t="shared" si="22"/>
        <v/>
      </c>
      <c r="AG51" t="str">
        <f t="shared" si="22"/>
        <v/>
      </c>
      <c r="AH51" t="str">
        <f t="shared" si="22"/>
        <v/>
      </c>
      <c r="AI51" t="str">
        <f t="shared" si="22"/>
        <v/>
      </c>
      <c r="AJ51" t="str">
        <f t="shared" si="22"/>
        <v/>
      </c>
      <c r="AK51" s="47">
        <f t="shared" si="23"/>
        <v>7.214985564442021E-3</v>
      </c>
      <c r="AM51">
        <f t="shared" si="24"/>
        <v>4.2704589167695426</v>
      </c>
      <c r="AN51" s="45" t="str">
        <f t="shared" si="25"/>
        <v/>
      </c>
      <c r="AO51" t="str">
        <f t="shared" si="26"/>
        <v/>
      </c>
      <c r="AP51" t="str">
        <f t="shared" si="26"/>
        <v/>
      </c>
      <c r="AQ51" t="str">
        <f t="shared" si="26"/>
        <v/>
      </c>
      <c r="AR51" t="str">
        <f t="shared" si="26"/>
        <v/>
      </c>
      <c r="AS51" t="str">
        <f t="shared" si="26"/>
        <v/>
      </c>
      <c r="AT51" t="str">
        <f t="shared" si="26"/>
        <v/>
      </c>
      <c r="AU51" s="47">
        <f t="shared" si="39"/>
        <v>4.2704589167695426</v>
      </c>
      <c r="AV51">
        <f t="shared" si="27"/>
        <v>4.2704589167695426</v>
      </c>
      <c r="AW51" t="str">
        <f t="shared" si="28"/>
        <v/>
      </c>
      <c r="AX51" t="str">
        <f t="shared" si="29"/>
        <v/>
      </c>
      <c r="BA51">
        <f t="shared" si="40"/>
        <v>4.2704589167695426</v>
      </c>
      <c r="BB51" t="str">
        <f t="shared" si="41"/>
        <v/>
      </c>
      <c r="BC51" t="str">
        <f t="shared" si="30"/>
        <v/>
      </c>
      <c r="BD51" t="str">
        <f t="shared" si="30"/>
        <v/>
      </c>
      <c r="BE51" t="str">
        <f t="shared" si="30"/>
        <v/>
      </c>
      <c r="BF51" t="str">
        <f t="shared" si="30"/>
        <v/>
      </c>
      <c r="BG51" t="str">
        <f t="shared" si="30"/>
        <v/>
      </c>
      <c r="BH51" t="str">
        <f t="shared" si="30"/>
        <v/>
      </c>
      <c r="BI51">
        <f t="shared" si="31"/>
        <v>4.2704589167695426</v>
      </c>
      <c r="BL51" t="str">
        <f t="shared" si="42"/>
        <v/>
      </c>
      <c r="BM51" t="str">
        <f t="shared" si="43"/>
        <v/>
      </c>
      <c r="BN51" t="str">
        <f t="shared" si="44"/>
        <v/>
      </c>
      <c r="BO51" t="str">
        <f t="shared" si="32"/>
        <v/>
      </c>
      <c r="BP51" t="str">
        <f t="shared" si="32"/>
        <v/>
      </c>
      <c r="BQ51" t="str">
        <f t="shared" si="32"/>
        <v/>
      </c>
      <c r="BR51" t="str">
        <f t="shared" si="32"/>
        <v/>
      </c>
      <c r="BS51" t="str">
        <f t="shared" si="32"/>
        <v/>
      </c>
      <c r="BV51" s="1" t="str">
        <f t="shared" si="45"/>
        <v/>
      </c>
      <c r="BW51" t="str">
        <f t="shared" si="46"/>
        <v/>
      </c>
      <c r="BX51" t="str">
        <f t="shared" si="47"/>
        <v/>
      </c>
      <c r="BY51" t="str">
        <f t="shared" si="52"/>
        <v/>
      </c>
      <c r="CF51" s="45">
        <f t="shared" si="48"/>
        <v>9.3202791732006569E-11</v>
      </c>
      <c r="CG51">
        <f t="shared" si="49"/>
        <v>3.7281047198849243E-8</v>
      </c>
      <c r="CH51">
        <f t="shared" si="49"/>
        <v>9.3201054412314356E-8</v>
      </c>
      <c r="CI51">
        <f t="shared" si="49"/>
        <v>0</v>
      </c>
      <c r="CJ51">
        <f t="shared" si="49"/>
        <v>3.721175190953866E-5</v>
      </c>
      <c r="CK51">
        <f t="shared" si="49"/>
        <v>0</v>
      </c>
      <c r="CL51">
        <f t="shared" si="49"/>
        <v>1.3554939699091308E-3</v>
      </c>
      <c r="CM51" s="45">
        <f t="shared" si="50"/>
        <v>6.0993422479819447E-2</v>
      </c>
      <c r="CP51" s="45">
        <f>0</f>
        <v>0</v>
      </c>
      <c r="CQ51">
        <f t="shared" si="51"/>
        <v>4.9999906797382008E-3</v>
      </c>
      <c r="CR51">
        <f t="shared" si="51"/>
        <v>0</v>
      </c>
      <c r="CS51">
        <f t="shared" si="51"/>
        <v>4.9990681457855084E-3</v>
      </c>
      <c r="CT51">
        <f t="shared" si="51"/>
        <v>4.9906970620226159E-3</v>
      </c>
      <c r="CU51">
        <f t="shared" si="51"/>
        <v>0</v>
      </c>
      <c r="CV51">
        <f t="shared" si="51"/>
        <v>0</v>
      </c>
      <c r="CW51" s="45">
        <f t="shared" si="35"/>
        <v>2.6823230866178704E-5</v>
      </c>
    </row>
    <row r="52" spans="2:101">
      <c r="B52" s="56">
        <v>16</v>
      </c>
      <c r="C52" s="57">
        <f t="shared" si="14"/>
        <v>-4</v>
      </c>
      <c r="D52" s="58">
        <f t="shared" si="36"/>
        <v>39.323104584735439</v>
      </c>
      <c r="E52" s="58">
        <f t="shared" si="37"/>
        <v>4.4430941109307316</v>
      </c>
      <c r="F52" s="57">
        <f t="shared" si="38"/>
        <v>114.84684047471094</v>
      </c>
      <c r="I52">
        <f t="shared" si="15"/>
        <v>3.9323104584735438E-2</v>
      </c>
      <c r="J52">
        <f t="shared" si="53"/>
        <v>3.4323104584735441E-2</v>
      </c>
      <c r="K52">
        <f t="shared" si="53"/>
        <v>2.9323104584735436E-2</v>
      </c>
      <c r="L52">
        <f t="shared" si="53"/>
        <v>2.4323104584735439E-2</v>
      </c>
      <c r="M52">
        <f t="shared" si="53"/>
        <v>1.9323104584735438E-2</v>
      </c>
      <c r="N52">
        <f t="shared" si="53"/>
        <v>1.4323104584735437E-2</v>
      </c>
      <c r="O52">
        <f t="shared" si="53"/>
        <v>9.3231045847354359E-3</v>
      </c>
      <c r="P52">
        <f t="shared" si="17"/>
        <v>5.2098471438083022E-3</v>
      </c>
      <c r="S52" s="45" t="str">
        <f t="shared" si="18"/>
        <v/>
      </c>
      <c r="T52" t="str">
        <f t="shared" si="19"/>
        <v/>
      </c>
      <c r="U52" t="str">
        <f t="shared" si="19"/>
        <v/>
      </c>
      <c r="V52" t="str">
        <f t="shared" si="19"/>
        <v/>
      </c>
      <c r="W52" t="str">
        <f t="shared" si="19"/>
        <v/>
      </c>
      <c r="X52" t="str">
        <f t="shared" si="19"/>
        <v/>
      </c>
      <c r="Y52" t="str">
        <f t="shared" si="19"/>
        <v/>
      </c>
      <c r="Z52" s="47">
        <f t="shared" si="19"/>
        <v>5.2098471438083022E-3</v>
      </c>
      <c r="AD52" s="45" t="str">
        <f t="shared" si="20"/>
        <v/>
      </c>
      <c r="AE52" t="str">
        <f t="shared" si="21"/>
        <v/>
      </c>
      <c r="AF52" t="str">
        <f t="shared" si="22"/>
        <v/>
      </c>
      <c r="AG52" t="str">
        <f t="shared" si="22"/>
        <v/>
      </c>
      <c r="AH52" t="str">
        <f t="shared" si="22"/>
        <v/>
      </c>
      <c r="AI52" t="str">
        <f t="shared" si="22"/>
        <v/>
      </c>
      <c r="AJ52" t="str">
        <f t="shared" si="22"/>
        <v/>
      </c>
      <c r="AK52" s="47">
        <f t="shared" si="23"/>
        <v>5.2098471438083022E-3</v>
      </c>
      <c r="AM52">
        <f>IF(COUNT(AN52:AU52)=0,"",AVERAGE(AN52:AU52))</f>
        <v>4.4430941109307316</v>
      </c>
      <c r="AN52" s="45" t="str">
        <f t="shared" si="25"/>
        <v/>
      </c>
      <c r="AO52" t="str">
        <f t="shared" si="26"/>
        <v/>
      </c>
      <c r="AP52" t="str">
        <f t="shared" si="26"/>
        <v/>
      </c>
      <c r="AQ52" t="str">
        <f t="shared" si="26"/>
        <v/>
      </c>
      <c r="AR52" t="str">
        <f t="shared" si="26"/>
        <v/>
      </c>
      <c r="AS52" t="str">
        <f t="shared" si="26"/>
        <v/>
      </c>
      <c r="AT52" t="str">
        <f t="shared" si="26"/>
        <v/>
      </c>
      <c r="AU52" s="47">
        <f t="shared" si="39"/>
        <v>4.4430941109307316</v>
      </c>
      <c r="AV52">
        <f t="shared" si="27"/>
        <v>4.4430941109307316</v>
      </c>
      <c r="AW52" t="str">
        <f t="shared" si="28"/>
        <v/>
      </c>
      <c r="AX52" t="str">
        <f t="shared" si="29"/>
        <v/>
      </c>
      <c r="BA52">
        <f t="shared" si="40"/>
        <v>4.4430941109307316</v>
      </c>
      <c r="BB52" t="str">
        <f t="shared" si="41"/>
        <v/>
      </c>
      <c r="BC52" t="str">
        <f t="shared" si="30"/>
        <v/>
      </c>
      <c r="BD52" t="str">
        <f t="shared" si="30"/>
        <v/>
      </c>
      <c r="BE52" t="str">
        <f t="shared" si="30"/>
        <v/>
      </c>
      <c r="BF52" t="str">
        <f t="shared" si="30"/>
        <v/>
      </c>
      <c r="BG52" t="str">
        <f t="shared" si="30"/>
        <v/>
      </c>
      <c r="BH52" t="str">
        <f t="shared" si="30"/>
        <v/>
      </c>
      <c r="BI52">
        <f t="shared" si="31"/>
        <v>4.4430941109307316</v>
      </c>
      <c r="BL52" t="str">
        <f t="shared" si="42"/>
        <v/>
      </c>
      <c r="BM52" t="str">
        <f t="shared" si="43"/>
        <v/>
      </c>
      <c r="BN52" t="str">
        <f t="shared" si="44"/>
        <v/>
      </c>
      <c r="BO52" t="str">
        <f t="shared" si="32"/>
        <v/>
      </c>
      <c r="BP52" t="str">
        <f t="shared" si="32"/>
        <v/>
      </c>
      <c r="BQ52" t="str">
        <f t="shared" si="32"/>
        <v/>
      </c>
      <c r="BR52" t="str">
        <f t="shared" si="32"/>
        <v/>
      </c>
      <c r="BS52" t="str">
        <f t="shared" si="32"/>
        <v/>
      </c>
      <c r="BV52" s="1" t="str">
        <f t="shared" si="45"/>
        <v/>
      </c>
      <c r="BW52" t="str">
        <f t="shared" si="46"/>
        <v/>
      </c>
      <c r="BX52" t="str">
        <f t="shared" si="47"/>
        <v/>
      </c>
      <c r="BY52" t="str">
        <f t="shared" si="52"/>
        <v/>
      </c>
      <c r="CF52" s="45">
        <f t="shared" si="48"/>
        <v>1.3869605719368035E-10</v>
      </c>
      <c r="CG52">
        <f t="shared" si="49"/>
        <v>5.5478268985128919E-8</v>
      </c>
      <c r="CH52">
        <f t="shared" si="49"/>
        <v>1.3869220998114306E-7</v>
      </c>
      <c r="CI52">
        <f t="shared" si="49"/>
        <v>0</v>
      </c>
      <c r="CJ52">
        <f t="shared" si="49"/>
        <v>5.5324955812759385E-5</v>
      </c>
      <c r="CK52">
        <f t="shared" si="49"/>
        <v>0</v>
      </c>
      <c r="CL52">
        <f t="shared" si="49"/>
        <v>1.7813991283913925E-3</v>
      </c>
      <c r="CM52" s="45">
        <f t="shared" si="50"/>
        <v>6.3007128740065796E-2</v>
      </c>
      <c r="CP52" s="45">
        <f>0</f>
        <v>0</v>
      </c>
      <c r="CQ52">
        <f t="shared" si="51"/>
        <v>4.9999861304327537E-3</v>
      </c>
      <c r="CR52">
        <f t="shared" si="51"/>
        <v>0</v>
      </c>
      <c r="CS52">
        <f t="shared" si="51"/>
        <v>4.9986134240532967E-3</v>
      </c>
      <c r="CT52">
        <f t="shared" si="51"/>
        <v>4.9861687610468098E-3</v>
      </c>
      <c r="CU52">
        <f t="shared" si="51"/>
        <v>0</v>
      </c>
      <c r="CV52">
        <f t="shared" si="51"/>
        <v>0</v>
      </c>
      <c r="CW52" s="45">
        <f t="shared" si="35"/>
        <v>1.8025025733131654E-5</v>
      </c>
    </row>
    <row r="53" spans="2:101">
      <c r="B53" s="56">
        <v>16.2</v>
      </c>
      <c r="C53" s="57">
        <f t="shared" si="14"/>
        <v>-3.8000000000000007</v>
      </c>
      <c r="D53" s="58">
        <f t="shared" si="36"/>
        <v>37.388485647323343</v>
      </c>
      <c r="E53" s="58" t="e">
        <f t="shared" si="37"/>
        <v>#N/A</v>
      </c>
      <c r="F53" s="57" t="str">
        <f t="shared" si="38"/>
        <v/>
      </c>
      <c r="I53">
        <f t="shared" si="15"/>
        <v>3.738848564732334E-2</v>
      </c>
      <c r="J53">
        <f t="shared" si="53"/>
        <v>3.2388485647323342E-2</v>
      </c>
      <c r="K53">
        <f t="shared" si="53"/>
        <v>2.7388485647323338E-2</v>
      </c>
      <c r="L53">
        <f t="shared" si="53"/>
        <v>2.238848564732334E-2</v>
      </c>
      <c r="M53">
        <f t="shared" si="53"/>
        <v>1.7388485647323339E-2</v>
      </c>
      <c r="N53">
        <f t="shared" si="53"/>
        <v>1.2388485647323338E-2</v>
      </c>
      <c r="O53">
        <f t="shared" si="53"/>
        <v>7.3884856473233375E-3</v>
      </c>
      <c r="P53">
        <f t="shared" si="17"/>
        <v>3.2752282063962038E-3</v>
      </c>
      <c r="S53" s="45" t="str">
        <f t="shared" si="18"/>
        <v/>
      </c>
      <c r="T53" t="str">
        <f t="shared" si="19"/>
        <v/>
      </c>
      <c r="U53" t="str">
        <f t="shared" si="19"/>
        <v/>
      </c>
      <c r="V53" t="str">
        <f t="shared" si="19"/>
        <v/>
      </c>
      <c r="W53" t="str">
        <f t="shared" si="19"/>
        <v/>
      </c>
      <c r="X53" t="str">
        <f t="shared" si="19"/>
        <v/>
      </c>
      <c r="Y53" t="str">
        <f t="shared" si="19"/>
        <v/>
      </c>
      <c r="Z53" s="47">
        <f t="shared" si="19"/>
        <v>3.2752282063962038E-3</v>
      </c>
      <c r="AD53" s="45" t="str">
        <f t="shared" si="20"/>
        <v/>
      </c>
      <c r="AE53" t="str">
        <f t="shared" si="21"/>
        <v/>
      </c>
      <c r="AF53" t="str">
        <f t="shared" si="22"/>
        <v/>
      </c>
      <c r="AG53" t="str">
        <f t="shared" si="22"/>
        <v/>
      </c>
      <c r="AH53" t="str">
        <f t="shared" si="22"/>
        <v/>
      </c>
      <c r="AI53" t="str">
        <f t="shared" si="22"/>
        <v/>
      </c>
      <c r="AJ53" t="str">
        <f t="shared" si="22"/>
        <v/>
      </c>
      <c r="AK53" s="47">
        <f t="shared" si="23"/>
        <v>3.2752282063962038E-3</v>
      </c>
      <c r="AM53">
        <f t="shared" ref="AM53:AM116" si="54">IF(COUNT(AN53:AU53)=0,"",AVERAGE(AN53:AU53))</f>
        <v>4.6728150546548788</v>
      </c>
      <c r="AN53" s="45" t="str">
        <f t="shared" si="25"/>
        <v/>
      </c>
      <c r="AO53" t="str">
        <f t="shared" si="26"/>
        <v/>
      </c>
      <c r="AP53" t="str">
        <f t="shared" si="26"/>
        <v/>
      </c>
      <c r="AQ53" t="str">
        <f t="shared" si="26"/>
        <v/>
      </c>
      <c r="AR53" t="str">
        <f t="shared" si="26"/>
        <v/>
      </c>
      <c r="AS53" t="str">
        <f t="shared" si="26"/>
        <v/>
      </c>
      <c r="AT53" t="str">
        <f t="shared" si="26"/>
        <v/>
      </c>
      <c r="AU53" s="47">
        <f t="shared" si="39"/>
        <v>4.6728150546548788</v>
      </c>
      <c r="AV53">
        <f t="shared" si="27"/>
        <v>4.6728150546548788</v>
      </c>
      <c r="AW53" t="str">
        <f t="shared" si="28"/>
        <v/>
      </c>
      <c r="AX53" t="str">
        <f t="shared" si="29"/>
        <v/>
      </c>
      <c r="BA53" t="str">
        <f t="shared" si="40"/>
        <v/>
      </c>
      <c r="BB53" t="str">
        <f t="shared" si="41"/>
        <v/>
      </c>
      <c r="BC53" t="str">
        <f t="shared" si="30"/>
        <v/>
      </c>
      <c r="BD53" t="str">
        <f t="shared" si="30"/>
        <v/>
      </c>
      <c r="BE53" t="str">
        <f t="shared" si="30"/>
        <v/>
      </c>
      <c r="BF53" t="str">
        <f t="shared" si="30"/>
        <v/>
      </c>
      <c r="BG53" t="str">
        <f t="shared" si="30"/>
        <v/>
      </c>
      <c r="BH53" t="str">
        <f t="shared" si="30"/>
        <v/>
      </c>
      <c r="BI53" t="str">
        <f t="shared" si="31"/>
        <v/>
      </c>
      <c r="BL53" t="str">
        <f t="shared" si="42"/>
        <v/>
      </c>
      <c r="BM53" t="str">
        <f t="shared" si="43"/>
        <v/>
      </c>
      <c r="BN53" t="str">
        <f t="shared" si="44"/>
        <v/>
      </c>
      <c r="BO53" t="str">
        <f t="shared" si="32"/>
        <v/>
      </c>
      <c r="BP53" t="str">
        <f t="shared" si="32"/>
        <v/>
      </c>
      <c r="BQ53" t="str">
        <f t="shared" si="32"/>
        <v/>
      </c>
      <c r="BR53" t="str">
        <f t="shared" si="32"/>
        <v/>
      </c>
      <c r="BS53" t="str">
        <f t="shared" si="32"/>
        <v/>
      </c>
      <c r="BV53" s="1" t="str">
        <f t="shared" si="45"/>
        <v/>
      </c>
      <c r="BW53" t="str">
        <f t="shared" si="46"/>
        <v/>
      </c>
      <c r="BX53" t="str">
        <f t="shared" si="47"/>
        <v/>
      </c>
      <c r="BY53" t="str">
        <f t="shared" si="52"/>
        <v/>
      </c>
      <c r="CF53" s="45" t="str">
        <f t="shared" si="48"/>
        <v/>
      </c>
      <c r="CG53" t="str">
        <f t="shared" si="49"/>
        <v/>
      </c>
      <c r="CH53" t="str">
        <f t="shared" si="49"/>
        <v/>
      </c>
      <c r="CI53" t="str">
        <f t="shared" si="49"/>
        <v/>
      </c>
      <c r="CJ53" t="str">
        <f t="shared" si="49"/>
        <v/>
      </c>
      <c r="CK53" t="str">
        <f t="shared" si="49"/>
        <v/>
      </c>
      <c r="CL53" t="str">
        <f t="shared" si="49"/>
        <v/>
      </c>
      <c r="CM53" s="45" t="str">
        <f t="shared" si="50"/>
        <v/>
      </c>
      <c r="CP53" s="45">
        <f>0</f>
        <v>0</v>
      </c>
      <c r="CQ53" t="str">
        <f t="shared" si="51"/>
        <v/>
      </c>
      <c r="CR53" t="str">
        <f t="shared" si="51"/>
        <v/>
      </c>
      <c r="CS53" t="str">
        <f t="shared" si="51"/>
        <v/>
      </c>
      <c r="CT53" t="str">
        <f t="shared" si="51"/>
        <v/>
      </c>
      <c r="CU53" t="str">
        <f t="shared" si="51"/>
        <v/>
      </c>
      <c r="CV53" t="str">
        <f t="shared" si="51"/>
        <v/>
      </c>
      <c r="CW53" s="45" t="str">
        <f t="shared" si="35"/>
        <v/>
      </c>
    </row>
    <row r="54" spans="2:101">
      <c r="B54" s="56">
        <v>16.399999999999999</v>
      </c>
      <c r="C54" s="57">
        <f t="shared" si="14"/>
        <v>-3.6000000000000014</v>
      </c>
      <c r="D54" s="58">
        <f t="shared" si="36"/>
        <v>35.523616506177618</v>
      </c>
      <c r="E54" s="58" t="e">
        <f t="shared" si="37"/>
        <v>#N/A</v>
      </c>
      <c r="F54" s="57" t="str">
        <f t="shared" si="38"/>
        <v/>
      </c>
      <c r="I54">
        <f t="shared" si="15"/>
        <v>3.5523616506177615E-2</v>
      </c>
      <c r="J54">
        <f t="shared" si="53"/>
        <v>3.0523616506177614E-2</v>
      </c>
      <c r="K54">
        <f t="shared" si="53"/>
        <v>2.5523616506177613E-2</v>
      </c>
      <c r="L54">
        <f t="shared" si="53"/>
        <v>2.0523616506177615E-2</v>
      </c>
      <c r="M54">
        <f t="shared" si="53"/>
        <v>1.5523616506177614E-2</v>
      </c>
      <c r="N54">
        <f t="shared" si="53"/>
        <v>1.0523616506177613E-2</v>
      </c>
      <c r="O54">
        <f t="shared" si="53"/>
        <v>5.5236165061776123E-3</v>
      </c>
      <c r="P54">
        <f t="shared" si="17"/>
        <v>1.4103590652504785E-3</v>
      </c>
      <c r="S54" s="45" t="str">
        <f t="shared" si="18"/>
        <v/>
      </c>
      <c r="T54" t="str">
        <f t="shared" si="19"/>
        <v/>
      </c>
      <c r="U54" t="str">
        <f t="shared" si="19"/>
        <v/>
      </c>
      <c r="V54" t="str">
        <f t="shared" si="19"/>
        <v/>
      </c>
      <c r="W54" t="str">
        <f t="shared" si="19"/>
        <v/>
      </c>
      <c r="X54" t="str">
        <f t="shared" si="19"/>
        <v/>
      </c>
      <c r="Y54" t="str">
        <f t="shared" si="19"/>
        <v/>
      </c>
      <c r="Z54" s="47">
        <f t="shared" si="19"/>
        <v>1.4103590652504785E-3</v>
      </c>
      <c r="AD54" s="45" t="str">
        <f t="shared" si="20"/>
        <v/>
      </c>
      <c r="AE54" t="str">
        <f t="shared" si="21"/>
        <v/>
      </c>
      <c r="AF54" t="str">
        <f t="shared" si="22"/>
        <v/>
      </c>
      <c r="AG54" t="str">
        <f t="shared" si="22"/>
        <v/>
      </c>
      <c r="AH54" t="str">
        <f t="shared" si="22"/>
        <v/>
      </c>
      <c r="AI54" t="str">
        <f t="shared" si="22"/>
        <v/>
      </c>
      <c r="AJ54" t="str">
        <f t="shared" si="22"/>
        <v/>
      </c>
      <c r="AK54" s="47">
        <f t="shared" si="23"/>
        <v>1.4103590652504785E-3</v>
      </c>
      <c r="AM54">
        <f t="shared" si="54"/>
        <v>5.0642265547694185</v>
      </c>
      <c r="AN54" s="45" t="str">
        <f t="shared" si="25"/>
        <v/>
      </c>
      <c r="AO54" t="str">
        <f t="shared" si="26"/>
        <v/>
      </c>
      <c r="AP54" t="str">
        <f t="shared" si="26"/>
        <v/>
      </c>
      <c r="AQ54" t="str">
        <f t="shared" si="26"/>
        <v/>
      </c>
      <c r="AR54" t="str">
        <f t="shared" si="26"/>
        <v/>
      </c>
      <c r="AS54" t="str">
        <f t="shared" si="26"/>
        <v/>
      </c>
      <c r="AT54" t="str">
        <f t="shared" si="26"/>
        <v/>
      </c>
      <c r="AU54" s="47">
        <f t="shared" si="39"/>
        <v>5.0642265547694185</v>
      </c>
      <c r="AV54">
        <f t="shared" si="27"/>
        <v>5.0642265547694185</v>
      </c>
      <c r="AW54" t="str">
        <f t="shared" si="28"/>
        <v/>
      </c>
      <c r="AX54" t="str">
        <f t="shared" si="29"/>
        <v/>
      </c>
      <c r="BA54" t="str">
        <f t="shared" si="40"/>
        <v/>
      </c>
      <c r="BB54" t="str">
        <f t="shared" si="41"/>
        <v/>
      </c>
      <c r="BC54" t="str">
        <f t="shared" si="30"/>
        <v/>
      </c>
      <c r="BD54" t="str">
        <f t="shared" si="30"/>
        <v/>
      </c>
      <c r="BE54" t="str">
        <f t="shared" si="30"/>
        <v/>
      </c>
      <c r="BF54" t="str">
        <f t="shared" si="30"/>
        <v/>
      </c>
      <c r="BG54" t="str">
        <f t="shared" si="30"/>
        <v/>
      </c>
      <c r="BH54" t="str">
        <f t="shared" si="30"/>
        <v/>
      </c>
      <c r="BI54" t="str">
        <f t="shared" si="31"/>
        <v/>
      </c>
      <c r="BL54" t="str">
        <f t="shared" si="42"/>
        <v/>
      </c>
      <c r="BM54" t="str">
        <f t="shared" si="43"/>
        <v/>
      </c>
      <c r="BN54" t="str">
        <f t="shared" si="44"/>
        <v/>
      </c>
      <c r="BO54" t="str">
        <f t="shared" si="32"/>
        <v/>
      </c>
      <c r="BP54" t="str">
        <f t="shared" si="32"/>
        <v/>
      </c>
      <c r="BQ54" t="str">
        <f t="shared" si="32"/>
        <v/>
      </c>
      <c r="BR54" t="str">
        <f t="shared" si="32"/>
        <v/>
      </c>
      <c r="BS54" t="str">
        <f t="shared" si="32"/>
        <v/>
      </c>
      <c r="BV54" s="1" t="str">
        <f t="shared" si="45"/>
        <v/>
      </c>
      <c r="BW54" t="str">
        <f t="shared" si="46"/>
        <v/>
      </c>
      <c r="BX54" t="str">
        <f t="shared" si="47"/>
        <v/>
      </c>
      <c r="BY54" t="str">
        <f t="shared" si="52"/>
        <v/>
      </c>
      <c r="CF54" s="45" t="str">
        <f t="shared" si="48"/>
        <v/>
      </c>
      <c r="CG54" t="str">
        <f t="shared" si="49"/>
        <v/>
      </c>
      <c r="CH54" t="str">
        <f t="shared" si="49"/>
        <v/>
      </c>
      <c r="CI54" t="str">
        <f t="shared" si="49"/>
        <v/>
      </c>
      <c r="CJ54" t="str">
        <f t="shared" si="49"/>
        <v/>
      </c>
      <c r="CK54" t="str">
        <f t="shared" si="49"/>
        <v/>
      </c>
      <c r="CL54" t="str">
        <f t="shared" si="49"/>
        <v/>
      </c>
      <c r="CM54" s="45" t="str">
        <f t="shared" si="50"/>
        <v/>
      </c>
      <c r="CP54" s="45">
        <f>0</f>
        <v>0</v>
      </c>
      <c r="CQ54" t="str">
        <f t="shared" si="51"/>
        <v/>
      </c>
      <c r="CR54" t="str">
        <f t="shared" si="51"/>
        <v/>
      </c>
      <c r="CS54" t="str">
        <f t="shared" si="51"/>
        <v/>
      </c>
      <c r="CT54" t="str">
        <f t="shared" si="51"/>
        <v/>
      </c>
      <c r="CU54" t="str">
        <f t="shared" si="51"/>
        <v/>
      </c>
      <c r="CV54" t="str">
        <f t="shared" si="51"/>
        <v/>
      </c>
      <c r="CW54" s="45" t="str">
        <f t="shared" si="35"/>
        <v/>
      </c>
    </row>
    <row r="55" spans="2:101">
      <c r="B55" s="56">
        <v>16.600000000000001</v>
      </c>
      <c r="C55" s="57">
        <f t="shared" si="14"/>
        <v>-3.3999999999999986</v>
      </c>
      <c r="D55" s="58">
        <f t="shared" si="36"/>
        <v>33.727619659243906</v>
      </c>
      <c r="E55" s="58">
        <f t="shared" si="37"/>
        <v>4.9536599114885629</v>
      </c>
      <c r="F55" s="57">
        <f t="shared" si="38"/>
        <v>115.73418025907011</v>
      </c>
      <c r="I55">
        <f t="shared" si="15"/>
        <v>3.372761965924391E-2</v>
      </c>
      <c r="J55">
        <f t="shared" si="53"/>
        <v>2.8727619659243909E-2</v>
      </c>
      <c r="K55">
        <f t="shared" si="53"/>
        <v>2.3727619659243908E-2</v>
      </c>
      <c r="L55">
        <f t="shared" si="53"/>
        <v>1.872761965924391E-2</v>
      </c>
      <c r="M55">
        <f t="shared" si="53"/>
        <v>1.3727619659243909E-2</v>
      </c>
      <c r="N55">
        <f t="shared" si="53"/>
        <v>8.7276196592439084E-3</v>
      </c>
      <c r="O55">
        <f t="shared" si="53"/>
        <v>3.7276196592439075E-3</v>
      </c>
      <c r="P55">
        <f t="shared" si="17"/>
        <v>-3.8563778168322627E-4</v>
      </c>
      <c r="S55" s="45" t="str">
        <f t="shared" si="18"/>
        <v/>
      </c>
      <c r="T55" t="str">
        <f t="shared" si="19"/>
        <v/>
      </c>
      <c r="U55" t="str">
        <f t="shared" si="19"/>
        <v/>
      </c>
      <c r="V55" t="str">
        <f t="shared" si="19"/>
        <v/>
      </c>
      <c r="W55" t="str">
        <f t="shared" si="19"/>
        <v/>
      </c>
      <c r="X55" t="str">
        <f t="shared" si="19"/>
        <v/>
      </c>
      <c r="Y55">
        <f t="shared" si="19"/>
        <v>3.7276196592439075E-3</v>
      </c>
      <c r="Z55" s="47" t="str">
        <f t="shared" si="19"/>
        <v/>
      </c>
      <c r="AD55" s="45" t="str">
        <f t="shared" si="20"/>
        <v/>
      </c>
      <c r="AE55" t="str">
        <f t="shared" si="21"/>
        <v/>
      </c>
      <c r="AF55" t="str">
        <f t="shared" si="22"/>
        <v/>
      </c>
      <c r="AG55" t="str">
        <f t="shared" si="22"/>
        <v/>
      </c>
      <c r="AH55" t="str">
        <f t="shared" si="22"/>
        <v/>
      </c>
      <c r="AI55" t="str">
        <f t="shared" si="22"/>
        <v/>
      </c>
      <c r="AJ55">
        <f t="shared" si="22"/>
        <v>1.5786316481699494E-3</v>
      </c>
      <c r="AK55" s="47">
        <f t="shared" si="23"/>
        <v>2.1489880110739583E-3</v>
      </c>
      <c r="AM55">
        <f t="shared" si="54"/>
        <v>4.9536599114885629</v>
      </c>
      <c r="AN55" s="45" t="str">
        <f t="shared" si="25"/>
        <v/>
      </c>
      <c r="AO55" t="str">
        <f t="shared" si="26"/>
        <v/>
      </c>
      <c r="AP55" t="str">
        <f t="shared" si="26"/>
        <v/>
      </c>
      <c r="AQ55" t="str">
        <f t="shared" si="26"/>
        <v/>
      </c>
      <c r="AR55" t="str">
        <f t="shared" si="26"/>
        <v/>
      </c>
      <c r="AS55" t="str">
        <f t="shared" si="26"/>
        <v/>
      </c>
      <c r="AT55">
        <f t="shared" si="26"/>
        <v>5.0359190285473643</v>
      </c>
      <c r="AU55" s="47">
        <f t="shared" si="39"/>
        <v>4.8714007944297615</v>
      </c>
      <c r="AV55">
        <f t="shared" si="27"/>
        <v>4.8714007944297615</v>
      </c>
      <c r="AW55" t="str">
        <f t="shared" si="28"/>
        <v/>
      </c>
      <c r="AX55" t="str">
        <f t="shared" si="29"/>
        <v/>
      </c>
      <c r="BA55">
        <f t="shared" si="40"/>
        <v>4.9536599114885629</v>
      </c>
      <c r="BB55" t="str">
        <f t="shared" si="41"/>
        <v/>
      </c>
      <c r="BC55" t="str">
        <f t="shared" si="30"/>
        <v/>
      </c>
      <c r="BD55" t="str">
        <f t="shared" si="30"/>
        <v/>
      </c>
      <c r="BE55" t="str">
        <f t="shared" si="30"/>
        <v/>
      </c>
      <c r="BF55" t="str">
        <f t="shared" si="30"/>
        <v/>
      </c>
      <c r="BG55" t="str">
        <f t="shared" si="30"/>
        <v/>
      </c>
      <c r="BH55">
        <f t="shared" si="30"/>
        <v>4.9536599114885629</v>
      </c>
      <c r="BI55" t="str">
        <f t="shared" si="31"/>
        <v/>
      </c>
      <c r="BL55" t="str">
        <f t="shared" si="42"/>
        <v/>
      </c>
      <c r="BM55" t="str">
        <f t="shared" si="43"/>
        <v/>
      </c>
      <c r="BN55" t="str">
        <f t="shared" si="44"/>
        <v/>
      </c>
      <c r="BO55" t="str">
        <f t="shared" si="32"/>
        <v/>
      </c>
      <c r="BP55" t="str">
        <f t="shared" si="32"/>
        <v/>
      </c>
      <c r="BQ55" t="str">
        <f t="shared" si="32"/>
        <v/>
      </c>
      <c r="BR55" t="str">
        <f t="shared" si="32"/>
        <v/>
      </c>
      <c r="BS55" t="str">
        <f t="shared" si="32"/>
        <v/>
      </c>
      <c r="BV55" s="1" t="str">
        <f t="shared" si="45"/>
        <v/>
      </c>
      <c r="BW55" t="str">
        <f t="shared" si="46"/>
        <v/>
      </c>
      <c r="BX55" t="str">
        <f t="shared" si="47"/>
        <v/>
      </c>
      <c r="BY55" t="str">
        <f t="shared" si="52"/>
        <v/>
      </c>
      <c r="CF55" s="45">
        <f t="shared" si="48"/>
        <v>4.4939673811227006E-10</v>
      </c>
      <c r="CG55">
        <f t="shared" si="49"/>
        <v>1.7975707960000337E-7</v>
      </c>
      <c r="CH55">
        <f t="shared" si="49"/>
        <v>4.4935635025665913E-7</v>
      </c>
      <c r="CI55">
        <f t="shared" si="49"/>
        <v>0</v>
      </c>
      <c r="CJ55">
        <f t="shared" si="49"/>
        <v>1.7815742790548418E-4</v>
      </c>
      <c r="CK55">
        <f t="shared" si="49"/>
        <v>0</v>
      </c>
      <c r="CL55">
        <f t="shared" si="49"/>
        <v>3.2100209306443854E-3</v>
      </c>
      <c r="CM55" s="45">
        <f t="shared" si="50"/>
        <v>6.2388883552568782E-2</v>
      </c>
      <c r="CP55" s="45">
        <f>0</f>
        <v>0</v>
      </c>
      <c r="CQ55">
        <f t="shared" si="51"/>
        <v>4.9999550607301001E-3</v>
      </c>
      <c r="CR55">
        <f t="shared" si="51"/>
        <v>0</v>
      </c>
      <c r="CS55">
        <f t="shared" si="51"/>
        <v>4.9955100681403413E-3</v>
      </c>
      <c r="CT55">
        <f t="shared" si="51"/>
        <v>4.9554606430236292E-3</v>
      </c>
      <c r="CU55">
        <f t="shared" si="51"/>
        <v>0</v>
      </c>
      <c r="CV55">
        <f t="shared" si="51"/>
        <v>0</v>
      </c>
      <c r="CW55" s="45">
        <f t="shared" si="35"/>
        <v>5.5630132308068436E-6</v>
      </c>
    </row>
    <row r="56" spans="2:101">
      <c r="B56" s="56">
        <v>16.8</v>
      </c>
      <c r="C56" s="57">
        <f t="shared" si="14"/>
        <v>-3.1999999999999993</v>
      </c>
      <c r="D56" s="58">
        <f t="shared" si="36"/>
        <v>31.999517613009818</v>
      </c>
      <c r="E56" s="58" t="e">
        <f t="shared" si="37"/>
        <v>#N/A</v>
      </c>
      <c r="F56" s="57" t="str">
        <f t="shared" si="38"/>
        <v/>
      </c>
      <c r="I56">
        <f t="shared" si="15"/>
        <v>3.1999517613009815E-2</v>
      </c>
      <c r="J56">
        <f t="shared" si="53"/>
        <v>2.6999517613009814E-2</v>
      </c>
      <c r="K56">
        <f t="shared" si="53"/>
        <v>2.1999517613009813E-2</v>
      </c>
      <c r="L56">
        <f t="shared" si="53"/>
        <v>1.6999517613009815E-2</v>
      </c>
      <c r="M56">
        <f t="shared" si="53"/>
        <v>1.1999517613009814E-2</v>
      </c>
      <c r="N56">
        <f t="shared" si="53"/>
        <v>6.9995176130098133E-3</v>
      </c>
      <c r="O56">
        <f t="shared" si="53"/>
        <v>1.9995176130098123E-3</v>
      </c>
      <c r="P56">
        <f t="shared" si="17"/>
        <v>-2.1137398279173214E-3</v>
      </c>
      <c r="S56" s="45" t="str">
        <f t="shared" si="18"/>
        <v/>
      </c>
      <c r="T56" t="str">
        <f t="shared" si="19"/>
        <v/>
      </c>
      <c r="U56" t="str">
        <f t="shared" si="19"/>
        <v/>
      </c>
      <c r="V56" t="str">
        <f t="shared" si="19"/>
        <v/>
      </c>
      <c r="W56" t="str">
        <f t="shared" si="19"/>
        <v/>
      </c>
      <c r="X56" t="str">
        <f t="shared" si="19"/>
        <v/>
      </c>
      <c r="Y56">
        <f t="shared" si="19"/>
        <v>1.9995176130098123E-3</v>
      </c>
      <c r="Z56" s="47" t="str">
        <f t="shared" si="19"/>
        <v/>
      </c>
      <c r="AD56" s="45" t="str">
        <f t="shared" si="20"/>
        <v/>
      </c>
      <c r="AE56" t="str">
        <f t="shared" si="21"/>
        <v/>
      </c>
      <c r="AF56" t="str">
        <f t="shared" si="22"/>
        <v/>
      </c>
      <c r="AG56" t="str">
        <f t="shared" si="22"/>
        <v/>
      </c>
      <c r="AH56" t="str">
        <f t="shared" si="22"/>
        <v/>
      </c>
      <c r="AI56" t="str">
        <f t="shared" si="22"/>
        <v/>
      </c>
      <c r="AJ56">
        <f t="shared" si="22"/>
        <v>8.4678751415609085E-4</v>
      </c>
      <c r="AK56" s="47">
        <f t="shared" si="23"/>
        <v>1.1527300988537215E-3</v>
      </c>
      <c r="AM56">
        <f t="shared" si="54"/>
        <v>5.2729231139331478</v>
      </c>
      <c r="AN56" s="45" t="str">
        <f t="shared" si="25"/>
        <v/>
      </c>
      <c r="AO56" t="str">
        <f t="shared" si="26"/>
        <v/>
      </c>
      <c r="AP56" t="str">
        <f t="shared" si="26"/>
        <v/>
      </c>
      <c r="AQ56" t="str">
        <f t="shared" si="26"/>
        <v/>
      </c>
      <c r="AR56" t="str">
        <f t="shared" si="26"/>
        <v/>
      </c>
      <c r="AS56" t="str">
        <f t="shared" si="26"/>
        <v/>
      </c>
      <c r="AT56">
        <f t="shared" si="26"/>
        <v>5.3906097052255939</v>
      </c>
      <c r="AU56" s="47">
        <f t="shared" si="39"/>
        <v>5.1552365226407026</v>
      </c>
      <c r="AV56">
        <f t="shared" si="27"/>
        <v>5.1552365226407026</v>
      </c>
      <c r="AW56" t="str">
        <f t="shared" si="28"/>
        <v/>
      </c>
      <c r="AX56" t="str">
        <f t="shared" si="29"/>
        <v/>
      </c>
      <c r="BA56" t="str">
        <f t="shared" si="40"/>
        <v/>
      </c>
      <c r="BB56" t="str">
        <f t="shared" si="41"/>
        <v/>
      </c>
      <c r="BC56" t="str">
        <f t="shared" si="30"/>
        <v/>
      </c>
      <c r="BD56" t="str">
        <f t="shared" si="30"/>
        <v/>
      </c>
      <c r="BE56" t="str">
        <f t="shared" si="30"/>
        <v/>
      </c>
      <c r="BF56" t="str">
        <f t="shared" si="30"/>
        <v/>
      </c>
      <c r="BG56" t="str">
        <f t="shared" si="30"/>
        <v/>
      </c>
      <c r="BH56" t="str">
        <f t="shared" si="30"/>
        <v/>
      </c>
      <c r="BI56" t="str">
        <f t="shared" si="31"/>
        <v/>
      </c>
      <c r="BL56" t="str">
        <f t="shared" si="42"/>
        <v/>
      </c>
      <c r="BM56" t="str">
        <f t="shared" si="43"/>
        <v/>
      </c>
      <c r="BN56" t="str">
        <f t="shared" si="44"/>
        <v/>
      </c>
      <c r="BO56" t="str">
        <f t="shared" si="32"/>
        <v/>
      </c>
      <c r="BP56" t="str">
        <f t="shared" si="32"/>
        <v/>
      </c>
      <c r="BQ56" t="str">
        <f t="shared" si="32"/>
        <v/>
      </c>
      <c r="BR56" t="str">
        <f t="shared" si="32"/>
        <v/>
      </c>
      <c r="BS56" t="str">
        <f t="shared" si="32"/>
        <v/>
      </c>
      <c r="BV56" s="1" t="str">
        <f t="shared" si="45"/>
        <v/>
      </c>
      <c r="BW56" t="str">
        <f t="shared" si="46"/>
        <v/>
      </c>
      <c r="BX56" t="str">
        <f t="shared" si="47"/>
        <v/>
      </c>
      <c r="BY56" t="str">
        <f t="shared" si="52"/>
        <v/>
      </c>
      <c r="CF56" s="45" t="str">
        <f t="shared" si="48"/>
        <v/>
      </c>
      <c r="CG56" t="str">
        <f t="shared" si="49"/>
        <v/>
      </c>
      <c r="CH56" t="str">
        <f t="shared" si="49"/>
        <v/>
      </c>
      <c r="CI56" t="str">
        <f t="shared" si="49"/>
        <v/>
      </c>
      <c r="CJ56" t="str">
        <f t="shared" si="49"/>
        <v/>
      </c>
      <c r="CK56" t="str">
        <f t="shared" si="49"/>
        <v/>
      </c>
      <c r="CL56" t="str">
        <f t="shared" si="49"/>
        <v/>
      </c>
      <c r="CM56" s="45" t="str">
        <f t="shared" si="50"/>
        <v/>
      </c>
      <c r="CP56" s="45">
        <f>0</f>
        <v>0</v>
      </c>
      <c r="CQ56" t="str">
        <f t="shared" si="51"/>
        <v/>
      </c>
      <c r="CR56" t="str">
        <f t="shared" si="51"/>
        <v/>
      </c>
      <c r="CS56" t="str">
        <f t="shared" si="51"/>
        <v/>
      </c>
      <c r="CT56" t="str">
        <f t="shared" si="51"/>
        <v/>
      </c>
      <c r="CU56" t="str">
        <f t="shared" si="51"/>
        <v/>
      </c>
      <c r="CV56" t="str">
        <f t="shared" si="51"/>
        <v/>
      </c>
      <c r="CW56" s="45" t="str">
        <f t="shared" si="35"/>
        <v/>
      </c>
    </row>
    <row r="57" spans="2:101">
      <c r="B57" s="56">
        <v>17</v>
      </c>
      <c r="C57" s="57">
        <f t="shared" si="14"/>
        <v>-3</v>
      </c>
      <c r="D57" s="58">
        <f t="shared" si="36"/>
        <v>30.338240661852723</v>
      </c>
      <c r="E57" s="58" t="e">
        <f t="shared" si="37"/>
        <v>#N/A</v>
      </c>
      <c r="F57" s="57" t="str">
        <f t="shared" si="38"/>
        <v/>
      </c>
      <c r="I57">
        <f t="shared" si="15"/>
        <v>3.0338240661852724E-2</v>
      </c>
      <c r="J57">
        <f t="shared" si="53"/>
        <v>2.5338240661852723E-2</v>
      </c>
      <c r="K57">
        <f t="shared" si="53"/>
        <v>2.0338240661852726E-2</v>
      </c>
      <c r="L57">
        <f t="shared" si="53"/>
        <v>1.5338240661852725E-2</v>
      </c>
      <c r="M57">
        <f t="shared" si="53"/>
        <v>1.0338240661852724E-2</v>
      </c>
      <c r="N57">
        <f t="shared" si="53"/>
        <v>5.338240661852723E-3</v>
      </c>
      <c r="O57">
        <f t="shared" si="53"/>
        <v>3.38240661852722E-4</v>
      </c>
      <c r="P57">
        <f t="shared" si="17"/>
        <v>-3.7750167790744117E-3</v>
      </c>
      <c r="S57" s="45" t="str">
        <f t="shared" si="18"/>
        <v/>
      </c>
      <c r="T57" t="str">
        <f t="shared" si="19"/>
        <v/>
      </c>
      <c r="U57" t="str">
        <f t="shared" si="19"/>
        <v/>
      </c>
      <c r="V57" t="str">
        <f t="shared" si="19"/>
        <v/>
      </c>
      <c r="W57" t="str">
        <f t="shared" si="19"/>
        <v/>
      </c>
      <c r="X57" t="str">
        <f t="shared" si="19"/>
        <v/>
      </c>
      <c r="Y57">
        <f t="shared" si="19"/>
        <v>3.38240661852722E-4</v>
      </c>
      <c r="Z57" s="47" t="str">
        <f t="shared" si="19"/>
        <v/>
      </c>
      <c r="AD57" s="45" t="str">
        <f t="shared" si="20"/>
        <v/>
      </c>
      <c r="AE57" t="str">
        <f t="shared" si="21"/>
        <v/>
      </c>
      <c r="AF57" t="str">
        <f t="shared" si="22"/>
        <v/>
      </c>
      <c r="AG57" t="str">
        <f t="shared" si="22"/>
        <v/>
      </c>
      <c r="AH57" t="str">
        <f t="shared" si="22"/>
        <v/>
      </c>
      <c r="AI57" t="str">
        <f t="shared" si="22"/>
        <v/>
      </c>
      <c r="AJ57">
        <f t="shared" si="22"/>
        <v>1.4324353402701026E-4</v>
      </c>
      <c r="AK57" s="47">
        <f t="shared" si="23"/>
        <v>1.9499712782571177E-4</v>
      </c>
      <c r="AM57">
        <f t="shared" si="54"/>
        <v>6.0848233293103542</v>
      </c>
      <c r="AN57" s="45" t="str">
        <f t="shared" si="25"/>
        <v/>
      </c>
      <c r="AO57" t="str">
        <f t="shared" si="26"/>
        <v/>
      </c>
      <c r="AP57" t="str">
        <f t="shared" si="26"/>
        <v/>
      </c>
      <c r="AQ57" t="str">
        <f t="shared" si="26"/>
        <v/>
      </c>
      <c r="AR57" t="str">
        <f t="shared" si="26"/>
        <v/>
      </c>
      <c r="AS57" t="str">
        <f t="shared" si="26"/>
        <v/>
      </c>
      <c r="AT57">
        <f t="shared" si="26"/>
        <v>6.2302712998892495</v>
      </c>
      <c r="AU57" s="47">
        <f t="shared" si="39"/>
        <v>5.9393753587314588</v>
      </c>
      <c r="AV57">
        <f t="shared" si="27"/>
        <v>5.9393753587314588</v>
      </c>
      <c r="AW57" t="str">
        <f t="shared" si="28"/>
        <v/>
      </c>
      <c r="AX57" t="str">
        <f t="shared" si="29"/>
        <v/>
      </c>
      <c r="BA57" t="str">
        <f t="shared" si="40"/>
        <v/>
      </c>
      <c r="BB57" t="str">
        <f t="shared" si="41"/>
        <v/>
      </c>
      <c r="BC57" t="str">
        <f t="shared" si="30"/>
        <v/>
      </c>
      <c r="BD57" t="str">
        <f t="shared" si="30"/>
        <v/>
      </c>
      <c r="BE57" t="str">
        <f t="shared" si="30"/>
        <v/>
      </c>
      <c r="BF57" t="str">
        <f t="shared" si="30"/>
        <v/>
      </c>
      <c r="BG57" t="str">
        <f t="shared" si="30"/>
        <v/>
      </c>
      <c r="BH57" t="str">
        <f t="shared" si="30"/>
        <v/>
      </c>
      <c r="BI57" t="str">
        <f t="shared" si="31"/>
        <v/>
      </c>
      <c r="BL57" t="str">
        <f t="shared" si="42"/>
        <v/>
      </c>
      <c r="BM57" t="str">
        <f t="shared" si="43"/>
        <v/>
      </c>
      <c r="BN57" t="str">
        <f t="shared" si="44"/>
        <v/>
      </c>
      <c r="BO57" t="str">
        <f t="shared" si="32"/>
        <v/>
      </c>
      <c r="BP57" t="str">
        <f t="shared" si="32"/>
        <v/>
      </c>
      <c r="BQ57" t="str">
        <f t="shared" si="32"/>
        <v/>
      </c>
      <c r="BR57" t="str">
        <f t="shared" si="32"/>
        <v/>
      </c>
      <c r="BS57" t="str">
        <f t="shared" si="32"/>
        <v/>
      </c>
      <c r="BV57" s="1" t="str">
        <f t="shared" si="45"/>
        <v/>
      </c>
      <c r="BW57" t="str">
        <f t="shared" si="46"/>
        <v/>
      </c>
      <c r="BX57" t="str">
        <f t="shared" si="47"/>
        <v/>
      </c>
      <c r="BY57" t="str">
        <f t="shared" si="52"/>
        <v/>
      </c>
      <c r="CF57" s="45" t="str">
        <f t="shared" si="48"/>
        <v/>
      </c>
      <c r="CG57" t="str">
        <f t="shared" si="49"/>
        <v/>
      </c>
      <c r="CH57" t="str">
        <f t="shared" si="49"/>
        <v/>
      </c>
      <c r="CI57" t="str">
        <f t="shared" si="49"/>
        <v/>
      </c>
      <c r="CJ57" t="str">
        <f t="shared" si="49"/>
        <v/>
      </c>
      <c r="CK57" t="str">
        <f t="shared" si="49"/>
        <v/>
      </c>
      <c r="CL57" t="str">
        <f t="shared" si="49"/>
        <v/>
      </c>
      <c r="CM57" s="45" t="str">
        <f t="shared" si="50"/>
        <v/>
      </c>
      <c r="CP57" s="45">
        <f>0</f>
        <v>0</v>
      </c>
      <c r="CQ57" t="str">
        <f t="shared" si="51"/>
        <v/>
      </c>
      <c r="CR57" t="str">
        <f t="shared" si="51"/>
        <v/>
      </c>
      <c r="CS57" t="str">
        <f t="shared" si="51"/>
        <v/>
      </c>
      <c r="CT57" t="str">
        <f t="shared" si="51"/>
        <v/>
      </c>
      <c r="CU57" t="str">
        <f t="shared" si="51"/>
        <v/>
      </c>
      <c r="CV57" t="str">
        <f t="shared" si="51"/>
        <v/>
      </c>
      <c r="CW57" s="45" t="str">
        <f t="shared" si="35"/>
        <v/>
      </c>
    </row>
    <row r="58" spans="2:101">
      <c r="B58" s="56">
        <v>17.2</v>
      </c>
      <c r="C58" s="57">
        <f t="shared" si="14"/>
        <v>-2.8000000000000007</v>
      </c>
      <c r="D58" s="58">
        <f t="shared" si="36"/>
        <v>28.742634592808507</v>
      </c>
      <c r="E58" s="58">
        <f t="shared" si="37"/>
        <v>5.7537760490381906</v>
      </c>
      <c r="F58" s="57">
        <f t="shared" si="38"/>
        <v>112.1140243578912</v>
      </c>
      <c r="I58">
        <f t="shared" si="15"/>
        <v>2.8742634592808507E-2</v>
      </c>
      <c r="J58">
        <f t="shared" si="53"/>
        <v>2.3742634592808506E-2</v>
      </c>
      <c r="K58">
        <f t="shared" si="53"/>
        <v>1.8742634592808505E-2</v>
      </c>
      <c r="L58">
        <f t="shared" si="53"/>
        <v>1.3742634592808507E-2</v>
      </c>
      <c r="M58">
        <f t="shared" si="53"/>
        <v>8.7426345928085063E-3</v>
      </c>
      <c r="N58">
        <f t="shared" si="53"/>
        <v>3.7426345928085053E-3</v>
      </c>
      <c r="O58">
        <f t="shared" si="53"/>
        <v>-1.2573654071914957E-3</v>
      </c>
      <c r="P58">
        <f t="shared" si="17"/>
        <v>-5.3706228481186294E-3</v>
      </c>
      <c r="S58" s="45" t="str">
        <f t="shared" si="18"/>
        <v/>
      </c>
      <c r="T58" t="str">
        <f t="shared" si="19"/>
        <v/>
      </c>
      <c r="U58" t="str">
        <f t="shared" si="19"/>
        <v/>
      </c>
      <c r="V58" t="str">
        <f t="shared" si="19"/>
        <v/>
      </c>
      <c r="W58" t="str">
        <f t="shared" si="19"/>
        <v/>
      </c>
      <c r="X58">
        <f t="shared" si="19"/>
        <v>3.7426345928085053E-3</v>
      </c>
      <c r="Y58" t="str">
        <f t="shared" si="19"/>
        <v/>
      </c>
      <c r="Z58" s="47" t="str">
        <f t="shared" si="19"/>
        <v/>
      </c>
      <c r="AD58" s="45" t="str">
        <f t="shared" si="20"/>
        <v/>
      </c>
      <c r="AE58" t="str">
        <f t="shared" si="21"/>
        <v/>
      </c>
      <c r="AF58" t="str">
        <f t="shared" si="22"/>
        <v/>
      </c>
      <c r="AG58" t="str">
        <f t="shared" si="22"/>
        <v/>
      </c>
      <c r="AH58" t="str">
        <f t="shared" si="22"/>
        <v/>
      </c>
      <c r="AI58">
        <f t="shared" si="22"/>
        <v>3.401660799627752E-3</v>
      </c>
      <c r="AJ58">
        <f t="shared" si="22"/>
        <v>3.409737931807535E-4</v>
      </c>
      <c r="AK58" s="47" t="str">
        <f t="shared" si="23"/>
        <v/>
      </c>
      <c r="AM58">
        <f t="shared" si="54"/>
        <v>5.7537760490381906</v>
      </c>
      <c r="AN58" s="45" t="str">
        <f t="shared" si="25"/>
        <v/>
      </c>
      <c r="AO58" t="str">
        <f t="shared" si="26"/>
        <v/>
      </c>
      <c r="AP58" t="str">
        <f t="shared" si="26"/>
        <v/>
      </c>
      <c r="AQ58" t="str">
        <f t="shared" si="26"/>
        <v/>
      </c>
      <c r="AR58" t="str">
        <f t="shared" si="26"/>
        <v/>
      </c>
      <c r="AS58">
        <f t="shared" si="26"/>
        <v>5.6719779456782904</v>
      </c>
      <c r="AT58">
        <f t="shared" si="26"/>
        <v>5.83557415239809</v>
      </c>
      <c r="AU58" s="47" t="str">
        <f t="shared" si="39"/>
        <v/>
      </c>
      <c r="AV58" t="str">
        <f t="shared" si="27"/>
        <v/>
      </c>
      <c r="AW58" t="str">
        <f t="shared" si="28"/>
        <v/>
      </c>
      <c r="AX58" t="str">
        <f t="shared" si="29"/>
        <v/>
      </c>
      <c r="BA58">
        <f t="shared" si="40"/>
        <v>5.7537760490381906</v>
      </c>
      <c r="BB58" t="str">
        <f t="shared" si="41"/>
        <v/>
      </c>
      <c r="BC58" t="str">
        <f t="shared" si="30"/>
        <v/>
      </c>
      <c r="BD58" t="str">
        <f t="shared" si="30"/>
        <v/>
      </c>
      <c r="BE58" t="str">
        <f t="shared" si="30"/>
        <v/>
      </c>
      <c r="BF58" t="str">
        <f t="shared" si="30"/>
        <v/>
      </c>
      <c r="BG58">
        <f t="shared" si="30"/>
        <v>5.7537760490381906</v>
      </c>
      <c r="BH58" t="str">
        <f t="shared" si="30"/>
        <v/>
      </c>
      <c r="BI58" t="str">
        <f t="shared" si="31"/>
        <v/>
      </c>
      <c r="BL58" t="str">
        <f t="shared" si="42"/>
        <v/>
      </c>
      <c r="BM58" t="str">
        <f t="shared" si="43"/>
        <v/>
      </c>
      <c r="BN58" t="str">
        <f t="shared" si="44"/>
        <v/>
      </c>
      <c r="BO58" t="str">
        <f t="shared" si="32"/>
        <v/>
      </c>
      <c r="BP58" t="str">
        <f t="shared" si="32"/>
        <v/>
      </c>
      <c r="BQ58" t="str">
        <f t="shared" si="32"/>
        <v/>
      </c>
      <c r="BR58" t="str">
        <f t="shared" si="32"/>
        <v/>
      </c>
      <c r="BS58" t="str">
        <f t="shared" si="32"/>
        <v/>
      </c>
      <c r="BV58" s="1" t="str">
        <f t="shared" si="45"/>
        <v/>
      </c>
      <c r="BW58" t="str">
        <f t="shared" si="46"/>
        <v/>
      </c>
      <c r="BX58" t="str">
        <f t="shared" si="47"/>
        <v/>
      </c>
      <c r="BY58" t="str">
        <f t="shared" si="52"/>
        <v/>
      </c>
      <c r="CF58" s="45">
        <f t="shared" si="48"/>
        <v>2.8362600865721831E-9</v>
      </c>
      <c r="CG58">
        <f t="shared" si="49"/>
        <v>1.1344396833089842E-6</v>
      </c>
      <c r="CH58">
        <f t="shared" si="49"/>
        <v>2.8346521244362128E-6</v>
      </c>
      <c r="CI58">
        <f t="shared" si="49"/>
        <v>0</v>
      </c>
      <c r="CJ58">
        <f t="shared" si="49"/>
        <v>1.0736036509491674E-3</v>
      </c>
      <c r="CK58">
        <f t="shared" si="49"/>
        <v>0</v>
      </c>
      <c r="CL58">
        <f t="shared" si="49"/>
        <v>4.5940954109053309E-3</v>
      </c>
      <c r="CM58" s="45">
        <f t="shared" si="50"/>
        <v>5.6738359069120482E-2</v>
      </c>
      <c r="CP58" s="45">
        <f>0</f>
        <v>0</v>
      </c>
      <c r="CQ58">
        <f t="shared" si="51"/>
        <v>4.9997163900791734E-3</v>
      </c>
      <c r="CR58">
        <f t="shared" si="51"/>
        <v>0</v>
      </c>
      <c r="CS58">
        <f t="shared" si="51"/>
        <v>4.9717973790704365E-3</v>
      </c>
      <c r="CT58">
        <f t="shared" si="51"/>
        <v>4.7315990872627079E-3</v>
      </c>
      <c r="CU58">
        <f t="shared" si="51"/>
        <v>0</v>
      </c>
      <c r="CV58">
        <f t="shared" si="51"/>
        <v>0</v>
      </c>
      <c r="CW58" s="45">
        <f t="shared" si="35"/>
        <v>8.8144243605720239E-7</v>
      </c>
    </row>
    <row r="59" spans="2:101">
      <c r="B59" s="56">
        <v>17.399999999999999</v>
      </c>
      <c r="C59" s="57">
        <f t="shared" si="14"/>
        <v>-2.6000000000000014</v>
      </c>
      <c r="D59" s="58">
        <f t="shared" si="36"/>
        <v>27.211468287379663</v>
      </c>
      <c r="E59" s="58">
        <f t="shared" si="37"/>
        <v>6.1246807106073717</v>
      </c>
      <c r="F59" s="57">
        <f t="shared" si="38"/>
        <v>110.6447265313319</v>
      </c>
      <c r="I59">
        <f t="shared" si="15"/>
        <v>2.7211468287379664E-2</v>
      </c>
      <c r="J59">
        <f t="shared" ref="J59:O74" si="55">($D59/1000)-0.5*I$25</f>
        <v>2.2211468287379663E-2</v>
      </c>
      <c r="K59">
        <f t="shared" si="55"/>
        <v>1.7211468287379662E-2</v>
      </c>
      <c r="L59">
        <f t="shared" si="55"/>
        <v>1.2211468287379665E-2</v>
      </c>
      <c r="M59">
        <f t="shared" si="55"/>
        <v>7.2114682873796639E-3</v>
      </c>
      <c r="N59">
        <f t="shared" si="55"/>
        <v>2.2114682873796629E-3</v>
      </c>
      <c r="O59">
        <f t="shared" si="55"/>
        <v>-2.7885317126203381E-3</v>
      </c>
      <c r="P59">
        <f t="shared" si="17"/>
        <v>-6.9017891535474718E-3</v>
      </c>
      <c r="S59" s="45" t="str">
        <f t="shared" si="18"/>
        <v/>
      </c>
      <c r="T59" t="str">
        <f t="shared" ref="T59:Z90" si="56">IF(J59&lt;=0,"",IF(J$23&gt;$I$13,IF(2*J59&gt;J$24,"",J59),IF((J59)&gt;(J$24+$AA$21),"",(J59))))</f>
        <v/>
      </c>
      <c r="U59" t="str">
        <f t="shared" si="56"/>
        <v/>
      </c>
      <c r="V59" t="str">
        <f t="shared" si="56"/>
        <v/>
      </c>
      <c r="W59" t="str">
        <f t="shared" si="56"/>
        <v/>
      </c>
      <c r="X59">
        <f t="shared" si="56"/>
        <v>2.2114682873796629E-3</v>
      </c>
      <c r="Y59" t="str">
        <f t="shared" si="56"/>
        <v/>
      </c>
      <c r="Z59" s="47" t="str">
        <f t="shared" si="56"/>
        <v/>
      </c>
      <c r="AD59" s="45" t="str">
        <f t="shared" si="20"/>
        <v/>
      </c>
      <c r="AE59" t="str">
        <f t="shared" si="21"/>
        <v/>
      </c>
      <c r="AF59" t="str">
        <f t="shared" ref="AF59:AJ90" si="57">IF(K$24&lt;=0,"",IF(T59="",IF(U59&lt;=0,"",IF(U59="","",U59*(1-U$26/(1+U$26)))),T59*T$26/(1+T$26)))</f>
        <v/>
      </c>
      <c r="AG59" t="str">
        <f t="shared" si="57"/>
        <v/>
      </c>
      <c r="AH59" t="str">
        <f t="shared" si="57"/>
        <v/>
      </c>
      <c r="AI59">
        <f t="shared" si="57"/>
        <v>2.0099918376360239E-3</v>
      </c>
      <c r="AJ59">
        <f t="shared" si="57"/>
        <v>2.0147644974363919E-4</v>
      </c>
      <c r="AK59" s="47" t="str">
        <f t="shared" si="23"/>
        <v/>
      </c>
      <c r="AM59">
        <f t="shared" si="54"/>
        <v>6.1246807106073717</v>
      </c>
      <c r="AN59" s="45" t="str">
        <f t="shared" si="25"/>
        <v/>
      </c>
      <c r="AO59" t="str">
        <f t="shared" ref="AO59:AT90" si="58">IF(AE59="","",IF(J$23&gt;$I$13,J$23+LOG10((AO$24-2*AE59)/(2*AE59)),""))</f>
        <v/>
      </c>
      <c r="AP59" t="str">
        <f t="shared" si="58"/>
        <v/>
      </c>
      <c r="AQ59" t="str">
        <f t="shared" si="58"/>
        <v/>
      </c>
      <c r="AR59" t="str">
        <f t="shared" si="58"/>
        <v/>
      </c>
      <c r="AS59">
        <f t="shared" si="58"/>
        <v>6.1724780800977657</v>
      </c>
      <c r="AT59">
        <f t="shared" si="58"/>
        <v>6.0768833411169769</v>
      </c>
      <c r="AU59" s="47" t="str">
        <f t="shared" si="39"/>
        <v/>
      </c>
      <c r="AV59" t="str">
        <f t="shared" si="27"/>
        <v/>
      </c>
      <c r="AW59" t="str">
        <f t="shared" si="28"/>
        <v/>
      </c>
      <c r="AX59" t="str">
        <f t="shared" si="29"/>
        <v/>
      </c>
      <c r="BA59">
        <f t="shared" si="40"/>
        <v>6.1246807106073717</v>
      </c>
      <c r="BB59" t="str">
        <f t="shared" si="41"/>
        <v/>
      </c>
      <c r="BC59" t="str">
        <f t="shared" ref="BC59:BH90" si="59">IF(T59="","",IF($AM59&gt;(J$23+$BB$23),"",IF($AM59&lt;(J$23-$BB$23),"",$AM59)))</f>
        <v/>
      </c>
      <c r="BD59" t="str">
        <f t="shared" si="59"/>
        <v/>
      </c>
      <c r="BE59" t="str">
        <f t="shared" si="59"/>
        <v/>
      </c>
      <c r="BF59" t="str">
        <f t="shared" si="59"/>
        <v/>
      </c>
      <c r="BG59">
        <f t="shared" si="59"/>
        <v>6.1246807106073717</v>
      </c>
      <c r="BH59" t="str">
        <f t="shared" si="59"/>
        <v/>
      </c>
      <c r="BI59" t="str">
        <f t="shared" si="31"/>
        <v/>
      </c>
      <c r="BL59" t="str">
        <f t="shared" si="42"/>
        <v/>
      </c>
      <c r="BM59" t="str">
        <f t="shared" si="43"/>
        <v/>
      </c>
      <c r="BN59" t="str">
        <f t="shared" si="44"/>
        <v/>
      </c>
      <c r="BO59" t="str">
        <f t="shared" si="44"/>
        <v/>
      </c>
      <c r="BP59" t="str">
        <f t="shared" si="44"/>
        <v/>
      </c>
      <c r="BQ59" t="str">
        <f t="shared" si="44"/>
        <v/>
      </c>
      <c r="BR59" t="str">
        <f t="shared" si="44"/>
        <v/>
      </c>
      <c r="BS59" t="str">
        <f t="shared" si="44"/>
        <v/>
      </c>
      <c r="BV59" s="1" t="str">
        <f t="shared" si="45"/>
        <v/>
      </c>
      <c r="BW59" t="str">
        <f t="shared" si="46"/>
        <v/>
      </c>
      <c r="BX59" t="str">
        <f t="shared" si="47"/>
        <v/>
      </c>
      <c r="BY59" t="str">
        <f t="shared" si="52"/>
        <v/>
      </c>
      <c r="CF59" s="45">
        <f t="shared" si="48"/>
        <v>6.6627069975669979E-9</v>
      </c>
      <c r="CG59">
        <f t="shared" si="49"/>
        <v>2.6647277130271979E-6</v>
      </c>
      <c r="CH59">
        <f t="shared" si="49"/>
        <v>6.6538404796620966E-6</v>
      </c>
      <c r="CI59">
        <f t="shared" si="49"/>
        <v>0</v>
      </c>
      <c r="CJ59">
        <f t="shared" si="49"/>
        <v>2.3517079753542628E-3</v>
      </c>
      <c r="CK59">
        <f t="shared" si="49"/>
        <v>0</v>
      </c>
      <c r="CL59">
        <f t="shared" si="49"/>
        <v>4.8187597858160795E-3</v>
      </c>
      <c r="CM59" s="45">
        <f t="shared" si="50"/>
        <v>5.4118902404019599E-2</v>
      </c>
      <c r="CP59" s="45">
        <f>0</f>
        <v>0</v>
      </c>
      <c r="CQ59">
        <f t="shared" si="51"/>
        <v>4.9993338180717431E-3</v>
      </c>
      <c r="CR59">
        <f t="shared" si="51"/>
        <v>0</v>
      </c>
      <c r="CS59">
        <f t="shared" si="51"/>
        <v>4.9342490881453512E-3</v>
      </c>
      <c r="CT59">
        <f t="shared" si="51"/>
        <v>4.4120730061614349E-3</v>
      </c>
      <c r="CU59">
        <f t="shared" si="51"/>
        <v>0</v>
      </c>
      <c r="CV59">
        <f t="shared" si="51"/>
        <v>0</v>
      </c>
      <c r="CW59" s="45">
        <f t="shared" si="35"/>
        <v>3.7522286375686497E-7</v>
      </c>
    </row>
    <row r="60" spans="2:101">
      <c r="B60" s="56">
        <v>17.600000000000001</v>
      </c>
      <c r="C60" s="57">
        <f t="shared" si="14"/>
        <v>-2.3999999999999986</v>
      </c>
      <c r="D60" s="58">
        <f t="shared" si="36"/>
        <v>25.743441193966007</v>
      </c>
      <c r="E60" s="58" t="e">
        <f t="shared" si="37"/>
        <v>#N/A</v>
      </c>
      <c r="F60" s="57" t="str">
        <f t="shared" si="38"/>
        <v/>
      </c>
      <c r="I60">
        <f t="shared" si="15"/>
        <v>2.5743441193966005E-2</v>
      </c>
      <c r="J60">
        <f t="shared" si="55"/>
        <v>2.0743441193966004E-2</v>
      </c>
      <c r="K60">
        <f t="shared" si="55"/>
        <v>1.5743441193966007E-2</v>
      </c>
      <c r="L60">
        <f t="shared" si="55"/>
        <v>1.0743441193966006E-2</v>
      </c>
      <c r="M60">
        <f t="shared" si="55"/>
        <v>5.7434411939660049E-3</v>
      </c>
      <c r="N60">
        <f t="shared" si="55"/>
        <v>7.4344119396600392E-4</v>
      </c>
      <c r="O60">
        <f t="shared" si="55"/>
        <v>-4.2565588060339971E-3</v>
      </c>
      <c r="P60">
        <f t="shared" si="17"/>
        <v>-8.3698162469611308E-3</v>
      </c>
      <c r="S60" s="45" t="str">
        <f t="shared" si="18"/>
        <v/>
      </c>
      <c r="T60" t="str">
        <f t="shared" si="56"/>
        <v/>
      </c>
      <c r="U60" t="str">
        <f t="shared" si="56"/>
        <v/>
      </c>
      <c r="V60" t="str">
        <f t="shared" si="56"/>
        <v/>
      </c>
      <c r="W60" t="str">
        <f t="shared" si="56"/>
        <v/>
      </c>
      <c r="X60">
        <f t="shared" si="56"/>
        <v>7.4344119396600392E-4</v>
      </c>
      <c r="Y60" t="str">
        <f t="shared" si="56"/>
        <v/>
      </c>
      <c r="Z60" s="47" t="str">
        <f t="shared" si="56"/>
        <v/>
      </c>
      <c r="AD60" s="45" t="str">
        <f t="shared" si="20"/>
        <v/>
      </c>
      <c r="AE60" t="str">
        <f t="shared" si="21"/>
        <v/>
      </c>
      <c r="AF60" t="str">
        <f t="shared" si="57"/>
        <v/>
      </c>
      <c r="AG60" t="str">
        <f t="shared" si="57"/>
        <v/>
      </c>
      <c r="AH60" t="str">
        <f t="shared" si="57"/>
        <v/>
      </c>
      <c r="AI60">
        <f t="shared" si="57"/>
        <v>6.7570977172122829E-4</v>
      </c>
      <c r="AJ60">
        <f t="shared" si="57"/>
        <v>6.7731422244775608E-5</v>
      </c>
      <c r="AK60" s="47" t="str">
        <f>IF(Y60="",IF(Z60&lt;=0,"",IF(Z60="","",Z60*(1-Z$26/(1+Z$26)))),Y60*Y$26/(1+Y$26))</f>
        <v/>
      </c>
      <c r="AM60">
        <f t="shared" si="54"/>
        <v>6.6842055784719498</v>
      </c>
      <c r="AN60" s="45" t="str">
        <f t="shared" si="25"/>
        <v/>
      </c>
      <c r="AO60" t="str">
        <f t="shared" si="58"/>
        <v/>
      </c>
      <c r="AP60" t="str">
        <f t="shared" si="58"/>
        <v/>
      </c>
      <c r="AQ60" t="str">
        <f t="shared" si="58"/>
        <v/>
      </c>
      <c r="AR60" t="str">
        <f t="shared" si="58"/>
        <v/>
      </c>
      <c r="AS60">
        <f t="shared" si="58"/>
        <v>6.8061546348048738</v>
      </c>
      <c r="AT60">
        <f t="shared" si="58"/>
        <v>6.5622565221390259</v>
      </c>
      <c r="AU60" s="47" t="str">
        <f t="shared" si="39"/>
        <v/>
      </c>
      <c r="AV60" t="str">
        <f t="shared" si="27"/>
        <v/>
      </c>
      <c r="AW60" t="str">
        <f t="shared" si="28"/>
        <v/>
      </c>
      <c r="AX60" t="str">
        <f t="shared" si="29"/>
        <v/>
      </c>
      <c r="BA60" t="str">
        <f t="shared" si="40"/>
        <v/>
      </c>
      <c r="BB60" t="str">
        <f t="shared" si="41"/>
        <v/>
      </c>
      <c r="BC60" t="str">
        <f t="shared" si="59"/>
        <v/>
      </c>
      <c r="BD60" t="str">
        <f t="shared" si="59"/>
        <v/>
      </c>
      <c r="BE60" t="str">
        <f t="shared" si="59"/>
        <v/>
      </c>
      <c r="BF60" t="str">
        <f t="shared" si="59"/>
        <v/>
      </c>
      <c r="BG60" t="str">
        <f t="shared" si="59"/>
        <v/>
      </c>
      <c r="BH60" t="str">
        <f t="shared" si="59"/>
        <v/>
      </c>
      <c r="BI60" t="str">
        <f t="shared" si="31"/>
        <v/>
      </c>
      <c r="BL60" t="str">
        <f t="shared" si="42"/>
        <v/>
      </c>
      <c r="BM60" t="str">
        <f t="shared" si="43"/>
        <v/>
      </c>
      <c r="BN60" t="str">
        <f t="shared" ref="BN60:BS91" si="60">IF(J$18="","",IF(J$20&lt;=0,"",IF($BM60="","",J$20*(10^($BM60-J$18))/(1+(10^($BM60-J$18))))))</f>
        <v/>
      </c>
      <c r="BO60" t="str">
        <f t="shared" si="60"/>
        <v/>
      </c>
      <c r="BP60" t="str">
        <f t="shared" si="60"/>
        <v/>
      </c>
      <c r="BQ60" t="str">
        <f t="shared" si="60"/>
        <v/>
      </c>
      <c r="BR60" t="str">
        <f t="shared" si="60"/>
        <v/>
      </c>
      <c r="BS60" t="str">
        <f t="shared" si="60"/>
        <v/>
      </c>
      <c r="BV60" s="1" t="str">
        <f t="shared" si="45"/>
        <v/>
      </c>
      <c r="BW60" t="str">
        <f t="shared" si="46"/>
        <v/>
      </c>
      <c r="BX60" t="str">
        <f t="shared" si="47"/>
        <v/>
      </c>
      <c r="BY60" t="str">
        <f t="shared" si="52"/>
        <v/>
      </c>
      <c r="CF60" s="45" t="str">
        <f t="shared" si="48"/>
        <v/>
      </c>
      <c r="CG60" t="str">
        <f t="shared" si="49"/>
        <v/>
      </c>
      <c r="CH60" t="str">
        <f t="shared" si="49"/>
        <v/>
      </c>
      <c r="CI60" t="str">
        <f t="shared" si="49"/>
        <v/>
      </c>
      <c r="CJ60" t="str">
        <f t="shared" si="49"/>
        <v/>
      </c>
      <c r="CK60" t="str">
        <f t="shared" si="49"/>
        <v/>
      </c>
      <c r="CL60" t="str">
        <f t="shared" si="49"/>
        <v/>
      </c>
      <c r="CM60" s="45" t="str">
        <f t="shared" si="50"/>
        <v/>
      </c>
      <c r="CP60" s="45">
        <f>0</f>
        <v>0</v>
      </c>
      <c r="CQ60" t="str">
        <f t="shared" si="51"/>
        <v/>
      </c>
      <c r="CR60" t="str">
        <f t="shared" si="51"/>
        <v/>
      </c>
      <c r="CS60" t="str">
        <f t="shared" si="51"/>
        <v/>
      </c>
      <c r="CT60" t="str">
        <f t="shared" si="51"/>
        <v/>
      </c>
      <c r="CU60" t="str">
        <f t="shared" si="51"/>
        <v/>
      </c>
      <c r="CV60" t="str">
        <f t="shared" si="51"/>
        <v/>
      </c>
      <c r="CW60" s="45" t="str">
        <f t="shared" si="35"/>
        <v/>
      </c>
    </row>
    <row r="61" spans="2:101">
      <c r="B61" s="56">
        <v>17.8</v>
      </c>
      <c r="C61" s="57">
        <f t="shared" si="14"/>
        <v>-2.1999999999999993</v>
      </c>
      <c r="D61" s="58">
        <f t="shared" si="36"/>
        <v>24.337190646512489</v>
      </c>
      <c r="E61" s="58">
        <f t="shared" si="37"/>
        <v>6.6778648157014144</v>
      </c>
      <c r="F61" s="57">
        <f t="shared" si="38"/>
        <v>108.18882832271845</v>
      </c>
      <c r="I61">
        <f t="shared" si="15"/>
        <v>2.4337190646512491E-2</v>
      </c>
      <c r="J61">
        <f t="shared" si="55"/>
        <v>1.933719064651249E-2</v>
      </c>
      <c r="K61">
        <f t="shared" si="55"/>
        <v>1.4337190646512491E-2</v>
      </c>
      <c r="L61">
        <f t="shared" si="55"/>
        <v>9.3371906465124915E-3</v>
      </c>
      <c r="M61">
        <f t="shared" si="55"/>
        <v>4.3371906465124906E-3</v>
      </c>
      <c r="N61">
        <f t="shared" si="55"/>
        <v>-6.6280935348751041E-4</v>
      </c>
      <c r="O61">
        <f t="shared" si="55"/>
        <v>-5.6628093534875114E-3</v>
      </c>
      <c r="P61">
        <f t="shared" si="17"/>
        <v>-9.7760667944146451E-3</v>
      </c>
      <c r="S61" s="45" t="str">
        <f t="shared" si="18"/>
        <v/>
      </c>
      <c r="T61" t="str">
        <f t="shared" si="56"/>
        <v/>
      </c>
      <c r="U61" t="str">
        <f t="shared" si="56"/>
        <v/>
      </c>
      <c r="V61" t="str">
        <f t="shared" si="56"/>
        <v/>
      </c>
      <c r="W61">
        <f t="shared" si="56"/>
        <v>4.3371906465124906E-3</v>
      </c>
      <c r="X61" t="str">
        <f t="shared" si="56"/>
        <v/>
      </c>
      <c r="Y61" t="str">
        <f t="shared" si="56"/>
        <v/>
      </c>
      <c r="Z61" s="47" t="str">
        <f t="shared" si="56"/>
        <v/>
      </c>
      <c r="AD61" s="45" t="str">
        <f t="shared" si="20"/>
        <v/>
      </c>
      <c r="AE61" t="str">
        <f t="shared" si="21"/>
        <v/>
      </c>
      <c r="AF61" t="str">
        <f t="shared" si="57"/>
        <v/>
      </c>
      <c r="AG61" t="str">
        <f t="shared" si="57"/>
        <v/>
      </c>
      <c r="AH61">
        <f t="shared" si="57"/>
        <v>3.6143255387604085E-3</v>
      </c>
      <c r="AI61">
        <f t="shared" si="57"/>
        <v>7.2286510775208183E-4</v>
      </c>
      <c r="AJ61" t="str">
        <f t="shared" si="57"/>
        <v/>
      </c>
      <c r="AK61" s="47" t="str">
        <f t="shared" si="23"/>
        <v/>
      </c>
      <c r="AM61">
        <f t="shared" si="54"/>
        <v>6.6778648157014144</v>
      </c>
      <c r="AN61" s="45" t="str">
        <f t="shared" si="25"/>
        <v/>
      </c>
      <c r="AO61" t="str">
        <f t="shared" si="58"/>
        <v/>
      </c>
      <c r="AP61" t="str">
        <f t="shared" si="58"/>
        <v/>
      </c>
      <c r="AQ61" t="str">
        <f t="shared" si="58"/>
        <v/>
      </c>
      <c r="AR61">
        <f t="shared" si="58"/>
        <v>6.5836339462830482</v>
      </c>
      <c r="AS61">
        <f t="shared" si="58"/>
        <v>6.7720956851197807</v>
      </c>
      <c r="AT61" t="str">
        <f t="shared" si="58"/>
        <v/>
      </c>
      <c r="AU61" s="47" t="str">
        <f t="shared" si="39"/>
        <v/>
      </c>
      <c r="AV61" t="str">
        <f t="shared" si="27"/>
        <v/>
      </c>
      <c r="AW61" t="str">
        <f t="shared" si="28"/>
        <v/>
      </c>
      <c r="AX61" t="str">
        <f t="shared" si="29"/>
        <v/>
      </c>
      <c r="BA61">
        <f t="shared" si="40"/>
        <v>6.6778648157014144</v>
      </c>
      <c r="BB61" t="str">
        <f t="shared" si="41"/>
        <v/>
      </c>
      <c r="BC61" t="str">
        <f t="shared" si="59"/>
        <v/>
      </c>
      <c r="BD61" t="str">
        <f t="shared" si="59"/>
        <v/>
      </c>
      <c r="BE61" t="str">
        <f t="shared" si="59"/>
        <v/>
      </c>
      <c r="BF61">
        <f t="shared" si="59"/>
        <v>6.6778648157014144</v>
      </c>
      <c r="BG61" t="str">
        <f t="shared" si="59"/>
        <v/>
      </c>
      <c r="BH61" t="str">
        <f t="shared" si="59"/>
        <v/>
      </c>
      <c r="BI61" t="str">
        <f t="shared" si="31"/>
        <v/>
      </c>
      <c r="BL61" t="str">
        <f t="shared" si="42"/>
        <v/>
      </c>
      <c r="BM61" t="str">
        <f t="shared" si="43"/>
        <v/>
      </c>
      <c r="BN61" t="str">
        <f t="shared" si="60"/>
        <v/>
      </c>
      <c r="BO61" t="str">
        <f t="shared" si="60"/>
        <v/>
      </c>
      <c r="BP61" t="str">
        <f t="shared" si="60"/>
        <v/>
      </c>
      <c r="BQ61" t="str">
        <f t="shared" si="60"/>
        <v/>
      </c>
      <c r="BR61" t="str">
        <f t="shared" si="60"/>
        <v/>
      </c>
      <c r="BS61" t="str">
        <f t="shared" si="60"/>
        <v/>
      </c>
      <c r="BV61" s="1" t="str">
        <f t="shared" si="45"/>
        <v/>
      </c>
      <c r="BW61" t="str">
        <f t="shared" si="46"/>
        <v/>
      </c>
      <c r="BX61" t="str">
        <f t="shared" si="47"/>
        <v/>
      </c>
      <c r="BY61" t="str">
        <f t="shared" si="52"/>
        <v/>
      </c>
      <c r="CF61" s="45">
        <f t="shared" si="48"/>
        <v>2.3814135480716345E-8</v>
      </c>
      <c r="CG61">
        <f t="shared" si="49"/>
        <v>9.5211194477174243E-6</v>
      </c>
      <c r="CH61">
        <f t="shared" si="49"/>
        <v>2.3701250522515255E-5</v>
      </c>
      <c r="CI61">
        <f t="shared" si="49"/>
        <v>0</v>
      </c>
      <c r="CJ61">
        <f t="shared" si="49"/>
        <v>6.4524593631358632E-3</v>
      </c>
      <c r="CK61">
        <f t="shared" si="49"/>
        <v>0</v>
      </c>
      <c r="CL61">
        <f t="shared" si="49"/>
        <v>4.947933422437871E-3</v>
      </c>
      <c r="CM61" s="45">
        <f t="shared" si="50"/>
        <v>4.8597894240487237E-2</v>
      </c>
      <c r="CP61" s="45">
        <f>0</f>
        <v>0</v>
      </c>
      <c r="CQ61">
        <f t="shared" si="51"/>
        <v>4.9976197201380707E-3</v>
      </c>
      <c r="CR61">
        <f t="shared" si="51"/>
        <v>0</v>
      </c>
      <c r="CS61">
        <f t="shared" si="51"/>
        <v>4.7726852535311826E-3</v>
      </c>
      <c r="CT61">
        <f t="shared" si="51"/>
        <v>3.3868851592160345E-3</v>
      </c>
      <c r="CU61">
        <f t="shared" si="51"/>
        <v>0</v>
      </c>
      <c r="CV61">
        <f t="shared" si="51"/>
        <v>0</v>
      </c>
      <c r="CW61" s="45">
        <f t="shared" si="35"/>
        <v>1.0497966646844621E-7</v>
      </c>
    </row>
    <row r="62" spans="2:101">
      <c r="B62" s="56">
        <v>18</v>
      </c>
      <c r="C62" s="57">
        <f t="shared" si="14"/>
        <v>-2</v>
      </c>
      <c r="D62" s="58">
        <f t="shared" si="36"/>
        <v>22.991299007007758</v>
      </c>
      <c r="E62" s="58">
        <f t="shared" si="37"/>
        <v>6.979081536335368</v>
      </c>
      <c r="F62" s="57">
        <f t="shared" si="38"/>
        <v>107.86624902799683</v>
      </c>
      <c r="I62">
        <f t="shared" si="15"/>
        <v>2.2991299007007759E-2</v>
      </c>
      <c r="J62">
        <f t="shared" si="55"/>
        <v>1.7991299007007758E-2</v>
      </c>
      <c r="K62">
        <f t="shared" si="55"/>
        <v>1.2991299007007759E-2</v>
      </c>
      <c r="L62">
        <f t="shared" si="55"/>
        <v>7.9912990070077593E-3</v>
      </c>
      <c r="M62">
        <f t="shared" si="55"/>
        <v>2.9912990070077583E-3</v>
      </c>
      <c r="N62">
        <f t="shared" si="55"/>
        <v>-2.0087009929922427E-3</v>
      </c>
      <c r="O62">
        <f t="shared" si="55"/>
        <v>-7.0087009929922436E-3</v>
      </c>
      <c r="P62">
        <f t="shared" si="17"/>
        <v>-1.1121958433919377E-2</v>
      </c>
      <c r="S62" s="45" t="str">
        <f t="shared" si="18"/>
        <v/>
      </c>
      <c r="T62" t="str">
        <f t="shared" si="56"/>
        <v/>
      </c>
      <c r="U62" t="str">
        <f t="shared" si="56"/>
        <v/>
      </c>
      <c r="V62" t="str">
        <f t="shared" si="56"/>
        <v/>
      </c>
      <c r="W62">
        <f t="shared" si="56"/>
        <v>2.9912990070077583E-3</v>
      </c>
      <c r="X62" t="str">
        <f t="shared" si="56"/>
        <v/>
      </c>
      <c r="Y62" t="str">
        <f t="shared" si="56"/>
        <v/>
      </c>
      <c r="Z62" s="47" t="str">
        <f t="shared" si="56"/>
        <v/>
      </c>
      <c r="AD62" s="45" t="str">
        <f t="shared" si="20"/>
        <v/>
      </c>
      <c r="AE62" t="str">
        <f t="shared" si="21"/>
        <v/>
      </c>
      <c r="AF62" t="str">
        <f t="shared" si="57"/>
        <v/>
      </c>
      <c r="AG62" t="str">
        <f t="shared" si="57"/>
        <v/>
      </c>
      <c r="AH62">
        <f t="shared" si="57"/>
        <v>2.4927491725064651E-3</v>
      </c>
      <c r="AI62">
        <f t="shared" si="57"/>
        <v>4.985498345012932E-4</v>
      </c>
      <c r="AJ62" t="str">
        <f t="shared" si="57"/>
        <v/>
      </c>
      <c r="AK62" s="47" t="str">
        <f t="shared" si="23"/>
        <v/>
      </c>
      <c r="AM62">
        <f t="shared" si="54"/>
        <v>6.979081536335368</v>
      </c>
      <c r="AN62" s="45" t="str">
        <f t="shared" si="25"/>
        <v/>
      </c>
      <c r="AO62" t="str">
        <f t="shared" si="58"/>
        <v/>
      </c>
      <c r="AP62" t="str">
        <f t="shared" si="58"/>
        <v/>
      </c>
      <c r="AQ62" t="str">
        <f t="shared" si="58"/>
        <v/>
      </c>
      <c r="AR62">
        <f t="shared" si="58"/>
        <v>7.0025192025595322</v>
      </c>
      <c r="AS62">
        <f t="shared" si="58"/>
        <v>6.9556438701112038</v>
      </c>
      <c r="AT62" t="str">
        <f t="shared" si="58"/>
        <v/>
      </c>
      <c r="AU62" s="47" t="str">
        <f t="shared" si="39"/>
        <v/>
      </c>
      <c r="AV62" t="str">
        <f t="shared" si="27"/>
        <v/>
      </c>
      <c r="AW62" t="str">
        <f t="shared" si="28"/>
        <v/>
      </c>
      <c r="AX62" t="str">
        <f t="shared" si="29"/>
        <v/>
      </c>
      <c r="BA62">
        <f t="shared" si="40"/>
        <v>6.979081536335368</v>
      </c>
      <c r="BB62" t="str">
        <f t="shared" si="41"/>
        <v/>
      </c>
      <c r="BC62" t="str">
        <f t="shared" si="59"/>
        <v/>
      </c>
      <c r="BD62" t="str">
        <f t="shared" si="59"/>
        <v/>
      </c>
      <c r="BE62" t="str">
        <f t="shared" si="59"/>
        <v/>
      </c>
      <c r="BF62">
        <f t="shared" si="59"/>
        <v>6.979081536335368</v>
      </c>
      <c r="BG62" t="str">
        <f t="shared" si="59"/>
        <v/>
      </c>
      <c r="BH62" t="str">
        <f t="shared" si="59"/>
        <v/>
      </c>
      <c r="BI62" t="str">
        <f t="shared" si="31"/>
        <v/>
      </c>
      <c r="BL62" t="str">
        <f t="shared" si="42"/>
        <v/>
      </c>
      <c r="BM62" t="str">
        <f t="shared" si="43"/>
        <v/>
      </c>
      <c r="BN62" t="str">
        <f t="shared" si="60"/>
        <v/>
      </c>
      <c r="BO62" t="str">
        <f t="shared" si="60"/>
        <v/>
      </c>
      <c r="BP62" t="str">
        <f t="shared" si="60"/>
        <v/>
      </c>
      <c r="BQ62" t="str">
        <f t="shared" si="60"/>
        <v/>
      </c>
      <c r="BR62" t="str">
        <f t="shared" si="60"/>
        <v/>
      </c>
      <c r="BS62" t="str">
        <f t="shared" si="60"/>
        <v/>
      </c>
      <c r="BV62" s="1" t="str">
        <f t="shared" si="45"/>
        <v/>
      </c>
      <c r="BW62" t="str">
        <f t="shared" si="46"/>
        <v/>
      </c>
      <c r="BX62" t="str">
        <f t="shared" si="47"/>
        <v/>
      </c>
      <c r="BY62" t="str">
        <f t="shared" si="52"/>
        <v/>
      </c>
      <c r="CF62" s="45">
        <f t="shared" si="48"/>
        <v>4.7648753145679472E-8</v>
      </c>
      <c r="CG62">
        <f t="shared" si="49"/>
        <v>1.9041355321486335E-5</v>
      </c>
      <c r="CH62">
        <f t="shared" si="49"/>
        <v>4.7198958837998512E-5</v>
      </c>
      <c r="CI62">
        <f t="shared" si="49"/>
        <v>0</v>
      </c>
      <c r="CJ62">
        <f t="shared" si="49"/>
        <v>9.7592138374964481E-3</v>
      </c>
      <c r="CK62">
        <f t="shared" si="49"/>
        <v>0</v>
      </c>
      <c r="CL62">
        <f t="shared" si="49"/>
        <v>4.973841645685045E-3</v>
      </c>
      <c r="CM62" s="45">
        <f t="shared" si="50"/>
        <v>4.5946447147745775E-2</v>
      </c>
      <c r="CP62" s="45">
        <f>0</f>
        <v>0</v>
      </c>
      <c r="CQ62">
        <f t="shared" si="51"/>
        <v>4.995239661169628E-3</v>
      </c>
      <c r="CR62">
        <f t="shared" si="51"/>
        <v>0</v>
      </c>
      <c r="CS62">
        <f t="shared" si="51"/>
        <v>4.5649697650913439E-3</v>
      </c>
      <c r="CT62">
        <f t="shared" si="51"/>
        <v>2.5601965406258881E-3</v>
      </c>
      <c r="CU62">
        <f t="shared" si="51"/>
        <v>0</v>
      </c>
      <c r="CV62">
        <f t="shared" si="51"/>
        <v>0</v>
      </c>
      <c r="CW62" s="45">
        <f t="shared" si="35"/>
        <v>5.2467270074341557E-8</v>
      </c>
    </row>
    <row r="63" spans="2:101">
      <c r="B63" s="56">
        <v>18.2</v>
      </c>
      <c r="C63" s="57">
        <f t="shared" si="14"/>
        <v>-1.8000000000000007</v>
      </c>
      <c r="D63" s="58">
        <f t="shared" si="36"/>
        <v>21.704300611524435</v>
      </c>
      <c r="E63" s="58">
        <f t="shared" si="37"/>
        <v>7.310830957621576</v>
      </c>
      <c r="F63" s="57">
        <f t="shared" si="38"/>
        <v>107.73727144334022</v>
      </c>
      <c r="I63">
        <f t="shared" si="15"/>
        <v>2.1704300611524435E-2</v>
      </c>
      <c r="J63">
        <f t="shared" si="55"/>
        <v>1.6704300611524434E-2</v>
      </c>
      <c r="K63">
        <f t="shared" si="55"/>
        <v>1.1704300611524434E-2</v>
      </c>
      <c r="L63">
        <f t="shared" si="55"/>
        <v>6.7043006115244351E-3</v>
      </c>
      <c r="M63">
        <f t="shared" si="55"/>
        <v>1.7043006115244341E-3</v>
      </c>
      <c r="N63">
        <f t="shared" si="55"/>
        <v>-3.2956993884755668E-3</v>
      </c>
      <c r="O63">
        <f t="shared" si="55"/>
        <v>-8.2956993884755678E-3</v>
      </c>
      <c r="P63">
        <f t="shared" si="17"/>
        <v>-1.2408956829402702E-2</v>
      </c>
      <c r="S63" s="45" t="str">
        <f t="shared" si="18"/>
        <v/>
      </c>
      <c r="T63" t="str">
        <f t="shared" si="56"/>
        <v/>
      </c>
      <c r="U63" t="str">
        <f t="shared" si="56"/>
        <v/>
      </c>
      <c r="V63" t="str">
        <f t="shared" si="56"/>
        <v/>
      </c>
      <c r="W63">
        <f t="shared" si="56"/>
        <v>1.7043006115244341E-3</v>
      </c>
      <c r="X63" t="str">
        <f t="shared" si="56"/>
        <v/>
      </c>
      <c r="Y63" t="str">
        <f t="shared" si="56"/>
        <v/>
      </c>
      <c r="Z63" s="47" t="str">
        <f t="shared" si="56"/>
        <v/>
      </c>
      <c r="AD63" s="45" t="str">
        <f t="shared" si="20"/>
        <v/>
      </c>
      <c r="AE63" t="str">
        <f t="shared" si="21"/>
        <v/>
      </c>
      <c r="AF63" t="str">
        <f t="shared" si="57"/>
        <v/>
      </c>
      <c r="AG63" t="str">
        <f t="shared" si="57"/>
        <v/>
      </c>
      <c r="AH63">
        <f t="shared" si="57"/>
        <v>1.420250509603695E-3</v>
      </c>
      <c r="AI63">
        <f t="shared" si="57"/>
        <v>2.8405010192073904E-4</v>
      </c>
      <c r="AJ63" t="str">
        <f t="shared" si="57"/>
        <v/>
      </c>
      <c r="AK63" s="47" t="str">
        <f t="shared" si="23"/>
        <v/>
      </c>
      <c r="AM63">
        <f t="shared" si="54"/>
        <v>7.310830957621576</v>
      </c>
      <c r="AN63" s="45" t="str">
        <f t="shared" si="25"/>
        <v/>
      </c>
      <c r="AO63" t="str">
        <f t="shared" si="58"/>
        <v/>
      </c>
      <c r="AP63" t="str">
        <f t="shared" si="58"/>
        <v/>
      </c>
      <c r="AQ63" t="str">
        <f t="shared" si="58"/>
        <v/>
      </c>
      <c r="AR63">
        <f t="shared" si="58"/>
        <v>7.4014876821533004</v>
      </c>
      <c r="AS63">
        <f t="shared" si="58"/>
        <v>7.2201742330898524</v>
      </c>
      <c r="AT63" t="str">
        <f t="shared" si="58"/>
        <v/>
      </c>
      <c r="AU63" s="47" t="str">
        <f t="shared" si="39"/>
        <v/>
      </c>
      <c r="AV63" t="str">
        <f t="shared" si="27"/>
        <v/>
      </c>
      <c r="AW63" t="str">
        <f t="shared" si="28"/>
        <v/>
      </c>
      <c r="AX63" t="str">
        <f t="shared" si="29"/>
        <v/>
      </c>
      <c r="BA63">
        <f t="shared" si="40"/>
        <v>7.310830957621576</v>
      </c>
      <c r="BB63" t="str">
        <f t="shared" si="41"/>
        <v/>
      </c>
      <c r="BC63" t="str">
        <f t="shared" si="59"/>
        <v/>
      </c>
      <c r="BD63" t="str">
        <f t="shared" si="59"/>
        <v/>
      </c>
      <c r="BE63" t="str">
        <f t="shared" si="59"/>
        <v/>
      </c>
      <c r="BF63">
        <f t="shared" si="59"/>
        <v>7.310830957621576</v>
      </c>
      <c r="BG63" t="str">
        <f t="shared" si="59"/>
        <v/>
      </c>
      <c r="BH63" t="str">
        <f t="shared" si="59"/>
        <v/>
      </c>
      <c r="BI63" t="str">
        <f t="shared" si="31"/>
        <v/>
      </c>
      <c r="BL63" t="str">
        <f t="shared" si="42"/>
        <v/>
      </c>
      <c r="BM63" t="str">
        <f t="shared" si="43"/>
        <v/>
      </c>
      <c r="BN63" t="str">
        <f t="shared" si="60"/>
        <v/>
      </c>
      <c r="BO63" t="str">
        <f t="shared" si="60"/>
        <v/>
      </c>
      <c r="BP63" t="str">
        <f t="shared" si="60"/>
        <v/>
      </c>
      <c r="BQ63" t="str">
        <f t="shared" si="60"/>
        <v/>
      </c>
      <c r="BR63" t="str">
        <f t="shared" si="60"/>
        <v/>
      </c>
      <c r="BS63" t="str">
        <f t="shared" si="60"/>
        <v/>
      </c>
      <c r="BV63" s="1" t="str">
        <f t="shared" si="45"/>
        <v/>
      </c>
      <c r="BW63" t="str">
        <f t="shared" si="46"/>
        <v/>
      </c>
      <c r="BX63" t="str">
        <f t="shared" si="47"/>
        <v/>
      </c>
      <c r="BY63" t="str">
        <f t="shared" si="52"/>
        <v/>
      </c>
      <c r="CF63" s="45">
        <f t="shared" si="48"/>
        <v>1.0228241224759382E-7</v>
      </c>
      <c r="CG63">
        <f t="shared" si="49"/>
        <v>4.0829442222213287E-5</v>
      </c>
      <c r="CH63">
        <f t="shared" si="49"/>
        <v>1.0023201773589958E-4</v>
      </c>
      <c r="CI63">
        <f t="shared" si="49"/>
        <v>0</v>
      </c>
      <c r="CJ63">
        <f t="shared" si="49"/>
        <v>1.3433253484492263E-2</v>
      </c>
      <c r="CK63">
        <f t="shared" si="49"/>
        <v>0</v>
      </c>
      <c r="CL63">
        <f t="shared" si="49"/>
        <v>4.9877798561204275E-3</v>
      </c>
      <c r="CM63" s="45">
        <f t="shared" si="50"/>
        <v>4.3392694002735543E-2</v>
      </c>
      <c r="CP63" s="45">
        <f>0</f>
        <v>0</v>
      </c>
      <c r="CQ63">
        <f t="shared" si="51"/>
        <v>4.9897926394444469E-3</v>
      </c>
      <c r="CR63">
        <f t="shared" si="51"/>
        <v>0</v>
      </c>
      <c r="CS63">
        <f t="shared" si="51"/>
        <v>4.1508766471704114E-3</v>
      </c>
      <c r="CT63">
        <f t="shared" si="51"/>
        <v>1.6416866288769345E-3</v>
      </c>
      <c r="CU63">
        <f t="shared" si="51"/>
        <v>0</v>
      </c>
      <c r="CV63">
        <f t="shared" si="51"/>
        <v>0</v>
      </c>
      <c r="CW63" s="45">
        <f t="shared" si="35"/>
        <v>2.4442129835071515E-8</v>
      </c>
    </row>
    <row r="64" spans="2:101">
      <c r="B64" s="56">
        <v>18.399999999999999</v>
      </c>
      <c r="C64" s="57">
        <f t="shared" si="14"/>
        <v>-1.6000000000000014</v>
      </c>
      <c r="D64" s="58">
        <f t="shared" si="36"/>
        <v>20.474688501550141</v>
      </c>
      <c r="E64" s="58" t="e">
        <f t="shared" si="37"/>
        <v>#N/A</v>
      </c>
      <c r="F64" s="57" t="str">
        <f t="shared" si="38"/>
        <v/>
      </c>
      <c r="I64">
        <f t="shared" si="15"/>
        <v>2.047468850155014E-2</v>
      </c>
      <c r="J64">
        <f t="shared" si="55"/>
        <v>1.5474688501550139E-2</v>
      </c>
      <c r="K64">
        <f t="shared" si="55"/>
        <v>1.0474688501550139E-2</v>
      </c>
      <c r="L64">
        <f t="shared" si="55"/>
        <v>5.4746885015501401E-3</v>
      </c>
      <c r="M64">
        <f t="shared" si="55"/>
        <v>4.7468850155013911E-4</v>
      </c>
      <c r="N64">
        <f t="shared" si="55"/>
        <v>-4.5253114984498619E-3</v>
      </c>
      <c r="O64">
        <f t="shared" si="55"/>
        <v>-9.5253114984498628E-3</v>
      </c>
      <c r="P64">
        <f t="shared" si="17"/>
        <v>-1.3638568939376997E-2</v>
      </c>
      <c r="S64" s="45" t="str">
        <f t="shared" si="18"/>
        <v/>
      </c>
      <c r="T64" t="str">
        <f t="shared" si="56"/>
        <v/>
      </c>
      <c r="U64" t="str">
        <f t="shared" si="56"/>
        <v/>
      </c>
      <c r="V64" t="str">
        <f t="shared" si="56"/>
        <v/>
      </c>
      <c r="W64">
        <f t="shared" si="56"/>
        <v>4.7468850155013911E-4</v>
      </c>
      <c r="X64" t="str">
        <f t="shared" si="56"/>
        <v/>
      </c>
      <c r="Y64" t="str">
        <f t="shared" si="56"/>
        <v/>
      </c>
      <c r="Z64" s="47" t="str">
        <f t="shared" si="56"/>
        <v/>
      </c>
      <c r="AD64" s="45" t="str">
        <f t="shared" si="20"/>
        <v/>
      </c>
      <c r="AE64" t="str">
        <f t="shared" si="21"/>
        <v/>
      </c>
      <c r="AF64" t="str">
        <f t="shared" si="57"/>
        <v/>
      </c>
      <c r="AG64" t="str">
        <f t="shared" si="57"/>
        <v/>
      </c>
      <c r="AH64">
        <f t="shared" si="57"/>
        <v>3.9557375129178256E-4</v>
      </c>
      <c r="AI64">
        <f t="shared" si="57"/>
        <v>7.9114750258356528E-5</v>
      </c>
      <c r="AJ64" t="str">
        <f t="shared" si="57"/>
        <v/>
      </c>
      <c r="AK64" s="47" t="str">
        <f t="shared" si="23"/>
        <v/>
      </c>
      <c r="AM64">
        <f t="shared" si="54"/>
        <v>7.9298669157928305</v>
      </c>
      <c r="AN64" s="45" t="str">
        <f t="shared" si="25"/>
        <v/>
      </c>
      <c r="AO64" t="str">
        <f t="shared" si="58"/>
        <v/>
      </c>
      <c r="AP64" t="str">
        <f t="shared" si="58"/>
        <v/>
      </c>
      <c r="AQ64" t="str">
        <f t="shared" si="58"/>
        <v/>
      </c>
      <c r="AR64">
        <f t="shared" si="58"/>
        <v>8.0659480552410461</v>
      </c>
      <c r="AS64">
        <f t="shared" si="58"/>
        <v>7.793785776344615</v>
      </c>
      <c r="AT64" t="str">
        <f t="shared" si="58"/>
        <v/>
      </c>
      <c r="AU64" s="47" t="str">
        <f t="shared" si="39"/>
        <v/>
      </c>
      <c r="AV64" t="str">
        <f t="shared" si="27"/>
        <v/>
      </c>
      <c r="AW64" t="str">
        <f t="shared" si="28"/>
        <v/>
      </c>
      <c r="AX64" t="str">
        <f t="shared" si="29"/>
        <v/>
      </c>
      <c r="BA64" t="str">
        <f t="shared" si="40"/>
        <v/>
      </c>
      <c r="BB64" t="str">
        <f t="shared" si="41"/>
        <v/>
      </c>
      <c r="BC64" t="str">
        <f t="shared" si="59"/>
        <v/>
      </c>
      <c r="BD64" t="str">
        <f t="shared" si="59"/>
        <v/>
      </c>
      <c r="BE64" t="str">
        <f t="shared" si="59"/>
        <v/>
      </c>
      <c r="BF64" t="str">
        <f t="shared" si="59"/>
        <v/>
      </c>
      <c r="BG64" t="str">
        <f t="shared" si="59"/>
        <v/>
      </c>
      <c r="BH64" t="str">
        <f t="shared" si="59"/>
        <v/>
      </c>
      <c r="BI64" t="str">
        <f t="shared" si="31"/>
        <v/>
      </c>
      <c r="BL64" t="str">
        <f t="shared" si="42"/>
        <v/>
      </c>
      <c r="BM64" t="str">
        <f t="shared" si="43"/>
        <v/>
      </c>
      <c r="BN64" t="str">
        <f t="shared" si="60"/>
        <v/>
      </c>
      <c r="BO64" t="str">
        <f t="shared" si="60"/>
        <v/>
      </c>
      <c r="BP64" t="str">
        <f t="shared" si="60"/>
        <v/>
      </c>
      <c r="BQ64" t="str">
        <f t="shared" si="60"/>
        <v/>
      </c>
      <c r="BR64" t="str">
        <f t="shared" si="60"/>
        <v/>
      </c>
      <c r="BS64" t="str">
        <f t="shared" si="60"/>
        <v/>
      </c>
      <c r="BV64" s="1" t="str">
        <f t="shared" si="45"/>
        <v/>
      </c>
      <c r="BW64" t="str">
        <f t="shared" si="46"/>
        <v/>
      </c>
      <c r="BX64" t="str">
        <f t="shared" si="47"/>
        <v/>
      </c>
      <c r="BY64" t="str">
        <f t="shared" si="52"/>
        <v/>
      </c>
      <c r="CF64" s="45" t="str">
        <f t="shared" si="48"/>
        <v/>
      </c>
      <c r="CG64" t="str">
        <f t="shared" si="49"/>
        <v/>
      </c>
      <c r="CH64" t="str">
        <f t="shared" si="49"/>
        <v/>
      </c>
      <c r="CI64" t="str">
        <f t="shared" si="49"/>
        <v/>
      </c>
      <c r="CJ64" t="str">
        <f t="shared" si="49"/>
        <v/>
      </c>
      <c r="CK64" t="str">
        <f t="shared" si="49"/>
        <v/>
      </c>
      <c r="CL64" t="str">
        <f t="shared" si="49"/>
        <v/>
      </c>
      <c r="CM64" s="45" t="str">
        <f t="shared" si="50"/>
        <v/>
      </c>
      <c r="CP64" s="45">
        <f>0</f>
        <v>0</v>
      </c>
      <c r="CQ64" t="str">
        <f t="shared" si="51"/>
        <v/>
      </c>
      <c r="CR64" t="str">
        <f t="shared" si="51"/>
        <v/>
      </c>
      <c r="CS64" t="str">
        <f t="shared" si="51"/>
        <v/>
      </c>
      <c r="CT64" t="str">
        <f t="shared" si="51"/>
        <v/>
      </c>
      <c r="CU64" t="str">
        <f t="shared" si="51"/>
        <v/>
      </c>
      <c r="CV64" t="str">
        <f t="shared" si="51"/>
        <v/>
      </c>
      <c r="CW64" s="45" t="str">
        <f t="shared" si="35"/>
        <v/>
      </c>
    </row>
    <row r="65" spans="2:101">
      <c r="B65" s="56">
        <v>18.600000000000001</v>
      </c>
      <c r="C65" s="57">
        <f t="shared" si="14"/>
        <v>-1.3999999999999986</v>
      </c>
      <c r="D65" s="58">
        <f t="shared" si="36"/>
        <v>19.300920924405336</v>
      </c>
      <c r="E65" s="58">
        <f t="shared" si="37"/>
        <v>7.6865041183077478</v>
      </c>
      <c r="F65" s="57">
        <f t="shared" si="38"/>
        <v>104.69988005263889</v>
      </c>
      <c r="I65">
        <f t="shared" si="15"/>
        <v>1.9300920924405336E-2</v>
      </c>
      <c r="J65">
        <f t="shared" si="55"/>
        <v>1.4300920924405335E-2</v>
      </c>
      <c r="K65">
        <f t="shared" si="55"/>
        <v>9.300920924405336E-3</v>
      </c>
      <c r="L65">
        <f t="shared" si="55"/>
        <v>4.3009209244053367E-3</v>
      </c>
      <c r="M65">
        <f t="shared" si="55"/>
        <v>-6.9907907559466423E-4</v>
      </c>
      <c r="N65">
        <f t="shared" si="55"/>
        <v>-5.6990790755946652E-3</v>
      </c>
      <c r="O65">
        <f t="shared" si="55"/>
        <v>-1.0699079075594666E-2</v>
      </c>
      <c r="P65">
        <f t="shared" si="17"/>
        <v>-1.48123365165218E-2</v>
      </c>
      <c r="S65" s="45" t="str">
        <f t="shared" si="18"/>
        <v/>
      </c>
      <c r="T65" t="str">
        <f t="shared" si="56"/>
        <v/>
      </c>
      <c r="U65" t="str">
        <f t="shared" si="56"/>
        <v/>
      </c>
      <c r="V65">
        <f t="shared" si="56"/>
        <v>4.3009209244053367E-3</v>
      </c>
      <c r="W65" t="str">
        <f t="shared" si="56"/>
        <v/>
      </c>
      <c r="X65" t="str">
        <f t="shared" si="56"/>
        <v/>
      </c>
      <c r="Y65" t="str">
        <f t="shared" si="56"/>
        <v/>
      </c>
      <c r="Z65" s="47" t="str">
        <f t="shared" si="56"/>
        <v/>
      </c>
      <c r="AD65" s="45" t="str">
        <f t="shared" si="20"/>
        <v/>
      </c>
      <c r="AE65" t="str">
        <f t="shared" si="21"/>
        <v/>
      </c>
      <c r="AF65" t="str">
        <f t="shared" si="57"/>
        <v/>
      </c>
      <c r="AG65">
        <f t="shared" si="57"/>
        <v>3.5841007703377803E-3</v>
      </c>
      <c r="AH65">
        <f t="shared" si="57"/>
        <v>7.168201540675562E-4</v>
      </c>
      <c r="AI65" t="str">
        <f t="shared" si="57"/>
        <v/>
      </c>
      <c r="AJ65" t="str">
        <f t="shared" si="57"/>
        <v/>
      </c>
      <c r="AK65" s="47" t="str">
        <f t="shared" si="23"/>
        <v/>
      </c>
      <c r="AM65">
        <f t="shared" si="54"/>
        <v>7.6865041183077478</v>
      </c>
      <c r="AN65" s="45" t="str">
        <f t="shared" si="25"/>
        <v/>
      </c>
      <c r="AO65" t="str">
        <f t="shared" si="58"/>
        <v/>
      </c>
      <c r="AP65" t="str">
        <f t="shared" si="58"/>
        <v/>
      </c>
      <c r="AQ65">
        <f t="shared" si="58"/>
        <v>7.5966521337167503</v>
      </c>
      <c r="AR65">
        <f t="shared" si="58"/>
        <v>7.7763561028987453</v>
      </c>
      <c r="AS65" t="str">
        <f t="shared" si="58"/>
        <v/>
      </c>
      <c r="AT65" t="str">
        <f t="shared" si="58"/>
        <v/>
      </c>
      <c r="AU65" s="47" t="str">
        <f t="shared" si="39"/>
        <v/>
      </c>
      <c r="AV65" t="str">
        <f t="shared" si="27"/>
        <v/>
      </c>
      <c r="AW65" t="str">
        <f t="shared" si="28"/>
        <v/>
      </c>
      <c r="AX65" t="str">
        <f t="shared" si="29"/>
        <v/>
      </c>
      <c r="BA65">
        <f t="shared" si="40"/>
        <v>7.6865041183077478</v>
      </c>
      <c r="BB65" t="str">
        <f t="shared" si="41"/>
        <v/>
      </c>
      <c r="BC65" t="str">
        <f t="shared" si="59"/>
        <v/>
      </c>
      <c r="BD65" t="str">
        <f t="shared" si="59"/>
        <v/>
      </c>
      <c r="BE65">
        <f t="shared" si="59"/>
        <v>7.6865041183077478</v>
      </c>
      <c r="BF65" t="str">
        <f t="shared" si="59"/>
        <v/>
      </c>
      <c r="BG65" t="str">
        <f t="shared" si="59"/>
        <v/>
      </c>
      <c r="BH65" t="str">
        <f t="shared" si="59"/>
        <v/>
      </c>
      <c r="BI65" t="str">
        <f t="shared" si="31"/>
        <v/>
      </c>
      <c r="BL65" t="str">
        <f t="shared" si="42"/>
        <v/>
      </c>
      <c r="BM65" t="str">
        <f t="shared" si="43"/>
        <v/>
      </c>
      <c r="BN65" t="str">
        <f t="shared" si="60"/>
        <v/>
      </c>
      <c r="BO65" t="str">
        <f t="shared" si="60"/>
        <v/>
      </c>
      <c r="BP65" t="str">
        <f t="shared" si="60"/>
        <v/>
      </c>
      <c r="BQ65" t="str">
        <f t="shared" si="60"/>
        <v/>
      </c>
      <c r="BR65" t="str">
        <f t="shared" si="60"/>
        <v/>
      </c>
      <c r="BS65" t="str">
        <f t="shared" si="60"/>
        <v/>
      </c>
      <c r="BV65" s="1" t="str">
        <f t="shared" si="45"/>
        <v/>
      </c>
      <c r="BW65" t="str">
        <f t="shared" si="46"/>
        <v/>
      </c>
      <c r="BX65" t="str">
        <f t="shared" si="47"/>
        <v/>
      </c>
      <c r="BY65" t="str">
        <f t="shared" si="52"/>
        <v/>
      </c>
      <c r="CF65" s="45">
        <f t="shared" si="48"/>
        <v>2.4292606906598355E-7</v>
      </c>
      <c r="CG65">
        <f t="shared" si="49"/>
        <v>9.6700605666177902E-5</v>
      </c>
      <c r="CH65">
        <f t="shared" si="49"/>
        <v>2.3167031717201067E-4</v>
      </c>
      <c r="CI65">
        <f t="shared" si="49"/>
        <v>0</v>
      </c>
      <c r="CJ65">
        <f t="shared" si="49"/>
        <v>1.6586169325288898E-2</v>
      </c>
      <c r="CK65">
        <f t="shared" si="49"/>
        <v>0</v>
      </c>
      <c r="CL65">
        <f t="shared" si="49"/>
        <v>4.9948474986446275E-3</v>
      </c>
      <c r="CM65" s="45">
        <f t="shared" si="50"/>
        <v>3.8595884185142766E-2</v>
      </c>
      <c r="CP65" s="45">
        <f>0</f>
        <v>0</v>
      </c>
      <c r="CQ65">
        <f t="shared" si="51"/>
        <v>4.9758248485834555E-3</v>
      </c>
      <c r="CR65">
        <f t="shared" si="51"/>
        <v>0</v>
      </c>
      <c r="CS65">
        <f t="shared" si="51"/>
        <v>3.3650723861972311E-3</v>
      </c>
      <c r="CT65">
        <f t="shared" si="51"/>
        <v>8.5345766867777598E-4</v>
      </c>
      <c r="CU65">
        <f t="shared" si="51"/>
        <v>0</v>
      </c>
      <c r="CV65">
        <f t="shared" si="51"/>
        <v>0</v>
      </c>
      <c r="CW65" s="45">
        <f t="shared" si="35"/>
        <v>1.0291196863359025E-8</v>
      </c>
    </row>
    <row r="66" spans="2:101">
      <c r="B66" s="56">
        <v>18.8</v>
      </c>
      <c r="C66" s="57">
        <f t="shared" si="14"/>
        <v>-1.1999999999999993</v>
      </c>
      <c r="D66" s="58">
        <f t="shared" si="36"/>
        <v>18.181427588569296</v>
      </c>
      <c r="E66" s="58">
        <f t="shared" si="37"/>
        <v>7.9366103835162711</v>
      </c>
      <c r="F66" s="57">
        <f t="shared" si="38"/>
        <v>103.00990327717277</v>
      </c>
      <c r="I66">
        <f t="shared" si="15"/>
        <v>1.8181427588569297E-2</v>
      </c>
      <c r="J66">
        <f t="shared" si="55"/>
        <v>1.3181427588569296E-2</v>
      </c>
      <c r="K66">
        <f t="shared" si="55"/>
        <v>8.1814275885692973E-3</v>
      </c>
      <c r="L66">
        <f t="shared" si="55"/>
        <v>3.181427588569298E-3</v>
      </c>
      <c r="M66">
        <f t="shared" si="55"/>
        <v>-1.8185724114307029E-3</v>
      </c>
      <c r="N66">
        <f t="shared" si="55"/>
        <v>-6.8185724114307039E-3</v>
      </c>
      <c r="O66">
        <f t="shared" si="55"/>
        <v>-1.1818572411430705E-2</v>
      </c>
      <c r="P66">
        <f t="shared" si="17"/>
        <v>-1.5931829852357839E-2</v>
      </c>
      <c r="S66" s="45" t="str">
        <f t="shared" si="18"/>
        <v/>
      </c>
      <c r="T66" t="str">
        <f t="shared" si="56"/>
        <v/>
      </c>
      <c r="U66" t="str">
        <f t="shared" si="56"/>
        <v/>
      </c>
      <c r="V66">
        <f t="shared" si="56"/>
        <v>3.181427588569298E-3</v>
      </c>
      <c r="W66" t="str">
        <f t="shared" si="56"/>
        <v/>
      </c>
      <c r="X66" t="str">
        <f t="shared" si="56"/>
        <v/>
      </c>
      <c r="Y66" t="str">
        <f t="shared" si="56"/>
        <v/>
      </c>
      <c r="Z66" s="47" t="str">
        <f t="shared" si="56"/>
        <v/>
      </c>
      <c r="AD66" s="45" t="str">
        <f t="shared" si="20"/>
        <v/>
      </c>
      <c r="AE66" t="str">
        <f t="shared" si="21"/>
        <v/>
      </c>
      <c r="AF66" t="str">
        <f t="shared" si="57"/>
        <v/>
      </c>
      <c r="AG66">
        <f t="shared" si="57"/>
        <v>2.6511896571410815E-3</v>
      </c>
      <c r="AH66">
        <f t="shared" si="57"/>
        <v>5.3023793142821637E-4</v>
      </c>
      <c r="AI66" t="str">
        <f t="shared" si="57"/>
        <v/>
      </c>
      <c r="AJ66" t="str">
        <f t="shared" si="57"/>
        <v/>
      </c>
      <c r="AK66" s="47" t="str">
        <f t="shared" si="23"/>
        <v/>
      </c>
      <c r="AM66">
        <f t="shared" si="54"/>
        <v>7.9366103835162711</v>
      </c>
      <c r="AN66" s="45" t="str">
        <f t="shared" si="25"/>
        <v/>
      </c>
      <c r="AO66" t="str">
        <f t="shared" si="58"/>
        <v/>
      </c>
      <c r="AP66" t="str">
        <f t="shared" si="58"/>
        <v/>
      </c>
      <c r="AQ66">
        <f t="shared" si="58"/>
        <v>7.9474071538296398</v>
      </c>
      <c r="AR66">
        <f t="shared" si="58"/>
        <v>7.9258136132029016</v>
      </c>
      <c r="AS66" t="str">
        <f t="shared" si="58"/>
        <v/>
      </c>
      <c r="AT66" t="str">
        <f t="shared" si="58"/>
        <v/>
      </c>
      <c r="AU66" s="47" t="str">
        <f t="shared" si="39"/>
        <v/>
      </c>
      <c r="AV66" t="str">
        <f t="shared" si="27"/>
        <v/>
      </c>
      <c r="AW66" t="str">
        <f t="shared" si="28"/>
        <v/>
      </c>
      <c r="AX66" t="str">
        <f t="shared" si="29"/>
        <v/>
      </c>
      <c r="BA66">
        <f t="shared" si="40"/>
        <v>7.9366103835162711</v>
      </c>
      <c r="BB66" t="str">
        <f t="shared" si="41"/>
        <v/>
      </c>
      <c r="BC66" t="str">
        <f t="shared" si="59"/>
        <v/>
      </c>
      <c r="BD66" t="str">
        <f t="shared" si="59"/>
        <v/>
      </c>
      <c r="BE66">
        <f t="shared" si="59"/>
        <v>7.9366103835162711</v>
      </c>
      <c r="BF66" t="str">
        <f t="shared" si="59"/>
        <v/>
      </c>
      <c r="BG66" t="str">
        <f t="shared" si="59"/>
        <v/>
      </c>
      <c r="BH66" t="str">
        <f t="shared" si="59"/>
        <v/>
      </c>
      <c r="BI66" t="str">
        <f t="shared" si="31"/>
        <v/>
      </c>
      <c r="BL66" t="str">
        <f t="shared" si="42"/>
        <v/>
      </c>
      <c r="BM66" t="str">
        <f t="shared" si="43"/>
        <v/>
      </c>
      <c r="BN66" t="str">
        <f t="shared" si="60"/>
        <v/>
      </c>
      <c r="BO66" t="str">
        <f t="shared" si="60"/>
        <v/>
      </c>
      <c r="BP66" t="str">
        <f t="shared" si="60"/>
        <v/>
      </c>
      <c r="BQ66" t="str">
        <f t="shared" si="60"/>
        <v/>
      </c>
      <c r="BR66" t="str">
        <f t="shared" si="60"/>
        <v/>
      </c>
      <c r="BS66" t="str">
        <f t="shared" si="60"/>
        <v/>
      </c>
      <c r="BV66" s="1" t="str">
        <f t="shared" si="45"/>
        <v/>
      </c>
      <c r="BW66" t="str">
        <f t="shared" si="46"/>
        <v/>
      </c>
      <c r="BX66" t="str">
        <f t="shared" si="47"/>
        <v/>
      </c>
      <c r="BY66" t="str">
        <f t="shared" si="52"/>
        <v/>
      </c>
      <c r="CF66" s="45">
        <f t="shared" si="48"/>
        <v>4.3209614115607026E-7</v>
      </c>
      <c r="CG66">
        <f t="shared" si="49"/>
        <v>1.7135759733113724E-4</v>
      </c>
      <c r="CH66">
        <f t="shared" si="49"/>
        <v>3.9772504934357743E-4</v>
      </c>
      <c r="CI66">
        <f t="shared" si="49"/>
        <v>0</v>
      </c>
      <c r="CJ66">
        <f t="shared" si="49"/>
        <v>1.7925724944402189E-2</v>
      </c>
      <c r="CK66">
        <f t="shared" si="49"/>
        <v>0</v>
      </c>
      <c r="CL66">
        <f t="shared" si="49"/>
        <v>4.9971019369795255E-3</v>
      </c>
      <c r="CM66" s="45">
        <f t="shared" si="50"/>
        <v>3.6359699745971474E-2</v>
      </c>
      <c r="CP66" s="45">
        <f>0</f>
        <v>0</v>
      </c>
      <c r="CQ66">
        <f t="shared" si="51"/>
        <v>4.957160600667216E-3</v>
      </c>
      <c r="CR66">
        <f t="shared" si="51"/>
        <v>0</v>
      </c>
      <c r="CS66">
        <f t="shared" si="51"/>
        <v>2.6821267566876426E-3</v>
      </c>
      <c r="CT66">
        <f t="shared" si="51"/>
        <v>5.1856876389945298E-4</v>
      </c>
      <c r="CU66">
        <f t="shared" si="51"/>
        <v>0</v>
      </c>
      <c r="CV66">
        <f t="shared" si="51"/>
        <v>0</v>
      </c>
      <c r="CW66" s="45">
        <f t="shared" si="35"/>
        <v>5.785749424448132E-9</v>
      </c>
    </row>
    <row r="67" spans="2:101">
      <c r="B67" s="56">
        <v>19</v>
      </c>
      <c r="C67" s="57">
        <f t="shared" si="14"/>
        <v>-1</v>
      </c>
      <c r="D67" s="58">
        <f t="shared" si="36"/>
        <v>17.114615661724653</v>
      </c>
      <c r="E67" s="58">
        <f t="shared" si="37"/>
        <v>8.1921738654952598</v>
      </c>
      <c r="F67" s="57">
        <f t="shared" si="38"/>
        <v>101.18038349497091</v>
      </c>
      <c r="I67">
        <f t="shared" si="15"/>
        <v>1.7114615661724654E-2</v>
      </c>
      <c r="J67">
        <f t="shared" si="55"/>
        <v>1.2114615661724653E-2</v>
      </c>
      <c r="K67">
        <f t="shared" si="55"/>
        <v>7.1146156617246537E-3</v>
      </c>
      <c r="L67">
        <f t="shared" si="55"/>
        <v>2.1146156617246545E-3</v>
      </c>
      <c r="M67">
        <f t="shared" si="55"/>
        <v>-2.8853843382753465E-3</v>
      </c>
      <c r="N67">
        <f t="shared" si="55"/>
        <v>-7.8853843382753475E-3</v>
      </c>
      <c r="O67">
        <f t="shared" si="55"/>
        <v>-1.2885384338275348E-2</v>
      </c>
      <c r="P67">
        <f t="shared" si="17"/>
        <v>-1.6998641779202482E-2</v>
      </c>
      <c r="S67" s="45" t="str">
        <f t="shared" si="18"/>
        <v/>
      </c>
      <c r="T67" t="str">
        <f t="shared" si="56"/>
        <v/>
      </c>
      <c r="U67" t="str">
        <f t="shared" si="56"/>
        <v/>
      </c>
      <c r="V67">
        <f t="shared" si="56"/>
        <v>2.1146156617246545E-3</v>
      </c>
      <c r="W67" t="str">
        <f t="shared" si="56"/>
        <v/>
      </c>
      <c r="X67" t="str">
        <f t="shared" si="56"/>
        <v/>
      </c>
      <c r="Y67" t="str">
        <f t="shared" si="56"/>
        <v/>
      </c>
      <c r="Z67" s="47" t="str">
        <f t="shared" si="56"/>
        <v/>
      </c>
      <c r="AD67" s="45" t="str">
        <f t="shared" si="20"/>
        <v/>
      </c>
      <c r="AE67" t="str">
        <f t="shared" si="21"/>
        <v/>
      </c>
      <c r="AF67" t="str">
        <f t="shared" si="57"/>
        <v/>
      </c>
      <c r="AG67">
        <f t="shared" si="57"/>
        <v>1.7621797181038787E-3</v>
      </c>
      <c r="AH67">
        <f t="shared" si="57"/>
        <v>3.5243594362077577E-4</v>
      </c>
      <c r="AI67" t="str">
        <f t="shared" si="57"/>
        <v/>
      </c>
      <c r="AJ67" t="str">
        <f t="shared" si="57"/>
        <v/>
      </c>
      <c r="AK67" s="47" t="str">
        <f t="shared" si="23"/>
        <v/>
      </c>
      <c r="AM67">
        <f>IF(COUNT(AN67:AU67)=0,"",AVERAGE(AN67:AU67))</f>
        <v>8.1921738654952598</v>
      </c>
      <c r="AN67" s="45" t="str">
        <f t="shared" si="25"/>
        <v/>
      </c>
      <c r="AO67" t="str">
        <f t="shared" si="58"/>
        <v/>
      </c>
      <c r="AP67" t="str">
        <f t="shared" si="58"/>
        <v/>
      </c>
      <c r="AQ67">
        <f t="shared" si="58"/>
        <v>8.264202540782577</v>
      </c>
      <c r="AR67">
        <f t="shared" si="58"/>
        <v>8.1201451902079427</v>
      </c>
      <c r="AS67" t="str">
        <f t="shared" si="58"/>
        <v/>
      </c>
      <c r="AT67" t="str">
        <f t="shared" si="58"/>
        <v/>
      </c>
      <c r="AU67" s="47" t="str">
        <f t="shared" si="39"/>
        <v/>
      </c>
      <c r="AV67" t="str">
        <f t="shared" si="27"/>
        <v/>
      </c>
      <c r="AW67" t="str">
        <f t="shared" si="28"/>
        <v/>
      </c>
      <c r="AX67" t="str">
        <f t="shared" si="29"/>
        <v/>
      </c>
      <c r="BA67">
        <f t="shared" si="40"/>
        <v>8.1921738654952598</v>
      </c>
      <c r="BB67" t="str">
        <f t="shared" si="41"/>
        <v/>
      </c>
      <c r="BC67" t="str">
        <f t="shared" si="59"/>
        <v/>
      </c>
      <c r="BD67" t="str">
        <f t="shared" si="59"/>
        <v/>
      </c>
      <c r="BE67">
        <f t="shared" si="59"/>
        <v>8.1921738654952598</v>
      </c>
      <c r="BF67" t="str">
        <f t="shared" si="59"/>
        <v/>
      </c>
      <c r="BG67" t="str">
        <f t="shared" si="59"/>
        <v/>
      </c>
      <c r="BH67" t="str">
        <f t="shared" si="59"/>
        <v/>
      </c>
      <c r="BI67" t="str">
        <f t="shared" si="31"/>
        <v/>
      </c>
      <c r="BL67" t="str">
        <f t="shared" si="42"/>
        <v/>
      </c>
      <c r="BM67" t="str">
        <f t="shared" si="43"/>
        <v/>
      </c>
      <c r="BN67" t="str">
        <f t="shared" si="60"/>
        <v/>
      </c>
      <c r="BO67" t="str">
        <f t="shared" si="60"/>
        <v/>
      </c>
      <c r="BP67" t="str">
        <f t="shared" si="60"/>
        <v/>
      </c>
      <c r="BQ67" t="str">
        <f t="shared" si="60"/>
        <v/>
      </c>
      <c r="BR67" t="str">
        <f t="shared" si="60"/>
        <v/>
      </c>
      <c r="BS67" t="str">
        <f t="shared" si="60"/>
        <v/>
      </c>
      <c r="BV67" s="1" t="str">
        <f t="shared" si="45"/>
        <v/>
      </c>
      <c r="BW67" t="str">
        <f t="shared" si="46"/>
        <v/>
      </c>
      <c r="BX67" t="str">
        <f t="shared" si="47"/>
        <v/>
      </c>
      <c r="BY67" t="str">
        <f t="shared" si="52"/>
        <v/>
      </c>
      <c r="CF67" s="45">
        <f t="shared" si="48"/>
        <v>7.7829433587175055E-7</v>
      </c>
      <c r="CG67">
        <f t="shared" si="49"/>
        <v>3.0654607290419883E-4</v>
      </c>
      <c r="CH67">
        <f t="shared" si="49"/>
        <v>6.7346373396045818E-4</v>
      </c>
      <c r="CI67">
        <f t="shared" si="49"/>
        <v>0</v>
      </c>
      <c r="CJ67">
        <f t="shared" si="49"/>
        <v>1.8792699700224881E-2</v>
      </c>
      <c r="CK67">
        <f t="shared" si="49"/>
        <v>0</v>
      </c>
      <c r="CL67">
        <f t="shared" si="49"/>
        <v>4.9983906284189776E-3</v>
      </c>
      <c r="CM67" s="45">
        <f t="shared" si="50"/>
        <v>3.4227582186570259E-2</v>
      </c>
      <c r="CP67" s="45">
        <f>0</f>
        <v>0</v>
      </c>
      <c r="CQ67">
        <f t="shared" si="51"/>
        <v>4.9233634817739498E-3</v>
      </c>
      <c r="CR67">
        <f t="shared" si="51"/>
        <v>0</v>
      </c>
      <c r="CS67">
        <f t="shared" si="51"/>
        <v>1.9557311096861656E-3</v>
      </c>
      <c r="CT67">
        <f t="shared" si="51"/>
        <v>3.0182507494378016E-4</v>
      </c>
      <c r="CU67">
        <f t="shared" si="51"/>
        <v>0</v>
      </c>
      <c r="CV67">
        <f t="shared" si="51"/>
        <v>0</v>
      </c>
      <c r="CW67" s="45">
        <f t="shared" si="35"/>
        <v>3.2121523757458686E-9</v>
      </c>
    </row>
    <row r="68" spans="2:101">
      <c r="B68" s="56">
        <v>19.2</v>
      </c>
      <c r="C68" s="57">
        <f t="shared" si="14"/>
        <v>-0.80000000000000071</v>
      </c>
      <c r="D68" s="58">
        <f t="shared" si="36"/>
        <v>16.098875501276432</v>
      </c>
      <c r="E68" s="58" t="e">
        <f t="shared" si="37"/>
        <v>#N/A</v>
      </c>
      <c r="F68" s="57" t="str">
        <f t="shared" si="38"/>
        <v/>
      </c>
      <c r="I68">
        <f t="shared" si="15"/>
        <v>1.6098875501276432E-2</v>
      </c>
      <c r="J68">
        <f t="shared" si="55"/>
        <v>1.1098875501276431E-2</v>
      </c>
      <c r="K68">
        <f t="shared" si="55"/>
        <v>6.098875501276432E-3</v>
      </c>
      <c r="L68">
        <f t="shared" si="55"/>
        <v>1.0988755012764327E-3</v>
      </c>
      <c r="M68">
        <f t="shared" si="55"/>
        <v>-3.9011244987235683E-3</v>
      </c>
      <c r="N68">
        <f t="shared" si="55"/>
        <v>-8.9011244987235692E-3</v>
      </c>
      <c r="O68">
        <f t="shared" si="55"/>
        <v>-1.390112449872357E-2</v>
      </c>
      <c r="P68">
        <f t="shared" si="17"/>
        <v>-1.8014381939650704E-2</v>
      </c>
      <c r="S68" s="45" t="str">
        <f t="shared" si="18"/>
        <v/>
      </c>
      <c r="T68" t="str">
        <f t="shared" si="56"/>
        <v/>
      </c>
      <c r="U68" t="str">
        <f t="shared" si="56"/>
        <v/>
      </c>
      <c r="V68">
        <f t="shared" si="56"/>
        <v>1.0988755012764327E-3</v>
      </c>
      <c r="W68" t="str">
        <f t="shared" si="56"/>
        <v/>
      </c>
      <c r="X68" t="str">
        <f t="shared" si="56"/>
        <v/>
      </c>
      <c r="Y68" t="str">
        <f t="shared" si="56"/>
        <v/>
      </c>
      <c r="Z68" s="47" t="str">
        <f t="shared" si="56"/>
        <v/>
      </c>
      <c r="AD68" s="45" t="str">
        <f t="shared" si="20"/>
        <v/>
      </c>
      <c r="AE68" t="str">
        <f t="shared" si="21"/>
        <v/>
      </c>
      <c r="AF68" t="str">
        <f t="shared" si="57"/>
        <v/>
      </c>
      <c r="AG68">
        <f t="shared" si="57"/>
        <v>9.1572958439702719E-4</v>
      </c>
      <c r="AH68">
        <f t="shared" si="57"/>
        <v>1.8314591687940547E-4</v>
      </c>
      <c r="AI68" t="str">
        <f t="shared" si="57"/>
        <v/>
      </c>
      <c r="AJ68" t="str">
        <f t="shared" si="57"/>
        <v/>
      </c>
      <c r="AK68" s="47" t="str">
        <f t="shared" si="23"/>
        <v/>
      </c>
      <c r="AM68">
        <f t="shared" si="54"/>
        <v>8.5346567465518852</v>
      </c>
      <c r="AN68" s="45" t="str">
        <f t="shared" si="25"/>
        <v/>
      </c>
      <c r="AO68" t="str">
        <f t="shared" si="58"/>
        <v/>
      </c>
      <c r="AP68" t="str">
        <f t="shared" si="58"/>
        <v/>
      </c>
      <c r="AQ68">
        <f t="shared" si="58"/>
        <v>8.6493472434574148</v>
      </c>
      <c r="AR68">
        <f t="shared" si="58"/>
        <v>8.4199662496463539</v>
      </c>
      <c r="AS68" t="str">
        <f t="shared" si="58"/>
        <v/>
      </c>
      <c r="AT68" t="str">
        <f t="shared" si="58"/>
        <v/>
      </c>
      <c r="AU68" s="47" t="str">
        <f t="shared" si="39"/>
        <v/>
      </c>
      <c r="AV68" t="str">
        <f t="shared" si="27"/>
        <v/>
      </c>
      <c r="AW68" t="str">
        <f t="shared" si="28"/>
        <v/>
      </c>
      <c r="AX68" t="str">
        <f t="shared" si="29"/>
        <v/>
      </c>
      <c r="BA68" t="str">
        <f t="shared" si="40"/>
        <v/>
      </c>
      <c r="BB68" t="str">
        <f t="shared" si="41"/>
        <v/>
      </c>
      <c r="BC68" t="str">
        <f t="shared" si="59"/>
        <v/>
      </c>
      <c r="BD68" t="str">
        <f t="shared" si="59"/>
        <v/>
      </c>
      <c r="BE68" t="str">
        <f t="shared" si="59"/>
        <v/>
      </c>
      <c r="BF68" t="str">
        <f t="shared" si="59"/>
        <v/>
      </c>
      <c r="BG68" t="str">
        <f t="shared" si="59"/>
        <v/>
      </c>
      <c r="BH68" t="str">
        <f t="shared" si="59"/>
        <v/>
      </c>
      <c r="BI68" t="str">
        <f t="shared" si="31"/>
        <v/>
      </c>
      <c r="BL68" t="str">
        <f t="shared" si="42"/>
        <v/>
      </c>
      <c r="BM68" t="str">
        <f t="shared" si="43"/>
        <v/>
      </c>
      <c r="BN68" t="str">
        <f t="shared" si="60"/>
        <v/>
      </c>
      <c r="BO68" t="str">
        <f t="shared" si="60"/>
        <v/>
      </c>
      <c r="BP68" t="str">
        <f t="shared" si="60"/>
        <v/>
      </c>
      <c r="BQ68" t="str">
        <f t="shared" si="60"/>
        <v/>
      </c>
      <c r="BR68" t="str">
        <f t="shared" si="60"/>
        <v/>
      </c>
      <c r="BS68" t="str">
        <f t="shared" si="60"/>
        <v/>
      </c>
      <c r="BV68" s="1" t="str">
        <f t="shared" si="45"/>
        <v/>
      </c>
      <c r="BW68" t="str">
        <f t="shared" si="46"/>
        <v/>
      </c>
      <c r="BX68" t="str">
        <f t="shared" si="47"/>
        <v/>
      </c>
      <c r="BY68" t="str">
        <f t="shared" si="52"/>
        <v/>
      </c>
      <c r="CF68" s="45" t="str">
        <f t="shared" si="48"/>
        <v/>
      </c>
      <c r="CG68" t="str">
        <f t="shared" si="49"/>
        <v/>
      </c>
      <c r="CH68" t="str">
        <f t="shared" si="49"/>
        <v/>
      </c>
      <c r="CI68" t="str">
        <f t="shared" si="49"/>
        <v/>
      </c>
      <c r="CJ68" t="str">
        <f t="shared" si="49"/>
        <v/>
      </c>
      <c r="CK68" t="str">
        <f t="shared" si="49"/>
        <v/>
      </c>
      <c r="CL68" t="str">
        <f t="shared" si="49"/>
        <v/>
      </c>
      <c r="CM68" s="45" t="str">
        <f t="shared" si="50"/>
        <v/>
      </c>
      <c r="CP68" s="45">
        <f>0</f>
        <v>0</v>
      </c>
      <c r="CQ68" t="str">
        <f t="shared" si="51"/>
        <v/>
      </c>
      <c r="CR68" t="str">
        <f t="shared" si="51"/>
        <v/>
      </c>
      <c r="CS68" t="str">
        <f t="shared" si="51"/>
        <v/>
      </c>
      <c r="CT68" t="str">
        <f t="shared" si="51"/>
        <v/>
      </c>
      <c r="CU68" t="str">
        <f t="shared" si="51"/>
        <v/>
      </c>
      <c r="CV68" t="str">
        <f t="shared" si="51"/>
        <v/>
      </c>
      <c r="CW68" s="45" t="str">
        <f t="shared" si="35"/>
        <v/>
      </c>
    </row>
    <row r="69" spans="2:101">
      <c r="B69" s="56">
        <v>19.399999999999999</v>
      </c>
      <c r="C69" s="57">
        <f t="shared" si="14"/>
        <v>-0.60000000000000142</v>
      </c>
      <c r="D69" s="58">
        <f t="shared" si="36"/>
        <v>15.132586108991783</v>
      </c>
      <c r="E69" s="58" t="e">
        <f t="shared" si="37"/>
        <v>#N/A</v>
      </c>
      <c r="F69" s="57" t="str">
        <f t="shared" si="38"/>
        <v/>
      </c>
      <c r="I69">
        <f t="shared" si="15"/>
        <v>1.5132586108991783E-2</v>
      </c>
      <c r="J69">
        <f t="shared" si="55"/>
        <v>1.0132586108991783E-2</v>
      </c>
      <c r="K69">
        <f t="shared" si="55"/>
        <v>5.1325861089917824E-3</v>
      </c>
      <c r="L69">
        <f t="shared" si="55"/>
        <v>1.3258610899178312E-4</v>
      </c>
      <c r="M69">
        <f t="shared" si="55"/>
        <v>-4.8674138910082178E-3</v>
      </c>
      <c r="N69">
        <f t="shared" si="55"/>
        <v>-9.8674138910082188E-3</v>
      </c>
      <c r="O69">
        <f t="shared" si="55"/>
        <v>-1.486741389100822E-2</v>
      </c>
      <c r="P69">
        <f t="shared" si="17"/>
        <v>-1.8980671331935352E-2</v>
      </c>
      <c r="S69" s="45" t="str">
        <f t="shared" si="18"/>
        <v/>
      </c>
      <c r="T69" t="str">
        <f t="shared" si="56"/>
        <v/>
      </c>
      <c r="U69" t="str">
        <f t="shared" si="56"/>
        <v/>
      </c>
      <c r="V69">
        <f t="shared" si="56"/>
        <v>1.3258610899178312E-4</v>
      </c>
      <c r="W69" t="str">
        <f t="shared" si="56"/>
        <v/>
      </c>
      <c r="X69" t="str">
        <f t="shared" si="56"/>
        <v/>
      </c>
      <c r="Y69" t="str">
        <f t="shared" si="56"/>
        <v/>
      </c>
      <c r="Z69" s="47" t="str">
        <f t="shared" si="56"/>
        <v/>
      </c>
      <c r="AD69" s="45" t="str">
        <f t="shared" si="20"/>
        <v/>
      </c>
      <c r="AE69" t="str">
        <f t="shared" si="21"/>
        <v/>
      </c>
      <c r="AF69" t="str">
        <f t="shared" si="57"/>
        <v/>
      </c>
      <c r="AG69">
        <f t="shared" si="57"/>
        <v>1.1048842415981926E-4</v>
      </c>
      <c r="AH69">
        <f t="shared" si="57"/>
        <v>2.2097684831963855E-5</v>
      </c>
      <c r="AI69" t="str">
        <f t="shared" si="57"/>
        <v/>
      </c>
      <c r="AJ69" t="str">
        <f t="shared" si="57"/>
        <v/>
      </c>
      <c r="AK69" s="47" t="str">
        <f t="shared" si="23"/>
        <v/>
      </c>
      <c r="AM69">
        <f t="shared" si="54"/>
        <v>9.4993241469430281</v>
      </c>
      <c r="AN69" s="45" t="str">
        <f t="shared" si="25"/>
        <v/>
      </c>
      <c r="AO69" t="str">
        <f t="shared" si="58"/>
        <v/>
      </c>
      <c r="AP69" t="str">
        <f t="shared" si="58"/>
        <v/>
      </c>
      <c r="AQ69">
        <f t="shared" si="58"/>
        <v>9.6459486991533829</v>
      </c>
      <c r="AR69">
        <f t="shared" si="58"/>
        <v>9.3526995947326732</v>
      </c>
      <c r="AS69" t="str">
        <f t="shared" si="58"/>
        <v/>
      </c>
      <c r="AT69" t="str">
        <f t="shared" si="58"/>
        <v/>
      </c>
      <c r="AU69" s="47" t="str">
        <f t="shared" si="39"/>
        <v/>
      </c>
      <c r="AV69" t="str">
        <f t="shared" si="27"/>
        <v/>
      </c>
      <c r="AW69" t="str">
        <f t="shared" si="28"/>
        <v/>
      </c>
      <c r="AX69" t="str">
        <f t="shared" si="29"/>
        <v/>
      </c>
      <c r="BA69" t="str">
        <f t="shared" si="40"/>
        <v/>
      </c>
      <c r="BB69" t="str">
        <f t="shared" si="41"/>
        <v/>
      </c>
      <c r="BC69" t="str">
        <f t="shared" si="59"/>
        <v/>
      </c>
      <c r="BD69" t="str">
        <f t="shared" si="59"/>
        <v/>
      </c>
      <c r="BE69" t="str">
        <f t="shared" si="59"/>
        <v/>
      </c>
      <c r="BF69" t="str">
        <f t="shared" si="59"/>
        <v/>
      </c>
      <c r="BG69" t="str">
        <f t="shared" si="59"/>
        <v/>
      </c>
      <c r="BH69" t="str">
        <f t="shared" si="59"/>
        <v/>
      </c>
      <c r="BI69" t="str">
        <f t="shared" si="31"/>
        <v/>
      </c>
      <c r="BL69" t="str">
        <f t="shared" si="42"/>
        <v/>
      </c>
      <c r="BM69" t="str">
        <f t="shared" si="43"/>
        <v/>
      </c>
      <c r="BN69" t="str">
        <f t="shared" si="60"/>
        <v/>
      </c>
      <c r="BO69" t="str">
        <f t="shared" si="60"/>
        <v/>
      </c>
      <c r="BP69" t="str">
        <f t="shared" si="60"/>
        <v/>
      </c>
      <c r="BQ69" t="str">
        <f t="shared" si="60"/>
        <v/>
      </c>
      <c r="BR69" t="str">
        <f t="shared" si="60"/>
        <v/>
      </c>
      <c r="BS69" t="str">
        <f t="shared" si="60"/>
        <v/>
      </c>
      <c r="BV69" s="1" t="str">
        <f t="shared" si="45"/>
        <v/>
      </c>
      <c r="BW69" t="str">
        <f t="shared" si="46"/>
        <v/>
      </c>
      <c r="BX69" t="str">
        <f t="shared" si="47"/>
        <v/>
      </c>
      <c r="BY69" t="str">
        <f t="shared" si="52"/>
        <v/>
      </c>
      <c r="CF69" s="45" t="str">
        <f t="shared" si="48"/>
        <v/>
      </c>
      <c r="CG69" t="str">
        <f t="shared" si="49"/>
        <v/>
      </c>
      <c r="CH69" t="str">
        <f t="shared" si="49"/>
        <v/>
      </c>
      <c r="CI69" t="str">
        <f t="shared" si="49"/>
        <v/>
      </c>
      <c r="CJ69" t="str">
        <f t="shared" si="49"/>
        <v/>
      </c>
      <c r="CK69" t="str">
        <f t="shared" si="49"/>
        <v/>
      </c>
      <c r="CL69" t="str">
        <f t="shared" si="49"/>
        <v/>
      </c>
      <c r="CM69" s="45" t="str">
        <f t="shared" si="50"/>
        <v/>
      </c>
      <c r="CP69" s="45">
        <f>0</f>
        <v>0</v>
      </c>
      <c r="CQ69" t="str">
        <f t="shared" si="51"/>
        <v/>
      </c>
      <c r="CR69" t="str">
        <f t="shared" si="51"/>
        <v/>
      </c>
      <c r="CS69" t="str">
        <f t="shared" si="51"/>
        <v/>
      </c>
      <c r="CT69" t="str">
        <f t="shared" si="51"/>
        <v/>
      </c>
      <c r="CU69" t="str">
        <f t="shared" si="51"/>
        <v/>
      </c>
      <c r="CV69" t="str">
        <f t="shared" si="51"/>
        <v/>
      </c>
      <c r="CW69" s="45" t="str">
        <f t="shared" si="35"/>
        <v/>
      </c>
    </row>
    <row r="70" spans="2:101">
      <c r="B70" s="56">
        <v>19.600000000000001</v>
      </c>
      <c r="C70" s="57">
        <f t="shared" si="14"/>
        <v>-0.39999999999999858</v>
      </c>
      <c r="D70" s="58">
        <f t="shared" si="36"/>
        <v>14.214120303233623</v>
      </c>
      <c r="E70" s="58">
        <f t="shared" si="37"/>
        <v>8.7069101464917633</v>
      </c>
      <c r="F70" s="57">
        <f t="shared" si="38"/>
        <v>96.375568182145244</v>
      </c>
      <c r="I70">
        <f t="shared" si="15"/>
        <v>1.4214120303233622E-2</v>
      </c>
      <c r="J70">
        <f t="shared" si="55"/>
        <v>9.2141203032336215E-3</v>
      </c>
      <c r="K70">
        <f t="shared" si="55"/>
        <v>4.2141203032336223E-3</v>
      </c>
      <c r="L70">
        <f t="shared" si="55"/>
        <v>-7.8587969676637698E-4</v>
      </c>
      <c r="M70">
        <f t="shared" si="55"/>
        <v>-5.7858796967663779E-3</v>
      </c>
      <c r="N70">
        <f t="shared" si="55"/>
        <v>-1.0785879696766379E-2</v>
      </c>
      <c r="O70">
        <f t="shared" si="55"/>
        <v>-1.578587969676638E-2</v>
      </c>
      <c r="P70">
        <f t="shared" si="17"/>
        <v>-1.9899137137693514E-2</v>
      </c>
      <c r="S70" s="45" t="str">
        <f t="shared" si="18"/>
        <v/>
      </c>
      <c r="T70" t="str">
        <f t="shared" si="56"/>
        <v/>
      </c>
      <c r="U70">
        <f t="shared" si="56"/>
        <v>4.2141203032336223E-3</v>
      </c>
      <c r="V70" t="str">
        <f t="shared" si="56"/>
        <v/>
      </c>
      <c r="W70" t="str">
        <f t="shared" si="56"/>
        <v/>
      </c>
      <c r="X70" t="str">
        <f t="shared" si="56"/>
        <v/>
      </c>
      <c r="Y70" t="str">
        <f t="shared" si="56"/>
        <v/>
      </c>
      <c r="Z70" s="47" t="str">
        <f t="shared" si="56"/>
        <v/>
      </c>
      <c r="AD70" s="45" t="str">
        <f t="shared" si="20"/>
        <v/>
      </c>
      <c r="AE70" t="str">
        <f t="shared" si="21"/>
        <v/>
      </c>
      <c r="AF70">
        <f t="shared" si="57"/>
        <v>3.5117669193613517E-3</v>
      </c>
      <c r="AG70">
        <f t="shared" si="57"/>
        <v>7.0235338387227041E-4</v>
      </c>
      <c r="AH70" t="str">
        <f t="shared" si="57"/>
        <v/>
      </c>
      <c r="AI70" t="str">
        <f t="shared" si="57"/>
        <v/>
      </c>
      <c r="AJ70" t="str">
        <f t="shared" si="57"/>
        <v/>
      </c>
      <c r="AK70" s="47" t="str">
        <f t="shared" si="23"/>
        <v/>
      </c>
      <c r="AM70">
        <f t="shared" si="54"/>
        <v>8.7069101464917633</v>
      </c>
      <c r="AN70" s="45" t="str">
        <f t="shared" si="25"/>
        <v/>
      </c>
      <c r="AO70" t="str">
        <f t="shared" si="58"/>
        <v/>
      </c>
      <c r="AP70">
        <f t="shared" si="58"/>
        <v>8.627145270374589</v>
      </c>
      <c r="AQ70">
        <f t="shared" si="58"/>
        <v>8.7866750226089376</v>
      </c>
      <c r="AR70" t="str">
        <f t="shared" si="58"/>
        <v/>
      </c>
      <c r="AS70" t="str">
        <f t="shared" si="58"/>
        <v/>
      </c>
      <c r="AT70" t="str">
        <f t="shared" si="58"/>
        <v/>
      </c>
      <c r="AU70" s="47" t="str">
        <f t="shared" si="39"/>
        <v/>
      </c>
      <c r="AV70" t="str">
        <f t="shared" si="27"/>
        <v/>
      </c>
      <c r="AW70" t="str">
        <f t="shared" si="28"/>
        <v/>
      </c>
      <c r="AX70" t="str">
        <f t="shared" si="29"/>
        <v/>
      </c>
      <c r="BA70">
        <f t="shared" si="40"/>
        <v>8.7069101464917633</v>
      </c>
      <c r="BB70" t="str">
        <f t="shared" si="41"/>
        <v/>
      </c>
      <c r="BC70" t="str">
        <f t="shared" si="59"/>
        <v/>
      </c>
      <c r="BD70">
        <f t="shared" si="59"/>
        <v>8.7069101464917633</v>
      </c>
      <c r="BE70" t="str">
        <f t="shared" si="59"/>
        <v/>
      </c>
      <c r="BF70" t="str">
        <f t="shared" si="59"/>
        <v/>
      </c>
      <c r="BG70" t="str">
        <f t="shared" si="59"/>
        <v/>
      </c>
      <c r="BH70" t="str">
        <f t="shared" si="59"/>
        <v/>
      </c>
      <c r="BI70" t="str">
        <f t="shared" si="31"/>
        <v/>
      </c>
      <c r="BL70" t="str">
        <f t="shared" si="42"/>
        <v/>
      </c>
      <c r="BM70" t="str">
        <f t="shared" si="43"/>
        <v/>
      </c>
      <c r="BN70" t="str">
        <f t="shared" si="60"/>
        <v/>
      </c>
      <c r="BO70" t="str">
        <f t="shared" si="60"/>
        <v/>
      </c>
      <c r="BP70" t="str">
        <f t="shared" si="60"/>
        <v/>
      </c>
      <c r="BQ70" t="str">
        <f t="shared" si="60"/>
        <v/>
      </c>
      <c r="BR70" t="str">
        <f t="shared" si="60"/>
        <v/>
      </c>
      <c r="BS70" t="str">
        <f t="shared" si="60"/>
        <v/>
      </c>
      <c r="BV70" s="1" t="str">
        <f t="shared" si="45"/>
        <v/>
      </c>
      <c r="BW70" t="str">
        <f t="shared" si="46"/>
        <v/>
      </c>
      <c r="BX70" t="str">
        <f t="shared" si="47"/>
        <v/>
      </c>
      <c r="BY70" t="str">
        <f t="shared" si="52"/>
        <v/>
      </c>
      <c r="CF70" s="45">
        <f t="shared" si="48"/>
        <v>2.5461275188472093E-6</v>
      </c>
      <c r="CG70">
        <f t="shared" si="49"/>
        <v>9.6910186880430648E-4</v>
      </c>
      <c r="CH70">
        <f t="shared" si="49"/>
        <v>1.687042468132166E-3</v>
      </c>
      <c r="CI70">
        <f t="shared" si="49"/>
        <v>0</v>
      </c>
      <c r="CJ70">
        <f t="shared" si="49"/>
        <v>1.9614810908655196E-2</v>
      </c>
      <c r="CK70">
        <f t="shared" si="49"/>
        <v>0</v>
      </c>
      <c r="CL70">
        <f t="shared" si="49"/>
        <v>4.999507941072092E-3</v>
      </c>
      <c r="CM70" s="45">
        <f t="shared" si="50"/>
        <v>2.8427821916466606E-2</v>
      </c>
      <c r="CP70" s="45">
        <f>0</f>
        <v>0</v>
      </c>
      <c r="CQ70">
        <f t="shared" si="51"/>
        <v>4.7577245327989235E-3</v>
      </c>
      <c r="CR70">
        <f t="shared" si="51"/>
        <v>0</v>
      </c>
      <c r="CS70">
        <f t="shared" si="51"/>
        <v>8.2071416397764912E-4</v>
      </c>
      <c r="CT70">
        <f t="shared" si="51"/>
        <v>9.6297272836201158E-5</v>
      </c>
      <c r="CU70">
        <f t="shared" si="51"/>
        <v>0</v>
      </c>
      <c r="CV70">
        <f t="shared" si="51"/>
        <v>0</v>
      </c>
      <c r="CW70" s="45">
        <f t="shared" si="35"/>
        <v>9.8188326448468808E-10</v>
      </c>
    </row>
    <row r="71" spans="2:101">
      <c r="B71" s="56">
        <v>19.8</v>
      </c>
      <c r="C71" s="57">
        <f t="shared" si="14"/>
        <v>-0.19999999999999929</v>
      </c>
      <c r="D71" s="58">
        <f t="shared" si="36"/>
        <v>13.341849604017973</v>
      </c>
      <c r="E71" s="58">
        <f t="shared" si="37"/>
        <v>8.9012178804608979</v>
      </c>
      <c r="F71" s="57">
        <f t="shared" si="38"/>
        <v>95.382415469604823</v>
      </c>
      <c r="I71">
        <f t="shared" si="15"/>
        <v>1.3341849604017974E-2</v>
      </c>
      <c r="J71">
        <f t="shared" si="55"/>
        <v>8.3418496040179729E-3</v>
      </c>
      <c r="K71">
        <f t="shared" si="55"/>
        <v>3.3418496040179737E-3</v>
      </c>
      <c r="L71">
        <f t="shared" si="55"/>
        <v>-1.6581503959820255E-3</v>
      </c>
      <c r="M71">
        <f t="shared" si="55"/>
        <v>-6.6581503959820265E-3</v>
      </c>
      <c r="N71">
        <f t="shared" si="55"/>
        <v>-1.1658150395982027E-2</v>
      </c>
      <c r="O71">
        <f t="shared" si="55"/>
        <v>-1.6658150395982028E-2</v>
      </c>
      <c r="P71">
        <f t="shared" si="17"/>
        <v>-2.0771407836909162E-2</v>
      </c>
      <c r="S71" s="45" t="str">
        <f t="shared" si="18"/>
        <v/>
      </c>
      <c r="T71" t="str">
        <f t="shared" si="56"/>
        <v/>
      </c>
      <c r="U71">
        <f t="shared" si="56"/>
        <v>3.3418496040179737E-3</v>
      </c>
      <c r="V71" t="str">
        <f t="shared" si="56"/>
        <v/>
      </c>
      <c r="W71" t="str">
        <f t="shared" si="56"/>
        <v/>
      </c>
      <c r="X71" t="str">
        <f t="shared" si="56"/>
        <v/>
      </c>
      <c r="Y71" t="str">
        <f t="shared" si="56"/>
        <v/>
      </c>
      <c r="Z71" s="47" t="str">
        <f t="shared" si="56"/>
        <v/>
      </c>
      <c r="AD71" s="45" t="str">
        <f t="shared" si="20"/>
        <v/>
      </c>
      <c r="AE71" t="str">
        <f t="shared" si="21"/>
        <v/>
      </c>
      <c r="AF71">
        <f t="shared" si="57"/>
        <v>2.7848746700149776E-3</v>
      </c>
      <c r="AG71">
        <f t="shared" si="57"/>
        <v>5.5697493400299562E-4</v>
      </c>
      <c r="AH71" t="str">
        <f t="shared" si="57"/>
        <v/>
      </c>
      <c r="AI71" t="str">
        <f t="shared" si="57"/>
        <v/>
      </c>
      <c r="AJ71" t="str">
        <f t="shared" si="57"/>
        <v/>
      </c>
      <c r="AK71" s="47" t="str">
        <f t="shared" si="23"/>
        <v/>
      </c>
      <c r="AM71">
        <f t="shared" si="54"/>
        <v>8.9012178804608979</v>
      </c>
      <c r="AN71" s="45" t="str">
        <f t="shared" si="25"/>
        <v/>
      </c>
      <c r="AO71" t="str">
        <f t="shared" si="58"/>
        <v/>
      </c>
      <c r="AP71">
        <f t="shared" si="58"/>
        <v>8.9005926482409983</v>
      </c>
      <c r="AQ71">
        <f t="shared" si="58"/>
        <v>8.9018431126807958</v>
      </c>
      <c r="AR71" t="str">
        <f t="shared" si="58"/>
        <v/>
      </c>
      <c r="AS71" t="str">
        <f t="shared" si="58"/>
        <v/>
      </c>
      <c r="AT71" t="str">
        <f t="shared" si="58"/>
        <v/>
      </c>
      <c r="AU71" s="47" t="str">
        <f t="shared" si="39"/>
        <v/>
      </c>
      <c r="AV71" t="str">
        <f t="shared" si="27"/>
        <v/>
      </c>
      <c r="AW71" t="str">
        <f t="shared" si="28"/>
        <v/>
      </c>
      <c r="AX71" t="str">
        <f t="shared" si="29"/>
        <v/>
      </c>
      <c r="BA71">
        <f t="shared" si="40"/>
        <v>8.9012178804608979</v>
      </c>
      <c r="BB71" t="str">
        <f t="shared" si="41"/>
        <v/>
      </c>
      <c r="BC71" t="str">
        <f t="shared" si="59"/>
        <v/>
      </c>
      <c r="BD71">
        <f t="shared" si="59"/>
        <v>8.9012178804608979</v>
      </c>
      <c r="BE71" t="str">
        <f t="shared" si="59"/>
        <v/>
      </c>
      <c r="BF71" t="str">
        <f t="shared" si="59"/>
        <v/>
      </c>
      <c r="BG71" t="str">
        <f t="shared" si="59"/>
        <v/>
      </c>
      <c r="BH71" t="str">
        <f t="shared" si="59"/>
        <v/>
      </c>
      <c r="BI71" t="str">
        <f t="shared" si="31"/>
        <v/>
      </c>
      <c r="BL71" t="str">
        <f t="shared" si="42"/>
        <v/>
      </c>
      <c r="BM71" t="str">
        <f t="shared" si="43"/>
        <v/>
      </c>
      <c r="BN71" t="str">
        <f t="shared" si="60"/>
        <v/>
      </c>
      <c r="BO71" t="str">
        <f t="shared" si="60"/>
        <v/>
      </c>
      <c r="BP71" t="str">
        <f t="shared" si="60"/>
        <v/>
      </c>
      <c r="BQ71" t="str">
        <f t="shared" si="60"/>
        <v/>
      </c>
      <c r="BR71" t="str">
        <f t="shared" si="60"/>
        <v/>
      </c>
      <c r="BS71" t="str">
        <f t="shared" si="60"/>
        <v/>
      </c>
      <c r="BV71" s="1" t="str">
        <f t="shared" si="45"/>
        <v/>
      </c>
      <c r="BW71" t="str">
        <f t="shared" si="46"/>
        <v/>
      </c>
      <c r="BX71" t="str">
        <f t="shared" si="47"/>
        <v/>
      </c>
      <c r="BY71" t="str">
        <f t="shared" si="52"/>
        <v/>
      </c>
      <c r="CF71" s="45">
        <f t="shared" si="48"/>
        <v>3.9827943722964858E-6</v>
      </c>
      <c r="CG71">
        <f t="shared" si="49"/>
        <v>1.4755791798508389E-3</v>
      </c>
      <c r="CH71">
        <f t="shared" si="49"/>
        <v>2.2169016718114353E-3</v>
      </c>
      <c r="CI71">
        <f t="shared" si="49"/>
        <v>0</v>
      </c>
      <c r="CJ71">
        <f t="shared" si="49"/>
        <v>1.9752032980687149E-2</v>
      </c>
      <c r="CK71">
        <f t="shared" si="49"/>
        <v>0</v>
      </c>
      <c r="CL71">
        <f t="shared" si="49"/>
        <v>4.9996854245696973E-3</v>
      </c>
      <c r="CM71" s="45">
        <f t="shared" si="50"/>
        <v>2.6683447970816183E-2</v>
      </c>
      <c r="CP71" s="45">
        <f>0</f>
        <v>0</v>
      </c>
      <c r="CQ71">
        <f t="shared" si="51"/>
        <v>4.63110520503729E-3</v>
      </c>
      <c r="CR71">
        <f t="shared" si="51"/>
        <v>0</v>
      </c>
      <c r="CS71">
        <f t="shared" si="51"/>
        <v>5.5768785993172301E-4</v>
      </c>
      <c r="CT71">
        <f t="shared" si="51"/>
        <v>6.1991754828212748E-5</v>
      </c>
      <c r="CU71">
        <f t="shared" si="51"/>
        <v>0</v>
      </c>
      <c r="CV71">
        <f t="shared" si="51"/>
        <v>0</v>
      </c>
      <c r="CW71" s="45">
        <f t="shared" si="35"/>
        <v>6.2769999309768249E-10</v>
      </c>
    </row>
    <row r="72" spans="2:101">
      <c r="B72" s="56">
        <v>20</v>
      </c>
      <c r="C72" s="57">
        <f t="shared" si="14"/>
        <v>0</v>
      </c>
      <c r="D72" s="58">
        <f t="shared" si="36"/>
        <v>12.514148827802812</v>
      </c>
      <c r="E72" s="58">
        <f t="shared" si="37"/>
        <v>9.0903180331661897</v>
      </c>
      <c r="F72" s="57">
        <f t="shared" si="38"/>
        <v>94.692189184953662</v>
      </c>
      <c r="I72">
        <f t="shared" si="15"/>
        <v>1.2514148827802812E-2</v>
      </c>
      <c r="J72">
        <f t="shared" si="55"/>
        <v>7.5141488278028115E-3</v>
      </c>
      <c r="K72">
        <f t="shared" si="55"/>
        <v>2.5141488278028114E-3</v>
      </c>
      <c r="L72">
        <f t="shared" si="55"/>
        <v>-2.4858511721971878E-3</v>
      </c>
      <c r="M72">
        <f t="shared" si="55"/>
        <v>-7.4858511721971888E-3</v>
      </c>
      <c r="N72">
        <f t="shared" si="55"/>
        <v>-1.248585117219719E-2</v>
      </c>
      <c r="O72">
        <f t="shared" si="55"/>
        <v>-1.7485851172197191E-2</v>
      </c>
      <c r="P72">
        <f t="shared" si="17"/>
        <v>-2.1599108613124324E-2</v>
      </c>
      <c r="S72" s="45" t="str">
        <f t="shared" si="18"/>
        <v/>
      </c>
      <c r="T72" t="str">
        <f t="shared" si="56"/>
        <v/>
      </c>
      <c r="U72">
        <f t="shared" si="56"/>
        <v>2.5141488278028114E-3</v>
      </c>
      <c r="V72" t="str">
        <f t="shared" si="56"/>
        <v/>
      </c>
      <c r="W72" t="str">
        <f t="shared" si="56"/>
        <v/>
      </c>
      <c r="X72" t="str">
        <f t="shared" si="56"/>
        <v/>
      </c>
      <c r="Y72" t="str">
        <f t="shared" si="56"/>
        <v/>
      </c>
      <c r="Z72" s="47" t="str">
        <f t="shared" si="56"/>
        <v/>
      </c>
      <c r="AD72" s="45" t="str">
        <f t="shared" si="20"/>
        <v/>
      </c>
      <c r="AE72" t="str">
        <f t="shared" si="21"/>
        <v/>
      </c>
      <c r="AF72">
        <f t="shared" si="57"/>
        <v>2.0951240231690095E-3</v>
      </c>
      <c r="AG72">
        <f t="shared" si="57"/>
        <v>4.1902480463380196E-4</v>
      </c>
      <c r="AH72" t="str">
        <f t="shared" si="57"/>
        <v/>
      </c>
      <c r="AI72" t="str">
        <f t="shared" si="57"/>
        <v/>
      </c>
      <c r="AJ72" t="str">
        <f t="shared" si="57"/>
        <v/>
      </c>
      <c r="AK72" s="47" t="str">
        <f t="shared" si="23"/>
        <v/>
      </c>
      <c r="AM72">
        <f t="shared" si="54"/>
        <v>9.0903180331661897</v>
      </c>
      <c r="AN72" s="45" t="str">
        <f t="shared" si="25"/>
        <v/>
      </c>
      <c r="AO72" t="str">
        <f t="shared" si="58"/>
        <v/>
      </c>
      <c r="AP72">
        <f t="shared" si="58"/>
        <v>9.141917858393235</v>
      </c>
      <c r="AQ72">
        <f t="shared" si="58"/>
        <v>9.0387182079391444</v>
      </c>
      <c r="AR72" t="str">
        <f t="shared" si="58"/>
        <v/>
      </c>
      <c r="AS72" t="str">
        <f t="shared" si="58"/>
        <v/>
      </c>
      <c r="AT72" t="str">
        <f t="shared" si="58"/>
        <v/>
      </c>
      <c r="AU72" s="47" t="str">
        <f t="shared" si="39"/>
        <v/>
      </c>
      <c r="AV72" t="str">
        <f t="shared" si="27"/>
        <v/>
      </c>
      <c r="AW72" t="str">
        <f t="shared" si="28"/>
        <v/>
      </c>
      <c r="AX72" t="str">
        <f t="shared" si="29"/>
        <v/>
      </c>
      <c r="BA72">
        <f t="shared" si="40"/>
        <v>9.0903180331661897</v>
      </c>
      <c r="BB72" t="str">
        <f t="shared" si="41"/>
        <v/>
      </c>
      <c r="BC72" t="str">
        <f t="shared" si="59"/>
        <v/>
      </c>
      <c r="BD72">
        <f t="shared" si="59"/>
        <v>9.0903180331661897</v>
      </c>
      <c r="BE72" t="str">
        <f t="shared" si="59"/>
        <v/>
      </c>
      <c r="BF72" t="str">
        <f t="shared" si="59"/>
        <v/>
      </c>
      <c r="BG72" t="str">
        <f t="shared" si="59"/>
        <v/>
      </c>
      <c r="BH72" t="str">
        <f t="shared" si="59"/>
        <v/>
      </c>
      <c r="BI72" t="str">
        <f t="shared" si="31"/>
        <v/>
      </c>
      <c r="BL72" t="str">
        <f t="shared" si="42"/>
        <v/>
      </c>
      <c r="BM72" t="str">
        <f t="shared" si="43"/>
        <v/>
      </c>
      <c r="BN72" t="str">
        <f t="shared" si="60"/>
        <v/>
      </c>
      <c r="BO72" t="str">
        <f t="shared" si="60"/>
        <v/>
      </c>
      <c r="BP72" t="str">
        <f t="shared" si="60"/>
        <v/>
      </c>
      <c r="BQ72" t="str">
        <f t="shared" si="60"/>
        <v/>
      </c>
      <c r="BR72" t="str">
        <f t="shared" si="60"/>
        <v/>
      </c>
      <c r="BS72" t="str">
        <f t="shared" si="60"/>
        <v/>
      </c>
      <c r="BV72" s="1" t="str">
        <f t="shared" si="45"/>
        <v/>
      </c>
      <c r="BW72" t="str">
        <f t="shared" si="46"/>
        <v/>
      </c>
      <c r="BX72" t="str">
        <f t="shared" si="47"/>
        <v/>
      </c>
      <c r="BY72" t="str">
        <f t="shared" si="52"/>
        <v/>
      </c>
      <c r="CF72" s="45">
        <f t="shared" si="48"/>
        <v>6.1558501232590763E-6</v>
      </c>
      <c r="CG72">
        <f t="shared" si="49"/>
        <v>2.1924163234096948E-3</v>
      </c>
      <c r="CH72">
        <f t="shared" si="49"/>
        <v>2.759023317472064E-3</v>
      </c>
      <c r="CI72">
        <f t="shared" si="49"/>
        <v>0</v>
      </c>
      <c r="CJ72">
        <f t="shared" si="49"/>
        <v>1.9838861722384808E-2</v>
      </c>
      <c r="CK72">
        <f t="shared" si="49"/>
        <v>0</v>
      </c>
      <c r="CL72">
        <f t="shared" si="49"/>
        <v>4.9997964672539169E-3</v>
      </c>
      <c r="CM72" s="45">
        <f t="shared" si="50"/>
        <v>2.5028145190302515E-2</v>
      </c>
      <c r="CP72" s="45">
        <f>0</f>
        <v>0</v>
      </c>
      <c r="CQ72">
        <f t="shared" si="51"/>
        <v>4.4518959191475766E-3</v>
      </c>
      <c r="CR72">
        <f t="shared" si="51"/>
        <v>0</v>
      </c>
      <c r="CS72">
        <f t="shared" si="51"/>
        <v>3.7560941933828578E-4</v>
      </c>
      <c r="CT72">
        <f t="shared" si="51"/>
        <v>4.0284569403798203E-5</v>
      </c>
      <c r="CU72">
        <f t="shared" si="51"/>
        <v>0</v>
      </c>
      <c r="CV72">
        <f t="shared" si="51"/>
        <v>0</v>
      </c>
      <c r="CW72" s="45">
        <f t="shared" si="35"/>
        <v>4.0611774977335277E-10</v>
      </c>
    </row>
    <row r="73" spans="2:101">
      <c r="B73" s="56">
        <v>20.2</v>
      </c>
      <c r="C73" s="57">
        <f t="shared" si="14"/>
        <v>0.19999999999999929</v>
      </c>
      <c r="D73" s="58">
        <f t="shared" si="36"/>
        <v>11.729400390511961</v>
      </c>
      <c r="E73" s="58">
        <f t="shared" si="37"/>
        <v>9.303016385209137</v>
      </c>
      <c r="F73" s="57">
        <f t="shared" si="38"/>
        <v>94.479361648489231</v>
      </c>
      <c r="I73">
        <f t="shared" si="15"/>
        <v>1.1729400390511961E-2</v>
      </c>
      <c r="J73">
        <f t="shared" si="55"/>
        <v>6.7294003905119604E-3</v>
      </c>
      <c r="K73">
        <f t="shared" si="55"/>
        <v>1.7294003905119603E-3</v>
      </c>
      <c r="L73">
        <f t="shared" si="55"/>
        <v>-3.2705996094880389E-3</v>
      </c>
      <c r="M73">
        <f t="shared" si="55"/>
        <v>-8.2705996094880399E-3</v>
      </c>
      <c r="N73">
        <f t="shared" si="55"/>
        <v>-1.3270599609488041E-2</v>
      </c>
      <c r="O73">
        <f t="shared" si="55"/>
        <v>-1.8270599609488042E-2</v>
      </c>
      <c r="P73">
        <f t="shared" si="17"/>
        <v>-2.2383857050415176E-2</v>
      </c>
      <c r="S73" s="45" t="str">
        <f t="shared" si="18"/>
        <v/>
      </c>
      <c r="T73" t="str">
        <f t="shared" si="56"/>
        <v/>
      </c>
      <c r="U73">
        <f t="shared" si="56"/>
        <v>1.7294003905119603E-3</v>
      </c>
      <c r="V73" t="str">
        <f t="shared" si="56"/>
        <v/>
      </c>
      <c r="W73" t="str">
        <f t="shared" si="56"/>
        <v/>
      </c>
      <c r="X73" t="str">
        <f t="shared" si="56"/>
        <v/>
      </c>
      <c r="Y73" t="str">
        <f t="shared" si="56"/>
        <v/>
      </c>
      <c r="Z73" s="47" t="str">
        <f t="shared" si="56"/>
        <v/>
      </c>
      <c r="AD73" s="45" t="str">
        <f t="shared" si="20"/>
        <v/>
      </c>
      <c r="AE73" t="str">
        <f t="shared" si="21"/>
        <v/>
      </c>
      <c r="AF73">
        <f t="shared" si="57"/>
        <v>1.4411669920933001E-3</v>
      </c>
      <c r="AG73">
        <f t="shared" si="57"/>
        <v>2.8823339841866009E-4</v>
      </c>
      <c r="AH73" t="str">
        <f t="shared" si="57"/>
        <v/>
      </c>
      <c r="AI73" t="str">
        <f t="shared" si="57"/>
        <v/>
      </c>
      <c r="AJ73" t="str">
        <f t="shared" si="57"/>
        <v/>
      </c>
      <c r="AK73" s="47" t="str">
        <f t="shared" si="23"/>
        <v/>
      </c>
      <c r="AM73">
        <f t="shared" si="54"/>
        <v>9.303016385209137</v>
      </c>
      <c r="AN73" s="45" t="str">
        <f t="shared" si="25"/>
        <v/>
      </c>
      <c r="AO73" t="str">
        <f t="shared" si="58"/>
        <v/>
      </c>
      <c r="AP73">
        <f t="shared" si="58"/>
        <v>9.3925933033043094</v>
      </c>
      <c r="AQ73">
        <f t="shared" si="58"/>
        <v>9.2134394671139628</v>
      </c>
      <c r="AR73" t="str">
        <f t="shared" si="58"/>
        <v/>
      </c>
      <c r="AS73" t="str">
        <f t="shared" si="58"/>
        <v/>
      </c>
      <c r="AT73" t="str">
        <f t="shared" si="58"/>
        <v/>
      </c>
      <c r="AU73" s="47" t="str">
        <f t="shared" si="39"/>
        <v/>
      </c>
      <c r="AV73" t="str">
        <f t="shared" si="27"/>
        <v/>
      </c>
      <c r="AW73" t="str">
        <f t="shared" si="28"/>
        <v/>
      </c>
      <c r="AX73" t="str">
        <f t="shared" si="29"/>
        <v/>
      </c>
      <c r="BA73">
        <f t="shared" si="40"/>
        <v>9.303016385209137</v>
      </c>
      <c r="BB73" t="str">
        <f t="shared" si="41"/>
        <v/>
      </c>
      <c r="BC73" t="str">
        <f t="shared" si="59"/>
        <v/>
      </c>
      <c r="BD73">
        <f t="shared" si="59"/>
        <v>9.303016385209137</v>
      </c>
      <c r="BE73" t="str">
        <f t="shared" si="59"/>
        <v/>
      </c>
      <c r="BF73" t="str">
        <f t="shared" si="59"/>
        <v/>
      </c>
      <c r="BG73" t="str">
        <f t="shared" si="59"/>
        <v/>
      </c>
      <c r="BH73" t="str">
        <f t="shared" si="59"/>
        <v/>
      </c>
      <c r="BI73" t="str">
        <f t="shared" si="31"/>
        <v/>
      </c>
      <c r="BL73" t="str">
        <f t="shared" si="42"/>
        <v/>
      </c>
      <c r="BM73" t="str">
        <f t="shared" si="43"/>
        <v/>
      </c>
      <c r="BN73" t="str">
        <f t="shared" si="60"/>
        <v/>
      </c>
      <c r="BO73" t="str">
        <f t="shared" si="60"/>
        <v/>
      </c>
      <c r="BP73" t="str">
        <f t="shared" si="60"/>
        <v/>
      </c>
      <c r="BQ73" t="str">
        <f t="shared" si="60"/>
        <v/>
      </c>
      <c r="BR73" t="str">
        <f t="shared" si="60"/>
        <v/>
      </c>
      <c r="BS73" t="str">
        <f t="shared" si="60"/>
        <v/>
      </c>
      <c r="BV73" s="1" t="str">
        <f t="shared" si="45"/>
        <v/>
      </c>
      <c r="BW73" t="str">
        <f t="shared" si="46"/>
        <v/>
      </c>
      <c r="BX73" t="str">
        <f t="shared" si="47"/>
        <v/>
      </c>
      <c r="BY73" t="str">
        <f t="shared" si="52"/>
        <v/>
      </c>
      <c r="CF73" s="45">
        <f t="shared" si="48"/>
        <v>1.0045843068859808E-5</v>
      </c>
      <c r="CG73">
        <f t="shared" si="49"/>
        <v>3.3460577969866706E-3</v>
      </c>
      <c r="CH73">
        <f t="shared" si="49"/>
        <v>3.3384114877721832E-3</v>
      </c>
      <c r="CI73">
        <f t="shared" si="49"/>
        <v>0</v>
      </c>
      <c r="CJ73">
        <f t="shared" si="49"/>
        <v>1.9900949331999377E-2</v>
      </c>
      <c r="CK73">
        <f t="shared" si="49"/>
        <v>0</v>
      </c>
      <c r="CL73">
        <f t="shared" si="49"/>
        <v>4.9998752780805985E-3</v>
      </c>
      <c r="CM73" s="45">
        <f t="shared" si="50"/>
        <v>2.3458713212399358E-2</v>
      </c>
      <c r="CP73" s="45">
        <f>0</f>
        <v>0</v>
      </c>
      <c r="CQ73">
        <f t="shared" si="51"/>
        <v>4.1634855507533325E-3</v>
      </c>
      <c r="CR73">
        <f t="shared" si="51"/>
        <v>0</v>
      </c>
      <c r="CS73">
        <f t="shared" si="51"/>
        <v>2.3706023156954591E-4</v>
      </c>
      <c r="CT73">
        <f t="shared" si="51"/>
        <v>2.4762667000155125E-5</v>
      </c>
      <c r="CU73">
        <f t="shared" si="51"/>
        <v>0</v>
      </c>
      <c r="CV73">
        <f t="shared" si="51"/>
        <v>0</v>
      </c>
      <c r="CW73" s="45">
        <f t="shared" si="35"/>
        <v>2.4885915327002363E-10</v>
      </c>
    </row>
    <row r="74" spans="2:101">
      <c r="B74" s="56">
        <v>20.399999999999999</v>
      </c>
      <c r="C74" s="57">
        <f t="shared" si="14"/>
        <v>0.39999999999999858</v>
      </c>
      <c r="D74" s="58">
        <f t="shared" si="36"/>
        <v>10.985998318803107</v>
      </c>
      <c r="E74" s="58" t="e">
        <f t="shared" si="37"/>
        <v>#N/A</v>
      </c>
      <c r="F74" s="57" t="str">
        <f t="shared" si="38"/>
        <v/>
      </c>
      <c r="I74">
        <f t="shared" si="15"/>
        <v>1.0985998318803107E-2</v>
      </c>
      <c r="J74">
        <f t="shared" si="55"/>
        <v>5.9859983188031074E-3</v>
      </c>
      <c r="K74">
        <f t="shared" si="55"/>
        <v>9.8599831880310726E-4</v>
      </c>
      <c r="L74">
        <f t="shared" si="55"/>
        <v>-4.014001681196892E-3</v>
      </c>
      <c r="M74">
        <f t="shared" si="55"/>
        <v>-9.0140016811968929E-3</v>
      </c>
      <c r="N74">
        <f t="shared" si="55"/>
        <v>-1.4014001681196894E-2</v>
      </c>
      <c r="O74">
        <f t="shared" si="55"/>
        <v>-1.9014001681196893E-2</v>
      </c>
      <c r="P74">
        <f t="shared" si="17"/>
        <v>-2.312725912212403E-2</v>
      </c>
      <c r="S74" s="45" t="str">
        <f t="shared" si="18"/>
        <v/>
      </c>
      <c r="T74" t="str">
        <f t="shared" si="56"/>
        <v/>
      </c>
      <c r="U74">
        <f t="shared" si="56"/>
        <v>9.8599831880310726E-4</v>
      </c>
      <c r="V74" t="str">
        <f t="shared" si="56"/>
        <v/>
      </c>
      <c r="W74" t="str">
        <f t="shared" si="56"/>
        <v/>
      </c>
      <c r="X74" t="str">
        <f t="shared" si="56"/>
        <v/>
      </c>
      <c r="Y74" t="str">
        <f t="shared" si="56"/>
        <v/>
      </c>
      <c r="Z74" s="47" t="str">
        <f t="shared" si="56"/>
        <v/>
      </c>
      <c r="AD74" s="45" t="str">
        <f t="shared" si="20"/>
        <v/>
      </c>
      <c r="AE74" t="str">
        <f t="shared" si="21"/>
        <v/>
      </c>
      <c r="AF74">
        <f t="shared" si="57"/>
        <v>8.2166526566925598E-4</v>
      </c>
      <c r="AG74">
        <f t="shared" si="57"/>
        <v>1.6433305313385123E-4</v>
      </c>
      <c r="AH74" t="str">
        <f t="shared" si="57"/>
        <v/>
      </c>
      <c r="AI74" t="str">
        <f t="shared" si="57"/>
        <v/>
      </c>
      <c r="AJ74" t="str">
        <f t="shared" si="57"/>
        <v/>
      </c>
      <c r="AK74" s="47" t="str">
        <f t="shared" si="23"/>
        <v/>
      </c>
      <c r="AM74">
        <f t="shared" si="54"/>
        <v>9.5875198791205261</v>
      </c>
      <c r="AN74" s="45" t="str">
        <f t="shared" si="25"/>
        <v/>
      </c>
      <c r="AO74" t="str">
        <f t="shared" si="58"/>
        <v/>
      </c>
      <c r="AP74">
        <f t="shared" si="58"/>
        <v>9.7063083008023217</v>
      </c>
      <c r="AQ74">
        <f t="shared" si="58"/>
        <v>9.4687314574387305</v>
      </c>
      <c r="AR74" t="str">
        <f t="shared" si="58"/>
        <v/>
      </c>
      <c r="AS74" t="str">
        <f t="shared" si="58"/>
        <v/>
      </c>
      <c r="AT74" t="str">
        <f t="shared" si="58"/>
        <v/>
      </c>
      <c r="AU74" s="47" t="str">
        <f t="shared" si="39"/>
        <v/>
      </c>
      <c r="AV74" t="str">
        <f t="shared" si="27"/>
        <v/>
      </c>
      <c r="AW74" t="str">
        <f t="shared" si="28"/>
        <v/>
      </c>
      <c r="AX74" t="str">
        <f t="shared" si="29"/>
        <v/>
      </c>
      <c r="BA74" t="str">
        <f t="shared" si="40"/>
        <v/>
      </c>
      <c r="BB74" t="str">
        <f t="shared" si="41"/>
        <v/>
      </c>
      <c r="BC74" t="str">
        <f t="shared" si="59"/>
        <v/>
      </c>
      <c r="BD74" t="str">
        <f t="shared" si="59"/>
        <v/>
      </c>
      <c r="BE74" t="str">
        <f t="shared" si="59"/>
        <v/>
      </c>
      <c r="BF74" t="str">
        <f t="shared" si="59"/>
        <v/>
      </c>
      <c r="BG74" t="str">
        <f t="shared" si="59"/>
        <v/>
      </c>
      <c r="BH74" t="str">
        <f t="shared" si="59"/>
        <v/>
      </c>
      <c r="BI74" t="str">
        <f t="shared" si="31"/>
        <v/>
      </c>
      <c r="BL74" t="str">
        <f t="shared" si="42"/>
        <v/>
      </c>
      <c r="BM74" t="str">
        <f t="shared" si="43"/>
        <v/>
      </c>
      <c r="BN74" t="str">
        <f t="shared" si="60"/>
        <v/>
      </c>
      <c r="BO74" t="str">
        <f t="shared" si="60"/>
        <v/>
      </c>
      <c r="BP74" t="str">
        <f t="shared" si="60"/>
        <v/>
      </c>
      <c r="BQ74" t="str">
        <f t="shared" si="60"/>
        <v/>
      </c>
      <c r="BR74" t="str">
        <f t="shared" si="60"/>
        <v/>
      </c>
      <c r="BS74" t="str">
        <f t="shared" si="60"/>
        <v/>
      </c>
      <c r="BV74" s="1" t="str">
        <f t="shared" si="45"/>
        <v/>
      </c>
      <c r="BW74" t="str">
        <f t="shared" si="46"/>
        <v/>
      </c>
      <c r="BX74" t="str">
        <f t="shared" si="47"/>
        <v/>
      </c>
      <c r="BY74" t="str">
        <f t="shared" si="52"/>
        <v/>
      </c>
      <c r="CF74" s="45" t="str">
        <f t="shared" si="48"/>
        <v/>
      </c>
      <c r="CG74" t="str">
        <f t="shared" si="49"/>
        <v/>
      </c>
      <c r="CH74" t="str">
        <f t="shared" si="49"/>
        <v/>
      </c>
      <c r="CI74" t="str">
        <f t="shared" si="49"/>
        <v/>
      </c>
      <c r="CJ74" t="str">
        <f t="shared" si="49"/>
        <v/>
      </c>
      <c r="CK74" t="str">
        <f t="shared" si="49"/>
        <v/>
      </c>
      <c r="CL74" t="str">
        <f t="shared" si="49"/>
        <v/>
      </c>
      <c r="CM74" s="45" t="str">
        <f t="shared" si="50"/>
        <v/>
      </c>
      <c r="CP74" s="45">
        <f>0</f>
        <v>0</v>
      </c>
      <c r="CQ74" t="str">
        <f t="shared" si="51"/>
        <v/>
      </c>
      <c r="CR74" t="str">
        <f t="shared" si="51"/>
        <v/>
      </c>
      <c r="CS74" t="str">
        <f t="shared" si="51"/>
        <v/>
      </c>
      <c r="CT74" t="str">
        <f t="shared" si="51"/>
        <v/>
      </c>
      <c r="CU74" t="str">
        <f t="shared" si="51"/>
        <v/>
      </c>
      <c r="CV74" t="str">
        <f t="shared" si="51"/>
        <v/>
      </c>
      <c r="CW74" s="45" t="str">
        <f t="shared" si="35"/>
        <v/>
      </c>
    </row>
    <row r="75" spans="2:101">
      <c r="B75" s="56">
        <v>20.6</v>
      </c>
      <c r="C75" s="57">
        <f t="shared" si="14"/>
        <v>0.60000000000000142</v>
      </c>
      <c r="D75" s="58">
        <f t="shared" si="36"/>
        <v>10.282351971004115</v>
      </c>
      <c r="E75" s="58" t="e">
        <f t="shared" si="37"/>
        <v>#N/A</v>
      </c>
      <c r="F75" s="57" t="str">
        <f t="shared" si="38"/>
        <v/>
      </c>
      <c r="I75">
        <f t="shared" si="15"/>
        <v>1.0282351971004114E-2</v>
      </c>
      <c r="J75">
        <f t="shared" ref="J75:O90" si="61">($D75/1000)-0.5*I$25</f>
        <v>5.2823519710041142E-3</v>
      </c>
      <c r="K75">
        <f t="shared" si="61"/>
        <v>2.8235197100411405E-4</v>
      </c>
      <c r="L75">
        <f t="shared" si="61"/>
        <v>-4.7176480289958852E-3</v>
      </c>
      <c r="M75">
        <f t="shared" si="61"/>
        <v>-9.7176480289958862E-3</v>
      </c>
      <c r="N75">
        <f t="shared" si="61"/>
        <v>-1.4717648028995887E-2</v>
      </c>
      <c r="O75">
        <f t="shared" si="61"/>
        <v>-1.9717648028995886E-2</v>
      </c>
      <c r="P75">
        <f t="shared" si="17"/>
        <v>-2.3830905469923024E-2</v>
      </c>
      <c r="S75" s="45" t="str">
        <f t="shared" si="18"/>
        <v/>
      </c>
      <c r="T75" t="str">
        <f t="shared" si="56"/>
        <v/>
      </c>
      <c r="U75">
        <f t="shared" si="56"/>
        <v>2.8235197100411405E-4</v>
      </c>
      <c r="V75" t="str">
        <f t="shared" si="56"/>
        <v/>
      </c>
      <c r="W75" t="str">
        <f t="shared" si="56"/>
        <v/>
      </c>
      <c r="X75" t="str">
        <f t="shared" si="56"/>
        <v/>
      </c>
      <c r="Y75" t="str">
        <f t="shared" si="56"/>
        <v/>
      </c>
      <c r="Z75" s="47" t="str">
        <f t="shared" si="56"/>
        <v/>
      </c>
      <c r="AD75" s="45" t="str">
        <f t="shared" si="20"/>
        <v/>
      </c>
      <c r="AE75" t="str">
        <f t="shared" si="21"/>
        <v/>
      </c>
      <c r="AF75">
        <f t="shared" si="57"/>
        <v>2.3529330917009501E-4</v>
      </c>
      <c r="AG75">
        <f t="shared" si="57"/>
        <v>4.7058661834019015E-5</v>
      </c>
      <c r="AH75" t="str">
        <f t="shared" si="57"/>
        <v/>
      </c>
      <c r="AI75" t="str">
        <f t="shared" si="57"/>
        <v/>
      </c>
      <c r="AJ75" t="str">
        <f t="shared" si="57"/>
        <v/>
      </c>
      <c r="AK75" s="47" t="str">
        <f t="shared" si="23"/>
        <v/>
      </c>
      <c r="AM75">
        <f t="shared" si="54"/>
        <v>10.164325102214047</v>
      </c>
      <c r="AN75" s="45" t="str">
        <f t="shared" si="25"/>
        <v/>
      </c>
      <c r="AO75" t="str">
        <f t="shared" si="58"/>
        <v/>
      </c>
      <c r="AP75">
        <f t="shared" si="58"/>
        <v>10.306426593492093</v>
      </c>
      <c r="AQ75">
        <f t="shared" si="58"/>
        <v>10.022223610936001</v>
      </c>
      <c r="AR75" t="str">
        <f t="shared" si="58"/>
        <v/>
      </c>
      <c r="AS75" t="str">
        <f t="shared" si="58"/>
        <v/>
      </c>
      <c r="AT75" t="str">
        <f t="shared" si="58"/>
        <v/>
      </c>
      <c r="AU75" s="47" t="str">
        <f t="shared" si="39"/>
        <v/>
      </c>
      <c r="AV75" t="str">
        <f t="shared" si="27"/>
        <v/>
      </c>
      <c r="AW75" t="str">
        <f t="shared" si="28"/>
        <v/>
      </c>
      <c r="AX75" t="str">
        <f t="shared" si="29"/>
        <v/>
      </c>
      <c r="BA75" t="str">
        <f t="shared" si="40"/>
        <v/>
      </c>
      <c r="BB75" t="str">
        <f t="shared" si="41"/>
        <v/>
      </c>
      <c r="BC75" t="str">
        <f t="shared" si="59"/>
        <v/>
      </c>
      <c r="BD75" t="str">
        <f t="shared" si="59"/>
        <v/>
      </c>
      <c r="BE75" t="str">
        <f t="shared" si="59"/>
        <v/>
      </c>
      <c r="BF75" t="str">
        <f t="shared" si="59"/>
        <v/>
      </c>
      <c r="BG75" t="str">
        <f t="shared" si="59"/>
        <v/>
      </c>
      <c r="BH75" t="str">
        <f t="shared" si="59"/>
        <v/>
      </c>
      <c r="BI75" t="str">
        <f t="shared" si="31"/>
        <v/>
      </c>
      <c r="BL75" t="str">
        <f t="shared" si="42"/>
        <v/>
      </c>
      <c r="BM75" t="str">
        <f t="shared" si="43"/>
        <v/>
      </c>
      <c r="BN75" t="str">
        <f t="shared" si="60"/>
        <v/>
      </c>
      <c r="BO75" t="str">
        <f t="shared" si="60"/>
        <v/>
      </c>
      <c r="BP75" t="str">
        <f t="shared" si="60"/>
        <v/>
      </c>
      <c r="BQ75" t="str">
        <f t="shared" si="60"/>
        <v/>
      </c>
      <c r="BR75" t="str">
        <f t="shared" si="60"/>
        <v/>
      </c>
      <c r="BS75" t="str">
        <f t="shared" si="60"/>
        <v/>
      </c>
      <c r="BV75" s="1" t="str">
        <f t="shared" si="45"/>
        <v/>
      </c>
      <c r="BW75" t="str">
        <f t="shared" si="46"/>
        <v/>
      </c>
      <c r="BX75" t="str">
        <f t="shared" si="47"/>
        <v/>
      </c>
      <c r="BY75" t="str">
        <f t="shared" si="52"/>
        <v/>
      </c>
      <c r="CF75" s="45" t="str">
        <f t="shared" si="48"/>
        <v/>
      </c>
      <c r="CG75" t="str">
        <f t="shared" si="49"/>
        <v/>
      </c>
      <c r="CH75" t="str">
        <f t="shared" si="49"/>
        <v/>
      </c>
      <c r="CI75" t="str">
        <f t="shared" si="49"/>
        <v/>
      </c>
      <c r="CJ75" t="str">
        <f t="shared" si="49"/>
        <v/>
      </c>
      <c r="CK75" t="str">
        <f t="shared" si="49"/>
        <v/>
      </c>
      <c r="CL75" t="str">
        <f t="shared" si="49"/>
        <v/>
      </c>
      <c r="CM75" s="45" t="str">
        <f t="shared" si="50"/>
        <v/>
      </c>
      <c r="CP75" s="45">
        <f>0</f>
        <v>0</v>
      </c>
      <c r="CQ75" t="str">
        <f t="shared" si="51"/>
        <v/>
      </c>
      <c r="CR75" t="str">
        <f t="shared" si="51"/>
        <v/>
      </c>
      <c r="CS75" t="str">
        <f t="shared" si="51"/>
        <v/>
      </c>
      <c r="CT75" t="str">
        <f t="shared" si="51"/>
        <v/>
      </c>
      <c r="CU75" t="str">
        <f t="shared" si="51"/>
        <v/>
      </c>
      <c r="CV75" t="str">
        <f t="shared" si="51"/>
        <v/>
      </c>
      <c r="CW75" s="45" t="str">
        <f t="shared" si="35"/>
        <v/>
      </c>
    </row>
    <row r="76" spans="2:101">
      <c r="B76" s="56">
        <v>20.8</v>
      </c>
      <c r="C76" s="57">
        <f t="shared" si="14"/>
        <v>0.80000000000000071</v>
      </c>
      <c r="D76" s="58">
        <f t="shared" si="36"/>
        <v>9.616889470459359</v>
      </c>
      <c r="E76" s="58">
        <f t="shared" si="37"/>
        <v>9.6083513866892556</v>
      </c>
      <c r="F76" s="57">
        <f t="shared" si="38"/>
        <v>92.679080047787764</v>
      </c>
      <c r="I76">
        <f t="shared" si="15"/>
        <v>9.616889470459359E-3</v>
      </c>
      <c r="J76">
        <f t="shared" si="61"/>
        <v>4.6168894704593589E-3</v>
      </c>
      <c r="K76">
        <f t="shared" si="61"/>
        <v>-3.8311052954064125E-4</v>
      </c>
      <c r="L76">
        <f t="shared" si="61"/>
        <v>-5.3831105295406405E-3</v>
      </c>
      <c r="M76">
        <f t="shared" si="61"/>
        <v>-1.0383110529540641E-2</v>
      </c>
      <c r="N76">
        <f t="shared" si="61"/>
        <v>-1.5383110529540642E-2</v>
      </c>
      <c r="O76">
        <f t="shared" si="61"/>
        <v>-2.0383110529540643E-2</v>
      </c>
      <c r="P76">
        <f t="shared" si="17"/>
        <v>-2.4496367970467777E-2</v>
      </c>
      <c r="S76" s="45" t="str">
        <f t="shared" si="18"/>
        <v/>
      </c>
      <c r="T76">
        <f t="shared" si="56"/>
        <v>4.6168894704593589E-3</v>
      </c>
      <c r="U76" t="str">
        <f t="shared" si="56"/>
        <v/>
      </c>
      <c r="V76" t="str">
        <f t="shared" si="56"/>
        <v/>
      </c>
      <c r="W76" t="str">
        <f t="shared" si="56"/>
        <v/>
      </c>
      <c r="X76" t="str">
        <f t="shared" si="56"/>
        <v/>
      </c>
      <c r="Y76" t="str">
        <f t="shared" si="56"/>
        <v/>
      </c>
      <c r="Z76" s="47" t="str">
        <f t="shared" si="56"/>
        <v/>
      </c>
      <c r="AD76" s="45" t="str">
        <f t="shared" si="20"/>
        <v/>
      </c>
      <c r="AE76">
        <f t="shared" si="21"/>
        <v>3.8474078920494653E-3</v>
      </c>
      <c r="AF76">
        <f>IF(K$24&lt;=0,"",IF(T76="",IF(U76&lt;=0,"",IF(U76="","",U76*(1-U$26/(1+U$26)))),T76*T$26/(1+T$26)))</f>
        <v>7.6948157840989314E-4</v>
      </c>
      <c r="AG76" t="str">
        <f t="shared" si="57"/>
        <v/>
      </c>
      <c r="AH76" t="str">
        <f t="shared" si="57"/>
        <v/>
      </c>
      <c r="AI76" t="str">
        <f t="shared" si="57"/>
        <v/>
      </c>
      <c r="AJ76" t="str">
        <f t="shared" si="57"/>
        <v/>
      </c>
      <c r="AK76" s="47" t="str">
        <f t="shared" si="23"/>
        <v/>
      </c>
      <c r="AM76">
        <f t="shared" si="54"/>
        <v>9.6083513866892556</v>
      </c>
      <c r="AN76" s="45" t="str">
        <f t="shared" si="25"/>
        <v/>
      </c>
      <c r="AO76">
        <f t="shared" si="58"/>
        <v>9.4765074100419504</v>
      </c>
      <c r="AP76">
        <f t="shared" si="58"/>
        <v>9.7401953633365608</v>
      </c>
      <c r="AQ76" t="str">
        <f t="shared" si="58"/>
        <v/>
      </c>
      <c r="AR76" t="str">
        <f t="shared" si="58"/>
        <v/>
      </c>
      <c r="AS76" t="str">
        <f t="shared" si="58"/>
        <v/>
      </c>
      <c r="AT76" t="str">
        <f t="shared" si="58"/>
        <v/>
      </c>
      <c r="AU76" s="47" t="str">
        <f t="shared" si="39"/>
        <v/>
      </c>
      <c r="AV76" t="str">
        <f t="shared" si="27"/>
        <v/>
      </c>
      <c r="AW76" t="str">
        <f t="shared" si="28"/>
        <v/>
      </c>
      <c r="AX76" t="str">
        <f t="shared" si="29"/>
        <v/>
      </c>
      <c r="BA76">
        <f t="shared" si="40"/>
        <v>9.6083513866892556</v>
      </c>
      <c r="BB76" t="str">
        <f t="shared" si="41"/>
        <v/>
      </c>
      <c r="BC76">
        <f t="shared" si="59"/>
        <v>9.6083513866892556</v>
      </c>
      <c r="BD76" t="str">
        <f t="shared" si="59"/>
        <v/>
      </c>
      <c r="BE76" t="str">
        <f t="shared" si="59"/>
        <v/>
      </c>
      <c r="BF76" t="str">
        <f t="shared" si="59"/>
        <v/>
      </c>
      <c r="BG76" t="str">
        <f t="shared" si="59"/>
        <v/>
      </c>
      <c r="BH76" t="str">
        <f t="shared" si="59"/>
        <v/>
      </c>
      <c r="BI76" t="str">
        <f t="shared" si="31"/>
        <v/>
      </c>
      <c r="BL76" t="str">
        <f t="shared" si="42"/>
        <v/>
      </c>
      <c r="BM76" t="str">
        <f t="shared" si="43"/>
        <v/>
      </c>
      <c r="BN76" t="str">
        <f t="shared" si="60"/>
        <v/>
      </c>
      <c r="BO76" t="str">
        <f t="shared" si="60"/>
        <v/>
      </c>
      <c r="BP76" t="str">
        <f t="shared" si="60"/>
        <v/>
      </c>
      <c r="BQ76" t="str">
        <f t="shared" si="60"/>
        <v/>
      </c>
      <c r="BR76" t="str">
        <f t="shared" si="60"/>
        <v/>
      </c>
      <c r="BS76" t="str">
        <f t="shared" si="60"/>
        <v/>
      </c>
      <c r="BV76" s="1" t="str">
        <f t="shared" si="45"/>
        <v/>
      </c>
      <c r="BW76" t="str">
        <f t="shared" si="46"/>
        <v/>
      </c>
      <c r="BX76" t="str">
        <f t="shared" si="47"/>
        <v/>
      </c>
      <c r="BY76" t="str">
        <f t="shared" si="52"/>
        <v/>
      </c>
      <c r="CF76" s="45">
        <f t="shared" si="48"/>
        <v>2.0291838212987415E-5</v>
      </c>
      <c r="CG76">
        <f t="shared" si="49"/>
        <v>5.7735972564843842E-3</v>
      </c>
      <c r="CH76">
        <f t="shared" si="49"/>
        <v>4.0115388296623521E-3</v>
      </c>
      <c r="CI76">
        <f t="shared" si="49"/>
        <v>0</v>
      </c>
      <c r="CJ76">
        <f t="shared" si="49"/>
        <v>1.9950840234322503E-2</v>
      </c>
      <c r="CK76">
        <f t="shared" si="49"/>
        <v>0</v>
      </c>
      <c r="CL76">
        <f t="shared" si="49"/>
        <v>4.999938253370759E-3</v>
      </c>
      <c r="CM76" s="45">
        <f t="shared" si="50"/>
        <v>1.9233743396335264E-2</v>
      </c>
      <c r="CP76" s="45">
        <f>0</f>
        <v>0</v>
      </c>
      <c r="CQ76">
        <f t="shared" si="51"/>
        <v>3.5566006858789041E-3</v>
      </c>
      <c r="CR76">
        <f t="shared" si="51"/>
        <v>0</v>
      </c>
      <c r="CS76">
        <f t="shared" si="51"/>
        <v>1.202394888989853E-4</v>
      </c>
      <c r="CT76">
        <f t="shared" si="51"/>
        <v>1.228994141937405E-5</v>
      </c>
      <c r="CU76">
        <f t="shared" si="51"/>
        <v>0</v>
      </c>
      <c r="CV76">
        <f t="shared" si="51"/>
        <v>0</v>
      </c>
      <c r="CW76" s="45">
        <f t="shared" si="35"/>
        <v>1.2320224386570943E-10</v>
      </c>
    </row>
    <row r="77" spans="2:101">
      <c r="B77" s="56">
        <v>21</v>
      </c>
      <c r="C77" s="57">
        <f t="shared" si="14"/>
        <v>1</v>
      </c>
      <c r="D77" s="58">
        <f t="shared" si="36"/>
        <v>8.9880608552489747</v>
      </c>
      <c r="E77" s="58">
        <f t="shared" si="37"/>
        <v>9.7586320081297906</v>
      </c>
      <c r="F77" s="57">
        <f t="shared" si="38"/>
        <v>92.789956331677473</v>
      </c>
      <c r="I77">
        <f t="shared" si="15"/>
        <v>8.9880608552489749E-3</v>
      </c>
      <c r="J77">
        <f t="shared" si="61"/>
        <v>3.9880608552489748E-3</v>
      </c>
      <c r="K77">
        <f t="shared" si="61"/>
        <v>-1.0119391447510253E-3</v>
      </c>
      <c r="L77">
        <f t="shared" si="61"/>
        <v>-6.0119391447510245E-3</v>
      </c>
      <c r="M77">
        <f t="shared" si="61"/>
        <v>-1.1011939144751026E-2</v>
      </c>
      <c r="N77">
        <f t="shared" si="61"/>
        <v>-1.6011939144751026E-2</v>
      </c>
      <c r="O77">
        <f t="shared" si="61"/>
        <v>-2.1011939144751027E-2</v>
      </c>
      <c r="P77">
        <f t="shared" si="17"/>
        <v>-2.5125196585678161E-2</v>
      </c>
      <c r="S77" s="45" t="str">
        <f t="shared" si="18"/>
        <v/>
      </c>
      <c r="T77">
        <f t="shared" si="56"/>
        <v>3.9880608552489748E-3</v>
      </c>
      <c r="U77" t="str">
        <f t="shared" si="56"/>
        <v/>
      </c>
      <c r="V77" t="str">
        <f t="shared" si="56"/>
        <v/>
      </c>
      <c r="W77" t="str">
        <f t="shared" si="56"/>
        <v/>
      </c>
      <c r="X77" t="str">
        <f t="shared" si="56"/>
        <v/>
      </c>
      <c r="Y77" t="str">
        <f t="shared" si="56"/>
        <v/>
      </c>
      <c r="Z77" s="47" t="str">
        <f t="shared" si="56"/>
        <v/>
      </c>
      <c r="AD77" s="45" t="str">
        <f t="shared" si="20"/>
        <v/>
      </c>
      <c r="AE77">
        <f t="shared" si="21"/>
        <v>3.3233840460408122E-3</v>
      </c>
      <c r="AF77">
        <f t="shared" si="57"/>
        <v>6.6467680920816261E-4</v>
      </c>
      <c r="AG77" t="str">
        <f t="shared" si="57"/>
        <v/>
      </c>
      <c r="AH77" t="str">
        <f t="shared" si="57"/>
        <v/>
      </c>
      <c r="AI77" t="str">
        <f t="shared" si="57"/>
        <v/>
      </c>
      <c r="AJ77" t="str">
        <f t="shared" si="57"/>
        <v/>
      </c>
      <c r="AK77" s="47" t="str">
        <f t="shared" si="23"/>
        <v/>
      </c>
      <c r="AM77">
        <f t="shared" si="54"/>
        <v>9.7586320081297906</v>
      </c>
      <c r="AN77" s="45" t="str">
        <f t="shared" si="25"/>
        <v/>
      </c>
      <c r="AO77">
        <f t="shared" si="58"/>
        <v>9.7028530637050014</v>
      </c>
      <c r="AP77">
        <f t="shared" si="58"/>
        <v>9.8144109525545815</v>
      </c>
      <c r="AQ77" t="str">
        <f t="shared" si="58"/>
        <v/>
      </c>
      <c r="AR77" t="str">
        <f t="shared" si="58"/>
        <v/>
      </c>
      <c r="AS77" t="str">
        <f t="shared" si="58"/>
        <v/>
      </c>
      <c r="AT77" t="str">
        <f t="shared" si="58"/>
        <v/>
      </c>
      <c r="AU77" s="47" t="str">
        <f t="shared" si="39"/>
        <v/>
      </c>
      <c r="AV77" t="str">
        <f t="shared" si="27"/>
        <v/>
      </c>
      <c r="AW77" t="str">
        <f t="shared" si="28"/>
        <v/>
      </c>
      <c r="AX77" t="str">
        <f t="shared" si="29"/>
        <v/>
      </c>
      <c r="BA77">
        <f t="shared" si="40"/>
        <v>9.7586320081297906</v>
      </c>
      <c r="BB77" t="str">
        <f t="shared" si="41"/>
        <v/>
      </c>
      <c r="BC77">
        <f t="shared" si="59"/>
        <v>9.7586320081297906</v>
      </c>
      <c r="BD77" t="str">
        <f t="shared" si="59"/>
        <v/>
      </c>
      <c r="BE77" t="str">
        <f t="shared" si="59"/>
        <v/>
      </c>
      <c r="BF77" t="str">
        <f t="shared" si="59"/>
        <v/>
      </c>
      <c r="BG77" t="str">
        <f t="shared" si="59"/>
        <v/>
      </c>
      <c r="BH77" t="str">
        <f t="shared" si="59"/>
        <v/>
      </c>
      <c r="BI77" t="str">
        <f t="shared" si="31"/>
        <v/>
      </c>
      <c r="BL77" t="str">
        <f t="shared" si="42"/>
        <v/>
      </c>
      <c r="BM77" t="str">
        <f t="shared" si="43"/>
        <v/>
      </c>
      <c r="BN77" t="str">
        <f t="shared" si="60"/>
        <v/>
      </c>
      <c r="BO77" t="str">
        <f t="shared" si="60"/>
        <v/>
      </c>
      <c r="BP77" t="str">
        <f t="shared" si="60"/>
        <v/>
      </c>
      <c r="BQ77" t="str">
        <f t="shared" si="60"/>
        <v/>
      </c>
      <c r="BR77" t="str">
        <f t="shared" si="60"/>
        <v/>
      </c>
      <c r="BS77" t="str">
        <f t="shared" si="60"/>
        <v/>
      </c>
      <c r="BV77" s="1" t="str">
        <f t="shared" si="45"/>
        <v/>
      </c>
      <c r="BW77" t="str">
        <f t="shared" si="46"/>
        <v/>
      </c>
      <c r="BX77" t="str">
        <f t="shared" si="47"/>
        <v/>
      </c>
      <c r="BY77" t="str">
        <f t="shared" si="52"/>
        <v/>
      </c>
      <c r="CF77" s="45">
        <f t="shared" si="48"/>
        <v>2.868151003287383E-5</v>
      </c>
      <c r="CG77">
        <f t="shared" si="49"/>
        <v>7.2905337024900627E-3</v>
      </c>
      <c r="CH77">
        <f t="shared" si="49"/>
        <v>4.2577529933901575E-3</v>
      </c>
      <c r="CI77">
        <f t="shared" si="49"/>
        <v>0</v>
      </c>
      <c r="CJ77">
        <f t="shared" si="49"/>
        <v>1.996519500719399E-2</v>
      </c>
      <c r="CK77">
        <f t="shared" si="49"/>
        <v>0</v>
      </c>
      <c r="CL77">
        <f t="shared" si="49"/>
        <v>4.9999563148127348E-3</v>
      </c>
      <c r="CM77" s="45">
        <f t="shared" si="50"/>
        <v>1.7976098207433056E-2</v>
      </c>
      <c r="CP77" s="45">
        <f>0</f>
        <v>0</v>
      </c>
      <c r="CQ77">
        <f t="shared" si="51"/>
        <v>3.1773665743774844E-3</v>
      </c>
      <c r="CR77">
        <f t="shared" si="51"/>
        <v>0</v>
      </c>
      <c r="CS77">
        <f t="shared" si="51"/>
        <v>8.5670686581457769E-5</v>
      </c>
      <c r="CT77">
        <f t="shared" si="51"/>
        <v>8.7012482015026874E-6</v>
      </c>
      <c r="CU77">
        <f t="shared" si="51"/>
        <v>0</v>
      </c>
      <c r="CV77">
        <f t="shared" si="51"/>
        <v>0</v>
      </c>
      <c r="CW77" s="45">
        <f t="shared" si="35"/>
        <v>8.7164169429523649E-11</v>
      </c>
    </row>
    <row r="78" spans="2:101">
      <c r="B78" s="56">
        <v>21.2</v>
      </c>
      <c r="C78" s="57">
        <f t="shared" si="14"/>
        <v>1.1999999999999993</v>
      </c>
      <c r="D78" s="58">
        <f t="shared" si="36"/>
        <v>8.394340949365322</v>
      </c>
      <c r="E78" s="58">
        <f t="shared" si="37"/>
        <v>9.8896903410958537</v>
      </c>
      <c r="F78" s="57">
        <f t="shared" si="38"/>
        <v>92.853365511138094</v>
      </c>
      <c r="I78">
        <f t="shared" si="15"/>
        <v>8.3943409493653226E-3</v>
      </c>
      <c r="J78">
        <f t="shared" si="61"/>
        <v>3.3943409493653225E-3</v>
      </c>
      <c r="K78">
        <f t="shared" si="61"/>
        <v>-1.6056590506346776E-3</v>
      </c>
      <c r="L78">
        <f t="shared" si="61"/>
        <v>-6.6056590506346768E-3</v>
      </c>
      <c r="M78">
        <f t="shared" si="61"/>
        <v>-1.1605659050634678E-2</v>
      </c>
      <c r="N78">
        <f t="shared" si="61"/>
        <v>-1.6605659050634679E-2</v>
      </c>
      <c r="O78">
        <f t="shared" si="61"/>
        <v>-2.160565905063468E-2</v>
      </c>
      <c r="P78">
        <f t="shared" si="17"/>
        <v>-2.5718916491561813E-2</v>
      </c>
      <c r="S78" s="45" t="str">
        <f t="shared" si="18"/>
        <v/>
      </c>
      <c r="T78">
        <f t="shared" si="56"/>
        <v>3.3943409493653225E-3</v>
      </c>
      <c r="U78" t="str">
        <f t="shared" si="56"/>
        <v/>
      </c>
      <c r="V78" t="str">
        <f t="shared" si="56"/>
        <v/>
      </c>
      <c r="W78" t="str">
        <f t="shared" si="56"/>
        <v/>
      </c>
      <c r="X78" t="str">
        <f t="shared" si="56"/>
        <v/>
      </c>
      <c r="Y78" t="str">
        <f t="shared" si="56"/>
        <v/>
      </c>
      <c r="Z78" s="47" t="str">
        <f t="shared" si="56"/>
        <v/>
      </c>
      <c r="AD78" s="45" t="str">
        <f t="shared" si="20"/>
        <v/>
      </c>
      <c r="AE78">
        <f t="shared" si="21"/>
        <v>2.8286174578044353E-3</v>
      </c>
      <c r="AF78">
        <f t="shared" si="57"/>
        <v>5.6572349156088712E-4</v>
      </c>
      <c r="AG78" t="str">
        <f t="shared" si="57"/>
        <v/>
      </c>
      <c r="AH78" t="str">
        <f t="shared" si="57"/>
        <v/>
      </c>
      <c r="AI78" t="str">
        <f t="shared" si="57"/>
        <v/>
      </c>
      <c r="AJ78" t="str">
        <f t="shared" si="57"/>
        <v/>
      </c>
      <c r="AK78" s="47" t="str">
        <f t="shared" si="23"/>
        <v/>
      </c>
      <c r="AM78">
        <f t="shared" si="54"/>
        <v>9.8896903410958537</v>
      </c>
      <c r="AN78" s="45" t="str">
        <f t="shared" si="25"/>
        <v/>
      </c>
      <c r="AO78">
        <f t="shared" si="58"/>
        <v>9.8851621243534762</v>
      </c>
      <c r="AP78">
        <f t="shared" si="58"/>
        <v>9.8942185578382311</v>
      </c>
      <c r="AQ78" t="str">
        <f t="shared" si="58"/>
        <v/>
      </c>
      <c r="AR78" t="str">
        <f t="shared" si="58"/>
        <v/>
      </c>
      <c r="AS78" t="str">
        <f t="shared" si="58"/>
        <v/>
      </c>
      <c r="AT78" t="str">
        <f t="shared" si="58"/>
        <v/>
      </c>
      <c r="AU78" s="47" t="str">
        <f t="shared" si="39"/>
        <v/>
      </c>
      <c r="AV78" t="str">
        <f t="shared" si="27"/>
        <v/>
      </c>
      <c r="AW78" t="str">
        <f t="shared" si="28"/>
        <v/>
      </c>
      <c r="AX78" t="str">
        <f t="shared" si="29"/>
        <v/>
      </c>
      <c r="BA78">
        <f t="shared" si="40"/>
        <v>9.8896903410958537</v>
      </c>
      <c r="BB78" t="str">
        <f t="shared" si="41"/>
        <v/>
      </c>
      <c r="BC78">
        <f t="shared" si="59"/>
        <v>9.8896903410958537</v>
      </c>
      <c r="BD78" t="str">
        <f t="shared" si="59"/>
        <v/>
      </c>
      <c r="BE78" t="str">
        <f t="shared" si="59"/>
        <v/>
      </c>
      <c r="BF78" t="str">
        <f t="shared" si="59"/>
        <v/>
      </c>
      <c r="BG78" t="str">
        <f t="shared" si="59"/>
        <v/>
      </c>
      <c r="BH78" t="str">
        <f t="shared" si="59"/>
        <v/>
      </c>
      <c r="BI78" t="str">
        <f t="shared" si="31"/>
        <v/>
      </c>
      <c r="BL78" t="str">
        <f t="shared" si="42"/>
        <v/>
      </c>
      <c r="BM78" t="str">
        <f t="shared" si="43"/>
        <v/>
      </c>
      <c r="BN78" t="str">
        <f t="shared" si="60"/>
        <v/>
      </c>
      <c r="BO78" t="str">
        <f t="shared" si="60"/>
        <v/>
      </c>
      <c r="BP78" t="str">
        <f t="shared" si="60"/>
        <v/>
      </c>
      <c r="BQ78" t="str">
        <f t="shared" si="60"/>
        <v/>
      </c>
      <c r="BR78" t="str">
        <f t="shared" si="60"/>
        <v/>
      </c>
      <c r="BS78" t="str">
        <f t="shared" si="60"/>
        <v/>
      </c>
      <c r="BV78" s="1" t="str">
        <f t="shared" si="45"/>
        <v/>
      </c>
      <c r="BW78" t="str">
        <f t="shared" si="46"/>
        <v/>
      </c>
      <c r="BX78" t="str">
        <f t="shared" si="47"/>
        <v/>
      </c>
      <c r="BY78" t="str">
        <f t="shared" si="52"/>
        <v/>
      </c>
      <c r="CF78" s="45">
        <f t="shared" si="48"/>
        <v>3.8784691865234218E-5</v>
      </c>
      <c r="CG78">
        <f t="shared" si="49"/>
        <v>8.7367970875216385E-3</v>
      </c>
      <c r="CH78">
        <f t="shared" si="49"/>
        <v>4.4290241877926653E-3</v>
      </c>
      <c r="CI78">
        <f t="shared" si="49"/>
        <v>0</v>
      </c>
      <c r="CJ78">
        <f t="shared" si="49"/>
        <v>1.9974249827873741E-2</v>
      </c>
      <c r="CK78">
        <f t="shared" si="49"/>
        <v>0</v>
      </c>
      <c r="CL78">
        <f t="shared" si="49"/>
        <v>4.9999676944709817E-3</v>
      </c>
      <c r="CM78" s="45">
        <f t="shared" si="50"/>
        <v>1.6788665666172615E-2</v>
      </c>
      <c r="CP78" s="45">
        <f>0</f>
        <v>0</v>
      </c>
      <c r="CQ78">
        <f t="shared" si="51"/>
        <v>2.81580072811959E-3</v>
      </c>
      <c r="CR78">
        <f t="shared" si="51"/>
        <v>0</v>
      </c>
      <c r="CS78">
        <f t="shared" si="51"/>
        <v>6.3638019831649089E-5</v>
      </c>
      <c r="CT78">
        <f t="shared" si="51"/>
        <v>6.4375430315646742E-6</v>
      </c>
      <c r="CU78">
        <f t="shared" si="51"/>
        <v>0</v>
      </c>
      <c r="CV78">
        <f t="shared" si="51"/>
        <v>0</v>
      </c>
      <c r="CW78" s="45">
        <f t="shared" si="35"/>
        <v>6.4458421087546239E-11</v>
      </c>
    </row>
    <row r="79" spans="2:101">
      <c r="B79" s="56">
        <v>21.4</v>
      </c>
      <c r="C79" s="57">
        <f t="shared" si="14"/>
        <v>1.3999999999999986</v>
      </c>
      <c r="D79" s="58">
        <f t="shared" si="36"/>
        <v>7.8342319614520282</v>
      </c>
      <c r="E79" s="58">
        <f t="shared" si="37"/>
        <v>10.014815147865479</v>
      </c>
      <c r="F79" s="57">
        <f t="shared" si="38"/>
        <v>92.940808504756475</v>
      </c>
      <c r="I79">
        <f t="shared" si="15"/>
        <v>7.8342319614520279E-3</v>
      </c>
      <c r="J79">
        <f t="shared" si="61"/>
        <v>2.8342319614520278E-3</v>
      </c>
      <c r="K79">
        <f t="shared" si="61"/>
        <v>-2.1657680385479723E-3</v>
      </c>
      <c r="L79">
        <f t="shared" si="61"/>
        <v>-7.1657680385479715E-3</v>
      </c>
      <c r="M79">
        <f t="shared" si="61"/>
        <v>-1.2165768038547973E-2</v>
      </c>
      <c r="N79">
        <f t="shared" si="61"/>
        <v>-1.7165768038547975E-2</v>
      </c>
      <c r="O79">
        <f t="shared" si="61"/>
        <v>-2.2165768038547973E-2</v>
      </c>
      <c r="P79">
        <f t="shared" si="17"/>
        <v>-2.627902547947511E-2</v>
      </c>
      <c r="S79" s="45" t="str">
        <f t="shared" si="18"/>
        <v/>
      </c>
      <c r="T79">
        <f t="shared" si="56"/>
        <v>2.8342319614520278E-3</v>
      </c>
      <c r="U79" t="str">
        <f t="shared" si="56"/>
        <v/>
      </c>
      <c r="V79" t="str">
        <f t="shared" si="56"/>
        <v/>
      </c>
      <c r="W79" t="str">
        <f t="shared" si="56"/>
        <v/>
      </c>
      <c r="X79" t="str">
        <f t="shared" si="56"/>
        <v/>
      </c>
      <c r="Y79" t="str">
        <f t="shared" si="56"/>
        <v/>
      </c>
      <c r="Z79" s="47" t="str">
        <f t="shared" si="56"/>
        <v/>
      </c>
      <c r="AD79" s="45" t="str">
        <f t="shared" si="20"/>
        <v/>
      </c>
      <c r="AE79">
        <f t="shared" si="21"/>
        <v>2.3618599678766898E-3</v>
      </c>
      <c r="AF79">
        <f t="shared" si="57"/>
        <v>4.7237199357533797E-4</v>
      </c>
      <c r="AG79" t="str">
        <f t="shared" si="57"/>
        <v/>
      </c>
      <c r="AH79" t="str">
        <f t="shared" si="57"/>
        <v/>
      </c>
      <c r="AI79" t="str">
        <f t="shared" si="57"/>
        <v/>
      </c>
      <c r="AJ79" t="str">
        <f t="shared" si="57"/>
        <v/>
      </c>
      <c r="AK79" s="47" t="str">
        <f t="shared" si="23"/>
        <v/>
      </c>
      <c r="AM79">
        <f t="shared" si="54"/>
        <v>10.014815147865479</v>
      </c>
      <c r="AN79" s="45" t="str">
        <f t="shared" si="25"/>
        <v/>
      </c>
      <c r="AO79">
        <f t="shared" si="58"/>
        <v>10.04804369892512</v>
      </c>
      <c r="AP79">
        <f t="shared" si="58"/>
        <v>9.9815865968058368</v>
      </c>
      <c r="AQ79" t="str">
        <f t="shared" si="58"/>
        <v/>
      </c>
      <c r="AR79" t="str">
        <f t="shared" si="58"/>
        <v/>
      </c>
      <c r="AS79" t="str">
        <f t="shared" si="58"/>
        <v/>
      </c>
      <c r="AT79" t="str">
        <f t="shared" si="58"/>
        <v/>
      </c>
      <c r="AU79" s="47" t="str">
        <f t="shared" si="39"/>
        <v/>
      </c>
      <c r="AV79" t="str">
        <f t="shared" si="27"/>
        <v/>
      </c>
      <c r="AW79" t="str">
        <f t="shared" si="28"/>
        <v/>
      </c>
      <c r="AX79" t="str">
        <f t="shared" si="29"/>
        <v/>
      </c>
      <c r="BA79">
        <f t="shared" si="40"/>
        <v>10.014815147865479</v>
      </c>
      <c r="BB79" t="str">
        <f t="shared" si="41"/>
        <v/>
      </c>
      <c r="BC79">
        <f t="shared" si="59"/>
        <v>10.014815147865479</v>
      </c>
      <c r="BD79" t="str">
        <f t="shared" si="59"/>
        <v/>
      </c>
      <c r="BE79" t="str">
        <f t="shared" si="59"/>
        <v/>
      </c>
      <c r="BF79" t="str">
        <f t="shared" si="59"/>
        <v/>
      </c>
      <c r="BG79" t="str">
        <f t="shared" si="59"/>
        <v/>
      </c>
      <c r="BH79" t="str">
        <f t="shared" si="59"/>
        <v/>
      </c>
      <c r="BI79" t="str">
        <f t="shared" si="31"/>
        <v/>
      </c>
      <c r="BL79" t="str">
        <f t="shared" si="42"/>
        <v/>
      </c>
      <c r="BM79" t="str">
        <f t="shared" si="43"/>
        <v/>
      </c>
      <c r="BN79" t="str">
        <f t="shared" si="60"/>
        <v/>
      </c>
      <c r="BO79" t="str">
        <f t="shared" si="60"/>
        <v/>
      </c>
      <c r="BP79" t="str">
        <f t="shared" si="60"/>
        <v/>
      </c>
      <c r="BQ79" t="str">
        <f t="shared" si="60"/>
        <v/>
      </c>
      <c r="BR79" t="str">
        <f t="shared" si="60"/>
        <v/>
      </c>
      <c r="BS79" t="str">
        <f t="shared" si="60"/>
        <v/>
      </c>
      <c r="BV79" s="1" t="str">
        <f t="shared" si="45"/>
        <v/>
      </c>
      <c r="BW79" t="str">
        <f t="shared" si="46"/>
        <v/>
      </c>
      <c r="BX79" t="str">
        <f t="shared" si="47"/>
        <v/>
      </c>
      <c r="BY79" t="str">
        <f t="shared" si="52"/>
        <v/>
      </c>
      <c r="CF79" s="45">
        <f t="shared" si="48"/>
        <v>5.1735083241515621E-5</v>
      </c>
      <c r="CG79">
        <f t="shared" si="49"/>
        <v>1.0170549154355791E-2</v>
      </c>
      <c r="CH79">
        <f t="shared" si="49"/>
        <v>4.5593555420800659E-3</v>
      </c>
      <c r="CI79">
        <f t="shared" si="49"/>
        <v>0</v>
      </c>
      <c r="CJ79">
        <f t="shared" si="49"/>
        <v>1.9980689419859844E-2</v>
      </c>
      <c r="CK79">
        <f t="shared" si="49"/>
        <v>0</v>
      </c>
      <c r="CL79">
        <f t="shared" si="49"/>
        <v>4.999975781192636E-3</v>
      </c>
      <c r="CM79" s="45">
        <f t="shared" si="50"/>
        <v>1.5668452565681956E-2</v>
      </c>
      <c r="CP79" s="45">
        <f>0</f>
        <v>0</v>
      </c>
      <c r="CQ79">
        <f t="shared" si="51"/>
        <v>2.4573627114110519E-3</v>
      </c>
      <c r="CR79">
        <f t="shared" si="51"/>
        <v>0</v>
      </c>
      <c r="CS79">
        <f t="shared" si="51"/>
        <v>4.7860553575475809E-5</v>
      </c>
      <c r="CT79">
        <f t="shared" si="51"/>
        <v>4.8276450350392974E-6</v>
      </c>
      <c r="CU79">
        <f t="shared" si="51"/>
        <v>0</v>
      </c>
      <c r="CV79">
        <f t="shared" si="51"/>
        <v>0</v>
      </c>
      <c r="CW79" s="45">
        <f t="shared" si="35"/>
        <v>4.8323107712598098E-11</v>
      </c>
    </row>
    <row r="80" spans="2:101">
      <c r="B80" s="56">
        <v>21.6</v>
      </c>
      <c r="C80" s="57">
        <f t="shared" si="14"/>
        <v>1.6000000000000014</v>
      </c>
      <c r="D80" s="58">
        <f t="shared" si="36"/>
        <v>7.3062658181330766</v>
      </c>
      <c r="E80" s="58">
        <f t="shared" si="37"/>
        <v>10.142014216619053</v>
      </c>
      <c r="F80" s="57">
        <f t="shared" si="38"/>
        <v>93.085979056169109</v>
      </c>
      <c r="I80">
        <f t="shared" si="15"/>
        <v>7.3062658181330762E-3</v>
      </c>
      <c r="J80">
        <f t="shared" si="61"/>
        <v>2.3062658181330761E-3</v>
      </c>
      <c r="K80">
        <f t="shared" si="61"/>
        <v>-2.693734181866924E-3</v>
      </c>
      <c r="L80">
        <f t="shared" si="61"/>
        <v>-7.6937341818669232E-3</v>
      </c>
      <c r="M80">
        <f t="shared" si="61"/>
        <v>-1.2693734181866924E-2</v>
      </c>
      <c r="N80">
        <f t="shared" si="61"/>
        <v>-1.7693734181866927E-2</v>
      </c>
      <c r="O80">
        <f t="shared" si="61"/>
        <v>-2.2693734181866924E-2</v>
      </c>
      <c r="P80">
        <f t="shared" si="17"/>
        <v>-2.6806991622794062E-2</v>
      </c>
      <c r="S80" s="45" t="str">
        <f t="shared" si="18"/>
        <v/>
      </c>
      <c r="T80">
        <f t="shared" si="56"/>
        <v>2.3062658181330761E-3</v>
      </c>
      <c r="U80" t="str">
        <f t="shared" si="56"/>
        <v/>
      </c>
      <c r="V80" t="str">
        <f t="shared" si="56"/>
        <v/>
      </c>
      <c r="W80" t="str">
        <f t="shared" si="56"/>
        <v/>
      </c>
      <c r="X80" t="str">
        <f t="shared" si="56"/>
        <v/>
      </c>
      <c r="Y80" t="str">
        <f t="shared" si="56"/>
        <v/>
      </c>
      <c r="Z80" s="47" t="str">
        <f t="shared" si="56"/>
        <v/>
      </c>
      <c r="AD80" s="45" t="str">
        <f t="shared" si="20"/>
        <v/>
      </c>
      <c r="AE80">
        <f t="shared" si="21"/>
        <v>1.9218881817775633E-3</v>
      </c>
      <c r="AF80">
        <f t="shared" si="57"/>
        <v>3.843776363555127E-4</v>
      </c>
      <c r="AG80" t="str">
        <f t="shared" si="57"/>
        <v/>
      </c>
      <c r="AH80" t="str">
        <f t="shared" si="57"/>
        <v/>
      </c>
      <c r="AI80" t="str">
        <f t="shared" si="57"/>
        <v/>
      </c>
      <c r="AJ80" t="str">
        <f t="shared" si="57"/>
        <v/>
      </c>
      <c r="AK80" s="47" t="str">
        <f t="shared" si="23"/>
        <v/>
      </c>
      <c r="AM80">
        <f t="shared" si="54"/>
        <v>10.142014216619053</v>
      </c>
      <c r="AN80" s="45" t="str">
        <f t="shared" si="25"/>
        <v/>
      </c>
      <c r="AO80">
        <f t="shared" si="58"/>
        <v>10.204556276159805</v>
      </c>
      <c r="AP80">
        <f t="shared" si="58"/>
        <v>10.0794721570783</v>
      </c>
      <c r="AQ80" t="str">
        <f t="shared" si="58"/>
        <v/>
      </c>
      <c r="AR80" t="str">
        <f t="shared" si="58"/>
        <v/>
      </c>
      <c r="AS80" t="str">
        <f t="shared" si="58"/>
        <v/>
      </c>
      <c r="AT80" t="str">
        <f t="shared" si="58"/>
        <v/>
      </c>
      <c r="AU80" s="47" t="str">
        <f t="shared" si="39"/>
        <v/>
      </c>
      <c r="AV80" t="str">
        <f t="shared" si="27"/>
        <v/>
      </c>
      <c r="AW80" t="str">
        <f t="shared" si="28"/>
        <v/>
      </c>
      <c r="AX80" t="str">
        <f t="shared" si="29"/>
        <v/>
      </c>
      <c r="BA80">
        <f t="shared" si="40"/>
        <v>10.142014216619053</v>
      </c>
      <c r="BB80" t="str">
        <f t="shared" si="41"/>
        <v/>
      </c>
      <c r="BC80">
        <f t="shared" si="59"/>
        <v>10.142014216619053</v>
      </c>
      <c r="BD80" t="str">
        <f t="shared" si="59"/>
        <v/>
      </c>
      <c r="BE80" t="str">
        <f t="shared" si="59"/>
        <v/>
      </c>
      <c r="BF80" t="str">
        <f t="shared" si="59"/>
        <v/>
      </c>
      <c r="BG80" t="str">
        <f t="shared" si="59"/>
        <v/>
      </c>
      <c r="BH80" t="str">
        <f t="shared" si="59"/>
        <v/>
      </c>
      <c r="BI80" t="str">
        <f t="shared" si="31"/>
        <v/>
      </c>
      <c r="BL80" t="str">
        <f t="shared" si="42"/>
        <v/>
      </c>
      <c r="BM80" t="str">
        <f t="shared" si="43"/>
        <v/>
      </c>
      <c r="BN80" t="str">
        <f t="shared" si="60"/>
        <v/>
      </c>
      <c r="BO80" t="str">
        <f t="shared" si="60"/>
        <v/>
      </c>
      <c r="BP80" t="str">
        <f t="shared" si="60"/>
        <v/>
      </c>
      <c r="BQ80" t="str">
        <f t="shared" si="60"/>
        <v/>
      </c>
      <c r="BR80" t="str">
        <f t="shared" si="60"/>
        <v/>
      </c>
      <c r="BS80" t="str">
        <f t="shared" si="60"/>
        <v/>
      </c>
      <c r="BV80" s="1" t="str">
        <f t="shared" si="45"/>
        <v/>
      </c>
      <c r="BW80" t="str">
        <f t="shared" si="46"/>
        <v/>
      </c>
      <c r="BX80" t="str">
        <f t="shared" si="47"/>
        <v/>
      </c>
      <c r="BY80" t="str">
        <f t="shared" si="52"/>
        <v/>
      </c>
      <c r="CF80" s="45">
        <f t="shared" si="48"/>
        <v>6.9340061251621881E-5</v>
      </c>
      <c r="CG80">
        <f t="shared" si="49"/>
        <v>1.1620584156634924E-2</v>
      </c>
      <c r="CH80">
        <f t="shared" si="49"/>
        <v>4.6637075679103711E-3</v>
      </c>
      <c r="CI80">
        <f t="shared" si="49"/>
        <v>0</v>
      </c>
      <c r="CJ80">
        <f t="shared" si="49"/>
        <v>1.9985588714263074E-2</v>
      </c>
      <c r="CK80">
        <f t="shared" si="49"/>
        <v>0</v>
      </c>
      <c r="CL80">
        <f t="shared" si="49"/>
        <v>4.9999819301637001E-3</v>
      </c>
      <c r="CM80" s="45">
        <f t="shared" si="50"/>
        <v>1.4612523733626146E-2</v>
      </c>
      <c r="CP80" s="45">
        <f>0</f>
        <v>0</v>
      </c>
      <c r="CQ80">
        <f t="shared" si="51"/>
        <v>2.0948539608412696E-3</v>
      </c>
      <c r="CR80">
        <f t="shared" si="51"/>
        <v>0</v>
      </c>
      <c r="CS80">
        <f t="shared" si="51"/>
        <v>3.579607398958202E-5</v>
      </c>
      <c r="CT80">
        <f t="shared" si="51"/>
        <v>3.602821434231783E-6</v>
      </c>
      <c r="CU80">
        <f t="shared" si="51"/>
        <v>0</v>
      </c>
      <c r="CV80">
        <f t="shared" si="51"/>
        <v>0</v>
      </c>
      <c r="CW80" s="45">
        <f t="shared" si="35"/>
        <v>3.6054193706693793E-11</v>
      </c>
    </row>
    <row r="81" spans="2:101">
      <c r="B81" s="56">
        <v>21.8</v>
      </c>
      <c r="C81" s="57">
        <f t="shared" si="14"/>
        <v>1.8000000000000007</v>
      </c>
      <c r="D81" s="58">
        <f t="shared" si="36"/>
        <v>6.8090062397814393</v>
      </c>
      <c r="E81" s="58">
        <f t="shared" si="37"/>
        <v>10.278773634972035</v>
      </c>
      <c r="F81" s="57">
        <f t="shared" si="38"/>
        <v>93.309038401620668</v>
      </c>
      <c r="I81">
        <f t="shared" si="15"/>
        <v>6.8090062397814389E-3</v>
      </c>
      <c r="J81">
        <f t="shared" si="61"/>
        <v>1.8090062397814388E-3</v>
      </c>
      <c r="K81">
        <f t="shared" si="61"/>
        <v>-3.1909937602185613E-3</v>
      </c>
      <c r="L81">
        <f t="shared" si="61"/>
        <v>-8.1909937602185606E-3</v>
      </c>
      <c r="M81">
        <f t="shared" si="61"/>
        <v>-1.3190993760218562E-2</v>
      </c>
      <c r="N81">
        <f t="shared" si="61"/>
        <v>-1.8190993760218564E-2</v>
      </c>
      <c r="O81">
        <f t="shared" si="61"/>
        <v>-2.3190993760218562E-2</v>
      </c>
      <c r="P81">
        <f t="shared" si="17"/>
        <v>-2.7304251201145699E-2</v>
      </c>
      <c r="S81" s="45" t="str">
        <f t="shared" si="18"/>
        <v/>
      </c>
      <c r="T81">
        <f t="shared" si="56"/>
        <v>1.8090062397814388E-3</v>
      </c>
      <c r="U81" t="str">
        <f t="shared" si="56"/>
        <v/>
      </c>
      <c r="V81" t="str">
        <f t="shared" si="56"/>
        <v/>
      </c>
      <c r="W81" t="str">
        <f t="shared" si="56"/>
        <v/>
      </c>
      <c r="X81" t="str">
        <f t="shared" si="56"/>
        <v/>
      </c>
      <c r="Y81" t="str">
        <f t="shared" si="56"/>
        <v/>
      </c>
      <c r="Z81" s="47" t="str">
        <f t="shared" si="56"/>
        <v/>
      </c>
      <c r="AD81" s="45" t="str">
        <f t="shared" si="20"/>
        <v/>
      </c>
      <c r="AE81">
        <f t="shared" si="21"/>
        <v>1.5075051998178655E-3</v>
      </c>
      <c r="AF81">
        <f t="shared" si="57"/>
        <v>3.0150103996357317E-4</v>
      </c>
      <c r="AG81" t="str">
        <f t="shared" si="57"/>
        <v/>
      </c>
      <c r="AH81" t="str">
        <f t="shared" si="57"/>
        <v/>
      </c>
      <c r="AI81" t="str">
        <f t="shared" si="57"/>
        <v/>
      </c>
      <c r="AJ81" t="str">
        <f t="shared" si="57"/>
        <v/>
      </c>
      <c r="AK81" s="47" t="str">
        <f t="shared" si="23"/>
        <v/>
      </c>
      <c r="AM81">
        <f t="shared" si="54"/>
        <v>10.278773634972035</v>
      </c>
      <c r="AN81" s="45" t="str">
        <f t="shared" si="25"/>
        <v/>
      </c>
      <c r="AO81">
        <f t="shared" si="58"/>
        <v>10.364876949364231</v>
      </c>
      <c r="AP81">
        <f t="shared" si="58"/>
        <v>10.19267032057984</v>
      </c>
      <c r="AQ81" t="str">
        <f t="shared" si="58"/>
        <v/>
      </c>
      <c r="AR81" t="str">
        <f t="shared" si="58"/>
        <v/>
      </c>
      <c r="AS81" t="str">
        <f t="shared" si="58"/>
        <v/>
      </c>
      <c r="AT81" t="str">
        <f t="shared" si="58"/>
        <v/>
      </c>
      <c r="AU81" s="47" t="str">
        <f t="shared" si="39"/>
        <v/>
      </c>
      <c r="AV81" t="str">
        <f t="shared" si="27"/>
        <v/>
      </c>
      <c r="AW81" t="str">
        <f t="shared" si="28"/>
        <v/>
      </c>
      <c r="AX81" t="str">
        <f t="shared" si="29"/>
        <v/>
      </c>
      <c r="BA81">
        <f t="shared" si="40"/>
        <v>10.278773634972035</v>
      </c>
      <c r="BB81" t="str">
        <f t="shared" si="41"/>
        <v/>
      </c>
      <c r="BC81">
        <f t="shared" si="59"/>
        <v>10.278773634972035</v>
      </c>
      <c r="BD81" t="str">
        <f t="shared" si="59"/>
        <v/>
      </c>
      <c r="BE81" t="str">
        <f t="shared" si="59"/>
        <v/>
      </c>
      <c r="BF81" t="str">
        <f t="shared" si="59"/>
        <v/>
      </c>
      <c r="BG81" t="str">
        <f t="shared" si="59"/>
        <v/>
      </c>
      <c r="BH81" t="str">
        <f t="shared" si="59"/>
        <v/>
      </c>
      <c r="BI81" t="str">
        <f t="shared" si="31"/>
        <v/>
      </c>
      <c r="BL81" t="str">
        <f t="shared" si="42"/>
        <v/>
      </c>
      <c r="BM81" t="str">
        <f t="shared" si="43"/>
        <v/>
      </c>
      <c r="BN81" t="str">
        <f t="shared" si="60"/>
        <v/>
      </c>
      <c r="BO81" t="str">
        <f t="shared" si="60"/>
        <v/>
      </c>
      <c r="BP81" t="str">
        <f t="shared" si="60"/>
        <v/>
      </c>
      <c r="BQ81" t="str">
        <f t="shared" si="60"/>
        <v/>
      </c>
      <c r="BR81" t="str">
        <f t="shared" si="60"/>
        <v/>
      </c>
      <c r="BS81" t="str">
        <f t="shared" si="60"/>
        <v/>
      </c>
      <c r="BV81" s="1" t="str">
        <f t="shared" si="45"/>
        <v/>
      </c>
      <c r="BW81" t="str">
        <f t="shared" si="46"/>
        <v/>
      </c>
      <c r="BX81" t="str">
        <f t="shared" si="47"/>
        <v/>
      </c>
      <c r="BY81" t="str">
        <f t="shared" si="52"/>
        <v/>
      </c>
      <c r="CF81" s="45">
        <f t="shared" si="48"/>
        <v>9.5004382454308282E-5</v>
      </c>
      <c r="CG81">
        <f t="shared" si="49"/>
        <v>1.3103656709719757E-2</v>
      </c>
      <c r="CH81">
        <f t="shared" si="49"/>
        <v>4.7500109556556447E-3</v>
      </c>
      <c r="CI81">
        <f t="shared" si="49"/>
        <v>0</v>
      </c>
      <c r="CJ81">
        <f t="shared" si="49"/>
        <v>1.9989479706519785E-2</v>
      </c>
      <c r="CK81">
        <f t="shared" si="49"/>
        <v>0</v>
      </c>
      <c r="CL81">
        <f t="shared" si="49"/>
        <v>4.9999868115054615E-3</v>
      </c>
      <c r="CM81" s="45">
        <f t="shared" si="50"/>
        <v>1.3618007104282428E-2</v>
      </c>
      <c r="CP81" s="45">
        <f>0</f>
        <v>0</v>
      </c>
      <c r="CQ81">
        <f t="shared" si="51"/>
        <v>1.7240858225700609E-3</v>
      </c>
      <c r="CR81">
        <f t="shared" si="51"/>
        <v>0</v>
      </c>
      <c r="CS81">
        <f t="shared" si="51"/>
        <v>2.6176809228582342E-5</v>
      </c>
      <c r="CT81">
        <f t="shared" si="51"/>
        <v>2.6300733700539477E-6</v>
      </c>
      <c r="CU81">
        <f t="shared" si="51"/>
        <v>0</v>
      </c>
      <c r="CV81">
        <f t="shared" si="51"/>
        <v>0</v>
      </c>
      <c r="CW81" s="45">
        <f t="shared" si="35"/>
        <v>2.631457555342088E-11</v>
      </c>
    </row>
    <row r="82" spans="2:101">
      <c r="B82" s="56">
        <v>22</v>
      </c>
      <c r="C82" s="57">
        <f t="shared" si="14"/>
        <v>2</v>
      </c>
      <c r="D82" s="58">
        <f t="shared" si="36"/>
        <v>6.3410505673019681</v>
      </c>
      <c r="E82" s="58">
        <f t="shared" si="37"/>
        <v>10.43532897724959</v>
      </c>
      <c r="F82" s="57">
        <f t="shared" si="38"/>
        <v>93.627000650284202</v>
      </c>
      <c r="I82">
        <f t="shared" si="15"/>
        <v>6.3410505673019684E-3</v>
      </c>
      <c r="J82">
        <f t="shared" si="61"/>
        <v>1.3410505673019683E-3</v>
      </c>
      <c r="K82">
        <f t="shared" si="61"/>
        <v>-3.6589494326980318E-3</v>
      </c>
      <c r="L82">
        <f t="shared" si="61"/>
        <v>-8.658949432698031E-3</v>
      </c>
      <c r="M82">
        <f t="shared" si="61"/>
        <v>-1.3658949432698032E-2</v>
      </c>
      <c r="N82">
        <f t="shared" si="61"/>
        <v>-1.8658949432698031E-2</v>
      </c>
      <c r="O82">
        <f t="shared" si="61"/>
        <v>-2.3658949432698036E-2</v>
      </c>
      <c r="P82">
        <f t="shared" si="17"/>
        <v>-2.7772206873625166E-2</v>
      </c>
      <c r="S82" s="45" t="str">
        <f t="shared" si="18"/>
        <v/>
      </c>
      <c r="T82">
        <f t="shared" si="56"/>
        <v>1.3410505673019683E-3</v>
      </c>
      <c r="U82" t="str">
        <f t="shared" si="56"/>
        <v/>
      </c>
      <c r="V82" t="str">
        <f t="shared" si="56"/>
        <v/>
      </c>
      <c r="W82" t="str">
        <f t="shared" si="56"/>
        <v/>
      </c>
      <c r="X82" t="str">
        <f t="shared" si="56"/>
        <v/>
      </c>
      <c r="Y82" t="str">
        <f t="shared" si="56"/>
        <v/>
      </c>
      <c r="Z82" s="47" t="str">
        <f t="shared" si="56"/>
        <v/>
      </c>
      <c r="AD82" s="45" t="str">
        <f t="shared" si="20"/>
        <v/>
      </c>
      <c r="AE82">
        <f t="shared" si="21"/>
        <v>1.1175421394183068E-3</v>
      </c>
      <c r="AF82">
        <f t="shared" si="57"/>
        <v>2.2350842788366139E-4</v>
      </c>
      <c r="AG82" t="str">
        <f t="shared" si="57"/>
        <v/>
      </c>
      <c r="AH82" t="str">
        <f t="shared" si="57"/>
        <v/>
      </c>
      <c r="AI82" t="str">
        <f t="shared" si="57"/>
        <v/>
      </c>
      <c r="AJ82" t="str">
        <f t="shared" si="57"/>
        <v/>
      </c>
      <c r="AK82" s="47" t="str">
        <f t="shared" si="23"/>
        <v/>
      </c>
      <c r="AM82">
        <f t="shared" si="54"/>
        <v>10.43532897724959</v>
      </c>
      <c r="AN82" s="45" t="str">
        <f t="shared" si="25"/>
        <v/>
      </c>
      <c r="AO82">
        <f t="shared" si="58"/>
        <v>10.540842842526468</v>
      </c>
      <c r="AP82">
        <f t="shared" si="58"/>
        <v>10.32981511197271</v>
      </c>
      <c r="AQ82" t="str">
        <f t="shared" si="58"/>
        <v/>
      </c>
      <c r="AR82" t="str">
        <f t="shared" si="58"/>
        <v/>
      </c>
      <c r="AS82" t="str">
        <f t="shared" si="58"/>
        <v/>
      </c>
      <c r="AT82" t="str">
        <f t="shared" si="58"/>
        <v/>
      </c>
      <c r="AU82" s="47" t="str">
        <f t="shared" si="39"/>
        <v/>
      </c>
      <c r="AV82" t="str">
        <f t="shared" si="27"/>
        <v/>
      </c>
      <c r="AW82" t="str">
        <f t="shared" si="28"/>
        <v/>
      </c>
      <c r="AX82" t="str">
        <f t="shared" si="29"/>
        <v/>
      </c>
      <c r="BA82">
        <f t="shared" si="40"/>
        <v>10.43532897724959</v>
      </c>
      <c r="BB82" t="str">
        <f t="shared" si="41"/>
        <v/>
      </c>
      <c r="BC82">
        <f t="shared" si="59"/>
        <v>10.43532897724959</v>
      </c>
      <c r="BD82" t="str">
        <f t="shared" si="59"/>
        <v/>
      </c>
      <c r="BE82" t="str">
        <f t="shared" si="59"/>
        <v/>
      </c>
      <c r="BF82" t="str">
        <f t="shared" si="59"/>
        <v/>
      </c>
      <c r="BG82" t="str">
        <f t="shared" si="59"/>
        <v/>
      </c>
      <c r="BH82" t="str">
        <f t="shared" si="59"/>
        <v/>
      </c>
      <c r="BI82" t="str">
        <f t="shared" si="31"/>
        <v/>
      </c>
      <c r="BL82" t="str">
        <f t="shared" si="42"/>
        <v/>
      </c>
      <c r="BM82" t="str">
        <f t="shared" si="43"/>
        <v/>
      </c>
      <c r="BN82" t="str">
        <f t="shared" si="60"/>
        <v/>
      </c>
      <c r="BO82" t="str">
        <f t="shared" si="60"/>
        <v/>
      </c>
      <c r="BP82" t="str">
        <f t="shared" si="60"/>
        <v/>
      </c>
      <c r="BQ82" t="str">
        <f t="shared" si="60"/>
        <v/>
      </c>
      <c r="BR82" t="str">
        <f t="shared" si="60"/>
        <v/>
      </c>
      <c r="BS82" t="str">
        <f t="shared" si="60"/>
        <v/>
      </c>
      <c r="BV82" s="1" t="str">
        <f t="shared" si="45"/>
        <v/>
      </c>
      <c r="BW82" t="str">
        <f t="shared" si="46"/>
        <v/>
      </c>
      <c r="BX82" t="str">
        <f t="shared" si="47"/>
        <v/>
      </c>
      <c r="BY82" t="str">
        <f t="shared" si="52"/>
        <v/>
      </c>
      <c r="CF82" s="45">
        <f t="shared" si="48"/>
        <v>1.3623822652600263E-4</v>
      </c>
      <c r="CG82">
        <f t="shared" si="49"/>
        <v>1.4630533061587231E-2</v>
      </c>
      <c r="CH82">
        <f t="shared" si="49"/>
        <v>4.8229940957563826E-3</v>
      </c>
      <c r="CI82">
        <f t="shared" si="49"/>
        <v>0</v>
      </c>
      <c r="CJ82">
        <f t="shared" si="49"/>
        <v>1.9992662609049291E-2</v>
      </c>
      <c r="CK82">
        <f t="shared" si="49"/>
        <v>0</v>
      </c>
      <c r="CL82">
        <f t="shared" si="49"/>
        <v>4.999990803126176E-3</v>
      </c>
      <c r="CM82" s="45">
        <f t="shared" si="50"/>
        <v>1.2682097643817024E-2</v>
      </c>
      <c r="CP82" s="45">
        <f>0</f>
        <v>0</v>
      </c>
      <c r="CQ82">
        <f t="shared" si="51"/>
        <v>1.3423667346031921E-3</v>
      </c>
      <c r="CR82">
        <f t="shared" si="51"/>
        <v>0</v>
      </c>
      <c r="CS82">
        <f t="shared" si="51"/>
        <v>1.8283109731020139E-5</v>
      </c>
      <c r="CT82">
        <f t="shared" si="51"/>
        <v>1.8343477376771173E-6</v>
      </c>
      <c r="CU82">
        <f t="shared" si="51"/>
        <v>0</v>
      </c>
      <c r="CV82">
        <f t="shared" si="51"/>
        <v>0</v>
      </c>
      <c r="CW82" s="45">
        <f t="shared" si="35"/>
        <v>1.8350209509831179E-11</v>
      </c>
    </row>
    <row r="83" spans="2:101">
      <c r="B83" s="56">
        <v>22.2</v>
      </c>
      <c r="C83" s="57">
        <f t="shared" si="14"/>
        <v>2.1999999999999993</v>
      </c>
      <c r="D83" s="58">
        <f t="shared" si="36"/>
        <v>5.9010313491320838</v>
      </c>
      <c r="E83" s="58" t="e">
        <f t="shared" si="37"/>
        <v>#N/A</v>
      </c>
      <c r="F83" s="57" t="str">
        <f t="shared" si="38"/>
        <v/>
      </c>
      <c r="I83">
        <f t="shared" si="15"/>
        <v>5.9010313491320836E-3</v>
      </c>
      <c r="J83">
        <f t="shared" si="61"/>
        <v>9.0103134913208354E-4</v>
      </c>
      <c r="K83">
        <f t="shared" si="61"/>
        <v>-4.0989686508679166E-3</v>
      </c>
      <c r="L83">
        <f t="shared" si="61"/>
        <v>-9.0989686508679158E-3</v>
      </c>
      <c r="M83">
        <f t="shared" si="61"/>
        <v>-1.4098968650867917E-2</v>
      </c>
      <c r="N83">
        <f t="shared" si="61"/>
        <v>-1.9098968650867916E-2</v>
      </c>
      <c r="O83">
        <f t="shared" si="61"/>
        <v>-2.409896865086792E-2</v>
      </c>
      <c r="P83">
        <f t="shared" si="17"/>
        <v>-2.8212226091795051E-2</v>
      </c>
      <c r="S83" s="45" t="str">
        <f t="shared" si="18"/>
        <v/>
      </c>
      <c r="T83">
        <f t="shared" si="56"/>
        <v>9.0103134913208354E-4</v>
      </c>
      <c r="U83" t="str">
        <f t="shared" si="56"/>
        <v/>
      </c>
      <c r="V83" t="str">
        <f t="shared" si="56"/>
        <v/>
      </c>
      <c r="W83" t="str">
        <f t="shared" si="56"/>
        <v/>
      </c>
      <c r="X83" t="str">
        <f t="shared" si="56"/>
        <v/>
      </c>
      <c r="Y83" t="str">
        <f t="shared" si="56"/>
        <v/>
      </c>
      <c r="Z83" s="47" t="str">
        <f t="shared" si="56"/>
        <v/>
      </c>
      <c r="AD83" s="45" t="str">
        <f t="shared" si="20"/>
        <v/>
      </c>
      <c r="AE83">
        <f t="shared" si="21"/>
        <v>7.5085945761006951E-4</v>
      </c>
      <c r="AF83">
        <f t="shared" si="57"/>
        <v>1.5017189152201395E-4</v>
      </c>
      <c r="AG83" t="str">
        <f t="shared" si="57"/>
        <v/>
      </c>
      <c r="AH83" t="str">
        <f t="shared" si="57"/>
        <v/>
      </c>
      <c r="AI83" t="str">
        <f t="shared" si="57"/>
        <v/>
      </c>
      <c r="AJ83" t="str">
        <f t="shared" si="57"/>
        <v/>
      </c>
      <c r="AK83" s="47" t="str">
        <f t="shared" si="23"/>
        <v/>
      </c>
      <c r="AM83">
        <f t="shared" si="54"/>
        <v>10.630940067827375</v>
      </c>
      <c r="AN83" s="45" t="str">
        <f t="shared" si="25"/>
        <v/>
      </c>
      <c r="AO83">
        <f t="shared" si="58"/>
        <v>10.752742440443756</v>
      </c>
      <c r="AP83">
        <f t="shared" si="58"/>
        <v>10.509137695210995</v>
      </c>
      <c r="AQ83" t="str">
        <f t="shared" si="58"/>
        <v/>
      </c>
      <c r="AR83" t="str">
        <f t="shared" si="58"/>
        <v/>
      </c>
      <c r="AS83" t="str">
        <f t="shared" si="58"/>
        <v/>
      </c>
      <c r="AT83" t="str">
        <f t="shared" si="58"/>
        <v/>
      </c>
      <c r="AU83" s="47" t="str">
        <f t="shared" si="39"/>
        <v/>
      </c>
      <c r="AV83" t="str">
        <f t="shared" si="27"/>
        <v/>
      </c>
      <c r="AW83" t="str">
        <f t="shared" si="28"/>
        <v/>
      </c>
      <c r="AX83" t="str">
        <f t="shared" si="29"/>
        <v/>
      </c>
      <c r="BA83" t="str">
        <f t="shared" si="40"/>
        <v/>
      </c>
      <c r="BB83" t="str">
        <f t="shared" si="41"/>
        <v/>
      </c>
      <c r="BC83" t="str">
        <f t="shared" si="59"/>
        <v/>
      </c>
      <c r="BD83" t="str">
        <f t="shared" si="59"/>
        <v/>
      </c>
      <c r="BE83" t="str">
        <f t="shared" si="59"/>
        <v/>
      </c>
      <c r="BF83" t="str">
        <f t="shared" si="59"/>
        <v/>
      </c>
      <c r="BG83" t="str">
        <f t="shared" si="59"/>
        <v/>
      </c>
      <c r="BH83" t="str">
        <f t="shared" si="59"/>
        <v/>
      </c>
      <c r="BI83" t="str">
        <f t="shared" si="31"/>
        <v/>
      </c>
      <c r="BL83" t="str">
        <f t="shared" si="42"/>
        <v/>
      </c>
      <c r="BM83" t="str">
        <f t="shared" si="43"/>
        <v/>
      </c>
      <c r="BN83" t="str">
        <f t="shared" si="60"/>
        <v/>
      </c>
      <c r="BO83" t="str">
        <f t="shared" si="60"/>
        <v/>
      </c>
      <c r="BP83" t="str">
        <f t="shared" si="60"/>
        <v/>
      </c>
      <c r="BQ83" t="str">
        <f t="shared" si="60"/>
        <v/>
      </c>
      <c r="BR83" t="str">
        <f t="shared" si="60"/>
        <v/>
      </c>
      <c r="BS83" t="str">
        <f t="shared" si="60"/>
        <v/>
      </c>
      <c r="BV83" s="1" t="str">
        <f t="shared" si="45"/>
        <v/>
      </c>
      <c r="BW83" t="str">
        <f t="shared" si="46"/>
        <v/>
      </c>
      <c r="BX83" t="str">
        <f t="shared" si="47"/>
        <v/>
      </c>
      <c r="BY83" t="str">
        <f t="shared" si="52"/>
        <v/>
      </c>
      <c r="CF83" s="45" t="str">
        <f t="shared" si="48"/>
        <v/>
      </c>
      <c r="CG83" t="str">
        <f t="shared" ref="CG83:CL125" si="62">IF($BA83="","",IF(J$22^2=1,J$20*0.5*10^($BA83-J$23)/(1+10^($BA83-J$23)),IF(J$22^2=4,0.5*4*J$20*10^($BA83-J$23)/(1+10^($BA83-J$23)),IF(J$22=0,0,"Error"))))</f>
        <v/>
      </c>
      <c r="CH83" t="str">
        <f t="shared" si="62"/>
        <v/>
      </c>
      <c r="CI83" t="str">
        <f t="shared" si="62"/>
        <v/>
      </c>
      <c r="CJ83" t="str">
        <f t="shared" si="62"/>
        <v/>
      </c>
      <c r="CK83" t="str">
        <f t="shared" si="62"/>
        <v/>
      </c>
      <c r="CL83" t="str">
        <f t="shared" si="62"/>
        <v/>
      </c>
      <c r="CM83" s="45" t="str">
        <f t="shared" si="50"/>
        <v/>
      </c>
      <c r="CP83" s="45">
        <f>0</f>
        <v>0</v>
      </c>
      <c r="CQ83" t="str">
        <f t="shared" ref="CQ83:CV125" si="63">IF($BA83="","",(IF(J$21^2=1,0.5*J$20*10^(J$23-$BA83)/(1+10^(J$23-$BA83)),IF(J$21^2=4,0.5*4*J$20*10^(J$23-$BA83)/(1+10^(J$23-$BA83)),IF(J$21=0,0,"Error")))))</f>
        <v/>
      </c>
      <c r="CR83" t="str">
        <f t="shared" si="63"/>
        <v/>
      </c>
      <c r="CS83" t="str">
        <f t="shared" si="63"/>
        <v/>
      </c>
      <c r="CT83" t="str">
        <f t="shared" si="63"/>
        <v/>
      </c>
      <c r="CU83" t="str">
        <f t="shared" si="63"/>
        <v/>
      </c>
      <c r="CV83" t="str">
        <f t="shared" si="63"/>
        <v/>
      </c>
      <c r="CW83" s="45" t="str">
        <f t="shared" si="35"/>
        <v/>
      </c>
    </row>
    <row r="84" spans="2:101">
      <c r="B84" s="56">
        <v>22.4</v>
      </c>
      <c r="C84" s="57">
        <f t="shared" si="14"/>
        <v>2.3999999999999986</v>
      </c>
      <c r="D84" s="58">
        <f t="shared" si="36"/>
        <v>5.4876176981998039</v>
      </c>
      <c r="E84" s="58" t="e">
        <f t="shared" si="37"/>
        <v>#N/A</v>
      </c>
      <c r="F84" s="57" t="str">
        <f t="shared" si="38"/>
        <v/>
      </c>
      <c r="I84">
        <f t="shared" si="15"/>
        <v>5.4876176981998037E-3</v>
      </c>
      <c r="J84">
        <f t="shared" si="61"/>
        <v>4.8761769819980361E-4</v>
      </c>
      <c r="K84">
        <f t="shared" si="61"/>
        <v>-4.5123823018001965E-3</v>
      </c>
      <c r="L84">
        <f t="shared" si="61"/>
        <v>-9.5123823018001957E-3</v>
      </c>
      <c r="M84">
        <f t="shared" si="61"/>
        <v>-1.4512382301800197E-2</v>
      </c>
      <c r="N84">
        <f t="shared" si="61"/>
        <v>-1.9512382301800198E-2</v>
      </c>
      <c r="O84">
        <f t="shared" si="61"/>
        <v>-2.4512382301800199E-2</v>
      </c>
      <c r="P84">
        <f t="shared" si="17"/>
        <v>-2.8625639742727332E-2</v>
      </c>
      <c r="S84" s="45" t="str">
        <f t="shared" si="18"/>
        <v/>
      </c>
      <c r="T84">
        <f t="shared" si="56"/>
        <v>4.8761769819980361E-4</v>
      </c>
      <c r="U84" t="str">
        <f t="shared" si="56"/>
        <v/>
      </c>
      <c r="V84" t="str">
        <f t="shared" si="56"/>
        <v/>
      </c>
      <c r="W84" t="str">
        <f t="shared" si="56"/>
        <v/>
      </c>
      <c r="X84" t="str">
        <f t="shared" si="56"/>
        <v/>
      </c>
      <c r="Y84" t="str">
        <f t="shared" si="56"/>
        <v/>
      </c>
      <c r="Z84" s="47" t="str">
        <f t="shared" si="56"/>
        <v/>
      </c>
      <c r="AD84" s="45" t="str">
        <f t="shared" si="20"/>
        <v/>
      </c>
      <c r="AE84">
        <f t="shared" si="21"/>
        <v>4.0634808183316964E-4</v>
      </c>
      <c r="AF84">
        <f t="shared" si="57"/>
        <v>8.1269616366633945E-5</v>
      </c>
      <c r="AG84" t="str">
        <f t="shared" si="57"/>
        <v/>
      </c>
      <c r="AH84" t="str">
        <f t="shared" si="57"/>
        <v/>
      </c>
      <c r="AI84" t="str">
        <f t="shared" si="57"/>
        <v/>
      </c>
      <c r="AJ84" t="str">
        <f t="shared" si="57"/>
        <v/>
      </c>
      <c r="AK84" s="47" t="str">
        <f t="shared" si="23"/>
        <v/>
      </c>
      <c r="AM84">
        <f t="shared" si="54"/>
        <v>10.917592338833437</v>
      </c>
      <c r="AN84" s="45" t="str">
        <f t="shared" si="25"/>
        <v/>
      </c>
      <c r="AO84">
        <f t="shared" si="58"/>
        <v>11.053259869637971</v>
      </c>
      <c r="AP84">
        <f t="shared" si="58"/>
        <v>10.781924808028904</v>
      </c>
      <c r="AQ84" t="str">
        <f t="shared" si="58"/>
        <v/>
      </c>
      <c r="AR84" t="str">
        <f t="shared" si="58"/>
        <v/>
      </c>
      <c r="AS84" t="str">
        <f t="shared" si="58"/>
        <v/>
      </c>
      <c r="AT84" t="str">
        <f t="shared" si="58"/>
        <v/>
      </c>
      <c r="AU84" s="47" t="str">
        <f t="shared" si="39"/>
        <v/>
      </c>
      <c r="AV84" t="str">
        <f t="shared" si="27"/>
        <v/>
      </c>
      <c r="AW84" t="str">
        <f t="shared" si="28"/>
        <v/>
      </c>
      <c r="AX84" t="str">
        <f t="shared" si="29"/>
        <v/>
      </c>
      <c r="BA84" t="str">
        <f t="shared" si="40"/>
        <v/>
      </c>
      <c r="BB84" t="str">
        <f t="shared" si="41"/>
        <v/>
      </c>
      <c r="BC84" t="str">
        <f t="shared" si="59"/>
        <v/>
      </c>
      <c r="BD84" t="str">
        <f t="shared" si="59"/>
        <v/>
      </c>
      <c r="BE84" t="str">
        <f t="shared" si="59"/>
        <v/>
      </c>
      <c r="BF84" t="str">
        <f t="shared" si="59"/>
        <v/>
      </c>
      <c r="BG84" t="str">
        <f t="shared" si="59"/>
        <v/>
      </c>
      <c r="BH84" t="str">
        <f t="shared" si="59"/>
        <v/>
      </c>
      <c r="BI84" t="str">
        <f t="shared" si="31"/>
        <v/>
      </c>
      <c r="BL84" t="str">
        <f t="shared" si="42"/>
        <v/>
      </c>
      <c r="BM84" t="str">
        <f t="shared" si="43"/>
        <v/>
      </c>
      <c r="BN84" t="str">
        <f t="shared" si="60"/>
        <v/>
      </c>
      <c r="BO84" t="str">
        <f t="shared" si="60"/>
        <v/>
      </c>
      <c r="BP84" t="str">
        <f t="shared" si="60"/>
        <v/>
      </c>
      <c r="BQ84" t="str">
        <f t="shared" si="60"/>
        <v/>
      </c>
      <c r="BR84" t="str">
        <f t="shared" si="60"/>
        <v/>
      </c>
      <c r="BS84" t="str">
        <f t="shared" si="60"/>
        <v/>
      </c>
      <c r="BV84" s="1" t="str">
        <f t="shared" si="45"/>
        <v/>
      </c>
      <c r="BW84" t="str">
        <f t="shared" si="46"/>
        <v/>
      </c>
      <c r="BX84" t="str">
        <f t="shared" si="47"/>
        <v/>
      </c>
      <c r="BY84" t="str">
        <f t="shared" si="52"/>
        <v/>
      </c>
      <c r="CF84" s="45" t="str">
        <f t="shared" si="48"/>
        <v/>
      </c>
      <c r="CG84" t="str">
        <f t="shared" si="62"/>
        <v/>
      </c>
      <c r="CH84" t="str">
        <f t="shared" si="62"/>
        <v/>
      </c>
      <c r="CI84" t="str">
        <f t="shared" si="62"/>
        <v/>
      </c>
      <c r="CJ84" t="str">
        <f t="shared" si="62"/>
        <v/>
      </c>
      <c r="CK84" t="str">
        <f t="shared" si="62"/>
        <v/>
      </c>
      <c r="CL84" t="str">
        <f t="shared" si="62"/>
        <v/>
      </c>
      <c r="CM84" s="45" t="str">
        <f t="shared" si="50"/>
        <v/>
      </c>
      <c r="CP84" s="45">
        <f>0</f>
        <v>0</v>
      </c>
      <c r="CQ84" t="str">
        <f t="shared" si="63"/>
        <v/>
      </c>
      <c r="CR84" t="str">
        <f t="shared" si="63"/>
        <v/>
      </c>
      <c r="CS84" t="str">
        <f t="shared" si="63"/>
        <v/>
      </c>
      <c r="CT84" t="str">
        <f t="shared" si="63"/>
        <v/>
      </c>
      <c r="CU84" t="str">
        <f t="shared" si="63"/>
        <v/>
      </c>
      <c r="CV84" t="str">
        <f t="shared" si="63"/>
        <v/>
      </c>
      <c r="CW84" s="45" t="str">
        <f t="shared" si="35"/>
        <v/>
      </c>
    </row>
    <row r="85" spans="2:101">
      <c r="B85" s="56">
        <v>22.6</v>
      </c>
      <c r="C85" s="57">
        <f t="shared" si="14"/>
        <v>2.6000000000000014</v>
      </c>
      <c r="D85" s="58">
        <f t="shared" si="36"/>
        <v>5.0995164290241659</v>
      </c>
      <c r="E85" s="58" t="e">
        <f t="shared" si="37"/>
        <v>#N/A</v>
      </c>
      <c r="F85" s="57" t="str">
        <f t="shared" si="38"/>
        <v/>
      </c>
      <c r="I85">
        <f t="shared" si="15"/>
        <v>5.0995164290241661E-3</v>
      </c>
      <c r="J85">
        <f t="shared" si="61"/>
        <v>9.9516429024166034E-5</v>
      </c>
      <c r="K85">
        <f t="shared" si="61"/>
        <v>-4.9004835709758341E-3</v>
      </c>
      <c r="L85">
        <f t="shared" si="61"/>
        <v>-9.9004835709758342E-3</v>
      </c>
      <c r="M85">
        <f t="shared" si="61"/>
        <v>-1.4900483570975835E-2</v>
      </c>
      <c r="N85">
        <f t="shared" si="61"/>
        <v>-1.9900483570975836E-2</v>
      </c>
      <c r="O85">
        <f t="shared" si="61"/>
        <v>-2.4900483570975837E-2</v>
      </c>
      <c r="P85">
        <f t="shared" si="17"/>
        <v>-2.9013741011902971E-2</v>
      </c>
      <c r="S85" s="45" t="str">
        <f t="shared" si="18"/>
        <v/>
      </c>
      <c r="T85">
        <f t="shared" si="56"/>
        <v>9.9516429024166034E-5</v>
      </c>
      <c r="U85" t="str">
        <f t="shared" si="56"/>
        <v/>
      </c>
      <c r="V85" t="str">
        <f t="shared" si="56"/>
        <v/>
      </c>
      <c r="W85" t="str">
        <f t="shared" si="56"/>
        <v/>
      </c>
      <c r="X85" t="str">
        <f t="shared" si="56"/>
        <v/>
      </c>
      <c r="Y85" t="str">
        <f t="shared" si="56"/>
        <v/>
      </c>
      <c r="Z85" s="47" t="str">
        <f t="shared" si="56"/>
        <v/>
      </c>
      <c r="AD85" s="45" t="str">
        <f t="shared" si="20"/>
        <v/>
      </c>
      <c r="AE85">
        <f t="shared" si="21"/>
        <v>8.2930357520138352E-5</v>
      </c>
      <c r="AF85">
        <f t="shared" si="57"/>
        <v>1.6586071504027675E-5</v>
      </c>
      <c r="AG85" t="str">
        <f t="shared" si="57"/>
        <v/>
      </c>
      <c r="AH85" t="str">
        <f t="shared" si="57"/>
        <v/>
      </c>
      <c r="AI85" t="str">
        <f t="shared" si="57"/>
        <v/>
      </c>
      <c r="AJ85" t="str">
        <f t="shared" si="57"/>
        <v/>
      </c>
      <c r="AK85" s="47" t="str">
        <f t="shared" si="23"/>
        <v/>
      </c>
      <c r="AM85">
        <f t="shared" si="54"/>
        <v>11.625388125063914</v>
      </c>
      <c r="AN85" s="45" t="str">
        <f t="shared" si="25"/>
        <v/>
      </c>
      <c r="AO85">
        <f t="shared" si="58"/>
        <v>11.772992821756656</v>
      </c>
      <c r="AP85">
        <f t="shared" si="58"/>
        <v>11.477783428371172</v>
      </c>
      <c r="AQ85" t="str">
        <f t="shared" si="58"/>
        <v/>
      </c>
      <c r="AR85" t="str">
        <f t="shared" si="58"/>
        <v/>
      </c>
      <c r="AS85" t="str">
        <f t="shared" si="58"/>
        <v/>
      </c>
      <c r="AT85" t="str">
        <f t="shared" si="58"/>
        <v/>
      </c>
      <c r="AU85" s="47" t="str">
        <f t="shared" si="39"/>
        <v/>
      </c>
      <c r="AV85" t="str">
        <f t="shared" si="27"/>
        <v/>
      </c>
      <c r="AW85" t="str">
        <f t="shared" si="28"/>
        <v/>
      </c>
      <c r="AX85" t="str">
        <f t="shared" si="29"/>
        <v/>
      </c>
      <c r="BA85" t="str">
        <f t="shared" si="40"/>
        <v/>
      </c>
      <c r="BB85" t="str">
        <f t="shared" si="41"/>
        <v/>
      </c>
      <c r="BC85" t="str">
        <f t="shared" si="59"/>
        <v/>
      </c>
      <c r="BD85" t="str">
        <f t="shared" si="59"/>
        <v/>
      </c>
      <c r="BE85" t="str">
        <f t="shared" si="59"/>
        <v/>
      </c>
      <c r="BF85" t="str">
        <f t="shared" si="59"/>
        <v/>
      </c>
      <c r="BG85" t="str">
        <f t="shared" si="59"/>
        <v/>
      </c>
      <c r="BH85" t="str">
        <f t="shared" si="59"/>
        <v/>
      </c>
      <c r="BI85" t="str">
        <f t="shared" si="31"/>
        <v/>
      </c>
      <c r="BL85" t="str">
        <f t="shared" si="42"/>
        <v/>
      </c>
      <c r="BM85" t="str">
        <f t="shared" si="43"/>
        <v/>
      </c>
      <c r="BN85" t="str">
        <f t="shared" si="60"/>
        <v/>
      </c>
      <c r="BO85" t="str">
        <f t="shared" si="60"/>
        <v/>
      </c>
      <c r="BP85" t="str">
        <f t="shared" si="60"/>
        <v/>
      </c>
      <c r="BQ85" t="str">
        <f t="shared" si="60"/>
        <v/>
      </c>
      <c r="BR85" t="str">
        <f t="shared" si="60"/>
        <v/>
      </c>
      <c r="BS85" t="str">
        <f t="shared" si="60"/>
        <v/>
      </c>
      <c r="BV85" s="1" t="str">
        <f t="shared" si="45"/>
        <v/>
      </c>
      <c r="BW85" t="str">
        <f t="shared" si="46"/>
        <v/>
      </c>
      <c r="BX85" t="str">
        <f t="shared" si="47"/>
        <v/>
      </c>
      <c r="BY85" t="str">
        <f t="shared" si="52"/>
        <v/>
      </c>
      <c r="CF85" s="45" t="str">
        <f t="shared" si="48"/>
        <v/>
      </c>
      <c r="CG85" t="str">
        <f t="shared" si="62"/>
        <v/>
      </c>
      <c r="CH85" t="str">
        <f t="shared" si="62"/>
        <v/>
      </c>
      <c r="CI85" t="str">
        <f t="shared" si="62"/>
        <v/>
      </c>
      <c r="CJ85" t="str">
        <f t="shared" si="62"/>
        <v/>
      </c>
      <c r="CK85" t="str">
        <f t="shared" si="62"/>
        <v/>
      </c>
      <c r="CL85" t="str">
        <f t="shared" si="62"/>
        <v/>
      </c>
      <c r="CM85" s="45" t="str">
        <f t="shared" si="50"/>
        <v/>
      </c>
      <c r="CP85" s="45">
        <f>0</f>
        <v>0</v>
      </c>
      <c r="CQ85" t="str">
        <f t="shared" si="63"/>
        <v/>
      </c>
      <c r="CR85" t="str">
        <f t="shared" si="63"/>
        <v/>
      </c>
      <c r="CS85" t="str">
        <f t="shared" si="63"/>
        <v/>
      </c>
      <c r="CT85" t="str">
        <f t="shared" si="63"/>
        <v/>
      </c>
      <c r="CU85" t="str">
        <f t="shared" si="63"/>
        <v/>
      </c>
      <c r="CV85" t="str">
        <f t="shared" si="63"/>
        <v/>
      </c>
      <c r="CW85" s="45" t="str">
        <f t="shared" si="35"/>
        <v/>
      </c>
    </row>
    <row r="86" spans="2:101">
      <c r="B86" s="56">
        <v>22.8</v>
      </c>
      <c r="C86" s="57">
        <f t="shared" si="14"/>
        <v>2.8000000000000007</v>
      </c>
      <c r="D86" s="58">
        <f t="shared" si="36"/>
        <v>4.735472985502077</v>
      </c>
      <c r="E86" s="58" t="e">
        <f t="shared" si="37"/>
        <v>#N/A</v>
      </c>
      <c r="F86" s="57" t="str">
        <f t="shared" si="38"/>
        <v/>
      </c>
      <c r="I86">
        <f t="shared" si="15"/>
        <v>4.7354729855020768E-3</v>
      </c>
      <c r="J86">
        <f t="shared" si="61"/>
        <v>-2.6452701449792334E-4</v>
      </c>
      <c r="K86">
        <f t="shared" si="61"/>
        <v>-5.2645270144979234E-3</v>
      </c>
      <c r="L86">
        <f t="shared" si="61"/>
        <v>-1.0264527014497923E-2</v>
      </c>
      <c r="M86">
        <f t="shared" si="61"/>
        <v>-1.5264527014497924E-2</v>
      </c>
      <c r="N86">
        <f t="shared" si="61"/>
        <v>-2.0264527014497925E-2</v>
      </c>
      <c r="O86">
        <f t="shared" si="61"/>
        <v>-2.5264527014497926E-2</v>
      </c>
      <c r="P86">
        <f t="shared" si="17"/>
        <v>-2.9377784455425059E-2</v>
      </c>
      <c r="S86" s="45">
        <f t="shared" si="18"/>
        <v>4.7354729855020768E-3</v>
      </c>
      <c r="T86" t="str">
        <f t="shared" si="56"/>
        <v/>
      </c>
      <c r="U86" t="str">
        <f t="shared" si="56"/>
        <v/>
      </c>
      <c r="V86" t="str">
        <f t="shared" si="56"/>
        <v/>
      </c>
      <c r="W86" t="str">
        <f t="shared" si="56"/>
        <v/>
      </c>
      <c r="X86" t="str">
        <f t="shared" si="56"/>
        <v/>
      </c>
      <c r="Y86" t="str">
        <f t="shared" si="56"/>
        <v/>
      </c>
      <c r="Z86" s="47" t="str">
        <f t="shared" si="56"/>
        <v/>
      </c>
      <c r="AD86" s="45">
        <f t="shared" si="20"/>
        <v>4.7354729855020768E-3</v>
      </c>
      <c r="AE86" t="str">
        <f t="shared" si="21"/>
        <v/>
      </c>
      <c r="AF86" t="str">
        <f t="shared" si="57"/>
        <v/>
      </c>
      <c r="AG86" t="str">
        <f t="shared" si="57"/>
        <v/>
      </c>
      <c r="AH86" t="str">
        <f t="shared" si="57"/>
        <v/>
      </c>
      <c r="AI86" t="str">
        <f t="shared" si="57"/>
        <v/>
      </c>
      <c r="AJ86" t="str">
        <f t="shared" si="57"/>
        <v/>
      </c>
      <c r="AK86" s="47" t="str">
        <f t="shared" si="23"/>
        <v/>
      </c>
      <c r="AM86">
        <f t="shared" si="54"/>
        <v>9.5868704613538309</v>
      </c>
      <c r="AN86" s="45">
        <f t="shared" si="25"/>
        <v>9.5868704613538309</v>
      </c>
      <c r="AO86" t="str">
        <f t="shared" si="58"/>
        <v/>
      </c>
      <c r="AP86" t="str">
        <f t="shared" si="58"/>
        <v/>
      </c>
      <c r="AQ86" t="str">
        <f t="shared" si="58"/>
        <v/>
      </c>
      <c r="AR86" t="str">
        <f t="shared" si="58"/>
        <v/>
      </c>
      <c r="AS86" t="str">
        <f t="shared" si="58"/>
        <v/>
      </c>
      <c r="AT86" t="str">
        <f t="shared" si="58"/>
        <v/>
      </c>
      <c r="AU86" s="47" t="str">
        <f t="shared" si="39"/>
        <v/>
      </c>
      <c r="AV86" t="str">
        <f t="shared" si="27"/>
        <v/>
      </c>
      <c r="AW86" t="str">
        <f t="shared" si="28"/>
        <v/>
      </c>
      <c r="AX86" t="str">
        <f t="shared" si="29"/>
        <v/>
      </c>
      <c r="BA86" t="str">
        <f t="shared" si="40"/>
        <v/>
      </c>
      <c r="BB86" t="str">
        <f t="shared" si="41"/>
        <v/>
      </c>
      <c r="BC86" t="str">
        <f t="shared" si="59"/>
        <v/>
      </c>
      <c r="BD86" t="str">
        <f t="shared" si="59"/>
        <v/>
      </c>
      <c r="BE86" t="str">
        <f t="shared" si="59"/>
        <v/>
      </c>
      <c r="BF86" t="str">
        <f t="shared" si="59"/>
        <v/>
      </c>
      <c r="BG86" t="str">
        <f t="shared" si="59"/>
        <v/>
      </c>
      <c r="BH86" t="str">
        <f t="shared" si="59"/>
        <v/>
      </c>
      <c r="BI86" t="str">
        <f t="shared" si="31"/>
        <v/>
      </c>
      <c r="BL86">
        <f t="shared" si="42"/>
        <v>9.5868704613538309</v>
      </c>
      <c r="BM86">
        <f t="shared" si="43"/>
        <v>10.723500026092987</v>
      </c>
      <c r="BN86" t="str">
        <f t="shared" si="60"/>
        <v/>
      </c>
      <c r="BO86">
        <f t="shared" si="60"/>
        <v>5.0247061847996091E-4</v>
      </c>
      <c r="BP86" t="str">
        <f t="shared" si="60"/>
        <v/>
      </c>
      <c r="BQ86">
        <f t="shared" si="60"/>
        <v>5.0247061847996091E-4</v>
      </c>
      <c r="BR86" t="str">
        <f t="shared" si="60"/>
        <v/>
      </c>
      <c r="BS86" t="str">
        <f t="shared" si="60"/>
        <v/>
      </c>
      <c r="BV86" s="1">
        <f t="shared" si="45"/>
        <v>3.8625175111006089E-5</v>
      </c>
      <c r="BW86">
        <f t="shared" si="46"/>
        <v>5.2905402899584669E-18</v>
      </c>
      <c r="BX86">
        <f t="shared" si="47"/>
        <v>1.3679201373506423E-13</v>
      </c>
      <c r="BY86">
        <f t="shared" si="52"/>
        <v>9.5868704613538309</v>
      </c>
      <c r="CF86" s="45" t="str">
        <f t="shared" si="48"/>
        <v/>
      </c>
      <c r="CG86" t="str">
        <f t="shared" si="62"/>
        <v/>
      </c>
      <c r="CH86" t="str">
        <f t="shared" si="62"/>
        <v/>
      </c>
      <c r="CI86" t="str">
        <f t="shared" si="62"/>
        <v/>
      </c>
      <c r="CJ86" t="str">
        <f t="shared" si="62"/>
        <v/>
      </c>
      <c r="CK86" t="str">
        <f t="shared" si="62"/>
        <v/>
      </c>
      <c r="CL86" t="str">
        <f t="shared" si="62"/>
        <v/>
      </c>
      <c r="CM86" s="45" t="str">
        <f t="shared" si="50"/>
        <v/>
      </c>
      <c r="CP86" s="45">
        <f>0</f>
        <v>0</v>
      </c>
      <c r="CQ86" t="str">
        <f t="shared" si="63"/>
        <v/>
      </c>
      <c r="CR86" t="str">
        <f t="shared" si="63"/>
        <v/>
      </c>
      <c r="CS86" t="str">
        <f t="shared" si="63"/>
        <v/>
      </c>
      <c r="CT86" t="str">
        <f t="shared" si="63"/>
        <v/>
      </c>
      <c r="CU86" t="str">
        <f t="shared" si="63"/>
        <v/>
      </c>
      <c r="CV86" t="str">
        <f t="shared" si="63"/>
        <v/>
      </c>
      <c r="CW86" s="45" t="str">
        <f t="shared" si="35"/>
        <v/>
      </c>
    </row>
    <row r="87" spans="2:101">
      <c r="B87" s="56">
        <v>23</v>
      </c>
      <c r="C87" s="57">
        <f t="shared" si="14"/>
        <v>3</v>
      </c>
      <c r="D87" s="58">
        <f t="shared" si="36"/>
        <v>4.3942721702010843</v>
      </c>
      <c r="E87" s="58">
        <f t="shared" si="37"/>
        <v>11.083307523183066</v>
      </c>
      <c r="F87" s="57">
        <f t="shared" si="38"/>
        <v>93.212453356876978</v>
      </c>
      <c r="I87">
        <f t="shared" si="15"/>
        <v>4.3942721702010844E-3</v>
      </c>
      <c r="J87">
        <f t="shared" si="61"/>
        <v>-6.0572782979891569E-4</v>
      </c>
      <c r="K87">
        <f t="shared" si="61"/>
        <v>-5.6057278297989158E-3</v>
      </c>
      <c r="L87">
        <f t="shared" si="61"/>
        <v>-1.0605727829798916E-2</v>
      </c>
      <c r="M87">
        <f t="shared" si="61"/>
        <v>-1.5605727829798917E-2</v>
      </c>
      <c r="N87">
        <f t="shared" si="61"/>
        <v>-2.0605727829798918E-2</v>
      </c>
      <c r="O87">
        <f t="shared" si="61"/>
        <v>-2.5605727829798919E-2</v>
      </c>
      <c r="P87">
        <f t="shared" si="17"/>
        <v>-2.9718985270726053E-2</v>
      </c>
      <c r="S87" s="45">
        <f t="shared" si="18"/>
        <v>4.3942721702010844E-3</v>
      </c>
      <c r="T87" t="str">
        <f t="shared" si="56"/>
        <v/>
      </c>
      <c r="U87" t="str">
        <f t="shared" si="56"/>
        <v/>
      </c>
      <c r="V87" t="str">
        <f t="shared" si="56"/>
        <v/>
      </c>
      <c r="W87" t="str">
        <f t="shared" si="56"/>
        <v/>
      </c>
      <c r="X87" t="str">
        <f t="shared" si="56"/>
        <v/>
      </c>
      <c r="Y87" t="str">
        <f t="shared" si="56"/>
        <v/>
      </c>
      <c r="Z87" s="47" t="str">
        <f t="shared" si="56"/>
        <v/>
      </c>
      <c r="AD87" s="45">
        <f t="shared" si="20"/>
        <v>4.3942721702010844E-3</v>
      </c>
      <c r="AE87" t="str">
        <f t="shared" si="21"/>
        <v/>
      </c>
      <c r="AF87" t="str">
        <f t="shared" si="57"/>
        <v/>
      </c>
      <c r="AG87" t="str">
        <f t="shared" si="57"/>
        <v/>
      </c>
      <c r="AH87" t="str">
        <f t="shared" si="57"/>
        <v/>
      </c>
      <c r="AI87" t="str">
        <f t="shared" si="57"/>
        <v/>
      </c>
      <c r="AJ87" t="str">
        <f t="shared" si="57"/>
        <v/>
      </c>
      <c r="AK87" s="47" t="str">
        <f t="shared" si="23"/>
        <v/>
      </c>
      <c r="AM87">
        <f t="shared" si="54"/>
        <v>11.083307523183066</v>
      </c>
      <c r="AN87" s="45">
        <f t="shared" si="25"/>
        <v>11.083307523183066</v>
      </c>
      <c r="AO87" t="str">
        <f t="shared" si="58"/>
        <v/>
      </c>
      <c r="AP87" t="str">
        <f t="shared" si="58"/>
        <v/>
      </c>
      <c r="AQ87" t="str">
        <f t="shared" si="58"/>
        <v/>
      </c>
      <c r="AR87" t="str">
        <f t="shared" si="58"/>
        <v/>
      </c>
      <c r="AS87" t="str">
        <f t="shared" si="58"/>
        <v/>
      </c>
      <c r="AT87" t="str">
        <f t="shared" si="58"/>
        <v/>
      </c>
      <c r="AU87" s="47" t="str">
        <f t="shared" si="39"/>
        <v/>
      </c>
      <c r="AV87" t="str">
        <f t="shared" si="27"/>
        <v/>
      </c>
      <c r="AW87" t="str">
        <f t="shared" si="28"/>
        <v/>
      </c>
      <c r="AX87" t="str">
        <f t="shared" si="29"/>
        <v/>
      </c>
      <c r="BA87">
        <f t="shared" si="40"/>
        <v>11.083307523183066</v>
      </c>
      <c r="BB87">
        <f t="shared" si="41"/>
        <v>11.083307523183066</v>
      </c>
      <c r="BC87" t="str">
        <f t="shared" si="59"/>
        <v/>
      </c>
      <c r="BD87" t="str">
        <f t="shared" si="59"/>
        <v/>
      </c>
      <c r="BE87" t="str">
        <f t="shared" si="59"/>
        <v/>
      </c>
      <c r="BF87" t="str">
        <f t="shared" si="59"/>
        <v/>
      </c>
      <c r="BG87" t="str">
        <f t="shared" si="59"/>
        <v/>
      </c>
      <c r="BH87" t="str">
        <f t="shared" si="59"/>
        <v/>
      </c>
      <c r="BI87" t="str">
        <f t="shared" si="31"/>
        <v/>
      </c>
      <c r="BL87">
        <f t="shared" si="42"/>
        <v>11.083307523183066</v>
      </c>
      <c r="BM87">
        <f t="shared" si="43"/>
        <v>11.083307523183066</v>
      </c>
      <c r="BN87" t="str">
        <f t="shared" si="60"/>
        <v/>
      </c>
      <c r="BO87">
        <f t="shared" si="60"/>
        <v>1.0805516218232881E-3</v>
      </c>
      <c r="BP87" t="str">
        <f t="shared" si="60"/>
        <v/>
      </c>
      <c r="BQ87">
        <f t="shared" si="60"/>
        <v>1.0805516218232881E-3</v>
      </c>
      <c r="BR87" t="str">
        <f t="shared" si="60"/>
        <v/>
      </c>
      <c r="BS87" t="str">
        <f t="shared" si="60"/>
        <v/>
      </c>
      <c r="BV87" s="1">
        <f t="shared" si="45"/>
        <v>9.0377408173172513E-5</v>
      </c>
      <c r="BW87">
        <f t="shared" si="46"/>
        <v>1.2114556595978314E-17</v>
      </c>
      <c r="BX87">
        <f t="shared" si="47"/>
        <v>1.336245859464229E-13</v>
      </c>
      <c r="BY87">
        <f t="shared" si="52"/>
        <v>9.9560598825558255</v>
      </c>
      <c r="CF87" s="45">
        <f t="shared" si="48"/>
        <v>6.0572782979891537E-4</v>
      </c>
      <c r="CG87">
        <f t="shared" si="62"/>
        <v>1.8474977033830244E-2</v>
      </c>
      <c r="CH87">
        <f t="shared" si="62"/>
        <v>4.959065235314016E-3</v>
      </c>
      <c r="CI87">
        <f t="shared" si="62"/>
        <v>0</v>
      </c>
      <c r="CJ87">
        <f t="shared" si="62"/>
        <v>1.9998349229782258E-2</v>
      </c>
      <c r="CK87">
        <f t="shared" si="62"/>
        <v>0</v>
      </c>
      <c r="CL87">
        <f t="shared" si="62"/>
        <v>4.9999979314677249E-3</v>
      </c>
      <c r="CM87" s="45">
        <f t="shared" si="50"/>
        <v>8.7885437963122846E-3</v>
      </c>
      <c r="CP87" s="45">
        <f>0</f>
        <v>0</v>
      </c>
      <c r="CQ87">
        <f t="shared" si="63"/>
        <v>3.8125574154243888E-4</v>
      </c>
      <c r="CR87">
        <f t="shared" si="63"/>
        <v>0</v>
      </c>
      <c r="CS87">
        <f t="shared" si="63"/>
        <v>4.1238621473864736E-6</v>
      </c>
      <c r="CT87">
        <f t="shared" si="63"/>
        <v>4.1269255443532112E-7</v>
      </c>
      <c r="CU87">
        <f t="shared" si="63"/>
        <v>0</v>
      </c>
      <c r="CV87">
        <f t="shared" si="63"/>
        <v>0</v>
      </c>
      <c r="CW87" s="45">
        <f t="shared" si="35"/>
        <v>4.1272662027596125E-12</v>
      </c>
    </row>
    <row r="88" spans="2:101">
      <c r="B88" s="56">
        <v>23.2</v>
      </c>
      <c r="C88" s="57">
        <f t="shared" si="14"/>
        <v>3.1999999999999993</v>
      </c>
      <c r="D88" s="58">
        <f t="shared" si="36"/>
        <v>4.0747386861745793</v>
      </c>
      <c r="E88" s="58">
        <f t="shared" si="37"/>
        <v>11.267294399889828</v>
      </c>
      <c r="F88" s="57">
        <f t="shared" si="38"/>
        <v>93.28072811750971</v>
      </c>
      <c r="I88">
        <f t="shared" si="15"/>
        <v>4.0747386861745795E-3</v>
      </c>
      <c r="J88">
        <f t="shared" si="61"/>
        <v>-9.2526131382542065E-4</v>
      </c>
      <c r="K88">
        <f t="shared" si="61"/>
        <v>-5.9252613138254208E-3</v>
      </c>
      <c r="L88">
        <f t="shared" si="61"/>
        <v>-1.0925261313825419E-2</v>
      </c>
      <c r="M88">
        <f t="shared" si="61"/>
        <v>-1.592526131382542E-2</v>
      </c>
      <c r="N88">
        <f t="shared" si="61"/>
        <v>-2.0925261313825421E-2</v>
      </c>
      <c r="O88">
        <f t="shared" si="61"/>
        <v>-2.5925261313825422E-2</v>
      </c>
      <c r="P88">
        <f t="shared" si="17"/>
        <v>-3.0038518754752556E-2</v>
      </c>
      <c r="S88" s="45">
        <f t="shared" si="18"/>
        <v>4.0747386861745795E-3</v>
      </c>
      <c r="T88" t="str">
        <f t="shared" si="56"/>
        <v/>
      </c>
      <c r="U88" t="str">
        <f t="shared" si="56"/>
        <v/>
      </c>
      <c r="V88" t="str">
        <f t="shared" si="56"/>
        <v/>
      </c>
      <c r="W88" t="str">
        <f t="shared" si="56"/>
        <v/>
      </c>
      <c r="X88" t="str">
        <f t="shared" si="56"/>
        <v/>
      </c>
      <c r="Y88" t="str">
        <f t="shared" si="56"/>
        <v/>
      </c>
      <c r="Z88" s="47" t="str">
        <f t="shared" si="56"/>
        <v/>
      </c>
      <c r="AD88" s="45">
        <f t="shared" si="20"/>
        <v>4.0747386861745795E-3</v>
      </c>
      <c r="AE88" t="str">
        <f t="shared" si="21"/>
        <v/>
      </c>
      <c r="AF88" t="str">
        <f t="shared" si="57"/>
        <v/>
      </c>
      <c r="AG88" t="str">
        <f t="shared" si="57"/>
        <v/>
      </c>
      <c r="AH88" t="str">
        <f t="shared" si="57"/>
        <v/>
      </c>
      <c r="AI88" t="str">
        <f t="shared" si="57"/>
        <v/>
      </c>
      <c r="AJ88" t="str">
        <f t="shared" si="57"/>
        <v/>
      </c>
      <c r="AK88" s="47" t="str">
        <f t="shared" si="23"/>
        <v/>
      </c>
      <c r="AM88">
        <f t="shared" si="54"/>
        <v>11.267294399889828</v>
      </c>
      <c r="AN88" s="45">
        <f t="shared" si="25"/>
        <v>11.267294399889828</v>
      </c>
      <c r="AO88" t="str">
        <f t="shared" si="58"/>
        <v/>
      </c>
      <c r="AP88" t="str">
        <f t="shared" si="58"/>
        <v/>
      </c>
      <c r="AQ88" t="str">
        <f t="shared" si="58"/>
        <v/>
      </c>
      <c r="AR88" t="str">
        <f t="shared" si="58"/>
        <v/>
      </c>
      <c r="AS88" t="str">
        <f t="shared" si="58"/>
        <v/>
      </c>
      <c r="AT88" t="str">
        <f t="shared" si="58"/>
        <v/>
      </c>
      <c r="AU88" s="47" t="str">
        <f t="shared" si="39"/>
        <v/>
      </c>
      <c r="AV88" t="str">
        <f t="shared" si="27"/>
        <v/>
      </c>
      <c r="AW88" t="str">
        <f t="shared" si="28"/>
        <v/>
      </c>
      <c r="AX88" t="str">
        <f t="shared" si="29"/>
        <v/>
      </c>
      <c r="BA88">
        <f t="shared" si="40"/>
        <v>11.267294399889828</v>
      </c>
      <c r="BB88">
        <f t="shared" si="41"/>
        <v>11.267294399889828</v>
      </c>
      <c r="BC88" t="str">
        <f t="shared" si="59"/>
        <v/>
      </c>
      <c r="BD88" t="str">
        <f t="shared" si="59"/>
        <v/>
      </c>
      <c r="BE88" t="str">
        <f t="shared" si="59"/>
        <v/>
      </c>
      <c r="BF88" t="str">
        <f t="shared" si="59"/>
        <v/>
      </c>
      <c r="BG88" t="str">
        <f t="shared" si="59"/>
        <v/>
      </c>
      <c r="BH88" t="str">
        <f t="shared" si="59"/>
        <v/>
      </c>
      <c r="BI88" t="str">
        <f t="shared" si="31"/>
        <v/>
      </c>
      <c r="BL88">
        <f t="shared" si="42"/>
        <v>11.267294399889828</v>
      </c>
      <c r="BM88">
        <f t="shared" si="43"/>
        <v>11.267294399889828</v>
      </c>
      <c r="BN88" t="str">
        <f t="shared" si="60"/>
        <v/>
      </c>
      <c r="BO88">
        <f t="shared" si="60"/>
        <v>1.5615536004572634E-3</v>
      </c>
      <c r="BP88" t="str">
        <f t="shared" si="60"/>
        <v/>
      </c>
      <c r="BQ88">
        <f t="shared" si="60"/>
        <v>1.5615536004572634E-3</v>
      </c>
      <c r="BR88" t="str">
        <f t="shared" si="60"/>
        <v/>
      </c>
      <c r="BS88" t="str">
        <f t="shared" si="60"/>
        <v/>
      </c>
      <c r="BV88" s="1">
        <f t="shared" si="45"/>
        <v>1.4092518252314159E-4</v>
      </c>
      <c r="BW88">
        <f t="shared" si="46"/>
        <v>1.8505226276508414E-17</v>
      </c>
      <c r="BX88">
        <f t="shared" si="47"/>
        <v>1.3065829984357731E-13</v>
      </c>
      <c r="BY88">
        <f t="shared" si="52"/>
        <v>10.148988605981081</v>
      </c>
      <c r="CF88" s="45">
        <f t="shared" si="48"/>
        <v>9.2526131382542195E-4</v>
      </c>
      <c r="CG88">
        <f t="shared" si="62"/>
        <v>1.8974633787043657E-2</v>
      </c>
      <c r="CH88">
        <f t="shared" si="62"/>
        <v>4.9731258307440579E-3</v>
      </c>
      <c r="CI88">
        <f t="shared" si="62"/>
        <v>0</v>
      </c>
      <c r="CJ88">
        <f t="shared" si="62"/>
        <v>1.9998919282640276E-2</v>
      </c>
      <c r="CK88">
        <f t="shared" si="62"/>
        <v>0</v>
      </c>
      <c r="CL88">
        <f t="shared" si="62"/>
        <v>4.999998645822833E-3</v>
      </c>
      <c r="CM88" s="45">
        <f t="shared" si="50"/>
        <v>8.1494770420582653E-3</v>
      </c>
      <c r="CP88" s="45">
        <f>0</f>
        <v>0</v>
      </c>
      <c r="CQ88">
        <f t="shared" si="63"/>
        <v>2.5634155323908545E-4</v>
      </c>
      <c r="CR88">
        <f t="shared" si="63"/>
        <v>0</v>
      </c>
      <c r="CS88">
        <f t="shared" si="63"/>
        <v>2.700480094236732E-6</v>
      </c>
      <c r="CT88">
        <f t="shared" si="63"/>
        <v>2.7017933993095754E-7</v>
      </c>
      <c r="CU88">
        <f t="shared" si="63"/>
        <v>0</v>
      </c>
      <c r="CV88">
        <f t="shared" si="63"/>
        <v>0</v>
      </c>
      <c r="CW88" s="45">
        <f t="shared" si="35"/>
        <v>2.7019394009503455E-12</v>
      </c>
    </row>
    <row r="89" spans="2:101">
      <c r="B89" s="56">
        <v>23.4</v>
      </c>
      <c r="C89" s="57">
        <f t="shared" si="14"/>
        <v>3.3999999999999986</v>
      </c>
      <c r="D89" s="58">
        <f t="shared" si="36"/>
        <v>3.7757375024378437</v>
      </c>
      <c r="E89" s="58">
        <f t="shared" si="37"/>
        <v>11.388904541758018</v>
      </c>
      <c r="F89" s="57">
        <f t="shared" si="38"/>
        <v>93.168251729719671</v>
      </c>
      <c r="I89">
        <f t="shared" si="15"/>
        <v>3.7757375024378439E-3</v>
      </c>
      <c r="J89">
        <f t="shared" si="61"/>
        <v>-1.2242624975621562E-3</v>
      </c>
      <c r="K89">
        <f t="shared" si="61"/>
        <v>-6.2242624975621559E-3</v>
      </c>
      <c r="L89">
        <f t="shared" si="61"/>
        <v>-1.1224262497562155E-2</v>
      </c>
      <c r="M89">
        <f t="shared" si="61"/>
        <v>-1.6224262497562158E-2</v>
      </c>
      <c r="N89">
        <f t="shared" si="61"/>
        <v>-2.1224262497562159E-2</v>
      </c>
      <c r="O89">
        <f t="shared" si="61"/>
        <v>-2.622426249756216E-2</v>
      </c>
      <c r="P89">
        <f t="shared" si="17"/>
        <v>-3.0337519938489294E-2</v>
      </c>
      <c r="S89" s="45">
        <f t="shared" si="18"/>
        <v>3.7757375024378439E-3</v>
      </c>
      <c r="T89" t="str">
        <f t="shared" si="56"/>
        <v/>
      </c>
      <c r="U89" t="str">
        <f t="shared" si="56"/>
        <v/>
      </c>
      <c r="V89" t="str">
        <f t="shared" si="56"/>
        <v/>
      </c>
      <c r="W89" t="str">
        <f t="shared" si="56"/>
        <v/>
      </c>
      <c r="X89" t="str">
        <f t="shared" si="56"/>
        <v/>
      </c>
      <c r="Y89" t="str">
        <f t="shared" si="56"/>
        <v/>
      </c>
      <c r="Z89" s="47" t="str">
        <f t="shared" si="56"/>
        <v/>
      </c>
      <c r="AD89" s="45">
        <f t="shared" si="20"/>
        <v>3.7757375024378439E-3</v>
      </c>
      <c r="AE89" t="str">
        <f t="shared" si="21"/>
        <v/>
      </c>
      <c r="AF89" t="str">
        <f t="shared" si="57"/>
        <v/>
      </c>
      <c r="AG89" t="str">
        <f t="shared" si="57"/>
        <v/>
      </c>
      <c r="AH89" t="str">
        <f t="shared" si="57"/>
        <v/>
      </c>
      <c r="AI89" t="str">
        <f t="shared" si="57"/>
        <v/>
      </c>
      <c r="AJ89" t="str">
        <f t="shared" si="57"/>
        <v/>
      </c>
      <c r="AK89" s="47" t="str">
        <f t="shared" si="23"/>
        <v/>
      </c>
      <c r="AM89">
        <f t="shared" si="54"/>
        <v>11.388904541758018</v>
      </c>
      <c r="AN89" s="45">
        <f t="shared" si="25"/>
        <v>11.388904541758018</v>
      </c>
      <c r="AO89" t="str">
        <f t="shared" si="58"/>
        <v/>
      </c>
      <c r="AP89" t="str">
        <f t="shared" si="58"/>
        <v/>
      </c>
      <c r="AQ89" t="str">
        <f t="shared" si="58"/>
        <v/>
      </c>
      <c r="AR89" t="str">
        <f t="shared" si="58"/>
        <v/>
      </c>
      <c r="AS89" t="str">
        <f t="shared" si="58"/>
        <v/>
      </c>
      <c r="AT89" t="str">
        <f t="shared" si="58"/>
        <v/>
      </c>
      <c r="AU89" s="47" t="str">
        <f t="shared" si="39"/>
        <v/>
      </c>
      <c r="AV89" t="str">
        <f t="shared" si="27"/>
        <v/>
      </c>
      <c r="AW89" t="str">
        <f t="shared" si="28"/>
        <v/>
      </c>
      <c r="AX89" t="str">
        <f t="shared" si="29"/>
        <v/>
      </c>
      <c r="BA89">
        <f t="shared" si="40"/>
        <v>11.388904541758018</v>
      </c>
      <c r="BB89">
        <f t="shared" si="41"/>
        <v>11.388904541758018</v>
      </c>
      <c r="BC89" t="str">
        <f t="shared" si="59"/>
        <v/>
      </c>
      <c r="BD89" t="str">
        <f t="shared" si="59"/>
        <v/>
      </c>
      <c r="BE89" t="str">
        <f t="shared" si="59"/>
        <v/>
      </c>
      <c r="BF89" t="str">
        <f t="shared" si="59"/>
        <v/>
      </c>
      <c r="BG89" t="str">
        <f t="shared" si="59"/>
        <v/>
      </c>
      <c r="BH89" t="str">
        <f t="shared" si="59"/>
        <v/>
      </c>
      <c r="BI89" t="str">
        <f t="shared" si="31"/>
        <v/>
      </c>
      <c r="BL89">
        <f t="shared" si="42"/>
        <v>11.388904541758018</v>
      </c>
      <c r="BM89">
        <f t="shared" si="43"/>
        <v>11.388904541758018</v>
      </c>
      <c r="BN89" t="str">
        <f t="shared" si="60"/>
        <v/>
      </c>
      <c r="BO89">
        <f t="shared" si="60"/>
        <v>1.9669197724897719E-3</v>
      </c>
      <c r="BP89" t="str">
        <f t="shared" si="60"/>
        <v/>
      </c>
      <c r="BQ89">
        <f t="shared" si="60"/>
        <v>1.9669197724897719E-3</v>
      </c>
      <c r="BR89" t="str">
        <f t="shared" si="60"/>
        <v/>
      </c>
      <c r="BS89" t="str">
        <f t="shared" si="60"/>
        <v/>
      </c>
      <c r="BV89" s="1">
        <f t="shared" si="45"/>
        <v>1.9015419573082377E-4</v>
      </c>
      <c r="BW89">
        <f t="shared" si="46"/>
        <v>2.4485249951243124E-17</v>
      </c>
      <c r="BX89">
        <f t="shared" si="47"/>
        <v>1.2788261873223844E-13</v>
      </c>
      <c r="BY89">
        <f t="shared" si="52"/>
        <v>10.27910591251195</v>
      </c>
      <c r="CF89" s="45">
        <f t="shared" si="48"/>
        <v>1.2242624975621575E-3</v>
      </c>
      <c r="CG89">
        <f t="shared" si="62"/>
        <v>1.921523233877389E-2</v>
      </c>
      <c r="CH89">
        <f t="shared" si="62"/>
        <v>4.9796626025364159E-3</v>
      </c>
      <c r="CI89">
        <f t="shared" si="62"/>
        <v>0</v>
      </c>
      <c r="CJ89">
        <f t="shared" si="62"/>
        <v>1.9999183215068057E-2</v>
      </c>
      <c r="CK89">
        <f t="shared" si="62"/>
        <v>0</v>
      </c>
      <c r="CL89">
        <f t="shared" si="62"/>
        <v>4.9999989765529612E-3</v>
      </c>
      <c r="CM89" s="45">
        <f t="shared" si="50"/>
        <v>7.5514747735688391E-3</v>
      </c>
      <c r="CP89" s="45">
        <f>0</f>
        <v>0</v>
      </c>
      <c r="CQ89">
        <f t="shared" si="63"/>
        <v>1.9619191530652813E-4</v>
      </c>
      <c r="CR89">
        <f t="shared" si="63"/>
        <v>0</v>
      </c>
      <c r="CS89">
        <f t="shared" si="63"/>
        <v>2.0412120757911439E-6</v>
      </c>
      <c r="CT89">
        <f t="shared" si="63"/>
        <v>2.0419623298610274E-7</v>
      </c>
      <c r="CU89">
        <f t="shared" si="63"/>
        <v>0</v>
      </c>
      <c r="CV89">
        <f t="shared" si="63"/>
        <v>0</v>
      </c>
      <c r="CW89" s="45">
        <f t="shared" si="35"/>
        <v>2.0420457254699676E-12</v>
      </c>
    </row>
    <row r="90" spans="2:101">
      <c r="B90" s="56">
        <v>23.6</v>
      </c>
      <c r="C90" s="57">
        <f t="shared" si="14"/>
        <v>3.6000000000000014</v>
      </c>
      <c r="D90" s="58">
        <f t="shared" si="36"/>
        <v>3.4961740542953268</v>
      </c>
      <c r="E90" s="58">
        <f t="shared" si="37"/>
        <v>11.478227569157424</v>
      </c>
      <c r="F90" s="57">
        <f t="shared" si="38"/>
        <v>92.998087492006633</v>
      </c>
      <c r="I90">
        <f t="shared" si="15"/>
        <v>3.4961740542953268E-3</v>
      </c>
      <c r="J90">
        <f t="shared" si="61"/>
        <v>-1.5038259457046733E-3</v>
      </c>
      <c r="K90">
        <f t="shared" si="61"/>
        <v>-6.5038259457046738E-3</v>
      </c>
      <c r="L90">
        <f t="shared" si="61"/>
        <v>-1.1503825945704673E-2</v>
      </c>
      <c r="M90">
        <f t="shared" si="61"/>
        <v>-1.6503825945704674E-2</v>
      </c>
      <c r="N90">
        <f t="shared" si="61"/>
        <v>-2.1503825945704675E-2</v>
      </c>
      <c r="O90">
        <f t="shared" si="61"/>
        <v>-2.6503825945704676E-2</v>
      </c>
      <c r="P90">
        <f t="shared" si="17"/>
        <v>-3.061708338663181E-2</v>
      </c>
      <c r="S90" s="45">
        <f t="shared" si="18"/>
        <v>3.4961740542953268E-3</v>
      </c>
      <c r="T90" t="str">
        <f t="shared" si="56"/>
        <v/>
      </c>
      <c r="U90" t="str">
        <f t="shared" si="56"/>
        <v/>
      </c>
      <c r="V90" t="str">
        <f t="shared" si="56"/>
        <v/>
      </c>
      <c r="W90" t="str">
        <f t="shared" si="56"/>
        <v/>
      </c>
      <c r="X90" t="str">
        <f t="shared" si="56"/>
        <v/>
      </c>
      <c r="Y90" t="str">
        <f t="shared" si="56"/>
        <v/>
      </c>
      <c r="Z90" s="47" t="str">
        <f t="shared" si="56"/>
        <v/>
      </c>
      <c r="AD90" s="45">
        <f t="shared" si="20"/>
        <v>3.4961740542953268E-3</v>
      </c>
      <c r="AE90" t="str">
        <f t="shared" si="21"/>
        <v/>
      </c>
      <c r="AF90" t="str">
        <f t="shared" si="57"/>
        <v/>
      </c>
      <c r="AG90" t="str">
        <f t="shared" si="57"/>
        <v/>
      </c>
      <c r="AH90" t="str">
        <f t="shared" si="57"/>
        <v/>
      </c>
      <c r="AI90" t="str">
        <f t="shared" si="57"/>
        <v/>
      </c>
      <c r="AJ90" t="str">
        <f t="shared" si="57"/>
        <v/>
      </c>
      <c r="AK90" s="47" t="str">
        <f t="shared" si="23"/>
        <v/>
      </c>
      <c r="AM90">
        <f t="shared" si="54"/>
        <v>11.478227569157424</v>
      </c>
      <c r="AN90" s="45">
        <f t="shared" si="25"/>
        <v>11.478227569157424</v>
      </c>
      <c r="AO90" t="str">
        <f t="shared" si="58"/>
        <v/>
      </c>
      <c r="AP90" t="str">
        <f t="shared" si="58"/>
        <v/>
      </c>
      <c r="AQ90" t="str">
        <f t="shared" si="58"/>
        <v/>
      </c>
      <c r="AR90" t="str">
        <f t="shared" si="58"/>
        <v/>
      </c>
      <c r="AS90" t="str">
        <f t="shared" si="58"/>
        <v/>
      </c>
      <c r="AT90" t="str">
        <f t="shared" si="58"/>
        <v/>
      </c>
      <c r="AU90" s="47" t="str">
        <f t="shared" si="39"/>
        <v/>
      </c>
      <c r="AV90" t="str">
        <f t="shared" si="27"/>
        <v/>
      </c>
      <c r="AW90" t="str">
        <f t="shared" si="28"/>
        <v/>
      </c>
      <c r="AX90" t="str">
        <f t="shared" si="29"/>
        <v/>
      </c>
      <c r="BA90">
        <f t="shared" si="40"/>
        <v>11.478227569157424</v>
      </c>
      <c r="BB90">
        <f t="shared" si="41"/>
        <v>11.478227569157424</v>
      </c>
      <c r="BC90" t="str">
        <f t="shared" si="59"/>
        <v/>
      </c>
      <c r="BD90" t="str">
        <f t="shared" si="59"/>
        <v/>
      </c>
      <c r="BE90" t="str">
        <f t="shared" si="59"/>
        <v/>
      </c>
      <c r="BF90" t="str">
        <f t="shared" si="59"/>
        <v/>
      </c>
      <c r="BG90" t="str">
        <f t="shared" si="59"/>
        <v/>
      </c>
      <c r="BH90" t="str">
        <f t="shared" si="59"/>
        <v/>
      </c>
      <c r="BI90" t="str">
        <f t="shared" si="31"/>
        <v/>
      </c>
      <c r="BL90">
        <f t="shared" si="42"/>
        <v>11.478227569157424</v>
      </c>
      <c r="BM90">
        <f t="shared" si="43"/>
        <v>11.478227569157424</v>
      </c>
      <c r="BN90" t="str">
        <f t="shared" si="60"/>
        <v/>
      </c>
      <c r="BO90">
        <f t="shared" si="60"/>
        <v>2.3122173905927609E-3</v>
      </c>
      <c r="BP90" t="str">
        <f t="shared" si="60"/>
        <v/>
      </c>
      <c r="BQ90">
        <f t="shared" si="60"/>
        <v>2.3122173905927609E-3</v>
      </c>
      <c r="BR90" t="str">
        <f t="shared" si="60"/>
        <v/>
      </c>
      <c r="BS90" t="str">
        <f t="shared" si="60"/>
        <v/>
      </c>
      <c r="BV90" s="1">
        <f t="shared" si="45"/>
        <v>2.3796238285369177E-4</v>
      </c>
      <c r="BW90">
        <f t="shared" si="46"/>
        <v>3.0076518914093464E-17</v>
      </c>
      <c r="BX90">
        <f t="shared" si="47"/>
        <v>1.2528738157386927E-13</v>
      </c>
      <c r="BY90">
        <f t="shared" si="52"/>
        <v>10.376508309114199</v>
      </c>
      <c r="CF90" s="45">
        <f t="shared" si="48"/>
        <v>1.503825945704675E-3</v>
      </c>
      <c r="CG90">
        <f t="shared" si="62"/>
        <v>1.9356427273746875E-2</v>
      </c>
      <c r="CH90">
        <f t="shared" si="62"/>
        <v>4.9834308257548391E-3</v>
      </c>
      <c r="CI90">
        <f t="shared" si="62"/>
        <v>0</v>
      </c>
      <c r="CJ90">
        <f t="shared" si="62"/>
        <v>1.9999335051536095E-2</v>
      </c>
      <c r="CK90">
        <f t="shared" si="62"/>
        <v>0</v>
      </c>
      <c r="CL90">
        <f t="shared" si="62"/>
        <v>4.9999991668132349E-3</v>
      </c>
      <c r="CM90" s="45">
        <f t="shared" si="50"/>
        <v>6.9923479342266946E-3</v>
      </c>
      <c r="CP90" s="45">
        <f>0</f>
        <v>0</v>
      </c>
      <c r="CQ90">
        <f t="shared" si="63"/>
        <v>1.6089318156328145E-4</v>
      </c>
      <c r="CR90">
        <f t="shared" si="63"/>
        <v>0</v>
      </c>
      <c r="CS90">
        <f t="shared" si="63"/>
        <v>1.6618738825440629E-6</v>
      </c>
      <c r="CT90">
        <f t="shared" si="63"/>
        <v>1.6623711597624912E-7</v>
      </c>
      <c r="CU90">
        <f t="shared" si="63"/>
        <v>0</v>
      </c>
      <c r="CV90">
        <f t="shared" si="63"/>
        <v>0</v>
      </c>
      <c r="CW90" s="45">
        <f t="shared" si="35"/>
        <v>1.6624264311575749E-12</v>
      </c>
    </row>
    <row r="91" spans="2:101">
      <c r="B91" s="56">
        <v>23.8</v>
      </c>
      <c r="C91" s="57">
        <f t="shared" ref="C91:C127" si="64">B91-$C$23</f>
        <v>3.8000000000000007</v>
      </c>
      <c r="D91" s="58">
        <f t="shared" si="36"/>
        <v>3.2349942896961918</v>
      </c>
      <c r="E91" s="58">
        <f t="shared" si="37"/>
        <v>11.547776110458317</v>
      </c>
      <c r="F91" s="57">
        <f t="shared" si="38"/>
        <v>92.808638464214425</v>
      </c>
      <c r="I91">
        <f t="shared" ref="I91:I127" si="65">($D91/1000)</f>
        <v>3.2349942896961917E-3</v>
      </c>
      <c r="J91">
        <f t="shared" ref="J91:O106" si="66">($D91/1000)-0.5*I$25</f>
        <v>-1.7650057103038084E-3</v>
      </c>
      <c r="K91">
        <f t="shared" si="66"/>
        <v>-6.7650057103038081E-3</v>
      </c>
      <c r="L91">
        <f t="shared" si="66"/>
        <v>-1.1765005710303807E-2</v>
      </c>
      <c r="M91">
        <f t="shared" si="66"/>
        <v>-1.6765005710303808E-2</v>
      </c>
      <c r="N91">
        <f t="shared" si="66"/>
        <v>-2.1765005710303809E-2</v>
      </c>
      <c r="O91">
        <f t="shared" si="66"/>
        <v>-2.676500571030381E-2</v>
      </c>
      <c r="P91">
        <f t="shared" ref="P91:P127" si="67">D91/1000-$AA$21/2</f>
        <v>-3.0878263151230944E-2</v>
      </c>
      <c r="S91" s="45">
        <f t="shared" ref="S91:S134" si="68">IF(I91&lt;=0,"",IF(2*I91&gt;I$24,"",I91))</f>
        <v>3.2349942896961917E-3</v>
      </c>
      <c r="T91" t="str">
        <f t="shared" ref="T91:Z122" si="69">IF(J91&lt;=0,"",IF(J$23&gt;$I$13,IF(2*J91&gt;J$24,"",J91),IF((J91)&gt;(J$24+$AA$21),"",(J91))))</f>
        <v/>
      </c>
      <c r="U91" t="str">
        <f t="shared" si="69"/>
        <v/>
      </c>
      <c r="V91" t="str">
        <f t="shared" si="69"/>
        <v/>
      </c>
      <c r="W91" t="str">
        <f t="shared" si="69"/>
        <v/>
      </c>
      <c r="X91" t="str">
        <f t="shared" si="69"/>
        <v/>
      </c>
      <c r="Y91" t="str">
        <f t="shared" si="69"/>
        <v/>
      </c>
      <c r="Z91" s="47" t="str">
        <f t="shared" si="69"/>
        <v/>
      </c>
      <c r="AD91" s="45">
        <f t="shared" ref="AD91:AD134" si="70">S91</f>
        <v>3.2349942896961917E-3</v>
      </c>
      <c r="AE91" t="str">
        <f t="shared" ref="AE91:AE134" si="71">IF(J$24&lt;=0,"",IF(J91&lt;=0,"",IF(J$23&gt;$I$13,IF(2*J91&gt;J$24,"",J91*(1-(T$26/(T$26+1)))),"")))</f>
        <v/>
      </c>
      <c r="AF91" t="str">
        <f t="shared" ref="AF91:AJ122" si="72">IF(K$24&lt;=0,"",IF(T91="",IF(U91&lt;=0,"",IF(U91="","",U91*(1-U$26/(1+U$26)))),T91*T$26/(1+T$26)))</f>
        <v/>
      </c>
      <c r="AG91" t="str">
        <f t="shared" si="72"/>
        <v/>
      </c>
      <c r="AH91" t="str">
        <f t="shared" si="72"/>
        <v/>
      </c>
      <c r="AI91" t="str">
        <f t="shared" si="72"/>
        <v/>
      </c>
      <c r="AJ91" t="str">
        <f t="shared" si="72"/>
        <v/>
      </c>
      <c r="AK91" s="47" t="str">
        <f t="shared" ref="AK91:AK134" si="73">IF(Y91="",IF(Z91&lt;=0,"",IF(Z91="","",Z91*(1-Z$26/(1+Z$26)))),Y91*Y$26/(1+Y$26))</f>
        <v/>
      </c>
      <c r="AM91">
        <f t="shared" si="54"/>
        <v>11.547776110458317</v>
      </c>
      <c r="AN91" s="45">
        <f t="shared" ref="AN91:AN127" si="74">BL91</f>
        <v>11.547776110458317</v>
      </c>
      <c r="AO91" t="str">
        <f t="shared" ref="AO91:AT122" si="75">IF(AE91="","",IF(J$23&gt;$I$13,J$23+LOG10((AO$24-2*AE91)/(2*AE91)),""))</f>
        <v/>
      </c>
      <c r="AP91" t="str">
        <f t="shared" si="75"/>
        <v/>
      </c>
      <c r="AQ91" t="str">
        <f t="shared" si="75"/>
        <v/>
      </c>
      <c r="AR91" t="str">
        <f t="shared" si="75"/>
        <v/>
      </c>
      <c r="AS91" t="str">
        <f t="shared" si="75"/>
        <v/>
      </c>
      <c r="AT91" t="str">
        <f t="shared" si="75"/>
        <v/>
      </c>
      <c r="AU91" s="47" t="str">
        <f t="shared" si="39"/>
        <v/>
      </c>
      <c r="AV91" t="str">
        <f t="shared" ref="AV91:AV127" si="76">IF(AK91="","",IF(AK91&gt;=$AU$24,"",IF($I$12+LOG10((($AU$24)-AK91)/(2*AK91))&lt;$I$14,"",$I$12+LOG10((($AU$24)-AK91)/(2*AK91)))))</f>
        <v/>
      </c>
      <c r="AW91" t="str">
        <f t="shared" ref="AW91:AW127" si="77">IF(SUM(AV91:AV191)=0,"",IF(SMALL(AV$27:AV$127,1)=AV91,D91,""))</f>
        <v/>
      </c>
      <c r="AX91" t="str">
        <f t="shared" ref="AX91:AX127" si="78">IF($AW$22&gt;=(0.001*D91),"",-LOG10((-($AW$22+$AW$23)+SQRT(($AW$22+$AW$23)^2+4*$AW$23*(0.001*D91-$AW$22)))/2))</f>
        <v/>
      </c>
      <c r="BA91">
        <f t="shared" si="40"/>
        <v>11.547776110458317</v>
      </c>
      <c r="BB91">
        <f t="shared" si="41"/>
        <v>11.547776110458317</v>
      </c>
      <c r="BC91" t="str">
        <f t="shared" ref="BC91:BH117" si="79">IF(T91="","",IF($AM91&gt;(J$23+$BB$23),"",IF($AM91&lt;(J$23-$BB$23),"",$AM91)))</f>
        <v/>
      </c>
      <c r="BD91" t="str">
        <f t="shared" si="79"/>
        <v/>
      </c>
      <c r="BE91" t="str">
        <f t="shared" si="79"/>
        <v/>
      </c>
      <c r="BF91" t="str">
        <f t="shared" si="79"/>
        <v/>
      </c>
      <c r="BG91" t="str">
        <f t="shared" si="79"/>
        <v/>
      </c>
      <c r="BH91" t="str">
        <f t="shared" si="79"/>
        <v/>
      </c>
      <c r="BI91" t="str">
        <f t="shared" ref="BI91:BI117" si="80">IF(Z91="","",IF($AM91&gt;($I$12+$BB$23),"",IF($AM91&lt;$I$14,"",$AM91)))</f>
        <v/>
      </c>
      <c r="BL91">
        <f t="shared" si="42"/>
        <v>11.547776110458317</v>
      </c>
      <c r="BM91">
        <f t="shared" si="43"/>
        <v>11.547776110458317</v>
      </c>
      <c r="BN91" t="str">
        <f t="shared" si="60"/>
        <v/>
      </c>
      <c r="BO91">
        <f t="shared" si="60"/>
        <v>2.6090232379486706E-3</v>
      </c>
      <c r="BP91" t="str">
        <f t="shared" si="60"/>
        <v/>
      </c>
      <c r="BQ91">
        <f t="shared" si="60"/>
        <v>2.6090232379486706E-3</v>
      </c>
      <c r="BR91" t="str">
        <f t="shared" si="60"/>
        <v/>
      </c>
      <c r="BS91" t="str">
        <f t="shared" si="60"/>
        <v/>
      </c>
      <c r="BV91" s="1">
        <f t="shared" si="45"/>
        <v>2.8426060504759204E-4</v>
      </c>
      <c r="BW91">
        <f t="shared" si="46"/>
        <v>3.5300114206076166E-17</v>
      </c>
      <c r="BX91">
        <f t="shared" si="47"/>
        <v>1.2286280341601136E-13</v>
      </c>
      <c r="BY91">
        <f t="shared" si="52"/>
        <v>10.453716676095866</v>
      </c>
      <c r="CF91" s="45">
        <f t="shared" si="48"/>
        <v>1.7650057103038076E-3</v>
      </c>
      <c r="CG91">
        <f t="shared" si="62"/>
        <v>1.9449037546095317E-2</v>
      </c>
      <c r="CH91">
        <f t="shared" si="62"/>
        <v>4.985875751781779E-3</v>
      </c>
      <c r="CI91">
        <f t="shared" si="62"/>
        <v>0</v>
      </c>
      <c r="CJ91">
        <f t="shared" si="62"/>
        <v>1.9999433445644709E-2</v>
      </c>
      <c r="CK91">
        <f t="shared" si="62"/>
        <v>0</v>
      </c>
      <c r="CL91">
        <f t="shared" si="62"/>
        <v>4.9999992901054663E-3</v>
      </c>
      <c r="CM91" s="45">
        <f t="shared" si="50"/>
        <v>6.4699884419284854E-3</v>
      </c>
      <c r="CP91" s="45">
        <f>0</f>
        <v>0</v>
      </c>
      <c r="CQ91">
        <f t="shared" si="63"/>
        <v>1.3774061347617084E-4</v>
      </c>
      <c r="CR91">
        <f t="shared" si="63"/>
        <v>0</v>
      </c>
      <c r="CS91">
        <f t="shared" si="63"/>
        <v>1.4160248734453513E-6</v>
      </c>
      <c r="CT91">
        <f t="shared" si="63"/>
        <v>1.4163858882220139E-7</v>
      </c>
      <c r="CU91">
        <f t="shared" si="63"/>
        <v>0</v>
      </c>
      <c r="CV91">
        <f t="shared" si="63"/>
        <v>0</v>
      </c>
      <c r="CW91" s="45">
        <f t="shared" ref="CW91:CW127" si="81">IF(BA91="","",0.5*10^-BA91)</f>
        <v>1.4164260123383221E-12</v>
      </c>
    </row>
    <row r="92" spans="2:101">
      <c r="B92" s="56">
        <v>24</v>
      </c>
      <c r="C92" s="57">
        <f t="shared" si="64"/>
        <v>4</v>
      </c>
      <c r="D92" s="58">
        <f t="shared" ref="D92:D127" si="82">(($F$19*0.001)/(PI()*(($F$4*0.001)^2)*$F$5*SQRT(PI()*$F$6*$F$18*3600)))*EXP(-(((B92-$F$7)*0.001)^2)/(4*$F$6*$F$18*3600))</f>
        <v>2.9911845727210267</v>
      </c>
      <c r="E92" s="58">
        <f t="shared" ref="E92:E127" si="83">IF(BA92="",#N/A,BA92)</f>
        <v>11.603970030671716</v>
      </c>
      <c r="F92" s="57">
        <f t="shared" ref="F92:F127" si="84">IF(BA92="","",1000*(SUM(CF92:CW92)+0.5*$CF$21))</f>
        <v>92.61535330451872</v>
      </c>
      <c r="I92">
        <f t="shared" si="65"/>
        <v>2.9911845727210269E-3</v>
      </c>
      <c r="J92">
        <f t="shared" si="66"/>
        <v>-2.0088154272789732E-3</v>
      </c>
      <c r="K92">
        <f t="shared" si="66"/>
        <v>-7.0088154272789733E-3</v>
      </c>
      <c r="L92">
        <f t="shared" si="66"/>
        <v>-1.2008815427278972E-2</v>
      </c>
      <c r="M92">
        <f t="shared" si="66"/>
        <v>-1.7008815427278973E-2</v>
      </c>
      <c r="N92">
        <f t="shared" si="66"/>
        <v>-2.2008815427278974E-2</v>
      </c>
      <c r="O92">
        <f t="shared" si="66"/>
        <v>-2.7008815427278975E-2</v>
      </c>
      <c r="P92">
        <f t="shared" si="67"/>
        <v>-3.1122072868206108E-2</v>
      </c>
      <c r="S92" s="45">
        <f t="shared" si="68"/>
        <v>2.9911845727210269E-3</v>
      </c>
      <c r="T92" t="str">
        <f t="shared" si="69"/>
        <v/>
      </c>
      <c r="U92" t="str">
        <f t="shared" si="69"/>
        <v/>
      </c>
      <c r="V92" t="str">
        <f t="shared" si="69"/>
        <v/>
      </c>
      <c r="W92" t="str">
        <f t="shared" si="69"/>
        <v/>
      </c>
      <c r="X92" t="str">
        <f t="shared" si="69"/>
        <v/>
      </c>
      <c r="Y92" t="str">
        <f t="shared" si="69"/>
        <v/>
      </c>
      <c r="Z92" s="47" t="str">
        <f t="shared" si="69"/>
        <v/>
      </c>
      <c r="AD92" s="45">
        <f t="shared" si="70"/>
        <v>2.9911845727210269E-3</v>
      </c>
      <c r="AE92" t="str">
        <f t="shared" si="71"/>
        <v/>
      </c>
      <c r="AF92" t="str">
        <f t="shared" si="72"/>
        <v/>
      </c>
      <c r="AG92" t="str">
        <f t="shared" si="72"/>
        <v/>
      </c>
      <c r="AH92" t="str">
        <f t="shared" si="72"/>
        <v/>
      </c>
      <c r="AI92" t="str">
        <f t="shared" si="72"/>
        <v/>
      </c>
      <c r="AJ92" t="str">
        <f t="shared" si="72"/>
        <v/>
      </c>
      <c r="AK92" s="47" t="str">
        <f t="shared" si="73"/>
        <v/>
      </c>
      <c r="AM92">
        <f t="shared" si="54"/>
        <v>11.603970030671716</v>
      </c>
      <c r="AN92" s="45">
        <f t="shared" si="74"/>
        <v>11.603970030671716</v>
      </c>
      <c r="AO92" t="str">
        <f t="shared" si="75"/>
        <v/>
      </c>
      <c r="AP92" t="str">
        <f t="shared" si="75"/>
        <v/>
      </c>
      <c r="AQ92" t="str">
        <f t="shared" si="75"/>
        <v/>
      </c>
      <c r="AR92" t="str">
        <f t="shared" si="75"/>
        <v/>
      </c>
      <c r="AS92" t="str">
        <f t="shared" si="75"/>
        <v/>
      </c>
      <c r="AT92" t="str">
        <f t="shared" si="75"/>
        <v/>
      </c>
      <c r="AU92" s="47" t="str">
        <f t="shared" ref="AU92:AU127" si="85">IF(AX92="",IF(AK92="","",IF(AV92&gt;$I$14,AV92,AX92)),AX92)</f>
        <v/>
      </c>
      <c r="AV92" t="str">
        <f t="shared" si="76"/>
        <v/>
      </c>
      <c r="AW92" t="str">
        <f t="shared" si="77"/>
        <v/>
      </c>
      <c r="AX92" t="str">
        <f t="shared" si="78"/>
        <v/>
      </c>
      <c r="BA92">
        <f t="shared" ref="BA92:BA127" si="86">IF(AX92="",IF(SUM(BB92:BJ92)=0,"",AVERAGE(BB92:BJ92)),AX92)</f>
        <v>11.603970030671716</v>
      </c>
      <c r="BB92">
        <f t="shared" ref="BB92:BB134" si="87">IF(AD92="","",IF(2*AD92&gt;0.9*$I$24,"",AN92))</f>
        <v>11.603970030671716</v>
      </c>
      <c r="BC92" t="str">
        <f t="shared" si="79"/>
        <v/>
      </c>
      <c r="BD92" t="str">
        <f t="shared" si="79"/>
        <v/>
      </c>
      <c r="BE92" t="str">
        <f t="shared" si="79"/>
        <v/>
      </c>
      <c r="BF92" t="str">
        <f t="shared" si="79"/>
        <v/>
      </c>
      <c r="BG92" t="str">
        <f t="shared" si="79"/>
        <v/>
      </c>
      <c r="BH92" t="str">
        <f t="shared" si="79"/>
        <v/>
      </c>
      <c r="BI92" t="str">
        <f t="shared" si="80"/>
        <v/>
      </c>
      <c r="BL92">
        <f t="shared" ref="BL92:BL127" si="88">IF(AD92="","",(IF($BN$22&lt;$I$24,-LOG10((10^-$I$9)/(AN$24-2*AD92-SUM(BN92:BT92))),IF(BM92&lt;$BL$24,BY92,IF(BM92&gt;BY92,BM92,BY92)))))</f>
        <v>11.603970030671716</v>
      </c>
      <c r="BM92">
        <f t="shared" ref="BM92:BM127" si="89">IF(AD92="","",-LOG10((10^-$I$9)/(AN$24-2*AD92)))</f>
        <v>11.603970030671716</v>
      </c>
      <c r="BN92" t="str">
        <f t="shared" ref="BN92:BS123" si="90">IF(J$18="","",IF(J$20&lt;=0,"",IF($BM92="","",J$20*(10^($BM92-J$18))/(1+(10^($BM92-J$18))))))</f>
        <v/>
      </c>
      <c r="BO92">
        <f t="shared" si="90"/>
        <v>2.8661268771046186E-3</v>
      </c>
      <c r="BP92" t="str">
        <f t="shared" si="90"/>
        <v/>
      </c>
      <c r="BQ92">
        <f t="shared" si="90"/>
        <v>2.8661268771046186E-3</v>
      </c>
      <c r="BR92" t="str">
        <f t="shared" si="90"/>
        <v/>
      </c>
      <c r="BS92" t="str">
        <f t="shared" si="90"/>
        <v/>
      </c>
      <c r="BV92" s="1">
        <f t="shared" ref="BV92:BV127" si="91">IF($BN$22&lt;$I$24,"",IF(AD92="","",(-BX92+SQRT(BX92^2+4*(10^-$BN$19)*BW92))/(2*(10^-$BN$19))))</f>
        <v>3.2897307977331635E-4</v>
      </c>
      <c r="BW92">
        <f t="shared" ref="BW92:BW127" si="92">IF(AD92="","",(10^-$I$9)*($I$24-2*AD92))</f>
        <v>4.0176308545579465E-17</v>
      </c>
      <c r="BX92">
        <f t="shared" ref="BX92:BX127" si="93">IF(AD92="","",(10^-$BN$19)*($BN$22-$I$24+2*AD92+(10^-$I$9)))</f>
        <v>1.2059947449633494E-13</v>
      </c>
      <c r="BY92">
        <f t="shared" si="52"/>
        <v>10.517160360611848</v>
      </c>
      <c r="CF92" s="45">
        <f t="shared" ref="CF92:CF127" si="94">IF(BA92="","",0.5*10^(BA92-$I$9))</f>
        <v>2.0088154272789763E-3</v>
      </c>
      <c r="CG92">
        <f t="shared" si="62"/>
        <v>1.9514283802836253E-2</v>
      </c>
      <c r="CH92">
        <f t="shared" si="62"/>
        <v>4.9875857540560313E-3</v>
      </c>
      <c r="CI92">
        <f t="shared" si="62"/>
        <v>0</v>
      </c>
      <c r="CJ92">
        <f t="shared" si="62"/>
        <v>1.99995022065757E-2</v>
      </c>
      <c r="CK92">
        <f t="shared" si="62"/>
        <v>0</v>
      </c>
      <c r="CL92">
        <f t="shared" si="62"/>
        <v>4.99999937626528E-3</v>
      </c>
      <c r="CM92" s="45">
        <f t="shared" ref="CM92:CM127" si="95">IF($BA92="","",(D92*0.001+$P$24)*(0.5*4+0.5*10^($I$12-E92))/(1+10^($I$12+$I$11-2*E92)+10^($I$12-E92)))</f>
        <v>5.9823690337648758E-3</v>
      </c>
      <c r="CP92" s="45">
        <f>0</f>
        <v>0</v>
      </c>
      <c r="CQ92">
        <f t="shared" si="63"/>
        <v>1.214290492909368E-4</v>
      </c>
      <c r="CR92">
        <f t="shared" si="63"/>
        <v>0</v>
      </c>
      <c r="CS92">
        <f t="shared" si="63"/>
        <v>1.2442048500993744E-6</v>
      </c>
      <c r="CT92">
        <f t="shared" si="63"/>
        <v>1.2444835607461598E-7</v>
      </c>
      <c r="CU92">
        <f t="shared" si="63"/>
        <v>0</v>
      </c>
      <c r="CV92">
        <f t="shared" si="63"/>
        <v>0</v>
      </c>
      <c r="CW92" s="45">
        <f t="shared" si="81"/>
        <v>1.2445145363037875E-12</v>
      </c>
    </row>
    <row r="93" spans="2:101">
      <c r="B93" s="56">
        <v>24.2</v>
      </c>
      <c r="C93" s="57">
        <f t="shared" si="64"/>
        <v>4.1999999999999993</v>
      </c>
      <c r="D93" s="58">
        <f t="shared" si="82"/>
        <v>2.763771455172968</v>
      </c>
      <c r="E93" s="58">
        <f t="shared" si="83"/>
        <v>11.65054618248349</v>
      </c>
      <c r="F93" s="57">
        <f t="shared" si="84"/>
        <v>92.425347339718797</v>
      </c>
      <c r="I93">
        <f t="shared" si="65"/>
        <v>2.7637714551729678E-3</v>
      </c>
      <c r="J93">
        <f t="shared" si="66"/>
        <v>-2.2362285448270323E-3</v>
      </c>
      <c r="K93">
        <f t="shared" si="66"/>
        <v>-7.2362285448270324E-3</v>
      </c>
      <c r="L93">
        <f t="shared" si="66"/>
        <v>-1.2236228544827032E-2</v>
      </c>
      <c r="M93">
        <f t="shared" si="66"/>
        <v>-1.7236228544827033E-2</v>
      </c>
      <c r="N93">
        <f t="shared" si="66"/>
        <v>-2.2236228544827034E-2</v>
      </c>
      <c r="O93">
        <f t="shared" si="66"/>
        <v>-2.7236228544827035E-2</v>
      </c>
      <c r="P93">
        <f t="shared" si="67"/>
        <v>-3.1349485985754169E-2</v>
      </c>
      <c r="S93" s="45">
        <f t="shared" si="68"/>
        <v>2.7637714551729678E-3</v>
      </c>
      <c r="T93" t="str">
        <f t="shared" si="69"/>
        <v/>
      </c>
      <c r="U93" t="str">
        <f t="shared" si="69"/>
        <v/>
      </c>
      <c r="V93" t="str">
        <f t="shared" si="69"/>
        <v/>
      </c>
      <c r="W93" t="str">
        <f t="shared" si="69"/>
        <v/>
      </c>
      <c r="X93" t="str">
        <f t="shared" si="69"/>
        <v/>
      </c>
      <c r="Y93" t="str">
        <f t="shared" si="69"/>
        <v/>
      </c>
      <c r="Z93" s="47" t="str">
        <f t="shared" si="69"/>
        <v/>
      </c>
      <c r="AD93" s="45">
        <f t="shared" si="70"/>
        <v>2.7637714551729678E-3</v>
      </c>
      <c r="AE93" t="str">
        <f t="shared" si="71"/>
        <v/>
      </c>
      <c r="AF93" t="str">
        <f t="shared" si="72"/>
        <v/>
      </c>
      <c r="AG93" t="str">
        <f t="shared" si="72"/>
        <v/>
      </c>
      <c r="AH93" t="str">
        <f t="shared" si="72"/>
        <v/>
      </c>
      <c r="AI93" t="str">
        <f t="shared" si="72"/>
        <v/>
      </c>
      <c r="AJ93" t="str">
        <f t="shared" si="72"/>
        <v/>
      </c>
      <c r="AK93" s="47" t="str">
        <f t="shared" si="73"/>
        <v/>
      </c>
      <c r="AM93">
        <f t="shared" si="54"/>
        <v>11.65054618248349</v>
      </c>
      <c r="AN93" s="45">
        <f t="shared" si="74"/>
        <v>11.65054618248349</v>
      </c>
      <c r="AO93" t="str">
        <f t="shared" si="75"/>
        <v/>
      </c>
      <c r="AP93" t="str">
        <f t="shared" si="75"/>
        <v/>
      </c>
      <c r="AQ93" t="str">
        <f t="shared" si="75"/>
        <v/>
      </c>
      <c r="AR93" t="str">
        <f t="shared" si="75"/>
        <v/>
      </c>
      <c r="AS93" t="str">
        <f t="shared" si="75"/>
        <v/>
      </c>
      <c r="AT93" t="str">
        <f t="shared" si="75"/>
        <v/>
      </c>
      <c r="AU93" s="47" t="str">
        <f t="shared" si="85"/>
        <v/>
      </c>
      <c r="AV93" t="str">
        <f t="shared" si="76"/>
        <v/>
      </c>
      <c r="AW93" t="str">
        <f t="shared" si="77"/>
        <v/>
      </c>
      <c r="AX93" t="str">
        <f t="shared" si="78"/>
        <v/>
      </c>
      <c r="BA93">
        <f t="shared" si="86"/>
        <v>11.65054618248349</v>
      </c>
      <c r="BB93">
        <f t="shared" si="87"/>
        <v>11.65054618248349</v>
      </c>
      <c r="BC93" t="str">
        <f t="shared" si="79"/>
        <v/>
      </c>
      <c r="BD93" t="str">
        <f t="shared" si="79"/>
        <v/>
      </c>
      <c r="BE93" t="str">
        <f t="shared" si="79"/>
        <v/>
      </c>
      <c r="BF93" t="str">
        <f t="shared" si="79"/>
        <v/>
      </c>
      <c r="BG93" t="str">
        <f t="shared" si="79"/>
        <v/>
      </c>
      <c r="BH93" t="str">
        <f t="shared" si="79"/>
        <v/>
      </c>
      <c r="BI93" t="str">
        <f t="shared" si="80"/>
        <v/>
      </c>
      <c r="BL93">
        <f t="shared" si="88"/>
        <v>11.65054618248349</v>
      </c>
      <c r="BM93">
        <f t="shared" si="89"/>
        <v>11.65054618248349</v>
      </c>
      <c r="BN93" t="str">
        <f t="shared" si="90"/>
        <v/>
      </c>
      <c r="BO93">
        <f t="shared" si="90"/>
        <v>3.0903232685010294E-3</v>
      </c>
      <c r="BP93" t="str">
        <f t="shared" si="90"/>
        <v/>
      </c>
      <c r="BQ93">
        <f t="shared" si="90"/>
        <v>3.0903232685010294E-3</v>
      </c>
      <c r="BR93" t="str">
        <f t="shared" si="90"/>
        <v/>
      </c>
      <c r="BS93" t="str">
        <f t="shared" si="90"/>
        <v/>
      </c>
      <c r="BV93" s="1">
        <f t="shared" si="91"/>
        <v>3.7203755925451561E-4</v>
      </c>
      <c r="BW93">
        <f t="shared" si="92"/>
        <v>4.4724570896540646E-17</v>
      </c>
      <c r="BX93">
        <f t="shared" si="93"/>
        <v>1.1848835812227865E-13</v>
      </c>
      <c r="BY93">
        <f t="shared" ref="BY93:BY127" si="96">IF(BV93="","",-LOG10((10^-$I$9)/BV93))</f>
        <v>10.570586786531281</v>
      </c>
      <c r="CF93" s="45">
        <f t="shared" si="94"/>
        <v>2.2362285448270305E-3</v>
      </c>
      <c r="CG93">
        <f t="shared" si="62"/>
        <v>1.9562598410267133E-2</v>
      </c>
      <c r="CH93">
        <f t="shared" si="62"/>
        <v>4.9888454035365102E-3</v>
      </c>
      <c r="CI93">
        <f t="shared" si="62"/>
        <v>0</v>
      </c>
      <c r="CJ93">
        <f t="shared" si="62"/>
        <v>1.9999552828514001E-2</v>
      </c>
      <c r="CK93">
        <f t="shared" si="62"/>
        <v>0</v>
      </c>
      <c r="CL93">
        <f t="shared" si="62"/>
        <v>4.9999994396959357E-3</v>
      </c>
      <c r="CM93" s="45">
        <f t="shared" si="95"/>
        <v>5.5275428176528819E-3</v>
      </c>
      <c r="CP93" s="45">
        <f>0</f>
        <v>0</v>
      </c>
      <c r="CQ93">
        <f t="shared" si="63"/>
        <v>1.0935039743321637E-4</v>
      </c>
      <c r="CR93">
        <f t="shared" si="63"/>
        <v>0</v>
      </c>
      <c r="CS93">
        <f t="shared" si="63"/>
        <v>1.1177038026281037E-6</v>
      </c>
      <c r="CT93">
        <f t="shared" si="63"/>
        <v>1.1179287149997506E-7</v>
      </c>
      <c r="CU93">
        <f t="shared" si="63"/>
        <v>0</v>
      </c>
      <c r="CV93">
        <f t="shared" si="63"/>
        <v>0</v>
      </c>
      <c r="CW93" s="45">
        <f t="shared" si="81"/>
        <v>1.1179537108508579E-12</v>
      </c>
    </row>
    <row r="94" spans="2:101">
      <c r="B94" s="56">
        <v>24.4</v>
      </c>
      <c r="C94" s="57">
        <f t="shared" si="64"/>
        <v>4.3999999999999986</v>
      </c>
      <c r="D94" s="58">
        <f t="shared" si="82"/>
        <v>2.551821327065896</v>
      </c>
      <c r="E94" s="58">
        <f t="shared" si="83"/>
        <v>11.68987310596663</v>
      </c>
      <c r="F94" s="57">
        <f t="shared" si="84"/>
        <v>92.242125774543439</v>
      </c>
      <c r="I94">
        <f t="shared" si="65"/>
        <v>2.5518213270658962E-3</v>
      </c>
      <c r="J94">
        <f t="shared" si="66"/>
        <v>-2.4481786729341039E-3</v>
      </c>
      <c r="K94">
        <f t="shared" si="66"/>
        <v>-7.448178672934104E-3</v>
      </c>
      <c r="L94">
        <f t="shared" si="66"/>
        <v>-1.2448178672934103E-2</v>
      </c>
      <c r="M94">
        <f t="shared" si="66"/>
        <v>-1.7448178672934106E-2</v>
      </c>
      <c r="N94">
        <f t="shared" si="66"/>
        <v>-2.2448178672934103E-2</v>
      </c>
      <c r="O94">
        <f t="shared" si="66"/>
        <v>-2.7448178672934108E-2</v>
      </c>
      <c r="P94">
        <f t="shared" si="67"/>
        <v>-3.1561436113861238E-2</v>
      </c>
      <c r="S94" s="45">
        <f t="shared" si="68"/>
        <v>2.5518213270658962E-3</v>
      </c>
      <c r="T94" t="str">
        <f t="shared" si="69"/>
        <v/>
      </c>
      <c r="U94" t="str">
        <f t="shared" si="69"/>
        <v/>
      </c>
      <c r="V94" t="str">
        <f t="shared" si="69"/>
        <v/>
      </c>
      <c r="W94" t="str">
        <f t="shared" si="69"/>
        <v/>
      </c>
      <c r="X94" t="str">
        <f t="shared" si="69"/>
        <v/>
      </c>
      <c r="Y94" t="str">
        <f t="shared" si="69"/>
        <v/>
      </c>
      <c r="Z94" s="47" t="str">
        <f t="shared" si="69"/>
        <v/>
      </c>
      <c r="AD94" s="45">
        <f t="shared" si="70"/>
        <v>2.5518213270658962E-3</v>
      </c>
      <c r="AE94" t="str">
        <f t="shared" si="71"/>
        <v/>
      </c>
      <c r="AF94" t="str">
        <f t="shared" si="72"/>
        <v/>
      </c>
      <c r="AG94" t="str">
        <f t="shared" si="72"/>
        <v/>
      </c>
      <c r="AH94" t="str">
        <f t="shared" si="72"/>
        <v/>
      </c>
      <c r="AI94" t="str">
        <f t="shared" si="72"/>
        <v/>
      </c>
      <c r="AJ94" t="str">
        <f t="shared" si="72"/>
        <v/>
      </c>
      <c r="AK94" s="47" t="str">
        <f t="shared" si="73"/>
        <v/>
      </c>
      <c r="AM94">
        <f t="shared" si="54"/>
        <v>11.68987310596663</v>
      </c>
      <c r="AN94" s="45">
        <f t="shared" si="74"/>
        <v>11.68987310596663</v>
      </c>
      <c r="AO94" t="str">
        <f t="shared" si="75"/>
        <v/>
      </c>
      <c r="AP94" t="str">
        <f t="shared" si="75"/>
        <v/>
      </c>
      <c r="AQ94" t="str">
        <f t="shared" si="75"/>
        <v/>
      </c>
      <c r="AR94" t="str">
        <f t="shared" si="75"/>
        <v/>
      </c>
      <c r="AS94" t="str">
        <f t="shared" si="75"/>
        <v/>
      </c>
      <c r="AT94" t="str">
        <f t="shared" si="75"/>
        <v/>
      </c>
      <c r="AU94" s="47" t="str">
        <f t="shared" si="85"/>
        <v/>
      </c>
      <c r="AV94" t="str">
        <f t="shared" si="76"/>
        <v/>
      </c>
      <c r="AW94" t="str">
        <f t="shared" si="77"/>
        <v/>
      </c>
      <c r="AX94" t="str">
        <f t="shared" si="78"/>
        <v/>
      </c>
      <c r="BA94">
        <f t="shared" si="86"/>
        <v>11.68987310596663</v>
      </c>
      <c r="BB94">
        <f t="shared" si="87"/>
        <v>11.68987310596663</v>
      </c>
      <c r="BC94" t="str">
        <f t="shared" si="79"/>
        <v/>
      </c>
      <c r="BD94" t="str">
        <f t="shared" si="79"/>
        <v/>
      </c>
      <c r="BE94" t="str">
        <f t="shared" si="79"/>
        <v/>
      </c>
      <c r="BF94" t="str">
        <f t="shared" si="79"/>
        <v/>
      </c>
      <c r="BG94" t="str">
        <f t="shared" si="79"/>
        <v/>
      </c>
      <c r="BH94" t="str">
        <f t="shared" si="79"/>
        <v/>
      </c>
      <c r="BI94" t="str">
        <f t="shared" si="80"/>
        <v/>
      </c>
      <c r="BL94">
        <f t="shared" si="88"/>
        <v>11.68987310596663</v>
      </c>
      <c r="BM94">
        <f t="shared" si="89"/>
        <v>11.68987310596663</v>
      </c>
      <c r="BN94" t="str">
        <f t="shared" si="90"/>
        <v/>
      </c>
      <c r="BO94">
        <f t="shared" si="90"/>
        <v>3.2869494415198788E-3</v>
      </c>
      <c r="BP94" t="str">
        <f t="shared" si="90"/>
        <v/>
      </c>
      <c r="BQ94">
        <f t="shared" si="90"/>
        <v>3.2869494415198788E-3</v>
      </c>
      <c r="BR94" t="str">
        <f t="shared" si="90"/>
        <v/>
      </c>
      <c r="BS94" t="str">
        <f t="shared" si="90"/>
        <v/>
      </c>
      <c r="BV94" s="1">
        <f t="shared" si="91"/>
        <v>4.1340527131305757E-4</v>
      </c>
      <c r="BW94">
        <f t="shared" si="92"/>
        <v>4.8963573458682076E-17</v>
      </c>
      <c r="BX94">
        <f t="shared" si="93"/>
        <v>1.165207874264695E-13</v>
      </c>
      <c r="BY94">
        <f t="shared" si="96"/>
        <v>10.616376009997071</v>
      </c>
      <c r="CF94" s="45">
        <f t="shared" si="94"/>
        <v>2.4481786729341009E-3</v>
      </c>
      <c r="CG94">
        <f t="shared" si="62"/>
        <v>1.959970837521181E-2</v>
      </c>
      <c r="CH94">
        <f t="shared" si="62"/>
        <v>4.9898091401674796E-3</v>
      </c>
      <c r="CI94">
        <f t="shared" si="62"/>
        <v>0</v>
      </c>
      <c r="CJ94">
        <f t="shared" si="62"/>
        <v>1.9999591541422966E-2</v>
      </c>
      <c r="CK94">
        <f t="shared" si="62"/>
        <v>0</v>
      </c>
      <c r="CL94">
        <f t="shared" si="62"/>
        <v>4.9999994882040395E-3</v>
      </c>
      <c r="CM94" s="45">
        <f t="shared" si="95"/>
        <v>5.1036425759566992E-3</v>
      </c>
      <c r="CP94" s="45">
        <f>0</f>
        <v>0</v>
      </c>
      <c r="CQ94">
        <f t="shared" si="63"/>
        <v>1.0007290619704787E-4</v>
      </c>
      <c r="CR94">
        <f t="shared" si="63"/>
        <v>0</v>
      </c>
      <c r="CS94">
        <f t="shared" si="63"/>
        <v>1.0209587838670555E-6</v>
      </c>
      <c r="CT94">
        <f t="shared" si="63"/>
        <v>1.021146442584487E-7</v>
      </c>
      <c r="CU94">
        <f t="shared" si="63"/>
        <v>0</v>
      </c>
      <c r="CV94">
        <f t="shared" si="63"/>
        <v>0</v>
      </c>
      <c r="CW94" s="45">
        <f t="shared" si="81"/>
        <v>1.0211672978115552E-12</v>
      </c>
    </row>
    <row r="95" spans="2:101">
      <c r="B95" s="56">
        <v>24.6</v>
      </c>
      <c r="C95" s="57">
        <f t="shared" si="64"/>
        <v>4.6000000000000014</v>
      </c>
      <c r="D95" s="58">
        <f t="shared" si="82"/>
        <v>2.3544399565758853</v>
      </c>
      <c r="E95" s="58">
        <f t="shared" si="83"/>
        <v>11.723547618357554</v>
      </c>
      <c r="F95" s="57">
        <f t="shared" si="84"/>
        <v>92.067433444843687</v>
      </c>
      <c r="I95">
        <f t="shared" si="65"/>
        <v>2.3544399565758852E-3</v>
      </c>
      <c r="J95">
        <f t="shared" si="66"/>
        <v>-2.6455600434241149E-3</v>
      </c>
      <c r="K95">
        <f t="shared" si="66"/>
        <v>-7.645560043424115E-3</v>
      </c>
      <c r="L95">
        <f t="shared" si="66"/>
        <v>-1.2645560043424115E-2</v>
      </c>
      <c r="M95">
        <f t="shared" si="66"/>
        <v>-1.7645560043424116E-2</v>
      </c>
      <c r="N95">
        <f t="shared" si="66"/>
        <v>-2.2645560043424117E-2</v>
      </c>
      <c r="O95">
        <f t="shared" si="66"/>
        <v>-2.7645560043424118E-2</v>
      </c>
      <c r="P95">
        <f t="shared" si="67"/>
        <v>-3.1758817484351248E-2</v>
      </c>
      <c r="S95" s="45">
        <f t="shared" si="68"/>
        <v>2.3544399565758852E-3</v>
      </c>
      <c r="T95" t="str">
        <f t="shared" si="69"/>
        <v/>
      </c>
      <c r="U95" t="str">
        <f t="shared" si="69"/>
        <v/>
      </c>
      <c r="V95" t="str">
        <f t="shared" si="69"/>
        <v/>
      </c>
      <c r="W95" t="str">
        <f t="shared" si="69"/>
        <v/>
      </c>
      <c r="X95" t="str">
        <f t="shared" si="69"/>
        <v/>
      </c>
      <c r="Y95" t="str">
        <f t="shared" si="69"/>
        <v/>
      </c>
      <c r="Z95" s="47" t="str">
        <f t="shared" si="69"/>
        <v/>
      </c>
      <c r="AD95" s="45">
        <f t="shared" si="70"/>
        <v>2.3544399565758852E-3</v>
      </c>
      <c r="AE95" t="str">
        <f t="shared" si="71"/>
        <v/>
      </c>
      <c r="AF95" t="str">
        <f t="shared" si="72"/>
        <v/>
      </c>
      <c r="AG95" t="str">
        <f t="shared" si="72"/>
        <v/>
      </c>
      <c r="AH95" t="str">
        <f t="shared" si="72"/>
        <v/>
      </c>
      <c r="AI95" t="str">
        <f t="shared" si="72"/>
        <v/>
      </c>
      <c r="AJ95" t="str">
        <f t="shared" si="72"/>
        <v/>
      </c>
      <c r="AK95" s="47" t="str">
        <f t="shared" si="73"/>
        <v/>
      </c>
      <c r="AM95">
        <f t="shared" si="54"/>
        <v>11.723547618357554</v>
      </c>
      <c r="AN95" s="45">
        <f t="shared" si="74"/>
        <v>11.723547618357554</v>
      </c>
      <c r="AO95" t="str">
        <f t="shared" si="75"/>
        <v/>
      </c>
      <c r="AP95" t="str">
        <f t="shared" si="75"/>
        <v/>
      </c>
      <c r="AQ95" t="str">
        <f t="shared" si="75"/>
        <v/>
      </c>
      <c r="AR95" t="str">
        <f t="shared" si="75"/>
        <v/>
      </c>
      <c r="AS95" t="str">
        <f t="shared" si="75"/>
        <v/>
      </c>
      <c r="AT95" t="str">
        <f t="shared" si="75"/>
        <v/>
      </c>
      <c r="AU95" s="47" t="str">
        <f t="shared" si="85"/>
        <v/>
      </c>
      <c r="AV95" t="str">
        <f t="shared" si="76"/>
        <v/>
      </c>
      <c r="AW95" t="str">
        <f t="shared" si="77"/>
        <v/>
      </c>
      <c r="AX95" t="str">
        <f t="shared" si="78"/>
        <v/>
      </c>
      <c r="BA95">
        <f t="shared" si="86"/>
        <v>11.723547618357554</v>
      </c>
      <c r="BB95">
        <f t="shared" si="87"/>
        <v>11.723547618357554</v>
      </c>
      <c r="BC95" t="str">
        <f t="shared" si="79"/>
        <v/>
      </c>
      <c r="BD95" t="str">
        <f t="shared" si="79"/>
        <v/>
      </c>
      <c r="BE95" t="str">
        <f t="shared" si="79"/>
        <v/>
      </c>
      <c r="BF95" t="str">
        <f t="shared" si="79"/>
        <v/>
      </c>
      <c r="BG95" t="str">
        <f t="shared" si="79"/>
        <v/>
      </c>
      <c r="BH95" t="str">
        <f t="shared" si="79"/>
        <v/>
      </c>
      <c r="BI95" t="str">
        <f t="shared" si="80"/>
        <v/>
      </c>
      <c r="BL95">
        <f t="shared" si="88"/>
        <v>11.723547618357554</v>
      </c>
      <c r="BM95">
        <f t="shared" si="89"/>
        <v>11.723547618357554</v>
      </c>
      <c r="BN95" t="str">
        <f t="shared" si="90"/>
        <v/>
      </c>
      <c r="BO95">
        <f t="shared" si="90"/>
        <v>3.4602567089896084E-3</v>
      </c>
      <c r="BP95" t="str">
        <f t="shared" si="90"/>
        <v/>
      </c>
      <c r="BQ95">
        <f t="shared" si="90"/>
        <v>3.4602567089896084E-3</v>
      </c>
      <c r="BR95" t="str">
        <f t="shared" si="90"/>
        <v/>
      </c>
      <c r="BS95" t="str">
        <f t="shared" si="90"/>
        <v/>
      </c>
      <c r="BV95" s="1">
        <f t="shared" si="91"/>
        <v>4.5304064285758231E-4</v>
      </c>
      <c r="BW95">
        <f t="shared" si="92"/>
        <v>5.29112008684823E-17</v>
      </c>
      <c r="BX95">
        <f t="shared" si="93"/>
        <v>1.1468846109601026E-13</v>
      </c>
      <c r="BY95">
        <f t="shared" si="96"/>
        <v>10.656137164875982</v>
      </c>
      <c r="CF95" s="45">
        <f t="shared" si="94"/>
        <v>2.645560043424118E-3</v>
      </c>
      <c r="CG95">
        <f t="shared" si="62"/>
        <v>1.9629019578903638E-2</v>
      </c>
      <c r="CH95">
        <f t="shared" si="62"/>
        <v>4.9905680310612004E-3</v>
      </c>
      <c r="CI95">
        <f t="shared" si="62"/>
        <v>0</v>
      </c>
      <c r="CJ95">
        <f t="shared" si="62"/>
        <v>1.9999622015344821E-2</v>
      </c>
      <c r="CK95">
        <f t="shared" si="62"/>
        <v>0</v>
      </c>
      <c r="CL95">
        <f t="shared" si="62"/>
        <v>4.9999995263883849E-3</v>
      </c>
      <c r="CM95" s="45">
        <f t="shared" si="95"/>
        <v>4.7088798464048473E-3</v>
      </c>
      <c r="CP95" s="45">
        <f>0</f>
        <v>0</v>
      </c>
      <c r="CQ95">
        <f t="shared" si="63"/>
        <v>9.2745105274089787E-5</v>
      </c>
      <c r="CR95">
        <f t="shared" si="63"/>
        <v>0</v>
      </c>
      <c r="CS95">
        <f t="shared" si="63"/>
        <v>9.4480093383099759E-7</v>
      </c>
      <c r="CT95">
        <f t="shared" si="63"/>
        <v>9.4496163794583222E-8</v>
      </c>
      <c r="CU95">
        <f t="shared" si="63"/>
        <v>0</v>
      </c>
      <c r="CV95">
        <f t="shared" si="63"/>
        <v>0</v>
      </c>
      <c r="CW95" s="45">
        <f t="shared" si="81"/>
        <v>9.4497949733330399E-13</v>
      </c>
    </row>
    <row r="96" spans="2:101">
      <c r="B96" s="56">
        <v>24.8</v>
      </c>
      <c r="C96" s="57">
        <f t="shared" si="64"/>
        <v>4.8000000000000007</v>
      </c>
      <c r="D96" s="58">
        <f t="shared" si="82"/>
        <v>2.1707719297546855</v>
      </c>
      <c r="E96" s="58">
        <f t="shared" si="83"/>
        <v>11.752697953957528</v>
      </c>
      <c r="F96" s="57">
        <f t="shared" si="84"/>
        <v>91.902082592978616</v>
      </c>
      <c r="I96">
        <f t="shared" si="65"/>
        <v>2.1707719297546853E-3</v>
      </c>
      <c r="J96">
        <f t="shared" si="66"/>
        <v>-2.8292280702453148E-3</v>
      </c>
      <c r="K96">
        <f t="shared" si="66"/>
        <v>-7.8292280702453153E-3</v>
      </c>
      <c r="L96">
        <f t="shared" si="66"/>
        <v>-1.2829228070245315E-2</v>
      </c>
      <c r="M96">
        <f t="shared" si="66"/>
        <v>-1.7829228070245316E-2</v>
      </c>
      <c r="N96">
        <f t="shared" si="66"/>
        <v>-2.2829228070245317E-2</v>
      </c>
      <c r="O96">
        <f t="shared" si="66"/>
        <v>-2.7829228070245318E-2</v>
      </c>
      <c r="P96">
        <f t="shared" si="67"/>
        <v>-3.1942485511172451E-2</v>
      </c>
      <c r="S96" s="45">
        <f t="shared" si="68"/>
        <v>2.1707719297546853E-3</v>
      </c>
      <c r="T96" t="str">
        <f t="shared" si="69"/>
        <v/>
      </c>
      <c r="U96" t="str">
        <f t="shared" si="69"/>
        <v/>
      </c>
      <c r="V96" t="str">
        <f t="shared" si="69"/>
        <v/>
      </c>
      <c r="W96" t="str">
        <f t="shared" si="69"/>
        <v/>
      </c>
      <c r="X96" t="str">
        <f t="shared" si="69"/>
        <v/>
      </c>
      <c r="Y96" t="str">
        <f t="shared" si="69"/>
        <v/>
      </c>
      <c r="Z96" s="47" t="str">
        <f t="shared" si="69"/>
        <v/>
      </c>
      <c r="AD96" s="45">
        <f t="shared" si="70"/>
        <v>2.1707719297546853E-3</v>
      </c>
      <c r="AE96" t="str">
        <f t="shared" si="71"/>
        <v/>
      </c>
      <c r="AF96" t="str">
        <f t="shared" si="72"/>
        <v/>
      </c>
      <c r="AG96" t="str">
        <f t="shared" si="72"/>
        <v/>
      </c>
      <c r="AH96" t="str">
        <f t="shared" si="72"/>
        <v/>
      </c>
      <c r="AI96" t="str">
        <f t="shared" si="72"/>
        <v/>
      </c>
      <c r="AJ96" t="str">
        <f t="shared" si="72"/>
        <v/>
      </c>
      <c r="AK96" s="47" t="str">
        <f t="shared" si="73"/>
        <v/>
      </c>
      <c r="AM96">
        <f t="shared" si="54"/>
        <v>11.752697953957528</v>
      </c>
      <c r="AN96" s="45">
        <f t="shared" si="74"/>
        <v>11.752697953957528</v>
      </c>
      <c r="AO96" t="str">
        <f t="shared" si="75"/>
        <v/>
      </c>
      <c r="AP96" t="str">
        <f t="shared" si="75"/>
        <v/>
      </c>
      <c r="AQ96" t="str">
        <f t="shared" si="75"/>
        <v/>
      </c>
      <c r="AR96" t="str">
        <f t="shared" si="75"/>
        <v/>
      </c>
      <c r="AS96" t="str">
        <f t="shared" si="75"/>
        <v/>
      </c>
      <c r="AT96" t="str">
        <f t="shared" si="75"/>
        <v/>
      </c>
      <c r="AU96" s="47" t="str">
        <f t="shared" si="85"/>
        <v/>
      </c>
      <c r="AV96" t="str">
        <f t="shared" si="76"/>
        <v/>
      </c>
      <c r="AW96" t="str">
        <f t="shared" si="77"/>
        <v/>
      </c>
      <c r="AX96" t="str">
        <f t="shared" si="78"/>
        <v/>
      </c>
      <c r="BA96">
        <f t="shared" si="86"/>
        <v>11.752697953957528</v>
      </c>
      <c r="BB96">
        <f t="shared" si="87"/>
        <v>11.752697953957528</v>
      </c>
      <c r="BC96" t="str">
        <f t="shared" si="79"/>
        <v/>
      </c>
      <c r="BD96" t="str">
        <f t="shared" si="79"/>
        <v/>
      </c>
      <c r="BE96" t="str">
        <f t="shared" si="79"/>
        <v/>
      </c>
      <c r="BF96" t="str">
        <f t="shared" si="79"/>
        <v/>
      </c>
      <c r="BG96" t="str">
        <f t="shared" si="79"/>
        <v/>
      </c>
      <c r="BH96" t="str">
        <f t="shared" si="79"/>
        <v/>
      </c>
      <c r="BI96" t="str">
        <f t="shared" si="80"/>
        <v/>
      </c>
      <c r="BL96">
        <f t="shared" si="88"/>
        <v>11.752697953957528</v>
      </c>
      <c r="BM96">
        <f t="shared" si="89"/>
        <v>11.752697953957528</v>
      </c>
      <c r="BN96" t="str">
        <f t="shared" si="90"/>
        <v/>
      </c>
      <c r="BO96">
        <f t="shared" si="90"/>
        <v>3.6136743557103543E-3</v>
      </c>
      <c r="BP96" t="str">
        <f t="shared" si="90"/>
        <v/>
      </c>
      <c r="BQ96">
        <f t="shared" si="90"/>
        <v>3.6136743557103543E-3</v>
      </c>
      <c r="BR96" t="str">
        <f t="shared" si="90"/>
        <v/>
      </c>
      <c r="BS96" t="str">
        <f t="shared" si="90"/>
        <v/>
      </c>
      <c r="BV96" s="1">
        <f t="shared" si="91"/>
        <v>4.909208309782433E-4</v>
      </c>
      <c r="BW96">
        <f t="shared" si="92"/>
        <v>5.658456140490629E-17</v>
      </c>
      <c r="BX96">
        <f t="shared" si="93"/>
        <v>1.1298343817124032E-13</v>
      </c>
      <c r="BY96">
        <f t="shared" si="96"/>
        <v>10.69101146067384</v>
      </c>
      <c r="CF96" s="45">
        <f t="shared" si="94"/>
        <v>2.8292280702453144E-3</v>
      </c>
      <c r="CG96">
        <f t="shared" si="62"/>
        <v>1.9652684686449727E-2</v>
      </c>
      <c r="CH96">
        <f t="shared" si="62"/>
        <v>4.9911792560865306E-3</v>
      </c>
      <c r="CI96">
        <f t="shared" si="62"/>
        <v>0</v>
      </c>
      <c r="CJ96">
        <f t="shared" si="62"/>
        <v>1.9999646552945605E-2</v>
      </c>
      <c r="CK96">
        <f t="shared" si="62"/>
        <v>0</v>
      </c>
      <c r="CL96">
        <f t="shared" si="62"/>
        <v>4.9999995571343341E-3</v>
      </c>
      <c r="CM96" s="45">
        <f t="shared" si="95"/>
        <v>4.3415438019643844E-3</v>
      </c>
      <c r="CP96" s="45">
        <f>0</f>
        <v>0</v>
      </c>
      <c r="CQ96">
        <f t="shared" si="63"/>
        <v>8.6828828387568274E-5</v>
      </c>
      <c r="CR96">
        <f t="shared" si="63"/>
        <v>0</v>
      </c>
      <c r="CS96">
        <f t="shared" si="63"/>
        <v>8.8347711792082719E-7</v>
      </c>
      <c r="CT96">
        <f t="shared" si="63"/>
        <v>8.8361763599405851E-8</v>
      </c>
      <c r="CU96">
        <f t="shared" si="63"/>
        <v>0</v>
      </c>
      <c r="CV96">
        <f t="shared" si="63"/>
        <v>0</v>
      </c>
      <c r="CW96" s="45">
        <f t="shared" si="81"/>
        <v>8.8363325187256E-13</v>
      </c>
    </row>
    <row r="97" spans="2:101">
      <c r="B97" s="56">
        <v>25</v>
      </c>
      <c r="C97" s="57">
        <f t="shared" si="64"/>
        <v>5</v>
      </c>
      <c r="D97" s="58">
        <f t="shared" si="82"/>
        <v>1.9999999999999996</v>
      </c>
      <c r="E97" s="58">
        <f t="shared" si="83"/>
        <v>11.778151250383644</v>
      </c>
      <c r="F97" s="57">
        <f t="shared" si="84"/>
        <v>91.746361624913177</v>
      </c>
      <c r="I97">
        <f t="shared" si="65"/>
        <v>1.9999999999999996E-3</v>
      </c>
      <c r="J97">
        <f t="shared" si="66"/>
        <v>-3.0000000000000005E-3</v>
      </c>
      <c r="K97">
        <f t="shared" si="66"/>
        <v>-8.0000000000000002E-3</v>
      </c>
      <c r="L97">
        <f t="shared" si="66"/>
        <v>-1.2999999999999999E-2</v>
      </c>
      <c r="M97">
        <f t="shared" si="66"/>
        <v>-1.8000000000000002E-2</v>
      </c>
      <c r="N97">
        <f t="shared" si="66"/>
        <v>-2.3000000000000003E-2</v>
      </c>
      <c r="O97">
        <f t="shared" si="66"/>
        <v>-2.8000000000000004E-2</v>
      </c>
      <c r="P97">
        <f t="shared" si="67"/>
        <v>-3.2113257440927134E-2</v>
      </c>
      <c r="S97" s="45">
        <f t="shared" si="68"/>
        <v>1.9999999999999996E-3</v>
      </c>
      <c r="T97" t="str">
        <f t="shared" si="69"/>
        <v/>
      </c>
      <c r="U97" t="str">
        <f t="shared" si="69"/>
        <v/>
      </c>
      <c r="V97" t="str">
        <f t="shared" si="69"/>
        <v/>
      </c>
      <c r="W97" t="str">
        <f t="shared" si="69"/>
        <v/>
      </c>
      <c r="X97" t="str">
        <f t="shared" si="69"/>
        <v/>
      </c>
      <c r="Y97" t="str">
        <f t="shared" si="69"/>
        <v/>
      </c>
      <c r="Z97" s="47" t="str">
        <f t="shared" si="69"/>
        <v/>
      </c>
      <c r="AD97" s="45">
        <f t="shared" si="70"/>
        <v>1.9999999999999996E-3</v>
      </c>
      <c r="AE97" t="str">
        <f t="shared" si="71"/>
        <v/>
      </c>
      <c r="AF97" t="str">
        <f t="shared" si="72"/>
        <v/>
      </c>
      <c r="AG97" t="str">
        <f t="shared" si="72"/>
        <v/>
      </c>
      <c r="AH97" t="str">
        <f t="shared" si="72"/>
        <v/>
      </c>
      <c r="AI97" t="str">
        <f t="shared" si="72"/>
        <v/>
      </c>
      <c r="AJ97" t="str">
        <f t="shared" si="72"/>
        <v/>
      </c>
      <c r="AK97" s="47" t="str">
        <f t="shared" si="73"/>
        <v/>
      </c>
      <c r="AM97">
        <f t="shared" si="54"/>
        <v>11.778151250383644</v>
      </c>
      <c r="AN97" s="45">
        <f t="shared" si="74"/>
        <v>11.778151250383644</v>
      </c>
      <c r="AO97" t="str">
        <f t="shared" si="75"/>
        <v/>
      </c>
      <c r="AP97" t="str">
        <f t="shared" si="75"/>
        <v/>
      </c>
      <c r="AQ97" t="str">
        <f t="shared" si="75"/>
        <v/>
      </c>
      <c r="AR97" t="str">
        <f t="shared" si="75"/>
        <v/>
      </c>
      <c r="AS97" t="str">
        <f t="shared" si="75"/>
        <v/>
      </c>
      <c r="AT97" t="str">
        <f t="shared" si="75"/>
        <v/>
      </c>
      <c r="AU97" s="47" t="str">
        <f t="shared" si="85"/>
        <v/>
      </c>
      <c r="AV97" t="str">
        <f t="shared" si="76"/>
        <v/>
      </c>
      <c r="AW97" t="str">
        <f t="shared" si="77"/>
        <v/>
      </c>
      <c r="AX97" t="str">
        <f t="shared" si="78"/>
        <v/>
      </c>
      <c r="BA97">
        <f t="shared" si="86"/>
        <v>11.778151250383644</v>
      </c>
      <c r="BB97">
        <f t="shared" si="87"/>
        <v>11.778151250383644</v>
      </c>
      <c r="BC97" t="str">
        <f t="shared" si="79"/>
        <v/>
      </c>
      <c r="BD97" t="str">
        <f t="shared" si="79"/>
        <v/>
      </c>
      <c r="BE97" t="str">
        <f t="shared" si="79"/>
        <v/>
      </c>
      <c r="BF97" t="str">
        <f t="shared" si="79"/>
        <v/>
      </c>
      <c r="BG97" t="str">
        <f t="shared" si="79"/>
        <v/>
      </c>
      <c r="BH97" t="str">
        <f t="shared" si="79"/>
        <v/>
      </c>
      <c r="BI97" t="str">
        <f t="shared" si="80"/>
        <v/>
      </c>
      <c r="BL97">
        <f t="shared" si="88"/>
        <v>11.778151250383644</v>
      </c>
      <c r="BM97">
        <f t="shared" si="89"/>
        <v>11.778151250383644</v>
      </c>
      <c r="BN97" t="str">
        <f t="shared" si="90"/>
        <v/>
      </c>
      <c r="BO97">
        <f t="shared" si="90"/>
        <v>3.7500000000000016E-3</v>
      </c>
      <c r="BP97" t="str">
        <f t="shared" si="90"/>
        <v/>
      </c>
      <c r="BQ97">
        <f t="shared" si="90"/>
        <v>3.7500000000000016E-3</v>
      </c>
      <c r="BR97" t="str">
        <f t="shared" si="90"/>
        <v/>
      </c>
      <c r="BS97" t="str">
        <f t="shared" si="90"/>
        <v/>
      </c>
      <c r="BV97" s="1">
        <f t="shared" si="91"/>
        <v>5.2703508976430062E-4</v>
      </c>
      <c r="BW97">
        <f t="shared" si="92"/>
        <v>6.0000000000000014E-17</v>
      </c>
      <c r="BX97">
        <f t="shared" si="93"/>
        <v>1.1139813200675263E-13</v>
      </c>
      <c r="BY97">
        <f t="shared" si="96"/>
        <v>10.721839531310618</v>
      </c>
      <c r="CF97" s="45">
        <f t="shared" si="94"/>
        <v>2.9999999999999992E-3</v>
      </c>
      <c r="CG97">
        <f t="shared" si="62"/>
        <v>1.9672131147540985E-2</v>
      </c>
      <c r="CH97">
        <f t="shared" si="62"/>
        <v>4.9916805324459234E-3</v>
      </c>
      <c r="CI97">
        <f t="shared" si="62"/>
        <v>0</v>
      </c>
      <c r="CJ97">
        <f t="shared" si="62"/>
        <v>1.9999666672222131E-2</v>
      </c>
      <c r="CK97">
        <f t="shared" si="62"/>
        <v>0</v>
      </c>
      <c r="CL97">
        <f t="shared" si="62"/>
        <v>4.999999582344007E-3</v>
      </c>
      <c r="CM97" s="45">
        <f t="shared" si="95"/>
        <v>3.9999999499999994E-3</v>
      </c>
      <c r="CP97" s="45">
        <f>0</f>
        <v>0</v>
      </c>
      <c r="CQ97">
        <f t="shared" si="63"/>
        <v>8.1967213114754044E-5</v>
      </c>
      <c r="CR97">
        <f t="shared" si="63"/>
        <v>0</v>
      </c>
      <c r="CS97">
        <f t="shared" si="63"/>
        <v>8.3319446758873434E-7</v>
      </c>
      <c r="CT97">
        <f t="shared" si="63"/>
        <v>8.3331944467592022E-8</v>
      </c>
      <c r="CU97">
        <f t="shared" si="63"/>
        <v>0</v>
      </c>
      <c r="CV97">
        <f t="shared" si="63"/>
        <v>0</v>
      </c>
      <c r="CW97" s="45">
        <f t="shared" si="81"/>
        <v>8.3333333333332965E-13</v>
      </c>
    </row>
    <row r="98" spans="2:101">
      <c r="B98" s="56">
        <v>25.2</v>
      </c>
      <c r="C98" s="57">
        <f t="shared" si="64"/>
        <v>5.1999999999999993</v>
      </c>
      <c r="D98" s="58">
        <f t="shared" si="82"/>
        <v>1.8413443569421295</v>
      </c>
      <c r="E98" s="58">
        <f t="shared" si="83"/>
        <v>11.800532277323615</v>
      </c>
      <c r="F98" s="57">
        <f t="shared" si="84"/>
        <v>91.600252826374046</v>
      </c>
      <c r="I98">
        <f t="shared" si="65"/>
        <v>1.8413443569421295E-3</v>
      </c>
      <c r="J98">
        <f t="shared" si="66"/>
        <v>-3.1586556430578706E-3</v>
      </c>
      <c r="K98">
        <f t="shared" si="66"/>
        <v>-8.1586556430578716E-3</v>
      </c>
      <c r="L98">
        <f t="shared" si="66"/>
        <v>-1.3158655643057869E-2</v>
      </c>
      <c r="M98">
        <f t="shared" si="66"/>
        <v>-1.815865564305787E-2</v>
      </c>
      <c r="N98">
        <f t="shared" si="66"/>
        <v>-2.3158655643057871E-2</v>
      </c>
      <c r="O98">
        <f t="shared" si="66"/>
        <v>-2.8158655643057872E-2</v>
      </c>
      <c r="P98">
        <f t="shared" si="67"/>
        <v>-3.2271913083985006E-2</v>
      </c>
      <c r="S98" s="45">
        <f t="shared" si="68"/>
        <v>1.8413443569421295E-3</v>
      </c>
      <c r="T98" t="str">
        <f t="shared" si="69"/>
        <v/>
      </c>
      <c r="U98" t="str">
        <f t="shared" si="69"/>
        <v/>
      </c>
      <c r="V98" t="str">
        <f t="shared" si="69"/>
        <v/>
      </c>
      <c r="W98" t="str">
        <f t="shared" si="69"/>
        <v/>
      </c>
      <c r="X98" t="str">
        <f t="shared" si="69"/>
        <v/>
      </c>
      <c r="Y98" t="str">
        <f t="shared" si="69"/>
        <v/>
      </c>
      <c r="Z98" s="47" t="str">
        <f t="shared" si="69"/>
        <v/>
      </c>
      <c r="AD98" s="45">
        <f t="shared" si="70"/>
        <v>1.8413443569421295E-3</v>
      </c>
      <c r="AE98" t="str">
        <f t="shared" si="71"/>
        <v/>
      </c>
      <c r="AF98" t="str">
        <f t="shared" si="72"/>
        <v/>
      </c>
      <c r="AG98" t="str">
        <f t="shared" si="72"/>
        <v/>
      </c>
      <c r="AH98" t="str">
        <f t="shared" si="72"/>
        <v/>
      </c>
      <c r="AI98" t="str">
        <f t="shared" si="72"/>
        <v/>
      </c>
      <c r="AJ98" t="str">
        <f t="shared" si="72"/>
        <v/>
      </c>
      <c r="AK98" s="47" t="str">
        <f t="shared" si="73"/>
        <v/>
      </c>
      <c r="AM98">
        <f t="shared" si="54"/>
        <v>11.800532277323615</v>
      </c>
      <c r="AN98" s="45">
        <f t="shared" si="74"/>
        <v>11.800532277323615</v>
      </c>
      <c r="AO98" t="str">
        <f t="shared" si="75"/>
        <v/>
      </c>
      <c r="AP98" t="str">
        <f t="shared" si="75"/>
        <v/>
      </c>
      <c r="AQ98" t="str">
        <f t="shared" si="75"/>
        <v/>
      </c>
      <c r="AR98" t="str">
        <f t="shared" si="75"/>
        <v/>
      </c>
      <c r="AS98" t="str">
        <f t="shared" si="75"/>
        <v/>
      </c>
      <c r="AT98" t="str">
        <f t="shared" si="75"/>
        <v/>
      </c>
      <c r="AU98" s="47" t="str">
        <f t="shared" si="85"/>
        <v/>
      </c>
      <c r="AV98" t="str">
        <f t="shared" si="76"/>
        <v/>
      </c>
      <c r="AW98" t="str">
        <f t="shared" si="77"/>
        <v/>
      </c>
      <c r="AX98" t="str">
        <f t="shared" si="78"/>
        <v/>
      </c>
      <c r="BA98">
        <f t="shared" si="86"/>
        <v>11.800532277323615</v>
      </c>
      <c r="BB98">
        <f t="shared" si="87"/>
        <v>11.800532277323615</v>
      </c>
      <c r="BC98" t="str">
        <f t="shared" si="79"/>
        <v/>
      </c>
      <c r="BD98" t="str">
        <f t="shared" si="79"/>
        <v/>
      </c>
      <c r="BE98" t="str">
        <f t="shared" si="79"/>
        <v/>
      </c>
      <c r="BF98" t="str">
        <f t="shared" si="79"/>
        <v/>
      </c>
      <c r="BG98" t="str">
        <f t="shared" si="79"/>
        <v/>
      </c>
      <c r="BH98" t="str">
        <f t="shared" si="79"/>
        <v/>
      </c>
      <c r="BI98" t="str">
        <f t="shared" si="80"/>
        <v/>
      </c>
      <c r="BL98">
        <f t="shared" si="88"/>
        <v>11.800532277323615</v>
      </c>
      <c r="BM98">
        <f t="shared" si="89"/>
        <v>11.800532277323615</v>
      </c>
      <c r="BN98" t="str">
        <f t="shared" si="90"/>
        <v/>
      </c>
      <c r="BO98">
        <f t="shared" si="90"/>
        <v>3.8715393580136463E-3</v>
      </c>
      <c r="BP98" t="str">
        <f t="shared" si="90"/>
        <v/>
      </c>
      <c r="BQ98">
        <f t="shared" si="90"/>
        <v>3.8715393580136463E-3</v>
      </c>
      <c r="BR98" t="str">
        <f t="shared" si="90"/>
        <v/>
      </c>
      <c r="BS98" t="str">
        <f t="shared" si="90"/>
        <v/>
      </c>
      <c r="BV98" s="1">
        <f t="shared" si="91"/>
        <v>5.6138400266558092E-4</v>
      </c>
      <c r="BW98">
        <f t="shared" si="92"/>
        <v>6.3173112861157415E-17</v>
      </c>
      <c r="BX98">
        <f t="shared" si="93"/>
        <v>1.0992530348433851E-13</v>
      </c>
      <c r="BY98">
        <f t="shared" si="96"/>
        <v>10.749260032714075</v>
      </c>
      <c r="CF98" s="45">
        <f t="shared" si="94"/>
        <v>3.1586556430578633E-3</v>
      </c>
      <c r="CG98">
        <f t="shared" si="62"/>
        <v>1.9688342997428356E-2</v>
      </c>
      <c r="CH98">
        <f t="shared" si="62"/>
        <v>4.992097749306295E-3</v>
      </c>
      <c r="CI98">
        <f t="shared" si="62"/>
        <v>0</v>
      </c>
      <c r="CJ98">
        <f t="shared" si="62"/>
        <v>1.9999683414628329E-2</v>
      </c>
      <c r="CK98">
        <f t="shared" si="62"/>
        <v>0</v>
      </c>
      <c r="CL98">
        <f t="shared" si="62"/>
        <v>4.9999996033223857E-3</v>
      </c>
      <c r="CM98" s="45">
        <f t="shared" si="95"/>
        <v>3.6826886701628657E-3</v>
      </c>
      <c r="CP98" s="45">
        <f>0</f>
        <v>0</v>
      </c>
      <c r="CQ98">
        <f t="shared" si="63"/>
        <v>7.7914250642910574E-5</v>
      </c>
      <c r="CR98">
        <f t="shared" si="63"/>
        <v>0</v>
      </c>
      <c r="CS98">
        <f t="shared" si="63"/>
        <v>7.9135069064851586E-7</v>
      </c>
      <c r="CT98">
        <f t="shared" si="63"/>
        <v>7.9146342917214877E-8</v>
      </c>
      <c r="CU98">
        <f t="shared" si="63"/>
        <v>0</v>
      </c>
      <c r="CV98">
        <f t="shared" si="63"/>
        <v>0</v>
      </c>
      <c r="CW98" s="45">
        <f t="shared" si="81"/>
        <v>7.91475957657658E-13</v>
      </c>
    </row>
    <row r="99" spans="2:101">
      <c r="B99" s="56">
        <v>25.4</v>
      </c>
      <c r="C99" s="57">
        <f t="shared" si="64"/>
        <v>5.3999999999999986</v>
      </c>
      <c r="D99" s="58">
        <f t="shared" si="82"/>
        <v>1.6940618240436791</v>
      </c>
      <c r="E99" s="58">
        <f t="shared" si="83"/>
        <v>11.820324723274462</v>
      </c>
      <c r="F99" s="57">
        <f t="shared" si="84"/>
        <v>91.463555466246348</v>
      </c>
      <c r="I99">
        <f t="shared" si="65"/>
        <v>1.6940618240436792E-3</v>
      </c>
      <c r="J99">
        <f t="shared" si="66"/>
        <v>-3.3059381759563211E-3</v>
      </c>
      <c r="K99">
        <f t="shared" si="66"/>
        <v>-8.3059381759563213E-3</v>
      </c>
      <c r="L99">
        <f t="shared" si="66"/>
        <v>-1.330593817595632E-2</v>
      </c>
      <c r="M99">
        <f t="shared" si="66"/>
        <v>-1.830593817595632E-2</v>
      </c>
      <c r="N99">
        <f t="shared" si="66"/>
        <v>-2.3305938175956321E-2</v>
      </c>
      <c r="O99">
        <f t="shared" si="66"/>
        <v>-2.8305938175956322E-2</v>
      </c>
      <c r="P99">
        <f t="shared" si="67"/>
        <v>-3.2419195616883459E-2</v>
      </c>
      <c r="S99" s="45">
        <f t="shared" si="68"/>
        <v>1.6940618240436792E-3</v>
      </c>
      <c r="T99" t="str">
        <f t="shared" si="69"/>
        <v/>
      </c>
      <c r="U99" t="str">
        <f t="shared" si="69"/>
        <v/>
      </c>
      <c r="V99" t="str">
        <f t="shared" si="69"/>
        <v/>
      </c>
      <c r="W99" t="str">
        <f t="shared" si="69"/>
        <v/>
      </c>
      <c r="X99" t="str">
        <f t="shared" si="69"/>
        <v/>
      </c>
      <c r="Y99" t="str">
        <f t="shared" si="69"/>
        <v/>
      </c>
      <c r="Z99" s="47" t="str">
        <f t="shared" si="69"/>
        <v/>
      </c>
      <c r="AD99" s="45">
        <f t="shared" si="70"/>
        <v>1.6940618240436792E-3</v>
      </c>
      <c r="AE99" t="str">
        <f t="shared" si="71"/>
        <v/>
      </c>
      <c r="AF99" t="str">
        <f t="shared" si="72"/>
        <v/>
      </c>
      <c r="AG99" t="str">
        <f t="shared" si="72"/>
        <v/>
      </c>
      <c r="AH99" t="str">
        <f t="shared" si="72"/>
        <v/>
      </c>
      <c r="AI99" t="str">
        <f t="shared" si="72"/>
        <v/>
      </c>
      <c r="AJ99" t="str">
        <f t="shared" si="72"/>
        <v/>
      </c>
      <c r="AK99" s="47" t="str">
        <f t="shared" si="73"/>
        <v/>
      </c>
      <c r="AM99">
        <f t="shared" si="54"/>
        <v>11.820324723274462</v>
      </c>
      <c r="AN99" s="45">
        <f t="shared" si="74"/>
        <v>11.820324723274462</v>
      </c>
      <c r="AO99" t="str">
        <f t="shared" si="75"/>
        <v/>
      </c>
      <c r="AP99" t="str">
        <f t="shared" si="75"/>
        <v/>
      </c>
      <c r="AQ99" t="str">
        <f t="shared" si="75"/>
        <v/>
      </c>
      <c r="AR99" t="str">
        <f t="shared" si="75"/>
        <v/>
      </c>
      <c r="AS99" t="str">
        <f t="shared" si="75"/>
        <v/>
      </c>
      <c r="AT99" t="str">
        <f t="shared" si="75"/>
        <v/>
      </c>
      <c r="AU99" s="47" t="str">
        <f t="shared" si="85"/>
        <v/>
      </c>
      <c r="AV99" t="str">
        <f t="shared" si="76"/>
        <v/>
      </c>
      <c r="AW99" t="str">
        <f t="shared" si="77"/>
        <v/>
      </c>
      <c r="AX99" t="str">
        <f t="shared" si="78"/>
        <v/>
      </c>
      <c r="BA99">
        <f t="shared" si="86"/>
        <v>11.820324723274462</v>
      </c>
      <c r="BB99">
        <f t="shared" si="87"/>
        <v>11.820324723274462</v>
      </c>
      <c r="BC99" t="str">
        <f t="shared" si="79"/>
        <v/>
      </c>
      <c r="BD99" t="str">
        <f t="shared" si="79"/>
        <v/>
      </c>
      <c r="BE99" t="str">
        <f t="shared" si="79"/>
        <v/>
      </c>
      <c r="BF99" t="str">
        <f t="shared" si="79"/>
        <v/>
      </c>
      <c r="BG99" t="str">
        <f t="shared" si="79"/>
        <v/>
      </c>
      <c r="BH99" t="str">
        <f t="shared" si="79"/>
        <v/>
      </c>
      <c r="BI99" t="str">
        <f t="shared" si="80"/>
        <v/>
      </c>
      <c r="BL99">
        <f t="shared" si="88"/>
        <v>11.820324723274462</v>
      </c>
      <c r="BM99">
        <f t="shared" si="89"/>
        <v>11.820324723274462</v>
      </c>
      <c r="BN99" t="str">
        <f t="shared" si="90"/>
        <v/>
      </c>
      <c r="BO99">
        <f t="shared" si="90"/>
        <v>3.9802104300826696E-3</v>
      </c>
      <c r="BP99" t="str">
        <f t="shared" si="90"/>
        <v/>
      </c>
      <c r="BQ99">
        <f t="shared" si="90"/>
        <v>3.9802104300826696E-3</v>
      </c>
      <c r="BR99" t="str">
        <f t="shared" si="90"/>
        <v/>
      </c>
      <c r="BS99" t="str">
        <f t="shared" si="90"/>
        <v/>
      </c>
      <c r="BV99" s="1">
        <f t="shared" si="91"/>
        <v>5.9397861059487002E-4</v>
      </c>
      <c r="BW99">
        <f t="shared" si="92"/>
        <v>6.6118763519126424E-17</v>
      </c>
      <c r="BX99">
        <f t="shared" si="93"/>
        <v>1.085580535641632E-13</v>
      </c>
      <c r="BY99">
        <f t="shared" si="96"/>
        <v>10.773770806146391</v>
      </c>
      <c r="CF99" s="45">
        <f t="shared" si="94"/>
        <v>3.3059381759563142E-3</v>
      </c>
      <c r="CG99">
        <f t="shared" si="62"/>
        <v>1.9702020732335141E-2</v>
      </c>
      <c r="CH99">
        <f t="shared" si="62"/>
        <v>4.9924492700644347E-3</v>
      </c>
      <c r="CI99">
        <f t="shared" si="62"/>
        <v>0</v>
      </c>
      <c r="CJ99">
        <f t="shared" si="62"/>
        <v>1.9999697518579388E-2</v>
      </c>
      <c r="CK99">
        <f t="shared" si="62"/>
        <v>0</v>
      </c>
      <c r="CL99">
        <f t="shared" si="62"/>
        <v>4.9999996209947311E-3</v>
      </c>
      <c r="CM99" s="45">
        <f t="shared" si="95"/>
        <v>3.3881236096551109E-3</v>
      </c>
      <c r="CP99" s="45">
        <f>0</f>
        <v>0</v>
      </c>
      <c r="CQ99">
        <f t="shared" si="63"/>
        <v>7.4494816916214289E-5</v>
      </c>
      <c r="CR99">
        <f t="shared" si="63"/>
        <v>0</v>
      </c>
      <c r="CS99">
        <f t="shared" si="63"/>
        <v>7.5610063366054914E-7</v>
      </c>
      <c r="CT99">
        <f t="shared" si="63"/>
        <v>7.562035515377571E-8</v>
      </c>
      <c r="CU99">
        <f t="shared" si="63"/>
        <v>0</v>
      </c>
      <c r="CV99">
        <f t="shared" si="63"/>
        <v>0</v>
      </c>
      <c r="CW99" s="45">
        <f t="shared" si="81"/>
        <v>7.5621498858695846E-13</v>
      </c>
    </row>
    <row r="100" spans="2:101">
      <c r="B100" s="56">
        <v>25.6</v>
      </c>
      <c r="C100" s="57">
        <f t="shared" si="64"/>
        <v>5.6000000000000014</v>
      </c>
      <c r="D100" s="58">
        <f t="shared" si="82"/>
        <v>1.5574449938237822</v>
      </c>
      <c r="E100" s="58">
        <f t="shared" si="83"/>
        <v>11.837910883935848</v>
      </c>
      <c r="F100" s="57">
        <f t="shared" si="84"/>
        <v>91.335958819923491</v>
      </c>
      <c r="I100">
        <f t="shared" si="65"/>
        <v>1.5574449938237822E-3</v>
      </c>
      <c r="J100">
        <f t="shared" si="66"/>
        <v>-3.4425550061762179E-3</v>
      </c>
      <c r="K100">
        <f t="shared" si="66"/>
        <v>-8.4425550061762184E-3</v>
      </c>
      <c r="L100">
        <f t="shared" si="66"/>
        <v>-1.3442555006176218E-2</v>
      </c>
      <c r="M100">
        <f t="shared" si="66"/>
        <v>-1.8442555006176219E-2</v>
      </c>
      <c r="N100">
        <f t="shared" si="66"/>
        <v>-2.344255500617622E-2</v>
      </c>
      <c r="O100">
        <f t="shared" si="66"/>
        <v>-2.8442555006176221E-2</v>
      </c>
      <c r="P100">
        <f t="shared" si="67"/>
        <v>-3.2555812447103351E-2</v>
      </c>
      <c r="S100" s="45">
        <f t="shared" si="68"/>
        <v>1.5574449938237822E-3</v>
      </c>
      <c r="T100" t="str">
        <f t="shared" si="69"/>
        <v/>
      </c>
      <c r="U100" t="str">
        <f t="shared" si="69"/>
        <v/>
      </c>
      <c r="V100" t="str">
        <f t="shared" si="69"/>
        <v/>
      </c>
      <c r="W100" t="str">
        <f t="shared" si="69"/>
        <v/>
      </c>
      <c r="X100" t="str">
        <f t="shared" si="69"/>
        <v/>
      </c>
      <c r="Y100" t="str">
        <f t="shared" si="69"/>
        <v/>
      </c>
      <c r="Z100" s="47" t="str">
        <f t="shared" si="69"/>
        <v/>
      </c>
      <c r="AD100" s="45">
        <f t="shared" si="70"/>
        <v>1.5574449938237822E-3</v>
      </c>
      <c r="AE100" t="str">
        <f t="shared" si="71"/>
        <v/>
      </c>
      <c r="AF100" t="str">
        <f t="shared" si="72"/>
        <v/>
      </c>
      <c r="AG100" t="str">
        <f t="shared" si="72"/>
        <v/>
      </c>
      <c r="AH100" t="str">
        <f t="shared" si="72"/>
        <v/>
      </c>
      <c r="AI100" t="str">
        <f t="shared" si="72"/>
        <v/>
      </c>
      <c r="AJ100" t="str">
        <f t="shared" si="72"/>
        <v/>
      </c>
      <c r="AK100" s="47" t="str">
        <f t="shared" si="73"/>
        <v/>
      </c>
      <c r="AM100">
        <f t="shared" si="54"/>
        <v>11.837910883935848</v>
      </c>
      <c r="AN100" s="45">
        <f t="shared" si="74"/>
        <v>11.837910883935848</v>
      </c>
      <c r="AO100" t="str">
        <f t="shared" si="75"/>
        <v/>
      </c>
      <c r="AP100" t="str">
        <f t="shared" si="75"/>
        <v/>
      </c>
      <c r="AQ100" t="str">
        <f t="shared" si="75"/>
        <v/>
      </c>
      <c r="AR100" t="str">
        <f t="shared" si="75"/>
        <v/>
      </c>
      <c r="AS100" t="str">
        <f t="shared" si="75"/>
        <v/>
      </c>
      <c r="AT100" t="str">
        <f t="shared" si="75"/>
        <v/>
      </c>
      <c r="AU100" s="47" t="str">
        <f t="shared" si="85"/>
        <v/>
      </c>
      <c r="AV100" t="str">
        <f t="shared" si="76"/>
        <v/>
      </c>
      <c r="AW100" t="str">
        <f t="shared" si="77"/>
        <v/>
      </c>
      <c r="AX100" t="str">
        <f t="shared" si="78"/>
        <v/>
      </c>
      <c r="BA100">
        <f t="shared" si="86"/>
        <v>11.837910883935848</v>
      </c>
      <c r="BB100">
        <f t="shared" si="87"/>
        <v>11.837910883935848</v>
      </c>
      <c r="BC100" t="str">
        <f t="shared" si="79"/>
        <v/>
      </c>
      <c r="BD100" t="str">
        <f t="shared" si="79"/>
        <v/>
      </c>
      <c r="BE100" t="str">
        <f t="shared" si="79"/>
        <v/>
      </c>
      <c r="BF100" t="str">
        <f t="shared" si="79"/>
        <v/>
      </c>
      <c r="BG100" t="str">
        <f t="shared" si="79"/>
        <v/>
      </c>
      <c r="BH100" t="str">
        <f t="shared" si="79"/>
        <v/>
      </c>
      <c r="BI100" t="str">
        <f t="shared" si="80"/>
        <v/>
      </c>
      <c r="BL100">
        <f t="shared" si="88"/>
        <v>11.837910883935848</v>
      </c>
      <c r="BM100">
        <f t="shared" si="89"/>
        <v>11.837910883935848</v>
      </c>
      <c r="BN100" t="str">
        <f t="shared" si="90"/>
        <v/>
      </c>
      <c r="BO100">
        <f t="shared" si="90"/>
        <v>4.0776222407290143E-3</v>
      </c>
      <c r="BP100" t="str">
        <f t="shared" si="90"/>
        <v/>
      </c>
      <c r="BQ100">
        <f t="shared" si="90"/>
        <v>4.0776222407290143E-3</v>
      </c>
      <c r="BR100" t="str">
        <f t="shared" si="90"/>
        <v/>
      </c>
      <c r="BS100" t="str">
        <f t="shared" si="90"/>
        <v/>
      </c>
      <c r="BV100" s="1">
        <f t="shared" si="91"/>
        <v>6.2483946519925257E-4</v>
      </c>
      <c r="BW100">
        <f t="shared" si="92"/>
        <v>6.8851100123524363E-17</v>
      </c>
      <c r="BX100">
        <f t="shared" si="93"/>
        <v>1.0728981525689871E-13</v>
      </c>
      <c r="BY100">
        <f t="shared" si="96"/>
        <v>10.795768452010378</v>
      </c>
      <c r="CF100" s="45">
        <f t="shared" si="94"/>
        <v>3.4425550061762231E-3</v>
      </c>
      <c r="CG100">
        <f t="shared" si="62"/>
        <v>1.9713676664152292E-2</v>
      </c>
      <c r="CH100">
        <f t="shared" si="62"/>
        <v>4.9927484840835857E-3</v>
      </c>
      <c r="CI100">
        <f t="shared" si="62"/>
        <v>0</v>
      </c>
      <c r="CJ100">
        <f t="shared" si="62"/>
        <v>1.9999709522295413E-2</v>
      </c>
      <c r="CK100">
        <f t="shared" si="62"/>
        <v>0</v>
      </c>
      <c r="CL100">
        <f t="shared" si="62"/>
        <v>4.9999996360354472E-3</v>
      </c>
      <c r="CM100" s="45">
        <f t="shared" si="95"/>
        <v>3.1148899537168442E-3</v>
      </c>
      <c r="CP100" s="45">
        <f>0</f>
        <v>0</v>
      </c>
      <c r="CQ100">
        <f t="shared" si="63"/>
        <v>7.158083396192777E-5</v>
      </c>
      <c r="CR100">
        <f t="shared" si="63"/>
        <v>0</v>
      </c>
      <c r="CS100">
        <f t="shared" si="63"/>
        <v>7.2609934941946765E-7</v>
      </c>
      <c r="CT100">
        <f t="shared" si="63"/>
        <v>7.2619426147201217E-8</v>
      </c>
      <c r="CU100">
        <f t="shared" si="63"/>
        <v>0</v>
      </c>
      <c r="CV100">
        <f t="shared" si="63"/>
        <v>0</v>
      </c>
      <c r="CW100" s="45">
        <f t="shared" si="81"/>
        <v>7.2620480878730759E-13</v>
      </c>
    </row>
    <row r="101" spans="2:101">
      <c r="B101" s="56">
        <v>25.8</v>
      </c>
      <c r="C101" s="57">
        <f t="shared" si="64"/>
        <v>5.8000000000000007</v>
      </c>
      <c r="D101" s="58">
        <f t="shared" si="82"/>
        <v>1.4308213092142403</v>
      </c>
      <c r="E101" s="58">
        <f t="shared" si="83"/>
        <v>11.853598287099484</v>
      </c>
      <c r="F101" s="57">
        <f t="shared" si="84"/>
        <v>91.217087191753961</v>
      </c>
      <c r="I101">
        <f t="shared" si="65"/>
        <v>1.4308213092142402E-3</v>
      </c>
      <c r="J101">
        <f t="shared" si="66"/>
        <v>-3.5691786907857599E-3</v>
      </c>
      <c r="K101">
        <f t="shared" si="66"/>
        <v>-8.5691786907857604E-3</v>
      </c>
      <c r="L101">
        <f t="shared" si="66"/>
        <v>-1.356917869078576E-2</v>
      </c>
      <c r="M101">
        <f t="shared" si="66"/>
        <v>-1.8569178690785761E-2</v>
      </c>
      <c r="N101">
        <f t="shared" si="66"/>
        <v>-2.3569178690785762E-2</v>
      </c>
      <c r="O101">
        <f t="shared" si="66"/>
        <v>-2.8569178690785763E-2</v>
      </c>
      <c r="P101">
        <f t="shared" si="67"/>
        <v>-3.2682436131712893E-2</v>
      </c>
      <c r="S101" s="45">
        <f t="shared" si="68"/>
        <v>1.4308213092142402E-3</v>
      </c>
      <c r="T101" t="str">
        <f t="shared" si="69"/>
        <v/>
      </c>
      <c r="U101" t="str">
        <f t="shared" si="69"/>
        <v/>
      </c>
      <c r="V101" t="str">
        <f t="shared" si="69"/>
        <v/>
      </c>
      <c r="W101" t="str">
        <f t="shared" si="69"/>
        <v/>
      </c>
      <c r="X101" t="str">
        <f t="shared" si="69"/>
        <v/>
      </c>
      <c r="Y101" t="str">
        <f t="shared" si="69"/>
        <v/>
      </c>
      <c r="Z101" s="47" t="str">
        <f t="shared" si="69"/>
        <v/>
      </c>
      <c r="AD101" s="45">
        <f t="shared" si="70"/>
        <v>1.4308213092142402E-3</v>
      </c>
      <c r="AE101" t="str">
        <f t="shared" si="71"/>
        <v/>
      </c>
      <c r="AF101" t="str">
        <f t="shared" si="72"/>
        <v/>
      </c>
      <c r="AG101" t="str">
        <f t="shared" si="72"/>
        <v/>
      </c>
      <c r="AH101" t="str">
        <f t="shared" si="72"/>
        <v/>
      </c>
      <c r="AI101" t="str">
        <f t="shared" si="72"/>
        <v/>
      </c>
      <c r="AJ101" t="str">
        <f t="shared" si="72"/>
        <v/>
      </c>
      <c r="AK101" s="47" t="str">
        <f t="shared" si="73"/>
        <v/>
      </c>
      <c r="AM101">
        <f t="shared" si="54"/>
        <v>11.853598287099484</v>
      </c>
      <c r="AN101" s="45">
        <f t="shared" si="74"/>
        <v>11.853598287099484</v>
      </c>
      <c r="AO101" t="str">
        <f t="shared" si="75"/>
        <v/>
      </c>
      <c r="AP101" t="str">
        <f t="shared" si="75"/>
        <v/>
      </c>
      <c r="AQ101" t="str">
        <f t="shared" si="75"/>
        <v/>
      </c>
      <c r="AR101" t="str">
        <f t="shared" si="75"/>
        <v/>
      </c>
      <c r="AS101" t="str">
        <f t="shared" si="75"/>
        <v/>
      </c>
      <c r="AT101" t="str">
        <f t="shared" si="75"/>
        <v/>
      </c>
      <c r="AU101" s="47" t="str">
        <f t="shared" si="85"/>
        <v/>
      </c>
      <c r="AV101" t="str">
        <f t="shared" si="76"/>
        <v/>
      </c>
      <c r="AW101" t="str">
        <f t="shared" si="77"/>
        <v/>
      </c>
      <c r="AX101" t="str">
        <f t="shared" si="78"/>
        <v/>
      </c>
      <c r="BA101">
        <f t="shared" si="86"/>
        <v>11.853598287099484</v>
      </c>
      <c r="BB101">
        <f t="shared" si="87"/>
        <v>11.853598287099484</v>
      </c>
      <c r="BC101" t="str">
        <f t="shared" si="79"/>
        <v/>
      </c>
      <c r="BD101" t="str">
        <f t="shared" si="79"/>
        <v/>
      </c>
      <c r="BE101" t="str">
        <f t="shared" si="79"/>
        <v/>
      </c>
      <c r="BF101" t="str">
        <f t="shared" si="79"/>
        <v/>
      </c>
      <c r="BG101" t="str">
        <f t="shared" si="79"/>
        <v/>
      </c>
      <c r="BH101" t="str">
        <f t="shared" si="79"/>
        <v/>
      </c>
      <c r="BI101" t="str">
        <f t="shared" si="80"/>
        <v/>
      </c>
      <c r="BL101">
        <f t="shared" si="88"/>
        <v>11.853598287099484</v>
      </c>
      <c r="BM101">
        <f t="shared" si="89"/>
        <v>11.853598287099484</v>
      </c>
      <c r="BN101" t="str">
        <f t="shared" si="90"/>
        <v/>
      </c>
      <c r="BO101">
        <f t="shared" si="90"/>
        <v>4.1651350958798556E-3</v>
      </c>
      <c r="BP101" t="str">
        <f t="shared" si="90"/>
        <v/>
      </c>
      <c r="BQ101">
        <f t="shared" si="90"/>
        <v>4.1651350958798556E-3</v>
      </c>
      <c r="BR101" t="str">
        <f t="shared" si="90"/>
        <v/>
      </c>
      <c r="BS101" t="str">
        <f t="shared" si="90"/>
        <v/>
      </c>
      <c r="BV101" s="1">
        <f t="shared" si="91"/>
        <v>6.5399563502958706E-4</v>
      </c>
      <c r="BW101">
        <f t="shared" si="92"/>
        <v>7.1383573815715193E-17</v>
      </c>
      <c r="BX101">
        <f t="shared" si="93"/>
        <v>1.061143450957896E-13</v>
      </c>
      <c r="BY101">
        <f t="shared" si="96"/>
        <v>10.815574849717402</v>
      </c>
      <c r="CF101" s="45">
        <f t="shared" si="94"/>
        <v>3.5691786907857503E-3</v>
      </c>
      <c r="CG101">
        <f t="shared" si="62"/>
        <v>1.9723694217545561E-2</v>
      </c>
      <c r="CH101">
        <f t="shared" si="62"/>
        <v>4.9930053860864736E-3</v>
      </c>
      <c r="CI101">
        <f t="shared" si="62"/>
        <v>0</v>
      </c>
      <c r="CJ101">
        <f t="shared" si="62"/>
        <v>1.9999719827423056E-2</v>
      </c>
      <c r="CK101">
        <f t="shared" si="62"/>
        <v>0</v>
      </c>
      <c r="CL101">
        <f t="shared" si="62"/>
        <v>4.9999996489478102E-3</v>
      </c>
      <c r="CM101" s="45">
        <f t="shared" si="95"/>
        <v>2.8616425883622935E-3</v>
      </c>
      <c r="CP101" s="45">
        <f>0</f>
        <v>0</v>
      </c>
      <c r="CQ101">
        <f t="shared" si="63"/>
        <v>6.9076445613610465E-5</v>
      </c>
      <c r="CR101">
        <f t="shared" si="63"/>
        <v>0</v>
      </c>
      <c r="CS101">
        <f t="shared" si="63"/>
        <v>7.0034314473544399E-7</v>
      </c>
      <c r="CT101">
        <f t="shared" si="63"/>
        <v>7.0043144236006693E-8</v>
      </c>
      <c r="CU101">
        <f t="shared" si="63"/>
        <v>0</v>
      </c>
      <c r="CV101">
        <f t="shared" si="63"/>
        <v>0</v>
      </c>
      <c r="CW101" s="45">
        <f t="shared" si="81"/>
        <v>7.0044125458162993E-13</v>
      </c>
    </row>
    <row r="102" spans="2:101">
      <c r="B102" s="56">
        <v>26</v>
      </c>
      <c r="C102" s="57">
        <f t="shared" si="64"/>
        <v>6</v>
      </c>
      <c r="D102" s="58">
        <f t="shared" si="82"/>
        <v>1.3135520991362188</v>
      </c>
      <c r="E102" s="58">
        <f t="shared" si="83"/>
        <v>11.867638096231254</v>
      </c>
      <c r="F102" s="57">
        <f t="shared" si="84"/>
        <v>91.106528545213649</v>
      </c>
      <c r="I102">
        <f t="shared" si="65"/>
        <v>1.3135520991362189E-3</v>
      </c>
      <c r="J102">
        <f t="shared" si="66"/>
        <v>-3.686447900863781E-3</v>
      </c>
      <c r="K102">
        <f t="shared" si="66"/>
        <v>-8.6864479008637811E-3</v>
      </c>
      <c r="L102">
        <f t="shared" si="66"/>
        <v>-1.368644790086378E-2</v>
      </c>
      <c r="M102">
        <f t="shared" si="66"/>
        <v>-1.8686447900863781E-2</v>
      </c>
      <c r="N102">
        <f t="shared" si="66"/>
        <v>-2.3686447900863782E-2</v>
      </c>
      <c r="O102">
        <f t="shared" si="66"/>
        <v>-2.8686447900863783E-2</v>
      </c>
      <c r="P102">
        <f t="shared" si="67"/>
        <v>-3.279970534179092E-2</v>
      </c>
      <c r="S102" s="45">
        <f t="shared" si="68"/>
        <v>1.3135520991362189E-3</v>
      </c>
      <c r="T102" t="str">
        <f t="shared" si="69"/>
        <v/>
      </c>
      <c r="U102" t="str">
        <f t="shared" si="69"/>
        <v/>
      </c>
      <c r="V102" t="str">
        <f t="shared" si="69"/>
        <v/>
      </c>
      <c r="W102" t="str">
        <f t="shared" si="69"/>
        <v/>
      </c>
      <c r="X102" t="str">
        <f t="shared" si="69"/>
        <v/>
      </c>
      <c r="Y102" t="str">
        <f t="shared" si="69"/>
        <v/>
      </c>
      <c r="Z102" s="47" t="str">
        <f t="shared" si="69"/>
        <v/>
      </c>
      <c r="AD102" s="45">
        <f t="shared" si="70"/>
        <v>1.3135520991362189E-3</v>
      </c>
      <c r="AE102" t="str">
        <f t="shared" si="71"/>
        <v/>
      </c>
      <c r="AF102" t="str">
        <f t="shared" si="72"/>
        <v/>
      </c>
      <c r="AG102" t="str">
        <f t="shared" si="72"/>
        <v/>
      </c>
      <c r="AH102" t="str">
        <f t="shared" si="72"/>
        <v/>
      </c>
      <c r="AI102" t="str">
        <f t="shared" si="72"/>
        <v/>
      </c>
      <c r="AJ102" t="str">
        <f t="shared" si="72"/>
        <v/>
      </c>
      <c r="AK102" s="47" t="str">
        <f t="shared" si="73"/>
        <v/>
      </c>
      <c r="AM102">
        <f t="shared" si="54"/>
        <v>11.867638096231254</v>
      </c>
      <c r="AN102" s="45">
        <f t="shared" si="74"/>
        <v>11.867638096231254</v>
      </c>
      <c r="AO102" t="str">
        <f t="shared" si="75"/>
        <v/>
      </c>
      <c r="AP102" t="str">
        <f t="shared" si="75"/>
        <v/>
      </c>
      <c r="AQ102" t="str">
        <f t="shared" si="75"/>
        <v/>
      </c>
      <c r="AR102" t="str">
        <f t="shared" si="75"/>
        <v/>
      </c>
      <c r="AS102" t="str">
        <f t="shared" si="75"/>
        <v/>
      </c>
      <c r="AT102" t="str">
        <f t="shared" si="75"/>
        <v/>
      </c>
      <c r="AU102" s="47" t="str">
        <f t="shared" si="85"/>
        <v/>
      </c>
      <c r="AV102" t="str">
        <f t="shared" si="76"/>
        <v/>
      </c>
      <c r="AW102" t="str">
        <f t="shared" si="77"/>
        <v/>
      </c>
      <c r="AX102" t="str">
        <f t="shared" si="78"/>
        <v/>
      </c>
      <c r="BA102">
        <f t="shared" si="86"/>
        <v>11.867638096231254</v>
      </c>
      <c r="BB102">
        <f t="shared" si="87"/>
        <v>11.867638096231254</v>
      </c>
      <c r="BC102" t="str">
        <f t="shared" si="79"/>
        <v/>
      </c>
      <c r="BD102" t="str">
        <f t="shared" si="79"/>
        <v/>
      </c>
      <c r="BE102" t="str">
        <f t="shared" si="79"/>
        <v/>
      </c>
      <c r="BF102" t="str">
        <f t="shared" si="79"/>
        <v/>
      </c>
      <c r="BG102" t="str">
        <f t="shared" si="79"/>
        <v/>
      </c>
      <c r="BH102" t="str">
        <f t="shared" si="79"/>
        <v/>
      </c>
      <c r="BI102" t="str">
        <f t="shared" si="80"/>
        <v/>
      </c>
      <c r="BL102">
        <f t="shared" si="88"/>
        <v>11.867638096231254</v>
      </c>
      <c r="BM102">
        <f t="shared" si="89"/>
        <v>11.867638096231254</v>
      </c>
      <c r="BN102" t="str">
        <f t="shared" si="90"/>
        <v/>
      </c>
      <c r="BO102">
        <f t="shared" si="90"/>
        <v>4.2439072252965443E-3</v>
      </c>
      <c r="BP102" t="str">
        <f t="shared" si="90"/>
        <v/>
      </c>
      <c r="BQ102">
        <f t="shared" si="90"/>
        <v>4.2439072252965443E-3</v>
      </c>
      <c r="BR102" t="str">
        <f t="shared" si="90"/>
        <v/>
      </c>
      <c r="BS102" t="str">
        <f t="shared" si="90"/>
        <v/>
      </c>
      <c r="BV102" s="1">
        <f t="shared" si="91"/>
        <v>6.8148368993481998E-4</v>
      </c>
      <c r="BW102">
        <f t="shared" si="92"/>
        <v>7.3728958017275615E-17</v>
      </c>
      <c r="BX102">
        <f t="shared" si="93"/>
        <v>1.0502571418374014E-13</v>
      </c>
      <c r="BY102">
        <f t="shared" si="96"/>
        <v>10.833455466251294</v>
      </c>
      <c r="CF102" s="45">
        <f t="shared" si="94"/>
        <v>3.6864479008637784E-3</v>
      </c>
      <c r="CG102">
        <f t="shared" si="62"/>
        <v>1.9732366133147789E-2</v>
      </c>
      <c r="CH102">
        <f t="shared" si="62"/>
        <v>4.9932275896419536E-3</v>
      </c>
      <c r="CI102">
        <f t="shared" si="62"/>
        <v>0</v>
      </c>
      <c r="CJ102">
        <f t="shared" si="62"/>
        <v>1.9999728739842827E-2</v>
      </c>
      <c r="CK102">
        <f t="shared" si="62"/>
        <v>0</v>
      </c>
      <c r="CL102">
        <f t="shared" si="62"/>
        <v>4.9999996601150943E-3</v>
      </c>
      <c r="CM102" s="45">
        <f t="shared" si="95"/>
        <v>2.6271041715484993E-3</v>
      </c>
      <c r="CP102" s="45">
        <f>0</f>
        <v>0</v>
      </c>
      <c r="CQ102">
        <f t="shared" si="63"/>
        <v>6.6908466713052716E-5</v>
      </c>
      <c r="CR102">
        <f t="shared" si="63"/>
        <v>0</v>
      </c>
      <c r="CS102">
        <f t="shared" si="63"/>
        <v>6.7806762319974645E-7</v>
      </c>
      <c r="CT102">
        <f t="shared" si="63"/>
        <v>6.7815039292826461E-8</v>
      </c>
      <c r="CU102">
        <f t="shared" si="63"/>
        <v>0</v>
      </c>
      <c r="CV102">
        <f t="shared" si="63"/>
        <v>0</v>
      </c>
      <c r="CW102" s="45">
        <f t="shared" si="81"/>
        <v>6.7815959081212263E-13</v>
      </c>
    </row>
    <row r="103" spans="2:101">
      <c r="B103" s="56">
        <v>26.2</v>
      </c>
      <c r="C103" s="57">
        <f t="shared" si="64"/>
        <v>6.1999999999999993</v>
      </c>
      <c r="D103" s="58">
        <f t="shared" si="82"/>
        <v>1.205031575956647</v>
      </c>
      <c r="E103" s="58">
        <f t="shared" si="83"/>
        <v>11.880238162372217</v>
      </c>
      <c r="F103" s="57">
        <f t="shared" si="84"/>
        <v>91.003853153895108</v>
      </c>
      <c r="I103">
        <f t="shared" si="65"/>
        <v>1.205031575956647E-3</v>
      </c>
      <c r="J103">
        <f t="shared" si="66"/>
        <v>-3.7949684240433531E-3</v>
      </c>
      <c r="K103">
        <f t="shared" si="66"/>
        <v>-8.7949684240433527E-3</v>
      </c>
      <c r="L103">
        <f t="shared" si="66"/>
        <v>-1.3794968424043352E-2</v>
      </c>
      <c r="M103">
        <f t="shared" si="66"/>
        <v>-1.8794968424043355E-2</v>
      </c>
      <c r="N103">
        <f t="shared" si="66"/>
        <v>-2.3794968424043356E-2</v>
      </c>
      <c r="O103">
        <f t="shared" si="66"/>
        <v>-2.8794968424043357E-2</v>
      </c>
      <c r="P103">
        <f t="shared" si="67"/>
        <v>-3.290822586497049E-2</v>
      </c>
      <c r="S103" s="45">
        <f t="shared" si="68"/>
        <v>1.205031575956647E-3</v>
      </c>
      <c r="T103" t="str">
        <f t="shared" si="69"/>
        <v/>
      </c>
      <c r="U103" t="str">
        <f t="shared" si="69"/>
        <v/>
      </c>
      <c r="V103" t="str">
        <f t="shared" si="69"/>
        <v/>
      </c>
      <c r="W103" t="str">
        <f t="shared" si="69"/>
        <v/>
      </c>
      <c r="X103" t="str">
        <f t="shared" si="69"/>
        <v/>
      </c>
      <c r="Y103" t="str">
        <f t="shared" si="69"/>
        <v/>
      </c>
      <c r="Z103" s="47" t="str">
        <f t="shared" si="69"/>
        <v/>
      </c>
      <c r="AD103" s="45">
        <f t="shared" si="70"/>
        <v>1.205031575956647E-3</v>
      </c>
      <c r="AE103" t="str">
        <f t="shared" si="71"/>
        <v/>
      </c>
      <c r="AF103" t="str">
        <f t="shared" si="72"/>
        <v/>
      </c>
      <c r="AG103" t="str">
        <f t="shared" si="72"/>
        <v/>
      </c>
      <c r="AH103" t="str">
        <f t="shared" si="72"/>
        <v/>
      </c>
      <c r="AI103" t="str">
        <f t="shared" si="72"/>
        <v/>
      </c>
      <c r="AJ103" t="str">
        <f t="shared" si="72"/>
        <v/>
      </c>
      <c r="AK103" s="47" t="str">
        <f t="shared" si="73"/>
        <v/>
      </c>
      <c r="AM103">
        <f t="shared" si="54"/>
        <v>11.880238162372217</v>
      </c>
      <c r="AN103" s="45">
        <f t="shared" si="74"/>
        <v>11.880238162372217</v>
      </c>
      <c r="AO103" t="str">
        <f t="shared" si="75"/>
        <v/>
      </c>
      <c r="AP103" t="str">
        <f t="shared" si="75"/>
        <v/>
      </c>
      <c r="AQ103" t="str">
        <f t="shared" si="75"/>
        <v/>
      </c>
      <c r="AR103" t="str">
        <f t="shared" si="75"/>
        <v/>
      </c>
      <c r="AS103" t="str">
        <f t="shared" si="75"/>
        <v/>
      </c>
      <c r="AT103" t="str">
        <f t="shared" si="75"/>
        <v/>
      </c>
      <c r="AU103" s="47" t="str">
        <f t="shared" si="85"/>
        <v/>
      </c>
      <c r="AV103" t="str">
        <f t="shared" si="76"/>
        <v/>
      </c>
      <c r="AW103" t="str">
        <f t="shared" si="77"/>
        <v/>
      </c>
      <c r="AX103" t="str">
        <f t="shared" si="78"/>
        <v/>
      </c>
      <c r="BA103">
        <f t="shared" si="86"/>
        <v>11.880238162372217</v>
      </c>
      <c r="BB103">
        <f t="shared" si="87"/>
        <v>11.880238162372217</v>
      </c>
      <c r="BC103" t="str">
        <f t="shared" si="79"/>
        <v/>
      </c>
      <c r="BD103" t="str">
        <f t="shared" si="79"/>
        <v/>
      </c>
      <c r="BE103" t="str">
        <f t="shared" si="79"/>
        <v/>
      </c>
      <c r="BF103" t="str">
        <f t="shared" si="79"/>
        <v/>
      </c>
      <c r="BG103" t="str">
        <f t="shared" si="79"/>
        <v/>
      </c>
      <c r="BH103" t="str">
        <f t="shared" si="79"/>
        <v/>
      </c>
      <c r="BI103" t="str">
        <f t="shared" si="80"/>
        <v/>
      </c>
      <c r="BL103">
        <f t="shared" si="88"/>
        <v>11.880238162372217</v>
      </c>
      <c r="BM103">
        <f t="shared" si="89"/>
        <v>11.880238162372217</v>
      </c>
      <c r="BN103" t="str">
        <f t="shared" si="90"/>
        <v/>
      </c>
      <c r="BO103">
        <f t="shared" si="90"/>
        <v>4.3149312664600486E-3</v>
      </c>
      <c r="BP103" t="str">
        <f t="shared" si="90"/>
        <v/>
      </c>
      <c r="BQ103">
        <f t="shared" si="90"/>
        <v>4.3149312664600486E-3</v>
      </c>
      <c r="BR103" t="str">
        <f t="shared" si="90"/>
        <v/>
      </c>
      <c r="BS103" t="str">
        <f t="shared" si="90"/>
        <v/>
      </c>
      <c r="BV103" s="1">
        <f t="shared" si="91"/>
        <v>7.0734668612216231E-4</v>
      </c>
      <c r="BW103">
        <f t="shared" si="92"/>
        <v>7.5899368480867062E-17</v>
      </c>
      <c r="BX103">
        <f t="shared" si="93"/>
        <v>1.0401829888652392E-13</v>
      </c>
      <c r="BY103">
        <f t="shared" si="96"/>
        <v>10.849632323226109</v>
      </c>
      <c r="CF103" s="45">
        <f t="shared" si="94"/>
        <v>3.7949684240433487E-3</v>
      </c>
      <c r="CG103">
        <f t="shared" si="62"/>
        <v>1.9739919840759474E-2</v>
      </c>
      <c r="CH103">
        <f t="shared" si="62"/>
        <v>4.9934209979636095E-3</v>
      </c>
      <c r="CI103">
        <f t="shared" si="62"/>
        <v>0</v>
      </c>
      <c r="CJ103">
        <f t="shared" si="62"/>
        <v>1.9999736496667933E-2</v>
      </c>
      <c r="CK103">
        <f t="shared" si="62"/>
        <v>0</v>
      </c>
      <c r="CL103">
        <f t="shared" si="62"/>
        <v>4.9999996698344073E-3</v>
      </c>
      <c r="CM103" s="45">
        <f t="shared" si="95"/>
        <v>2.410063128098243E-3</v>
      </c>
      <c r="CP103" s="45">
        <f>0</f>
        <v>0</v>
      </c>
      <c r="CQ103">
        <f t="shared" si="63"/>
        <v>6.5020039810132185E-5</v>
      </c>
      <c r="CR103">
        <f t="shared" si="63"/>
        <v>0</v>
      </c>
      <c r="CS103">
        <f t="shared" si="63"/>
        <v>6.5868022617791227E-7</v>
      </c>
      <c r="CT103">
        <f t="shared" si="63"/>
        <v>6.5875833017337616E-8</v>
      </c>
      <c r="CU103">
        <f t="shared" si="63"/>
        <v>0</v>
      </c>
      <c r="CV103">
        <f t="shared" si="63"/>
        <v>0</v>
      </c>
      <c r="CW103" s="45">
        <f t="shared" si="81"/>
        <v>6.5876700953847936E-13</v>
      </c>
    </row>
    <row r="104" spans="2:101">
      <c r="B104" s="56">
        <v>26.4</v>
      </c>
      <c r="C104" s="57">
        <f t="shared" si="64"/>
        <v>6.3999999999999986</v>
      </c>
      <c r="D104" s="58">
        <f t="shared" si="82"/>
        <v>1.1046858020463881</v>
      </c>
      <c r="E104" s="58">
        <f t="shared" si="83"/>
        <v>11.891572489491329</v>
      </c>
      <c r="F104" s="57">
        <f t="shared" si="84"/>
        <v>90.908625969479729</v>
      </c>
      <c r="I104">
        <f t="shared" si="65"/>
        <v>1.1046858020463881E-3</v>
      </c>
      <c r="J104">
        <f t="shared" si="66"/>
        <v>-3.8953141979536123E-3</v>
      </c>
      <c r="K104">
        <f t="shared" si="66"/>
        <v>-8.8953141979536115E-3</v>
      </c>
      <c r="L104">
        <f t="shared" si="66"/>
        <v>-1.3895314197953611E-2</v>
      </c>
      <c r="M104">
        <f t="shared" si="66"/>
        <v>-1.8895314197953612E-2</v>
      </c>
      <c r="N104">
        <f t="shared" si="66"/>
        <v>-2.3895314197953613E-2</v>
      </c>
      <c r="O104">
        <f t="shared" si="66"/>
        <v>-2.8895314197953614E-2</v>
      </c>
      <c r="P104">
        <f t="shared" si="67"/>
        <v>-3.3008571638880747E-2</v>
      </c>
      <c r="S104" s="45">
        <f t="shared" si="68"/>
        <v>1.1046858020463881E-3</v>
      </c>
      <c r="T104" t="str">
        <f t="shared" si="69"/>
        <v/>
      </c>
      <c r="U104" t="str">
        <f t="shared" si="69"/>
        <v/>
      </c>
      <c r="V104" t="str">
        <f t="shared" si="69"/>
        <v/>
      </c>
      <c r="W104" t="str">
        <f t="shared" si="69"/>
        <v/>
      </c>
      <c r="X104" t="str">
        <f t="shared" si="69"/>
        <v/>
      </c>
      <c r="Y104" t="str">
        <f t="shared" si="69"/>
        <v/>
      </c>
      <c r="Z104" s="47" t="str">
        <f t="shared" si="69"/>
        <v/>
      </c>
      <c r="AD104" s="45">
        <f t="shared" si="70"/>
        <v>1.1046858020463881E-3</v>
      </c>
      <c r="AE104" t="str">
        <f t="shared" si="71"/>
        <v/>
      </c>
      <c r="AF104" t="str">
        <f t="shared" si="72"/>
        <v/>
      </c>
      <c r="AG104" t="str">
        <f t="shared" si="72"/>
        <v/>
      </c>
      <c r="AH104" t="str">
        <f t="shared" si="72"/>
        <v/>
      </c>
      <c r="AI104" t="str">
        <f t="shared" si="72"/>
        <v/>
      </c>
      <c r="AJ104" t="str">
        <f t="shared" si="72"/>
        <v/>
      </c>
      <c r="AK104" s="47" t="str">
        <f t="shared" si="73"/>
        <v/>
      </c>
      <c r="AM104">
        <f t="shared" si="54"/>
        <v>11.891572489491329</v>
      </c>
      <c r="AN104" s="45">
        <f t="shared" si="74"/>
        <v>11.891572489491329</v>
      </c>
      <c r="AO104" t="str">
        <f t="shared" si="75"/>
        <v/>
      </c>
      <c r="AP104" t="str">
        <f t="shared" si="75"/>
        <v/>
      </c>
      <c r="AQ104" t="str">
        <f t="shared" si="75"/>
        <v/>
      </c>
      <c r="AR104" t="str">
        <f t="shared" si="75"/>
        <v/>
      </c>
      <c r="AS104" t="str">
        <f t="shared" si="75"/>
        <v/>
      </c>
      <c r="AT104" t="str">
        <f t="shared" si="75"/>
        <v/>
      </c>
      <c r="AU104" s="47" t="str">
        <f t="shared" si="85"/>
        <v/>
      </c>
      <c r="AV104" t="str">
        <f t="shared" si="76"/>
        <v/>
      </c>
      <c r="AW104" t="str">
        <f t="shared" si="77"/>
        <v/>
      </c>
      <c r="AX104" t="str">
        <f t="shared" si="78"/>
        <v/>
      </c>
      <c r="BA104">
        <f t="shared" si="86"/>
        <v>11.891572489491329</v>
      </c>
      <c r="BB104">
        <f t="shared" si="87"/>
        <v>11.891572489491329</v>
      </c>
      <c r="BC104" t="str">
        <f t="shared" si="79"/>
        <v/>
      </c>
      <c r="BD104" t="str">
        <f t="shared" si="79"/>
        <v/>
      </c>
      <c r="BE104" t="str">
        <f t="shared" si="79"/>
        <v/>
      </c>
      <c r="BF104" t="str">
        <f t="shared" si="79"/>
        <v/>
      </c>
      <c r="BG104" t="str">
        <f t="shared" si="79"/>
        <v/>
      </c>
      <c r="BH104" t="str">
        <f t="shared" si="79"/>
        <v/>
      </c>
      <c r="BI104" t="str">
        <f t="shared" si="80"/>
        <v/>
      </c>
      <c r="BL104">
        <f t="shared" si="88"/>
        <v>11.891572489491329</v>
      </c>
      <c r="BM104">
        <f t="shared" si="89"/>
        <v>11.891572489491329</v>
      </c>
      <c r="BN104" t="str">
        <f t="shared" si="90"/>
        <v/>
      </c>
      <c r="BO104">
        <f t="shared" si="90"/>
        <v>4.3790630789070232E-3</v>
      </c>
      <c r="BP104" t="str">
        <f t="shared" si="90"/>
        <v/>
      </c>
      <c r="BQ104">
        <f t="shared" si="90"/>
        <v>4.3790630789070232E-3</v>
      </c>
      <c r="BR104" t="str">
        <f t="shared" si="90"/>
        <v/>
      </c>
      <c r="BS104" t="str">
        <f t="shared" si="90"/>
        <v/>
      </c>
      <c r="BV104" s="1">
        <f t="shared" si="91"/>
        <v>7.3163317115864203E-4</v>
      </c>
      <c r="BW104">
        <f t="shared" si="92"/>
        <v>7.7906283959072246E-17</v>
      </c>
      <c r="BX104">
        <f t="shared" si="93"/>
        <v>1.0308677123915973E-13</v>
      </c>
      <c r="BY104">
        <f t="shared" si="96"/>
        <v>10.864293387515939</v>
      </c>
      <c r="CF104" s="45">
        <f t="shared" si="94"/>
        <v>3.8953141979536092E-3</v>
      </c>
      <c r="CG104">
        <f t="shared" si="62"/>
        <v>1.974653476254979E-2</v>
      </c>
      <c r="CH104">
        <f t="shared" si="62"/>
        <v>4.9935902599813325E-3</v>
      </c>
      <c r="CI104">
        <f t="shared" si="62"/>
        <v>0</v>
      </c>
      <c r="CJ104">
        <f t="shared" si="62"/>
        <v>1.9999743284594411E-2</v>
      </c>
      <c r="CK104">
        <f t="shared" si="62"/>
        <v>0</v>
      </c>
      <c r="CL104">
        <f t="shared" si="62"/>
        <v>4.9999996783396819E-3</v>
      </c>
      <c r="CM104" s="45">
        <f t="shared" si="95"/>
        <v>2.2093715828232635E-3</v>
      </c>
      <c r="CP104" s="45">
        <f>0</f>
        <v>0</v>
      </c>
      <c r="CQ104">
        <f t="shared" si="63"/>
        <v>6.3366309362552681E-5</v>
      </c>
      <c r="CR104">
        <f t="shared" si="63"/>
        <v>0</v>
      </c>
      <c r="CS104">
        <f t="shared" si="63"/>
        <v>6.4171438189049093E-7</v>
      </c>
      <c r="CT104">
        <f t="shared" si="63"/>
        <v>6.4178851397600929E-8</v>
      </c>
      <c r="CU104">
        <f t="shared" si="63"/>
        <v>0</v>
      </c>
      <c r="CV104">
        <f t="shared" si="63"/>
        <v>0</v>
      </c>
      <c r="CW104" s="45">
        <f t="shared" si="81"/>
        <v>6.417967519316817E-13</v>
      </c>
    </row>
    <row r="105" spans="2:101">
      <c r="B105" s="56">
        <v>26.6</v>
      </c>
      <c r="C105" s="57">
        <f t="shared" si="64"/>
        <v>6.6000000000000014</v>
      </c>
      <c r="D105" s="58">
        <f t="shared" si="82"/>
        <v>1.0119716322212142</v>
      </c>
      <c r="E105" s="58">
        <f t="shared" si="83"/>
        <v>11.901788234552841</v>
      </c>
      <c r="F105" s="57">
        <f t="shared" si="84"/>
        <v>90.820414916731821</v>
      </c>
      <c r="I105">
        <f t="shared" si="65"/>
        <v>1.0119716322212141E-3</v>
      </c>
      <c r="J105">
        <f t="shared" si="66"/>
        <v>-3.988028367778786E-3</v>
      </c>
      <c r="K105">
        <f t="shared" si="66"/>
        <v>-8.9880283677787852E-3</v>
      </c>
      <c r="L105">
        <f t="shared" si="66"/>
        <v>-1.3988028367778786E-2</v>
      </c>
      <c r="M105">
        <f t="shared" si="66"/>
        <v>-1.8988028367778787E-2</v>
      </c>
      <c r="N105">
        <f t="shared" si="66"/>
        <v>-2.3988028367778788E-2</v>
      </c>
      <c r="O105">
        <f t="shared" si="66"/>
        <v>-2.8988028367778789E-2</v>
      </c>
      <c r="P105">
        <f t="shared" si="67"/>
        <v>-3.3101285808705923E-2</v>
      </c>
      <c r="S105" s="45">
        <f t="shared" si="68"/>
        <v>1.0119716322212141E-3</v>
      </c>
      <c r="T105" t="str">
        <f t="shared" si="69"/>
        <v/>
      </c>
      <c r="U105" t="str">
        <f t="shared" si="69"/>
        <v/>
      </c>
      <c r="V105" t="str">
        <f t="shared" si="69"/>
        <v/>
      </c>
      <c r="W105" t="str">
        <f t="shared" si="69"/>
        <v/>
      </c>
      <c r="X105" t="str">
        <f t="shared" si="69"/>
        <v/>
      </c>
      <c r="Y105" t="str">
        <f t="shared" si="69"/>
        <v/>
      </c>
      <c r="Z105" s="47" t="str">
        <f t="shared" si="69"/>
        <v/>
      </c>
      <c r="AD105" s="45">
        <f t="shared" si="70"/>
        <v>1.0119716322212141E-3</v>
      </c>
      <c r="AE105" t="str">
        <f t="shared" si="71"/>
        <v/>
      </c>
      <c r="AF105" t="str">
        <f t="shared" si="72"/>
        <v/>
      </c>
      <c r="AG105" t="str">
        <f t="shared" si="72"/>
        <v/>
      </c>
      <c r="AH105" t="str">
        <f t="shared" si="72"/>
        <v/>
      </c>
      <c r="AI105" t="str">
        <f t="shared" si="72"/>
        <v/>
      </c>
      <c r="AJ105" t="str">
        <f t="shared" si="72"/>
        <v/>
      </c>
      <c r="AK105" s="47" t="str">
        <f t="shared" si="73"/>
        <v/>
      </c>
      <c r="AM105">
        <f t="shared" si="54"/>
        <v>11.901788234552841</v>
      </c>
      <c r="AN105" s="45">
        <f t="shared" si="74"/>
        <v>11.901788234552841</v>
      </c>
      <c r="AO105" t="str">
        <f t="shared" si="75"/>
        <v/>
      </c>
      <c r="AP105" t="str">
        <f t="shared" si="75"/>
        <v/>
      </c>
      <c r="AQ105" t="str">
        <f t="shared" si="75"/>
        <v/>
      </c>
      <c r="AR105" t="str">
        <f t="shared" si="75"/>
        <v/>
      </c>
      <c r="AS105" t="str">
        <f t="shared" si="75"/>
        <v/>
      </c>
      <c r="AT105" t="str">
        <f t="shared" si="75"/>
        <v/>
      </c>
      <c r="AU105" s="47" t="str">
        <f t="shared" si="85"/>
        <v/>
      </c>
      <c r="AV105" t="str">
        <f t="shared" si="76"/>
        <v/>
      </c>
      <c r="AW105" t="str">
        <f t="shared" si="77"/>
        <v/>
      </c>
      <c r="AX105" t="str">
        <f t="shared" si="78"/>
        <v/>
      </c>
      <c r="BA105">
        <f t="shared" si="86"/>
        <v>11.901788234552841</v>
      </c>
      <c r="BB105">
        <f t="shared" si="87"/>
        <v>11.901788234552841</v>
      </c>
      <c r="BC105" t="str">
        <f t="shared" si="79"/>
        <v/>
      </c>
      <c r="BD105" t="str">
        <f t="shared" si="79"/>
        <v/>
      </c>
      <c r="BE105" t="str">
        <f t="shared" si="79"/>
        <v/>
      </c>
      <c r="BF105" t="str">
        <f t="shared" si="79"/>
        <v/>
      </c>
      <c r="BG105" t="str">
        <f t="shared" si="79"/>
        <v/>
      </c>
      <c r="BH105" t="str">
        <f t="shared" si="79"/>
        <v/>
      </c>
      <c r="BI105" t="str">
        <f t="shared" si="80"/>
        <v/>
      </c>
      <c r="BL105">
        <f t="shared" si="88"/>
        <v>11.901788234552841</v>
      </c>
      <c r="BM105">
        <f t="shared" si="89"/>
        <v>11.901788234552841</v>
      </c>
      <c r="BN105" t="str">
        <f t="shared" si="90"/>
        <v/>
      </c>
      <c r="BO105">
        <f t="shared" si="90"/>
        <v>4.4370447050161594E-3</v>
      </c>
      <c r="BP105" t="str">
        <f t="shared" si="90"/>
        <v/>
      </c>
      <c r="BQ105">
        <f t="shared" si="90"/>
        <v>4.4370447050161594E-3</v>
      </c>
      <c r="BR105" t="str">
        <f t="shared" si="90"/>
        <v/>
      </c>
      <c r="BS105" t="str">
        <f t="shared" si="90"/>
        <v/>
      </c>
      <c r="BV105" s="1">
        <f t="shared" si="91"/>
        <v>7.5439622492080968E-4</v>
      </c>
      <c r="BW105">
        <f t="shared" si="92"/>
        <v>7.9760567355575725E-17</v>
      </c>
      <c r="BX105">
        <f t="shared" si="93"/>
        <v>1.0222608912840331E-13</v>
      </c>
      <c r="BY105">
        <f t="shared" si="96"/>
        <v>10.877599506478791</v>
      </c>
      <c r="CF105" s="45">
        <f t="shared" si="94"/>
        <v>3.9880283677787886E-3</v>
      </c>
      <c r="CG105">
        <f t="shared" si="62"/>
        <v>1.9752354389587889E-2</v>
      </c>
      <c r="CH105">
        <f t="shared" si="62"/>
        <v>4.9937390878057033E-3</v>
      </c>
      <c r="CI105">
        <f t="shared" si="62"/>
        <v>0</v>
      </c>
      <c r="CJ105">
        <f t="shared" si="62"/>
        <v>1.9999749252670639E-2</v>
      </c>
      <c r="CK105">
        <f t="shared" si="62"/>
        <v>0</v>
      </c>
      <c r="CL105">
        <f t="shared" si="62"/>
        <v>4.9999996858176802E-3</v>
      </c>
      <c r="CM105" s="45">
        <f t="shared" si="95"/>
        <v>2.0239432454110013E-3</v>
      </c>
      <c r="CP105" s="45">
        <f>0</f>
        <v>0</v>
      </c>
      <c r="CQ105">
        <f t="shared" si="63"/>
        <v>6.191140260302779E-5</v>
      </c>
      <c r="CR105">
        <f t="shared" si="63"/>
        <v>0</v>
      </c>
      <c r="CS105">
        <f t="shared" si="63"/>
        <v>6.2679759788000364E-7</v>
      </c>
      <c r="CT105">
        <f t="shared" si="63"/>
        <v>6.2686832340067605E-8</v>
      </c>
      <c r="CU105">
        <f t="shared" si="63"/>
        <v>0</v>
      </c>
      <c r="CV105">
        <f t="shared" si="63"/>
        <v>0</v>
      </c>
      <c r="CW105" s="45">
        <f t="shared" si="81"/>
        <v>6.2687618277710806E-13</v>
      </c>
    </row>
    <row r="106" spans="2:101">
      <c r="B106" s="56">
        <v>26.8</v>
      </c>
      <c r="C106" s="57">
        <f t="shared" si="64"/>
        <v>6.8000000000000007</v>
      </c>
      <c r="D106" s="58">
        <f t="shared" si="82"/>
        <v>0.92637563840453718</v>
      </c>
      <c r="E106" s="58">
        <f t="shared" si="83"/>
        <v>11.911010974867228</v>
      </c>
      <c r="F106" s="57">
        <f t="shared" si="84"/>
        <v>90.738796480306775</v>
      </c>
      <c r="I106">
        <f t="shared" si="65"/>
        <v>9.2637563840453714E-4</v>
      </c>
      <c r="J106">
        <f t="shared" si="66"/>
        <v>-4.0736243615954633E-3</v>
      </c>
      <c r="K106">
        <f t="shared" si="66"/>
        <v>-9.0736243615954625E-3</v>
      </c>
      <c r="L106">
        <f t="shared" si="66"/>
        <v>-1.4073624361595462E-2</v>
      </c>
      <c r="M106">
        <f t="shared" si="66"/>
        <v>-1.9073624361595463E-2</v>
      </c>
      <c r="N106">
        <f t="shared" si="66"/>
        <v>-2.4073624361595464E-2</v>
      </c>
      <c r="O106">
        <f t="shared" si="66"/>
        <v>-2.9073624361595465E-2</v>
      </c>
      <c r="P106">
        <f t="shared" si="67"/>
        <v>-3.3186881802522598E-2</v>
      </c>
      <c r="S106" s="45">
        <f t="shared" si="68"/>
        <v>9.2637563840453714E-4</v>
      </c>
      <c r="T106" t="str">
        <f t="shared" si="69"/>
        <v/>
      </c>
      <c r="U106" t="str">
        <f t="shared" si="69"/>
        <v/>
      </c>
      <c r="V106" t="str">
        <f t="shared" si="69"/>
        <v/>
      </c>
      <c r="W106" t="str">
        <f t="shared" si="69"/>
        <v/>
      </c>
      <c r="X106" t="str">
        <f t="shared" si="69"/>
        <v/>
      </c>
      <c r="Y106" t="str">
        <f t="shared" si="69"/>
        <v/>
      </c>
      <c r="Z106" s="47" t="str">
        <f t="shared" si="69"/>
        <v/>
      </c>
      <c r="AD106" s="45">
        <f t="shared" si="70"/>
        <v>9.2637563840453714E-4</v>
      </c>
      <c r="AE106" t="str">
        <f t="shared" si="71"/>
        <v/>
      </c>
      <c r="AF106" t="str">
        <f t="shared" si="72"/>
        <v/>
      </c>
      <c r="AG106" t="str">
        <f t="shared" si="72"/>
        <v/>
      </c>
      <c r="AH106" t="str">
        <f t="shared" si="72"/>
        <v/>
      </c>
      <c r="AI106" t="str">
        <f t="shared" si="72"/>
        <v/>
      </c>
      <c r="AJ106" t="str">
        <f t="shared" si="72"/>
        <v/>
      </c>
      <c r="AK106" s="47" t="str">
        <f t="shared" si="73"/>
        <v/>
      </c>
      <c r="AM106">
        <f t="shared" si="54"/>
        <v>11.911010974867228</v>
      </c>
      <c r="AN106" s="45">
        <f t="shared" si="74"/>
        <v>11.911010974867228</v>
      </c>
      <c r="AO106" t="str">
        <f t="shared" si="75"/>
        <v/>
      </c>
      <c r="AP106" t="str">
        <f t="shared" si="75"/>
        <v/>
      </c>
      <c r="AQ106" t="str">
        <f t="shared" si="75"/>
        <v/>
      </c>
      <c r="AR106" t="str">
        <f t="shared" si="75"/>
        <v/>
      </c>
      <c r="AS106" t="str">
        <f t="shared" si="75"/>
        <v/>
      </c>
      <c r="AT106" t="str">
        <f t="shared" si="75"/>
        <v/>
      </c>
      <c r="AU106" s="47" t="str">
        <f t="shared" si="85"/>
        <v/>
      </c>
      <c r="AV106" t="str">
        <f t="shared" si="76"/>
        <v/>
      </c>
      <c r="AW106" t="str">
        <f t="shared" si="77"/>
        <v/>
      </c>
      <c r="AX106" t="str">
        <f t="shared" si="78"/>
        <v/>
      </c>
      <c r="BA106">
        <f t="shared" si="86"/>
        <v>11.911010974867228</v>
      </c>
      <c r="BB106">
        <f t="shared" si="87"/>
        <v>11.911010974867228</v>
      </c>
      <c r="BC106" t="str">
        <f t="shared" si="79"/>
        <v/>
      </c>
      <c r="BD106" t="str">
        <f t="shared" si="79"/>
        <v/>
      </c>
      <c r="BE106" t="str">
        <f t="shared" si="79"/>
        <v/>
      </c>
      <c r="BF106" t="str">
        <f t="shared" si="79"/>
        <v/>
      </c>
      <c r="BG106" t="str">
        <f t="shared" si="79"/>
        <v/>
      </c>
      <c r="BH106" t="str">
        <f t="shared" si="79"/>
        <v/>
      </c>
      <c r="BI106" t="str">
        <f t="shared" si="80"/>
        <v/>
      </c>
      <c r="BL106">
        <f t="shared" si="88"/>
        <v>11.911010974867228</v>
      </c>
      <c r="BM106">
        <f t="shared" si="89"/>
        <v>11.911010974867228</v>
      </c>
      <c r="BN106" t="str">
        <f t="shared" si="90"/>
        <v/>
      </c>
      <c r="BO106">
        <f t="shared" si="90"/>
        <v>4.4895228182877727E-3</v>
      </c>
      <c r="BP106" t="str">
        <f t="shared" si="90"/>
        <v/>
      </c>
      <c r="BQ106">
        <f t="shared" si="90"/>
        <v>4.4895228182877727E-3</v>
      </c>
      <c r="BR106" t="str">
        <f t="shared" si="90"/>
        <v/>
      </c>
      <c r="BS106" t="str">
        <f t="shared" si="90"/>
        <v/>
      </c>
      <c r="BV106" s="1">
        <f t="shared" si="91"/>
        <v>7.756925492737836E-4</v>
      </c>
      <c r="BW106">
        <f t="shared" si="92"/>
        <v>8.1472487231909261E-17</v>
      </c>
      <c r="BX106">
        <f t="shared" si="93"/>
        <v>1.0143148631020038E-13</v>
      </c>
      <c r="BY106">
        <f t="shared" si="96"/>
        <v>10.889689619954147</v>
      </c>
      <c r="CF106" s="45">
        <f t="shared" si="94"/>
        <v>4.0736243615954659E-3</v>
      </c>
      <c r="CG106">
        <f t="shared" si="62"/>
        <v>1.9757494885006187E-2</v>
      </c>
      <c r="CH106">
        <f t="shared" si="62"/>
        <v>4.9938704823529719E-3</v>
      </c>
      <c r="CI106">
        <f t="shared" si="62"/>
        <v>0</v>
      </c>
      <c r="CJ106">
        <f t="shared" si="62"/>
        <v>1.999975452137033E-2</v>
      </c>
      <c r="CK106">
        <f t="shared" si="62"/>
        <v>0</v>
      </c>
      <c r="CL106">
        <f t="shared" si="62"/>
        <v>4.999999692419356E-3</v>
      </c>
      <c r="CM106" s="45">
        <f t="shared" si="95"/>
        <v>1.8527512597534587E-3</v>
      </c>
      <c r="CP106" s="45">
        <f>0</f>
        <v>0</v>
      </c>
      <c r="CQ106">
        <f t="shared" si="63"/>
        <v>6.0626278748453361E-5</v>
      </c>
      <c r="CR106">
        <f t="shared" si="63"/>
        <v>0</v>
      </c>
      <c r="CS106">
        <f t="shared" si="63"/>
        <v>6.1362878943169285E-7</v>
      </c>
      <c r="CT106">
        <f t="shared" si="63"/>
        <v>6.13696574171153E-8</v>
      </c>
      <c r="CU106">
        <f t="shared" si="63"/>
        <v>0</v>
      </c>
      <c r="CV106">
        <f t="shared" si="63"/>
        <v>0</v>
      </c>
      <c r="CW106" s="45">
        <f t="shared" si="81"/>
        <v>6.1370410673330869E-13</v>
      </c>
    </row>
    <row r="107" spans="2:101">
      <c r="B107" s="56">
        <v>27</v>
      </c>
      <c r="C107" s="57">
        <f t="shared" si="64"/>
        <v>7</v>
      </c>
      <c r="D107" s="58">
        <f t="shared" si="82"/>
        <v>0.84741302241044425</v>
      </c>
      <c r="E107" s="58">
        <f t="shared" si="83"/>
        <v>11.919348733353722</v>
      </c>
      <c r="F107" s="57">
        <f t="shared" si="84"/>
        <v>90.663359450674079</v>
      </c>
      <c r="I107">
        <f t="shared" si="65"/>
        <v>8.4741302241044425E-4</v>
      </c>
      <c r="J107">
        <f t="shared" ref="J107:O122" si="97">($D107/1000)-0.5*I$25</f>
        <v>-4.152586977589556E-3</v>
      </c>
      <c r="K107">
        <f t="shared" si="97"/>
        <v>-9.1525869775895552E-3</v>
      </c>
      <c r="L107">
        <f t="shared" si="97"/>
        <v>-1.4152586977589554E-2</v>
      </c>
      <c r="M107">
        <f t="shared" si="97"/>
        <v>-1.9152586977589557E-2</v>
      </c>
      <c r="N107">
        <f t="shared" si="97"/>
        <v>-2.4152586977589558E-2</v>
      </c>
      <c r="O107">
        <f t="shared" si="97"/>
        <v>-2.9152586977589559E-2</v>
      </c>
      <c r="P107">
        <f t="shared" si="67"/>
        <v>-3.3265844418516689E-2</v>
      </c>
      <c r="S107" s="45">
        <f t="shared" si="68"/>
        <v>8.4741302241044425E-4</v>
      </c>
      <c r="T107" t="str">
        <f t="shared" si="69"/>
        <v/>
      </c>
      <c r="U107" t="str">
        <f t="shared" si="69"/>
        <v/>
      </c>
      <c r="V107" t="str">
        <f t="shared" si="69"/>
        <v/>
      </c>
      <c r="W107" t="str">
        <f t="shared" si="69"/>
        <v/>
      </c>
      <c r="X107" t="str">
        <f t="shared" si="69"/>
        <v/>
      </c>
      <c r="Y107" t="str">
        <f t="shared" si="69"/>
        <v/>
      </c>
      <c r="Z107" s="47" t="str">
        <f t="shared" si="69"/>
        <v/>
      </c>
      <c r="AD107" s="45">
        <f t="shared" si="70"/>
        <v>8.4741302241044425E-4</v>
      </c>
      <c r="AE107" t="str">
        <f t="shared" si="71"/>
        <v/>
      </c>
      <c r="AF107" t="str">
        <f t="shared" si="72"/>
        <v/>
      </c>
      <c r="AG107" t="str">
        <f t="shared" si="72"/>
        <v/>
      </c>
      <c r="AH107" t="str">
        <f t="shared" si="72"/>
        <v/>
      </c>
      <c r="AI107" t="str">
        <f t="shared" si="72"/>
        <v/>
      </c>
      <c r="AJ107" t="str">
        <f t="shared" si="72"/>
        <v/>
      </c>
      <c r="AK107" s="47" t="str">
        <f t="shared" si="73"/>
        <v/>
      </c>
      <c r="AM107">
        <f t="shared" si="54"/>
        <v>11.919348733353722</v>
      </c>
      <c r="AN107" s="45">
        <f t="shared" si="74"/>
        <v>11.919348733353722</v>
      </c>
      <c r="AO107" t="str">
        <f t="shared" si="75"/>
        <v/>
      </c>
      <c r="AP107" t="str">
        <f t="shared" si="75"/>
        <v/>
      </c>
      <c r="AQ107" t="str">
        <f t="shared" si="75"/>
        <v/>
      </c>
      <c r="AR107" t="str">
        <f t="shared" si="75"/>
        <v/>
      </c>
      <c r="AS107" t="str">
        <f t="shared" si="75"/>
        <v/>
      </c>
      <c r="AT107" t="str">
        <f t="shared" si="75"/>
        <v/>
      </c>
      <c r="AU107" s="47" t="str">
        <f t="shared" si="85"/>
        <v/>
      </c>
      <c r="AV107" t="str">
        <f t="shared" si="76"/>
        <v/>
      </c>
      <c r="AW107" t="str">
        <f t="shared" si="77"/>
        <v/>
      </c>
      <c r="AX107" t="str">
        <f t="shared" si="78"/>
        <v/>
      </c>
      <c r="BA107">
        <f t="shared" si="86"/>
        <v>11.919348733353722</v>
      </c>
      <c r="BB107">
        <f t="shared" si="87"/>
        <v>11.919348733353722</v>
      </c>
      <c r="BC107" t="str">
        <f t="shared" si="79"/>
        <v/>
      </c>
      <c r="BD107" t="str">
        <f t="shared" si="79"/>
        <v/>
      </c>
      <c r="BE107" t="str">
        <f t="shared" si="79"/>
        <v/>
      </c>
      <c r="BF107" t="str">
        <f t="shared" si="79"/>
        <v/>
      </c>
      <c r="BG107" t="str">
        <f t="shared" si="79"/>
        <v/>
      </c>
      <c r="BH107" t="str">
        <f t="shared" si="79"/>
        <v/>
      </c>
      <c r="BI107" t="str">
        <f t="shared" si="80"/>
        <v/>
      </c>
      <c r="BL107">
        <f t="shared" si="88"/>
        <v>11.919348733353722</v>
      </c>
      <c r="BM107">
        <f t="shared" si="89"/>
        <v>11.919348733353722</v>
      </c>
      <c r="BN107" t="str">
        <f t="shared" si="90"/>
        <v/>
      </c>
      <c r="BO107">
        <f t="shared" si="90"/>
        <v>4.5370636605337033E-3</v>
      </c>
      <c r="BP107" t="str">
        <f t="shared" si="90"/>
        <v/>
      </c>
      <c r="BQ107">
        <f t="shared" si="90"/>
        <v>4.5370636605337033E-3</v>
      </c>
      <c r="BR107" t="str">
        <f t="shared" si="90"/>
        <v/>
      </c>
      <c r="BS107" t="str">
        <f t="shared" si="90"/>
        <v/>
      </c>
      <c r="BV107" s="1">
        <f t="shared" si="91"/>
        <v>7.9558161619259051E-4</v>
      </c>
      <c r="BW107">
        <f t="shared" si="92"/>
        <v>8.305173955179112E-17</v>
      </c>
      <c r="BX107">
        <f t="shared" si="93"/>
        <v>1.0069846231685832E-13</v>
      </c>
      <c r="BY107">
        <f t="shared" si="96"/>
        <v>10.900684739160344</v>
      </c>
      <c r="CF107" s="45">
        <f t="shared" si="94"/>
        <v>4.152586977589556E-3</v>
      </c>
      <c r="CG107">
        <f t="shared" si="62"/>
        <v>1.9762051325687601E-2</v>
      </c>
      <c r="CH107">
        <f t="shared" si="62"/>
        <v>4.9939868966939827E-3</v>
      </c>
      <c r="CI107">
        <f t="shared" si="62"/>
        <v>0</v>
      </c>
      <c r="CJ107">
        <f t="shared" si="62"/>
        <v>1.9999759189159708E-2</v>
      </c>
      <c r="CK107">
        <f t="shared" si="62"/>
        <v>0</v>
      </c>
      <c r="CL107">
        <f t="shared" si="62"/>
        <v>4.9999996982680889E-3</v>
      </c>
      <c r="CM107" s="45">
        <f t="shared" si="95"/>
        <v>1.6948260295157364E-3</v>
      </c>
      <c r="CP107" s="45">
        <f>0</f>
        <v>0</v>
      </c>
      <c r="CQ107">
        <f t="shared" si="63"/>
        <v>5.9487168578100496E-5</v>
      </c>
      <c r="CR107">
        <f t="shared" si="63"/>
        <v>0</v>
      </c>
      <c r="CS107">
        <f t="shared" si="63"/>
        <v>6.0196186920481741E-7</v>
      </c>
      <c r="CT107">
        <f t="shared" si="63"/>
        <v>6.0202710072941375E-8</v>
      </c>
      <c r="CU107">
        <f t="shared" si="63"/>
        <v>0</v>
      </c>
      <c r="CV107">
        <f t="shared" si="63"/>
        <v>0</v>
      </c>
      <c r="CW107" s="45">
        <f t="shared" si="81"/>
        <v>6.0203434954929238E-13</v>
      </c>
    </row>
    <row r="108" spans="2:101">
      <c r="B108" s="56">
        <v>27.2</v>
      </c>
      <c r="C108" s="57">
        <f t="shared" si="64"/>
        <v>7.1999999999999993</v>
      </c>
      <c r="D108" s="58">
        <f t="shared" si="82"/>
        <v>0.77462652230966422</v>
      </c>
      <c r="E108" s="58">
        <f t="shared" si="83"/>
        <v>11.926895097619864</v>
      </c>
      <c r="F108" s="57">
        <f t="shared" si="84"/>
        <v>90.593707394626136</v>
      </c>
      <c r="I108">
        <f t="shared" si="65"/>
        <v>7.7462652230966421E-4</v>
      </c>
      <c r="J108">
        <f t="shared" si="97"/>
        <v>-4.2253734776903362E-3</v>
      </c>
      <c r="K108">
        <f t="shared" si="97"/>
        <v>-9.2253734776903355E-3</v>
      </c>
      <c r="L108">
        <f t="shared" si="97"/>
        <v>-1.4225373477690335E-2</v>
      </c>
      <c r="M108">
        <f t="shared" si="97"/>
        <v>-1.9225373477690336E-2</v>
      </c>
      <c r="N108">
        <f t="shared" si="97"/>
        <v>-2.4225373477690337E-2</v>
      </c>
      <c r="O108">
        <f t="shared" si="97"/>
        <v>-2.9225373477690338E-2</v>
      </c>
      <c r="P108">
        <f t="shared" si="67"/>
        <v>-3.3338630918617475E-2</v>
      </c>
      <c r="S108" s="45">
        <f t="shared" si="68"/>
        <v>7.7462652230966421E-4</v>
      </c>
      <c r="T108" t="str">
        <f t="shared" si="69"/>
        <v/>
      </c>
      <c r="U108" t="str">
        <f t="shared" si="69"/>
        <v/>
      </c>
      <c r="V108" t="str">
        <f t="shared" si="69"/>
        <v/>
      </c>
      <c r="W108" t="str">
        <f t="shared" si="69"/>
        <v/>
      </c>
      <c r="X108" t="str">
        <f t="shared" si="69"/>
        <v/>
      </c>
      <c r="Y108" t="str">
        <f t="shared" si="69"/>
        <v/>
      </c>
      <c r="Z108" s="47" t="str">
        <f t="shared" si="69"/>
        <v/>
      </c>
      <c r="AD108" s="45">
        <f t="shared" si="70"/>
        <v>7.7462652230966421E-4</v>
      </c>
      <c r="AE108" t="str">
        <f t="shared" si="71"/>
        <v/>
      </c>
      <c r="AF108" t="str">
        <f t="shared" si="72"/>
        <v/>
      </c>
      <c r="AG108" t="str">
        <f t="shared" si="72"/>
        <v/>
      </c>
      <c r="AH108" t="str">
        <f t="shared" si="72"/>
        <v/>
      </c>
      <c r="AI108" t="str">
        <f t="shared" si="72"/>
        <v/>
      </c>
      <c r="AJ108" t="str">
        <f t="shared" si="72"/>
        <v/>
      </c>
      <c r="AK108" s="47" t="str">
        <f t="shared" si="73"/>
        <v/>
      </c>
      <c r="AM108">
        <f t="shared" si="54"/>
        <v>11.926895097619864</v>
      </c>
      <c r="AN108" s="45">
        <f t="shared" si="74"/>
        <v>11.926895097619864</v>
      </c>
      <c r="AO108" t="str">
        <f t="shared" si="75"/>
        <v/>
      </c>
      <c r="AP108" t="str">
        <f t="shared" si="75"/>
        <v/>
      </c>
      <c r="AQ108" t="str">
        <f t="shared" si="75"/>
        <v/>
      </c>
      <c r="AR108" t="str">
        <f t="shared" si="75"/>
        <v/>
      </c>
      <c r="AS108" t="str">
        <f t="shared" si="75"/>
        <v/>
      </c>
      <c r="AT108" t="str">
        <f t="shared" si="75"/>
        <v/>
      </c>
      <c r="AU108" s="47" t="str">
        <f t="shared" si="85"/>
        <v/>
      </c>
      <c r="AV108" t="str">
        <f t="shared" si="76"/>
        <v/>
      </c>
      <c r="AW108" t="str">
        <f t="shared" si="77"/>
        <v/>
      </c>
      <c r="AX108" t="str">
        <f t="shared" si="78"/>
        <v/>
      </c>
      <c r="BA108">
        <f t="shared" si="86"/>
        <v>11.926895097619864</v>
      </c>
      <c r="BB108">
        <f t="shared" si="87"/>
        <v>11.926895097619864</v>
      </c>
      <c r="BC108" t="str">
        <f t="shared" si="79"/>
        <v/>
      </c>
      <c r="BD108" t="str">
        <f t="shared" si="79"/>
        <v/>
      </c>
      <c r="BE108" t="str">
        <f t="shared" si="79"/>
        <v/>
      </c>
      <c r="BF108" t="str">
        <f t="shared" si="79"/>
        <v/>
      </c>
      <c r="BG108" t="str">
        <f t="shared" si="79"/>
        <v/>
      </c>
      <c r="BH108" t="str">
        <f t="shared" si="79"/>
        <v/>
      </c>
      <c r="BI108" t="str">
        <f t="shared" si="80"/>
        <v/>
      </c>
      <c r="BL108">
        <f t="shared" si="88"/>
        <v>11.926895097619864</v>
      </c>
      <c r="BM108">
        <f t="shared" si="89"/>
        <v>11.926895097619864</v>
      </c>
      <c r="BN108" t="str">
        <f t="shared" si="90"/>
        <v/>
      </c>
      <c r="BO108">
        <f t="shared" si="90"/>
        <v>4.5801652235636101E-3</v>
      </c>
      <c r="BP108" t="str">
        <f t="shared" si="90"/>
        <v/>
      </c>
      <c r="BQ108">
        <f t="shared" si="90"/>
        <v>4.5801652235636101E-3</v>
      </c>
      <c r="BR108" t="str">
        <f t="shared" si="90"/>
        <v/>
      </c>
      <c r="BS108" t="str">
        <f t="shared" si="90"/>
        <v/>
      </c>
      <c r="BV108" s="1">
        <f t="shared" si="91"/>
        <v>8.141248812110882E-4</v>
      </c>
      <c r="BW108">
        <f t="shared" si="92"/>
        <v>8.4507469553806729E-17</v>
      </c>
      <c r="BX108">
        <f t="shared" si="93"/>
        <v>1.0002277230464724E-13</v>
      </c>
      <c r="BY108">
        <f t="shared" si="96"/>
        <v>10.910691027814263</v>
      </c>
      <c r="CF108" s="45">
        <f t="shared" si="94"/>
        <v>4.2253734776903328E-3</v>
      </c>
      <c r="CG108">
        <f t="shared" si="62"/>
        <v>1.976610230539667E-2</v>
      </c>
      <c r="CH108">
        <f t="shared" si="62"/>
        <v>4.9940903562931639E-3</v>
      </c>
      <c r="CI108">
        <f t="shared" si="62"/>
        <v>0</v>
      </c>
      <c r="CJ108">
        <f t="shared" si="62"/>
        <v>1.9999763337330501E-2</v>
      </c>
      <c r="CK108">
        <f t="shared" si="62"/>
        <v>0</v>
      </c>
      <c r="CL108">
        <f t="shared" si="62"/>
        <v>4.9999997034657377E-3</v>
      </c>
      <c r="CM108" s="45">
        <f t="shared" si="95"/>
        <v>1.5492530308697774E-3</v>
      </c>
      <c r="CP108" s="45">
        <f>0</f>
        <v>0</v>
      </c>
      <c r="CQ108">
        <f t="shared" si="63"/>
        <v>5.8474423650833018E-5</v>
      </c>
      <c r="CR108">
        <f t="shared" si="63"/>
        <v>0</v>
      </c>
      <c r="CS108">
        <f t="shared" si="63"/>
        <v>5.9159367008933306E-7</v>
      </c>
      <c r="CT108">
        <f t="shared" si="63"/>
        <v>5.9165667375108254E-8</v>
      </c>
      <c r="CU108">
        <f t="shared" si="63"/>
        <v>0</v>
      </c>
      <c r="CV108">
        <f t="shared" si="63"/>
        <v>0</v>
      </c>
      <c r="CW108" s="45">
        <f t="shared" si="81"/>
        <v>5.9166367498631964E-13</v>
      </c>
    </row>
    <row r="109" spans="2:101">
      <c r="B109" s="56">
        <v>27.4</v>
      </c>
      <c r="C109" s="57">
        <f t="shared" si="64"/>
        <v>7.3999999999999986</v>
      </c>
      <c r="D109" s="58">
        <f t="shared" si="82"/>
        <v>0.70758531741171937</v>
      </c>
      <c r="E109" s="58">
        <f t="shared" si="83"/>
        <v>11.93373166740623</v>
      </c>
      <c r="F109" s="57">
        <f t="shared" si="84"/>
        <v>90.529460227687068</v>
      </c>
      <c r="I109">
        <f t="shared" si="65"/>
        <v>7.0758531741171935E-4</v>
      </c>
      <c r="J109">
        <f t="shared" si="97"/>
        <v>-4.2924146825882806E-3</v>
      </c>
      <c r="K109">
        <f t="shared" si="97"/>
        <v>-9.2924146825882816E-3</v>
      </c>
      <c r="L109">
        <f t="shared" si="97"/>
        <v>-1.4292414682588281E-2</v>
      </c>
      <c r="M109">
        <f t="shared" si="97"/>
        <v>-1.9292414682588282E-2</v>
      </c>
      <c r="N109">
        <f t="shared" si="97"/>
        <v>-2.4292414682588283E-2</v>
      </c>
      <c r="O109">
        <f t="shared" si="97"/>
        <v>-2.9292414682588284E-2</v>
      </c>
      <c r="P109">
        <f t="shared" si="67"/>
        <v>-3.3405672123515417E-2</v>
      </c>
      <c r="S109" s="45">
        <f t="shared" si="68"/>
        <v>7.0758531741171935E-4</v>
      </c>
      <c r="T109" t="str">
        <f t="shared" si="69"/>
        <v/>
      </c>
      <c r="U109" t="str">
        <f t="shared" si="69"/>
        <v/>
      </c>
      <c r="V109" t="str">
        <f t="shared" si="69"/>
        <v/>
      </c>
      <c r="W109" t="str">
        <f t="shared" si="69"/>
        <v/>
      </c>
      <c r="X109" t="str">
        <f t="shared" si="69"/>
        <v/>
      </c>
      <c r="Y109" t="str">
        <f t="shared" si="69"/>
        <v/>
      </c>
      <c r="Z109" s="47" t="str">
        <f t="shared" si="69"/>
        <v/>
      </c>
      <c r="AD109" s="45">
        <f t="shared" si="70"/>
        <v>7.0758531741171935E-4</v>
      </c>
      <c r="AE109" t="str">
        <f t="shared" si="71"/>
        <v/>
      </c>
      <c r="AF109" t="str">
        <f t="shared" si="72"/>
        <v/>
      </c>
      <c r="AG109" t="str">
        <f t="shared" si="72"/>
        <v/>
      </c>
      <c r="AH109" t="str">
        <f t="shared" si="72"/>
        <v/>
      </c>
      <c r="AI109" t="str">
        <f t="shared" si="72"/>
        <v/>
      </c>
      <c r="AJ109" t="str">
        <f t="shared" si="72"/>
        <v/>
      </c>
      <c r="AK109" s="47" t="str">
        <f t="shared" si="73"/>
        <v/>
      </c>
      <c r="AM109">
        <f t="shared" si="54"/>
        <v>11.93373166740623</v>
      </c>
      <c r="AN109" s="45">
        <f t="shared" si="74"/>
        <v>11.93373166740623</v>
      </c>
      <c r="AO109" t="str">
        <f t="shared" si="75"/>
        <v/>
      </c>
      <c r="AP109" t="str">
        <f t="shared" si="75"/>
        <v/>
      </c>
      <c r="AQ109" t="str">
        <f t="shared" si="75"/>
        <v/>
      </c>
      <c r="AR109" t="str">
        <f t="shared" si="75"/>
        <v/>
      </c>
      <c r="AS109" t="str">
        <f t="shared" si="75"/>
        <v/>
      </c>
      <c r="AT109" t="str">
        <f t="shared" si="75"/>
        <v/>
      </c>
      <c r="AU109" s="47" t="str">
        <f t="shared" si="85"/>
        <v/>
      </c>
      <c r="AV109" t="str">
        <f t="shared" si="76"/>
        <v/>
      </c>
      <c r="AW109" t="str">
        <f t="shared" si="77"/>
        <v/>
      </c>
      <c r="AX109" t="str">
        <f t="shared" si="78"/>
        <v/>
      </c>
      <c r="BA109">
        <f t="shared" si="86"/>
        <v>11.93373166740623</v>
      </c>
      <c r="BB109">
        <f t="shared" si="87"/>
        <v>11.93373166740623</v>
      </c>
      <c r="BC109" t="str">
        <f t="shared" si="79"/>
        <v/>
      </c>
      <c r="BD109" t="str">
        <f t="shared" si="79"/>
        <v/>
      </c>
      <c r="BE109" t="str">
        <f t="shared" si="79"/>
        <v/>
      </c>
      <c r="BF109" t="str">
        <f t="shared" si="79"/>
        <v/>
      </c>
      <c r="BG109" t="str">
        <f t="shared" si="79"/>
        <v/>
      </c>
      <c r="BH109" t="str">
        <f t="shared" si="79"/>
        <v/>
      </c>
      <c r="BI109" t="str">
        <f t="shared" si="80"/>
        <v/>
      </c>
      <c r="BL109">
        <f t="shared" si="88"/>
        <v>11.93373166740623</v>
      </c>
      <c r="BM109">
        <f t="shared" si="89"/>
        <v>11.93373166740623</v>
      </c>
      <c r="BN109" t="str">
        <f t="shared" si="90"/>
        <v/>
      </c>
      <c r="BO109">
        <f t="shared" si="90"/>
        <v>4.6192672509882942E-3</v>
      </c>
      <c r="BP109" t="str">
        <f t="shared" si="90"/>
        <v/>
      </c>
      <c r="BQ109">
        <f t="shared" si="90"/>
        <v>4.6192672509882942E-3</v>
      </c>
      <c r="BR109" t="str">
        <f t="shared" si="90"/>
        <v/>
      </c>
      <c r="BS109" t="str">
        <f t="shared" si="90"/>
        <v/>
      </c>
      <c r="BV109" s="1">
        <f t="shared" si="91"/>
        <v>8.3138506655164226E-4</v>
      </c>
      <c r="BW109">
        <f t="shared" si="92"/>
        <v>8.5848293651765608E-17</v>
      </c>
      <c r="BX109">
        <f t="shared" si="93"/>
        <v>9.9400416888554735E-14</v>
      </c>
      <c r="BY109">
        <f t="shared" si="96"/>
        <v>10.919802219385419</v>
      </c>
      <c r="CF109" s="45">
        <f t="shared" si="94"/>
        <v>4.2924146825882798E-3</v>
      </c>
      <c r="CG109">
        <f t="shared" si="62"/>
        <v>1.9769713379975042E-2</v>
      </c>
      <c r="CH109">
        <f t="shared" si="62"/>
        <v>4.9941825488470336E-3</v>
      </c>
      <c r="CI109">
        <f t="shared" si="62"/>
        <v>0</v>
      </c>
      <c r="CJ109">
        <f t="shared" si="62"/>
        <v>1.9999767033610304E-2</v>
      </c>
      <c r="CK109">
        <f t="shared" si="62"/>
        <v>0</v>
      </c>
      <c r="CL109">
        <f t="shared" si="62"/>
        <v>4.9999997080971657E-3</v>
      </c>
      <c r="CM109" s="45">
        <f t="shared" si="95"/>
        <v>1.4151706224600255E-3</v>
      </c>
      <c r="CP109" s="45">
        <f>0</f>
        <v>0</v>
      </c>
      <c r="CQ109">
        <f t="shared" si="63"/>
        <v>5.7571655006239129E-5</v>
      </c>
      <c r="CR109">
        <f t="shared" si="63"/>
        <v>0</v>
      </c>
      <c r="CS109">
        <f t="shared" si="63"/>
        <v>5.8235492313411114E-7</v>
      </c>
      <c r="CT109">
        <f t="shared" si="63"/>
        <v>5.8241597423989535E-8</v>
      </c>
      <c r="CU109">
        <f t="shared" si="63"/>
        <v>0</v>
      </c>
      <c r="CV109">
        <f t="shared" si="63"/>
        <v>0</v>
      </c>
      <c r="CW109" s="45">
        <f t="shared" si="81"/>
        <v>5.8242275848626101E-13</v>
      </c>
    </row>
    <row r="110" spans="2:101">
      <c r="B110" s="56">
        <v>27.6</v>
      </c>
      <c r="C110" s="57">
        <f t="shared" si="64"/>
        <v>7.6000000000000014</v>
      </c>
      <c r="D110" s="58">
        <f t="shared" si="82"/>
        <v>0.64588393647595643</v>
      </c>
      <c r="E110" s="58">
        <f t="shared" si="83"/>
        <v>11.939929997097634</v>
      </c>
      <c r="F110" s="57">
        <f t="shared" si="84"/>
        <v>90.47025514553961</v>
      </c>
      <c r="I110">
        <f t="shared" si="65"/>
        <v>6.4588393647595644E-4</v>
      </c>
      <c r="J110">
        <f t="shared" si="97"/>
        <v>-4.3541160635240436E-3</v>
      </c>
      <c r="K110">
        <f t="shared" si="97"/>
        <v>-9.3541160635240445E-3</v>
      </c>
      <c r="L110">
        <f t="shared" si="97"/>
        <v>-1.4354116063524044E-2</v>
      </c>
      <c r="M110">
        <f t="shared" si="97"/>
        <v>-1.9354116063524045E-2</v>
      </c>
      <c r="N110">
        <f t="shared" si="97"/>
        <v>-2.4354116063524046E-2</v>
      </c>
      <c r="O110">
        <f t="shared" si="97"/>
        <v>-2.9354116063524047E-2</v>
      </c>
      <c r="P110">
        <f t="shared" si="67"/>
        <v>-3.3467373504451177E-2</v>
      </c>
      <c r="S110" s="45">
        <f t="shared" si="68"/>
        <v>6.4588393647595644E-4</v>
      </c>
      <c r="T110" t="str">
        <f t="shared" si="69"/>
        <v/>
      </c>
      <c r="U110" t="str">
        <f t="shared" si="69"/>
        <v/>
      </c>
      <c r="V110" t="str">
        <f t="shared" si="69"/>
        <v/>
      </c>
      <c r="W110" t="str">
        <f t="shared" si="69"/>
        <v/>
      </c>
      <c r="X110" t="str">
        <f t="shared" si="69"/>
        <v/>
      </c>
      <c r="Y110" t="str">
        <f t="shared" si="69"/>
        <v/>
      </c>
      <c r="Z110" s="47" t="str">
        <f t="shared" si="69"/>
        <v/>
      </c>
      <c r="AD110" s="45">
        <f t="shared" si="70"/>
        <v>6.4588393647595644E-4</v>
      </c>
      <c r="AE110" t="str">
        <f t="shared" si="71"/>
        <v/>
      </c>
      <c r="AF110" t="str">
        <f t="shared" si="72"/>
        <v/>
      </c>
      <c r="AG110" t="str">
        <f t="shared" si="72"/>
        <v/>
      </c>
      <c r="AH110" t="str">
        <f t="shared" si="72"/>
        <v/>
      </c>
      <c r="AI110" t="str">
        <f t="shared" si="72"/>
        <v/>
      </c>
      <c r="AJ110" t="str">
        <f t="shared" si="72"/>
        <v/>
      </c>
      <c r="AK110" s="47" t="str">
        <f t="shared" si="73"/>
        <v/>
      </c>
      <c r="AM110">
        <f t="shared" si="54"/>
        <v>11.939929997097634</v>
      </c>
      <c r="AN110" s="45">
        <f t="shared" si="74"/>
        <v>11.939929997097634</v>
      </c>
      <c r="AO110" t="str">
        <f t="shared" si="75"/>
        <v/>
      </c>
      <c r="AP110" t="str">
        <f t="shared" si="75"/>
        <v/>
      </c>
      <c r="AQ110" t="str">
        <f t="shared" si="75"/>
        <v/>
      </c>
      <c r="AR110" t="str">
        <f t="shared" si="75"/>
        <v/>
      </c>
      <c r="AS110" t="str">
        <f t="shared" si="75"/>
        <v/>
      </c>
      <c r="AT110" t="str">
        <f t="shared" si="75"/>
        <v/>
      </c>
      <c r="AU110" s="47" t="str">
        <f t="shared" si="85"/>
        <v/>
      </c>
      <c r="AV110" t="str">
        <f t="shared" si="76"/>
        <v/>
      </c>
      <c r="AW110" t="str">
        <f t="shared" si="77"/>
        <v/>
      </c>
      <c r="AX110" t="str">
        <f t="shared" si="78"/>
        <v/>
      </c>
      <c r="BA110">
        <f t="shared" si="86"/>
        <v>11.939929997097634</v>
      </c>
      <c r="BB110">
        <f t="shared" si="87"/>
        <v>11.939929997097634</v>
      </c>
      <c r="BC110" t="str">
        <f t="shared" si="79"/>
        <v/>
      </c>
      <c r="BD110" t="str">
        <f t="shared" si="79"/>
        <v/>
      </c>
      <c r="BE110" t="str">
        <f t="shared" si="79"/>
        <v/>
      </c>
      <c r="BF110" t="str">
        <f t="shared" si="79"/>
        <v/>
      </c>
      <c r="BG110" t="str">
        <f t="shared" si="79"/>
        <v/>
      </c>
      <c r="BH110" t="str">
        <f t="shared" si="79"/>
        <v/>
      </c>
      <c r="BI110" t="str">
        <f t="shared" si="80"/>
        <v/>
      </c>
      <c r="BL110">
        <f t="shared" si="88"/>
        <v>11.939929997097634</v>
      </c>
      <c r="BM110">
        <f t="shared" si="89"/>
        <v>11.939929997097634</v>
      </c>
      <c r="BN110" t="str">
        <f t="shared" si="90"/>
        <v/>
      </c>
      <c r="BO110">
        <f t="shared" si="90"/>
        <v>4.6547595026137445E-3</v>
      </c>
      <c r="BP110" t="str">
        <f t="shared" si="90"/>
        <v/>
      </c>
      <c r="BQ110">
        <f t="shared" si="90"/>
        <v>4.6547595026137445E-3</v>
      </c>
      <c r="BR110" t="str">
        <f t="shared" si="90"/>
        <v/>
      </c>
      <c r="BS110" t="str">
        <f t="shared" si="90"/>
        <v/>
      </c>
      <c r="BV110" s="1">
        <f t="shared" si="91"/>
        <v>8.4742551608256054E-4</v>
      </c>
      <c r="BW110">
        <f t="shared" si="92"/>
        <v>8.7082321270480866E-17</v>
      </c>
      <c r="BX110">
        <f t="shared" si="93"/>
        <v>9.8827632007014883E-14</v>
      </c>
      <c r="BY110">
        <f t="shared" si="96"/>
        <v>10.928101536520083</v>
      </c>
      <c r="CF110" s="45">
        <f t="shared" si="94"/>
        <v>4.3541160635240392E-3</v>
      </c>
      <c r="CG110">
        <f t="shared" si="62"/>
        <v>1.977293968061327E-2</v>
      </c>
      <c r="CH110">
        <f t="shared" si="62"/>
        <v>4.9942648923231954E-3</v>
      </c>
      <c r="CI110">
        <f t="shared" si="62"/>
        <v>0</v>
      </c>
      <c r="CJ110">
        <f t="shared" si="62"/>
        <v>1.9999770334896416E-2</v>
      </c>
      <c r="CK110">
        <f t="shared" si="62"/>
        <v>0</v>
      </c>
      <c r="CL110">
        <f t="shared" si="62"/>
        <v>4.9999997122336676E-3</v>
      </c>
      <c r="CM110" s="45">
        <f t="shared" si="95"/>
        <v>1.29176786182651E-3</v>
      </c>
      <c r="CP110" s="45">
        <f>0</f>
        <v>0</v>
      </c>
      <c r="CQ110">
        <f t="shared" si="63"/>
        <v>5.6765079846682661E-5</v>
      </c>
      <c r="CR110">
        <f t="shared" si="63"/>
        <v>0</v>
      </c>
      <c r="CS110">
        <f t="shared" si="63"/>
        <v>5.7410342577408178E-7</v>
      </c>
      <c r="CT110">
        <f t="shared" si="63"/>
        <v>5.7416275895931876E-8</v>
      </c>
      <c r="CU110">
        <f t="shared" si="63"/>
        <v>0</v>
      </c>
      <c r="CV110">
        <f t="shared" si="63"/>
        <v>0</v>
      </c>
      <c r="CW110" s="45">
        <f t="shared" si="81"/>
        <v>5.7416935229250683E-13</v>
      </c>
    </row>
    <row r="111" spans="2:101">
      <c r="B111" s="56">
        <v>27.8</v>
      </c>
      <c r="C111" s="57">
        <f t="shared" si="64"/>
        <v>7.8000000000000007</v>
      </c>
      <c r="D111" s="58">
        <f t="shared" si="82"/>
        <v>0.58914117335414595</v>
      </c>
      <c r="E111" s="58">
        <f t="shared" si="83"/>
        <v>11.945553153694069</v>
      </c>
      <c r="F111" s="57">
        <f t="shared" si="84"/>
        <v>90.415747093080824</v>
      </c>
      <c r="I111">
        <f t="shared" si="65"/>
        <v>5.8914117335414598E-4</v>
      </c>
      <c r="J111">
        <f t="shared" si="97"/>
        <v>-4.4108588266458543E-3</v>
      </c>
      <c r="K111">
        <f t="shared" si="97"/>
        <v>-9.4108588266458536E-3</v>
      </c>
      <c r="L111">
        <f t="shared" si="97"/>
        <v>-1.4410858826645853E-2</v>
      </c>
      <c r="M111">
        <f t="shared" si="97"/>
        <v>-1.9410858826645856E-2</v>
      </c>
      <c r="N111">
        <f t="shared" si="97"/>
        <v>-2.4410858826645856E-2</v>
      </c>
      <c r="O111">
        <f t="shared" si="97"/>
        <v>-2.9410858826645857E-2</v>
      </c>
      <c r="P111">
        <f t="shared" si="67"/>
        <v>-3.3524116267572991E-2</v>
      </c>
      <c r="S111" s="45">
        <f t="shared" si="68"/>
        <v>5.8914117335414598E-4</v>
      </c>
      <c r="T111" t="str">
        <f t="shared" si="69"/>
        <v/>
      </c>
      <c r="U111" t="str">
        <f t="shared" si="69"/>
        <v/>
      </c>
      <c r="V111" t="str">
        <f t="shared" si="69"/>
        <v/>
      </c>
      <c r="W111" t="str">
        <f t="shared" si="69"/>
        <v/>
      </c>
      <c r="X111" t="str">
        <f t="shared" si="69"/>
        <v/>
      </c>
      <c r="Y111" t="str">
        <f t="shared" si="69"/>
        <v/>
      </c>
      <c r="Z111" s="47" t="str">
        <f t="shared" si="69"/>
        <v/>
      </c>
      <c r="AD111" s="45">
        <f t="shared" si="70"/>
        <v>5.8914117335414598E-4</v>
      </c>
      <c r="AE111" t="str">
        <f t="shared" si="71"/>
        <v/>
      </c>
      <c r="AF111" t="str">
        <f t="shared" si="72"/>
        <v/>
      </c>
      <c r="AG111" t="str">
        <f t="shared" si="72"/>
        <v/>
      </c>
      <c r="AH111" t="str">
        <f t="shared" si="72"/>
        <v/>
      </c>
      <c r="AI111" t="str">
        <f t="shared" si="72"/>
        <v/>
      </c>
      <c r="AJ111" t="str">
        <f t="shared" si="72"/>
        <v/>
      </c>
      <c r="AK111" s="47" t="str">
        <f t="shared" si="73"/>
        <v/>
      </c>
      <c r="AM111">
        <f t="shared" si="54"/>
        <v>11.945553153694069</v>
      </c>
      <c r="AN111" s="45">
        <f t="shared" si="74"/>
        <v>11.945553153694069</v>
      </c>
      <c r="AO111" t="str">
        <f t="shared" si="75"/>
        <v/>
      </c>
      <c r="AP111" t="str">
        <f t="shared" si="75"/>
        <v/>
      </c>
      <c r="AQ111" t="str">
        <f t="shared" si="75"/>
        <v/>
      </c>
      <c r="AR111" t="str">
        <f t="shared" si="75"/>
        <v/>
      </c>
      <c r="AS111" t="str">
        <f t="shared" si="75"/>
        <v/>
      </c>
      <c r="AT111" t="str">
        <f t="shared" si="75"/>
        <v/>
      </c>
      <c r="AU111" s="47" t="str">
        <f t="shared" si="85"/>
        <v/>
      </c>
      <c r="AV111" t="str">
        <f t="shared" si="76"/>
        <v/>
      </c>
      <c r="AW111" t="str">
        <f t="shared" si="77"/>
        <v/>
      </c>
      <c r="AX111" t="str">
        <f t="shared" si="78"/>
        <v/>
      </c>
      <c r="BA111">
        <f t="shared" si="86"/>
        <v>11.945553153694069</v>
      </c>
      <c r="BB111">
        <f t="shared" si="87"/>
        <v>11.945553153694069</v>
      </c>
      <c r="BC111" t="str">
        <f t="shared" si="79"/>
        <v/>
      </c>
      <c r="BD111" t="str">
        <f t="shared" si="79"/>
        <v/>
      </c>
      <c r="BE111" t="str">
        <f t="shared" si="79"/>
        <v/>
      </c>
      <c r="BF111" t="str">
        <f t="shared" si="79"/>
        <v/>
      </c>
      <c r="BG111" t="str">
        <f t="shared" si="79"/>
        <v/>
      </c>
      <c r="BH111" t="str">
        <f t="shared" si="79"/>
        <v/>
      </c>
      <c r="BI111" t="str">
        <f t="shared" si="80"/>
        <v/>
      </c>
      <c r="BL111">
        <f t="shared" si="88"/>
        <v>11.945553153694069</v>
      </c>
      <c r="BM111">
        <f t="shared" si="89"/>
        <v>11.945553153694069</v>
      </c>
      <c r="BN111" t="str">
        <f t="shared" si="90"/>
        <v/>
      </c>
      <c r="BO111">
        <f t="shared" si="90"/>
        <v>4.6869886244143592E-3</v>
      </c>
      <c r="BP111" t="str">
        <f t="shared" si="90"/>
        <v/>
      </c>
      <c r="BQ111">
        <f t="shared" si="90"/>
        <v>4.6869886244143592E-3</v>
      </c>
      <c r="BR111" t="str">
        <f t="shared" si="90"/>
        <v/>
      </c>
      <c r="BS111" t="str">
        <f t="shared" si="90"/>
        <v/>
      </c>
      <c r="BV111" s="1">
        <f t="shared" si="91"/>
        <v>8.6230962238059369E-4</v>
      </c>
      <c r="BW111">
        <f t="shared" si="92"/>
        <v>8.8217176532917085E-17</v>
      </c>
      <c r="BX111">
        <f t="shared" si="93"/>
        <v>9.830087885562584E-14</v>
      </c>
      <c r="BY111">
        <f t="shared" si="96"/>
        <v>10.935663232353074</v>
      </c>
      <c r="CF111" s="45">
        <f t="shared" si="94"/>
        <v>4.4108588266458587E-3</v>
      </c>
      <c r="CG111">
        <f t="shared" si="62"/>
        <v>1.9775827920393549E-2</v>
      </c>
      <c r="CH111">
        <f t="shared" si="62"/>
        <v>4.994338587128477E-3</v>
      </c>
      <c r="CI111">
        <f t="shared" si="62"/>
        <v>0</v>
      </c>
      <c r="CJ111">
        <f t="shared" si="62"/>
        <v>1.9999773289351628E-2</v>
      </c>
      <c r="CK111">
        <f t="shared" si="62"/>
        <v>0</v>
      </c>
      <c r="CL111">
        <f t="shared" si="62"/>
        <v>4.9999997159355901E-3</v>
      </c>
      <c r="CM111" s="45">
        <f t="shared" si="95"/>
        <v>1.1782823366908353E-3</v>
      </c>
      <c r="CP111" s="45">
        <f>0</f>
        <v>0</v>
      </c>
      <c r="CQ111">
        <f t="shared" si="63"/>
        <v>5.6043019901612983E-5</v>
      </c>
      <c r="CR111">
        <f t="shared" si="63"/>
        <v>0</v>
      </c>
      <c r="CS111">
        <f t="shared" si="63"/>
        <v>5.6671880439634338E-7</v>
      </c>
      <c r="CT111">
        <f t="shared" si="63"/>
        <v>5.667766209307579E-8</v>
      </c>
      <c r="CU111">
        <f t="shared" si="63"/>
        <v>0</v>
      </c>
      <c r="CV111">
        <f t="shared" si="63"/>
        <v>0</v>
      </c>
      <c r="CW111" s="45">
        <f t="shared" si="81"/>
        <v>5.6678304571834662E-13</v>
      </c>
    </row>
    <row r="112" spans="2:101">
      <c r="B112" s="56">
        <v>28</v>
      </c>
      <c r="C112" s="57">
        <f t="shared" si="64"/>
        <v>8</v>
      </c>
      <c r="D112" s="58">
        <f t="shared" si="82"/>
        <v>0.53699901386957694</v>
      </c>
      <c r="E112" s="58">
        <f t="shared" si="83"/>
        <v>11.95065697846484</v>
      </c>
      <c r="F112" s="57">
        <f t="shared" si="84"/>
        <v>90.365608897385343</v>
      </c>
      <c r="I112">
        <f t="shared" si="65"/>
        <v>5.3699901386957695E-4</v>
      </c>
      <c r="J112">
        <f t="shared" si="97"/>
        <v>-4.4630009861304229E-3</v>
      </c>
      <c r="K112">
        <f t="shared" si="97"/>
        <v>-9.463000986130423E-3</v>
      </c>
      <c r="L112">
        <f t="shared" si="97"/>
        <v>-1.4463000986130422E-2</v>
      </c>
      <c r="M112">
        <f t="shared" si="97"/>
        <v>-1.9463000986130425E-2</v>
      </c>
      <c r="N112">
        <f t="shared" si="97"/>
        <v>-2.4463000986130426E-2</v>
      </c>
      <c r="O112">
        <f t="shared" si="97"/>
        <v>-2.9463000986130427E-2</v>
      </c>
      <c r="P112">
        <f t="shared" si="67"/>
        <v>-3.3576258427057561E-2</v>
      </c>
      <c r="S112" s="45">
        <f t="shared" si="68"/>
        <v>5.3699901386957695E-4</v>
      </c>
      <c r="T112" t="str">
        <f t="shared" si="69"/>
        <v/>
      </c>
      <c r="U112" t="str">
        <f t="shared" si="69"/>
        <v/>
      </c>
      <c r="V112" t="str">
        <f t="shared" si="69"/>
        <v/>
      </c>
      <c r="W112" t="str">
        <f t="shared" si="69"/>
        <v/>
      </c>
      <c r="X112" t="str">
        <f t="shared" si="69"/>
        <v/>
      </c>
      <c r="Y112" t="str">
        <f t="shared" si="69"/>
        <v/>
      </c>
      <c r="Z112" s="47" t="str">
        <f t="shared" si="69"/>
        <v/>
      </c>
      <c r="AD112" s="45">
        <f t="shared" si="70"/>
        <v>5.3699901386957695E-4</v>
      </c>
      <c r="AE112" t="str">
        <f t="shared" si="71"/>
        <v/>
      </c>
      <c r="AF112" t="str">
        <f t="shared" si="72"/>
        <v/>
      </c>
      <c r="AG112" t="str">
        <f t="shared" si="72"/>
        <v/>
      </c>
      <c r="AH112" t="str">
        <f t="shared" si="72"/>
        <v/>
      </c>
      <c r="AI112" t="str">
        <f t="shared" si="72"/>
        <v/>
      </c>
      <c r="AJ112" t="str">
        <f t="shared" si="72"/>
        <v/>
      </c>
      <c r="AK112" s="47" t="str">
        <f t="shared" si="73"/>
        <v/>
      </c>
      <c r="AM112">
        <f t="shared" si="54"/>
        <v>11.95065697846484</v>
      </c>
      <c r="AN112" s="45">
        <f t="shared" si="74"/>
        <v>11.95065697846484</v>
      </c>
      <c r="AO112" t="str">
        <f t="shared" si="75"/>
        <v/>
      </c>
      <c r="AP112" t="str">
        <f t="shared" si="75"/>
        <v/>
      </c>
      <c r="AQ112" t="str">
        <f t="shared" si="75"/>
        <v/>
      </c>
      <c r="AR112" t="str">
        <f t="shared" si="75"/>
        <v/>
      </c>
      <c r="AS112" t="str">
        <f t="shared" si="75"/>
        <v/>
      </c>
      <c r="AT112" t="str">
        <f t="shared" si="75"/>
        <v/>
      </c>
      <c r="AU112" s="47" t="str">
        <f t="shared" si="85"/>
        <v/>
      </c>
      <c r="AV112" t="str">
        <f t="shared" si="76"/>
        <v/>
      </c>
      <c r="AW112" t="str">
        <f t="shared" si="77"/>
        <v/>
      </c>
      <c r="AX112" t="str">
        <f t="shared" si="78"/>
        <v/>
      </c>
      <c r="BA112">
        <f t="shared" si="86"/>
        <v>11.95065697846484</v>
      </c>
      <c r="BB112">
        <f t="shared" si="87"/>
        <v>11.95065697846484</v>
      </c>
      <c r="BC112" t="str">
        <f t="shared" si="79"/>
        <v/>
      </c>
      <c r="BD112" t="str">
        <f t="shared" si="79"/>
        <v/>
      </c>
      <c r="BE112" t="str">
        <f t="shared" si="79"/>
        <v/>
      </c>
      <c r="BF112" t="str">
        <f t="shared" si="79"/>
        <v/>
      </c>
      <c r="BG112" t="str">
        <f t="shared" si="79"/>
        <v/>
      </c>
      <c r="BH112" t="str">
        <f t="shared" si="79"/>
        <v/>
      </c>
      <c r="BI112" t="str">
        <f t="shared" si="80"/>
        <v/>
      </c>
      <c r="BL112">
        <f t="shared" si="88"/>
        <v>11.95065697846484</v>
      </c>
      <c r="BM112">
        <f t="shared" si="89"/>
        <v>11.95065697846484</v>
      </c>
      <c r="BN112" t="str">
        <f t="shared" si="90"/>
        <v/>
      </c>
      <c r="BO112">
        <f t="shared" si="90"/>
        <v>4.7162638920482808E-3</v>
      </c>
      <c r="BP112" t="str">
        <f t="shared" si="90"/>
        <v/>
      </c>
      <c r="BQ112">
        <f t="shared" si="90"/>
        <v>4.7162638920482808E-3</v>
      </c>
      <c r="BR112" t="str">
        <f t="shared" si="90"/>
        <v/>
      </c>
      <c r="BS112" t="str">
        <f t="shared" si="90"/>
        <v/>
      </c>
      <c r="BV112" s="1">
        <f t="shared" si="91"/>
        <v>8.7610032463666075E-4</v>
      </c>
      <c r="BW112">
        <f t="shared" si="92"/>
        <v>8.9260019722608456E-17</v>
      </c>
      <c r="BX112">
        <f t="shared" si="93"/>
        <v>9.7816833925177776E-14</v>
      </c>
      <c r="BY112">
        <f t="shared" si="96"/>
        <v>10.942553841260912</v>
      </c>
      <c r="CF112" s="45">
        <f t="shared" si="94"/>
        <v>4.4630009861304125E-3</v>
      </c>
      <c r="CG112">
        <f t="shared" si="62"/>
        <v>1.9778417952251007E-2</v>
      </c>
      <c r="CH112">
        <f t="shared" si="62"/>
        <v>4.9944046565617139E-3</v>
      </c>
      <c r="CI112">
        <f t="shared" si="62"/>
        <v>0</v>
      </c>
      <c r="CJ112">
        <f t="shared" si="62"/>
        <v>1.9999775938029141E-2</v>
      </c>
      <c r="CK112">
        <f t="shared" si="62"/>
        <v>0</v>
      </c>
      <c r="CL112">
        <f t="shared" si="62"/>
        <v>4.999999719254372E-3</v>
      </c>
      <c r="CM112" s="45">
        <f t="shared" si="95"/>
        <v>1.0739980187149736E-3</v>
      </c>
      <c r="CP112" s="45">
        <f>0</f>
        <v>0</v>
      </c>
      <c r="CQ112">
        <f t="shared" si="63"/>
        <v>5.5395511937248114E-5</v>
      </c>
      <c r="CR112">
        <f t="shared" si="63"/>
        <v>0</v>
      </c>
      <c r="CS112">
        <f t="shared" si="63"/>
        <v>5.6009845360588663E-7</v>
      </c>
      <c r="CT112">
        <f t="shared" si="63"/>
        <v>5.6015492714941289E-8</v>
      </c>
      <c r="CU112">
        <f t="shared" si="63"/>
        <v>0</v>
      </c>
      <c r="CV112">
        <f t="shared" si="63"/>
        <v>0</v>
      </c>
      <c r="CW112" s="45">
        <f t="shared" si="81"/>
        <v>5.6016120269056609E-13</v>
      </c>
    </row>
    <row r="113" spans="2:101">
      <c r="B113" s="56">
        <v>28.2</v>
      </c>
      <c r="C113" s="57">
        <f t="shared" si="64"/>
        <v>8.1999999999999993</v>
      </c>
      <c r="D113" s="58">
        <f t="shared" si="82"/>
        <v>0.48912157735340439</v>
      </c>
      <c r="E113" s="58">
        <f t="shared" si="83"/>
        <v>11.955291117799325</v>
      </c>
      <c r="F113" s="57">
        <f t="shared" si="84"/>
        <v>90.319531155311779</v>
      </c>
      <c r="I113">
        <f t="shared" si="65"/>
        <v>4.8912157735340436E-4</v>
      </c>
      <c r="J113">
        <f t="shared" si="97"/>
        <v>-4.510878422646596E-3</v>
      </c>
      <c r="K113">
        <f t="shared" si="97"/>
        <v>-9.5108784226465952E-3</v>
      </c>
      <c r="L113">
        <f t="shared" si="97"/>
        <v>-1.4510878422646594E-2</v>
      </c>
      <c r="M113">
        <f t="shared" si="97"/>
        <v>-1.9510878422646597E-2</v>
      </c>
      <c r="N113">
        <f t="shared" si="97"/>
        <v>-2.4510878422646598E-2</v>
      </c>
      <c r="O113">
        <f t="shared" si="97"/>
        <v>-2.9510878422646599E-2</v>
      </c>
      <c r="P113">
        <f t="shared" si="67"/>
        <v>-3.3624135863573733E-2</v>
      </c>
      <c r="S113" s="45">
        <f t="shared" si="68"/>
        <v>4.8912157735340436E-4</v>
      </c>
      <c r="T113" t="str">
        <f t="shared" si="69"/>
        <v/>
      </c>
      <c r="U113" t="str">
        <f t="shared" si="69"/>
        <v/>
      </c>
      <c r="V113" t="str">
        <f t="shared" si="69"/>
        <v/>
      </c>
      <c r="W113" t="str">
        <f t="shared" si="69"/>
        <v/>
      </c>
      <c r="X113" t="str">
        <f t="shared" si="69"/>
        <v/>
      </c>
      <c r="Y113" t="str">
        <f t="shared" si="69"/>
        <v/>
      </c>
      <c r="Z113" s="47" t="str">
        <f t="shared" si="69"/>
        <v/>
      </c>
      <c r="AD113" s="45">
        <f t="shared" si="70"/>
        <v>4.8912157735340436E-4</v>
      </c>
      <c r="AE113" t="str">
        <f t="shared" si="71"/>
        <v/>
      </c>
      <c r="AF113" t="str">
        <f t="shared" si="72"/>
        <v/>
      </c>
      <c r="AG113" t="str">
        <f t="shared" si="72"/>
        <v/>
      </c>
      <c r="AH113" t="str">
        <f t="shared" si="72"/>
        <v/>
      </c>
      <c r="AI113" t="str">
        <f t="shared" si="72"/>
        <v/>
      </c>
      <c r="AJ113" t="str">
        <f t="shared" si="72"/>
        <v/>
      </c>
      <c r="AK113" s="47" t="str">
        <f t="shared" si="73"/>
        <v/>
      </c>
      <c r="AM113">
        <f t="shared" si="54"/>
        <v>11.955291117799325</v>
      </c>
      <c r="AN113" s="45">
        <f t="shared" si="74"/>
        <v>11.955291117799325</v>
      </c>
      <c r="AO113" t="str">
        <f t="shared" si="75"/>
        <v/>
      </c>
      <c r="AP113" t="str">
        <f t="shared" si="75"/>
        <v/>
      </c>
      <c r="AQ113" t="str">
        <f t="shared" si="75"/>
        <v/>
      </c>
      <c r="AR113" t="str">
        <f t="shared" si="75"/>
        <v/>
      </c>
      <c r="AS113" t="str">
        <f t="shared" si="75"/>
        <v/>
      </c>
      <c r="AT113" t="str">
        <f t="shared" si="75"/>
        <v/>
      </c>
      <c r="AU113" s="47" t="str">
        <f t="shared" si="85"/>
        <v/>
      </c>
      <c r="AV113" t="str">
        <f t="shared" si="76"/>
        <v/>
      </c>
      <c r="AW113" t="str">
        <f t="shared" si="77"/>
        <v/>
      </c>
      <c r="AX113" t="str">
        <f t="shared" si="78"/>
        <v/>
      </c>
      <c r="BA113">
        <f t="shared" si="86"/>
        <v>11.955291117799325</v>
      </c>
      <c r="BB113">
        <f t="shared" si="87"/>
        <v>11.955291117799325</v>
      </c>
      <c r="BC113" t="str">
        <f t="shared" si="79"/>
        <v/>
      </c>
      <c r="BD113" t="str">
        <f t="shared" si="79"/>
        <v/>
      </c>
      <c r="BE113" t="str">
        <f t="shared" si="79"/>
        <v/>
      </c>
      <c r="BF113" t="str">
        <f t="shared" si="79"/>
        <v/>
      </c>
      <c r="BG113" t="str">
        <f t="shared" si="79"/>
        <v/>
      </c>
      <c r="BH113" t="str">
        <f t="shared" si="79"/>
        <v/>
      </c>
      <c r="BI113" t="str">
        <f t="shared" si="80"/>
        <v/>
      </c>
      <c r="BL113">
        <f t="shared" si="88"/>
        <v>11.955291117799325</v>
      </c>
      <c r="BM113">
        <f t="shared" si="89"/>
        <v>11.955291117799325</v>
      </c>
      <c r="BN113" t="str">
        <f t="shared" si="90"/>
        <v/>
      </c>
      <c r="BO113">
        <f t="shared" si="90"/>
        <v>4.742862038805618E-3</v>
      </c>
      <c r="BP113" t="str">
        <f t="shared" si="90"/>
        <v/>
      </c>
      <c r="BQ113">
        <f t="shared" si="90"/>
        <v>4.742862038805618E-3</v>
      </c>
      <c r="BR113" t="str">
        <f t="shared" si="90"/>
        <v/>
      </c>
      <c r="BS113" t="str">
        <f t="shared" si="90"/>
        <v/>
      </c>
      <c r="BV113" s="1">
        <f t="shared" si="91"/>
        <v>8.8885967491732644E-4</v>
      </c>
      <c r="BW113">
        <f t="shared" si="92"/>
        <v>9.0217568452931915E-17</v>
      </c>
      <c r="BX113">
        <f t="shared" si="93"/>
        <v>9.7372379175746838E-14</v>
      </c>
      <c r="BY113">
        <f t="shared" si="96"/>
        <v>10.948833203918086</v>
      </c>
      <c r="CF113" s="45">
        <f t="shared" si="94"/>
        <v>4.510878422646602E-3</v>
      </c>
      <c r="CG113">
        <f t="shared" si="62"/>
        <v>1.9780743991106058E-2</v>
      </c>
      <c r="CH113">
        <f t="shared" si="62"/>
        <v>4.9944639785086719E-3</v>
      </c>
      <c r="CI113">
        <f t="shared" si="62"/>
        <v>0</v>
      </c>
      <c r="CJ113">
        <f t="shared" si="62"/>
        <v>1.9999778316145526E-2</v>
      </c>
      <c r="CK113">
        <f t="shared" si="62"/>
        <v>0</v>
      </c>
      <c r="CL113">
        <f t="shared" si="62"/>
        <v>4.999999722234142E-3</v>
      </c>
      <c r="CM113" s="45">
        <f t="shared" si="95"/>
        <v>9.7824314657444199E-4</v>
      </c>
      <c r="CP113" s="45">
        <f>0</f>
        <v>0</v>
      </c>
      <c r="CQ113">
        <f t="shared" si="63"/>
        <v>5.4814002223485916E-5</v>
      </c>
      <c r="CR113">
        <f t="shared" si="63"/>
        <v>0</v>
      </c>
      <c r="CS113">
        <f t="shared" si="63"/>
        <v>5.5415435500827937E-7</v>
      </c>
      <c r="CT113">
        <f t="shared" si="63"/>
        <v>5.5420963619130675E-8</v>
      </c>
      <c r="CU113">
        <f t="shared" si="63"/>
        <v>0</v>
      </c>
      <c r="CV113">
        <f t="shared" si="63"/>
        <v>0</v>
      </c>
      <c r="CW113" s="45">
        <f t="shared" si="81"/>
        <v>5.5421577922581293E-13</v>
      </c>
    </row>
    <row r="114" spans="2:101">
      <c r="B114" s="56">
        <v>28.4</v>
      </c>
      <c r="C114" s="57">
        <f t="shared" si="64"/>
        <v>8.3999999999999986</v>
      </c>
      <c r="D114" s="58">
        <f t="shared" si="82"/>
        <v>0.44519407588960352</v>
      </c>
      <c r="E114" s="58">
        <f t="shared" si="83"/>
        <v>11.959499872498009</v>
      </c>
      <c r="F114" s="57">
        <f t="shared" si="84"/>
        <v>90.277221941918881</v>
      </c>
      <c r="I114">
        <f t="shared" si="65"/>
        <v>4.4519407588960351E-4</v>
      </c>
      <c r="J114">
        <f t="shared" si="97"/>
        <v>-4.5548059241103962E-3</v>
      </c>
      <c r="K114">
        <f t="shared" si="97"/>
        <v>-9.5548059241103971E-3</v>
      </c>
      <c r="L114">
        <f t="shared" si="97"/>
        <v>-1.4554805924110396E-2</v>
      </c>
      <c r="M114">
        <f t="shared" si="97"/>
        <v>-1.9554805924110397E-2</v>
      </c>
      <c r="N114">
        <f t="shared" si="97"/>
        <v>-2.4554805924110398E-2</v>
      </c>
      <c r="O114">
        <f t="shared" si="97"/>
        <v>-2.9554805924110399E-2</v>
      </c>
      <c r="P114">
        <f t="shared" si="67"/>
        <v>-3.3668063365037533E-2</v>
      </c>
      <c r="S114" s="45">
        <f t="shared" si="68"/>
        <v>4.4519407588960351E-4</v>
      </c>
      <c r="T114" t="str">
        <f t="shared" si="69"/>
        <v/>
      </c>
      <c r="U114" t="str">
        <f t="shared" si="69"/>
        <v/>
      </c>
      <c r="V114" t="str">
        <f t="shared" si="69"/>
        <v/>
      </c>
      <c r="W114" t="str">
        <f t="shared" si="69"/>
        <v/>
      </c>
      <c r="X114" t="str">
        <f t="shared" si="69"/>
        <v/>
      </c>
      <c r="Y114" t="str">
        <f t="shared" si="69"/>
        <v/>
      </c>
      <c r="Z114" s="47" t="str">
        <f t="shared" si="69"/>
        <v/>
      </c>
      <c r="AD114" s="45">
        <f t="shared" si="70"/>
        <v>4.4519407588960351E-4</v>
      </c>
      <c r="AE114" t="str">
        <f t="shared" si="71"/>
        <v/>
      </c>
      <c r="AF114" t="str">
        <f t="shared" si="72"/>
        <v/>
      </c>
      <c r="AG114" t="str">
        <f t="shared" si="72"/>
        <v/>
      </c>
      <c r="AH114" t="str">
        <f t="shared" si="72"/>
        <v/>
      </c>
      <c r="AI114" t="str">
        <f t="shared" si="72"/>
        <v/>
      </c>
      <c r="AJ114" t="str">
        <f t="shared" si="72"/>
        <v/>
      </c>
      <c r="AK114" s="47" t="str">
        <f t="shared" si="73"/>
        <v/>
      </c>
      <c r="AM114">
        <f t="shared" si="54"/>
        <v>11.959499872498009</v>
      </c>
      <c r="AN114" s="45">
        <f t="shared" si="74"/>
        <v>11.959499872498009</v>
      </c>
      <c r="AO114" t="str">
        <f t="shared" si="75"/>
        <v/>
      </c>
      <c r="AP114" t="str">
        <f t="shared" si="75"/>
        <v/>
      </c>
      <c r="AQ114" t="str">
        <f t="shared" si="75"/>
        <v/>
      </c>
      <c r="AR114" t="str">
        <f t="shared" si="75"/>
        <v/>
      </c>
      <c r="AS114" t="str">
        <f t="shared" si="75"/>
        <v/>
      </c>
      <c r="AT114" t="str">
        <f t="shared" si="75"/>
        <v/>
      </c>
      <c r="AU114" s="47" t="str">
        <f t="shared" si="85"/>
        <v/>
      </c>
      <c r="AV114" t="str">
        <f t="shared" si="76"/>
        <v/>
      </c>
      <c r="AW114" t="str">
        <f t="shared" si="77"/>
        <v/>
      </c>
      <c r="AX114" t="str">
        <f t="shared" si="78"/>
        <v/>
      </c>
      <c r="BA114">
        <f t="shared" si="86"/>
        <v>11.959499872498009</v>
      </c>
      <c r="BB114">
        <f t="shared" si="87"/>
        <v>11.959499872498009</v>
      </c>
      <c r="BC114" t="str">
        <f t="shared" si="79"/>
        <v/>
      </c>
      <c r="BD114" t="str">
        <f t="shared" si="79"/>
        <v/>
      </c>
      <c r="BE114" t="str">
        <f t="shared" si="79"/>
        <v/>
      </c>
      <c r="BF114" t="str">
        <f t="shared" si="79"/>
        <v/>
      </c>
      <c r="BG114" t="str">
        <f t="shared" si="79"/>
        <v/>
      </c>
      <c r="BH114" t="str">
        <f t="shared" si="79"/>
        <v/>
      </c>
      <c r="BI114" t="str">
        <f t="shared" si="80"/>
        <v/>
      </c>
      <c r="BL114">
        <f t="shared" si="88"/>
        <v>11.959499872498009</v>
      </c>
      <c r="BM114">
        <f t="shared" si="89"/>
        <v>11.959499872498009</v>
      </c>
      <c r="BN114" t="str">
        <f t="shared" si="90"/>
        <v/>
      </c>
      <c r="BO114">
        <f t="shared" si="90"/>
        <v>4.767031335107386E-3</v>
      </c>
      <c r="BP114" t="str">
        <f t="shared" si="90"/>
        <v/>
      </c>
      <c r="BQ114">
        <f t="shared" si="90"/>
        <v>4.767031335107386E-3</v>
      </c>
      <c r="BR114" t="str">
        <f t="shared" si="90"/>
        <v/>
      </c>
      <c r="BS114" t="str">
        <f t="shared" si="90"/>
        <v/>
      </c>
      <c r="BV114" s="1">
        <f t="shared" si="91"/>
        <v>9.0064846935676969E-4</v>
      </c>
      <c r="BW114">
        <f t="shared" si="92"/>
        <v>9.1096118482207928E-17</v>
      </c>
      <c r="BX114">
        <f t="shared" si="93"/>
        <v>9.6964592375181052E-14</v>
      </c>
      <c r="BY114">
        <f t="shared" si="96"/>
        <v>10.954555315275996</v>
      </c>
      <c r="CF114" s="45">
        <f t="shared" si="94"/>
        <v>4.554805924110391E-3</v>
      </c>
      <c r="CG114">
        <f t="shared" si="62"/>
        <v>1.9782835581676945E-2</v>
      </c>
      <c r="CH114">
        <f t="shared" si="62"/>
        <v>4.9945173105136317E-3</v>
      </c>
      <c r="CI114">
        <f t="shared" si="62"/>
        <v>0</v>
      </c>
      <c r="CJ114">
        <f t="shared" si="62"/>
        <v>1.9999780454087537E-2</v>
      </c>
      <c r="CK114">
        <f t="shared" si="62"/>
        <v>0</v>
      </c>
      <c r="CL114">
        <f t="shared" si="62"/>
        <v>4.999999724912974E-3</v>
      </c>
      <c r="CM114" s="45">
        <f t="shared" si="95"/>
        <v>8.9038814444858622E-4</v>
      </c>
      <c r="CP114" s="45">
        <f>0</f>
        <v>0</v>
      </c>
      <c r="CQ114">
        <f t="shared" si="63"/>
        <v>5.42911045807642E-5</v>
      </c>
      <c r="CR114">
        <f t="shared" si="63"/>
        <v>0</v>
      </c>
      <c r="CS114">
        <f t="shared" si="63"/>
        <v>5.4881056105759265E-7</v>
      </c>
      <c r="CT114">
        <f t="shared" si="63"/>
        <v>5.4886478115952067E-8</v>
      </c>
      <c r="CU114">
        <f t="shared" si="63"/>
        <v>0</v>
      </c>
      <c r="CV114">
        <f t="shared" si="63"/>
        <v>0</v>
      </c>
      <c r="CW114" s="45">
        <f t="shared" si="81"/>
        <v>5.4887080627661975E-13</v>
      </c>
    </row>
    <row r="115" spans="2:101">
      <c r="B115" s="56">
        <v>28.6</v>
      </c>
      <c r="C115" s="57">
        <f t="shared" si="64"/>
        <v>8.6000000000000014</v>
      </c>
      <c r="D115" s="58">
        <f t="shared" si="82"/>
        <v>0.4049217939662918</v>
      </c>
      <c r="E115" s="58">
        <f t="shared" si="83"/>
        <v>11.963322902933415</v>
      </c>
      <c r="F115" s="57">
        <f t="shared" si="84"/>
        <v>90.238406388601021</v>
      </c>
      <c r="I115">
        <f t="shared" si="65"/>
        <v>4.0492179396629178E-4</v>
      </c>
      <c r="J115">
        <f t="shared" si="97"/>
        <v>-4.5950782060337082E-3</v>
      </c>
      <c r="K115">
        <f t="shared" si="97"/>
        <v>-9.5950782060337091E-3</v>
      </c>
      <c r="L115">
        <f t="shared" si="97"/>
        <v>-1.4595078206033708E-2</v>
      </c>
      <c r="M115">
        <f t="shared" si="97"/>
        <v>-1.9595078206033709E-2</v>
      </c>
      <c r="N115">
        <f t="shared" si="97"/>
        <v>-2.459507820603371E-2</v>
      </c>
      <c r="O115">
        <f t="shared" si="97"/>
        <v>-2.9595078206033711E-2</v>
      </c>
      <c r="P115">
        <f t="shared" si="67"/>
        <v>-3.3708335646960845E-2</v>
      </c>
      <c r="S115" s="45">
        <f t="shared" si="68"/>
        <v>4.0492179396629178E-4</v>
      </c>
      <c r="T115" t="str">
        <f t="shared" si="69"/>
        <v/>
      </c>
      <c r="U115" t="str">
        <f t="shared" si="69"/>
        <v/>
      </c>
      <c r="V115" t="str">
        <f t="shared" si="69"/>
        <v/>
      </c>
      <c r="W115" t="str">
        <f t="shared" si="69"/>
        <v/>
      </c>
      <c r="X115" t="str">
        <f t="shared" si="69"/>
        <v/>
      </c>
      <c r="Y115" t="str">
        <f t="shared" si="69"/>
        <v/>
      </c>
      <c r="Z115" s="47" t="str">
        <f t="shared" si="69"/>
        <v/>
      </c>
      <c r="AD115" s="45">
        <f t="shared" si="70"/>
        <v>4.0492179396629178E-4</v>
      </c>
      <c r="AE115" t="str">
        <f t="shared" si="71"/>
        <v/>
      </c>
      <c r="AF115" t="str">
        <f t="shared" si="72"/>
        <v/>
      </c>
      <c r="AG115" t="str">
        <f t="shared" si="72"/>
        <v/>
      </c>
      <c r="AH115" t="str">
        <f t="shared" si="72"/>
        <v/>
      </c>
      <c r="AI115" t="str">
        <f t="shared" si="72"/>
        <v/>
      </c>
      <c r="AJ115" t="str">
        <f t="shared" si="72"/>
        <v/>
      </c>
      <c r="AK115" s="47" t="str">
        <f t="shared" si="73"/>
        <v/>
      </c>
      <c r="AM115">
        <f t="shared" si="54"/>
        <v>11.963322902933415</v>
      </c>
      <c r="AN115" s="45">
        <f t="shared" si="74"/>
        <v>11.963322902933415</v>
      </c>
      <c r="AO115" t="str">
        <f t="shared" si="75"/>
        <v/>
      </c>
      <c r="AP115" t="str">
        <f t="shared" si="75"/>
        <v/>
      </c>
      <c r="AQ115" t="str">
        <f t="shared" si="75"/>
        <v/>
      </c>
      <c r="AR115" t="str">
        <f t="shared" si="75"/>
        <v/>
      </c>
      <c r="AS115" t="str">
        <f t="shared" si="75"/>
        <v/>
      </c>
      <c r="AT115" t="str">
        <f t="shared" si="75"/>
        <v/>
      </c>
      <c r="AU115" s="47" t="str">
        <f t="shared" si="85"/>
        <v/>
      </c>
      <c r="AV115" t="str">
        <f t="shared" si="76"/>
        <v/>
      </c>
      <c r="AW115" t="str">
        <f t="shared" si="77"/>
        <v/>
      </c>
      <c r="AX115" t="str">
        <f t="shared" si="78"/>
        <v/>
      </c>
      <c r="BA115">
        <f t="shared" si="86"/>
        <v>11.963322902933415</v>
      </c>
      <c r="BB115">
        <f t="shared" si="87"/>
        <v>11.963322902933415</v>
      </c>
      <c r="BC115" t="str">
        <f t="shared" si="79"/>
        <v/>
      </c>
      <c r="BD115" t="str">
        <f t="shared" si="79"/>
        <v/>
      </c>
      <c r="BE115" t="str">
        <f t="shared" si="79"/>
        <v/>
      </c>
      <c r="BF115" t="str">
        <f t="shared" si="79"/>
        <v/>
      </c>
      <c r="BG115" t="str">
        <f t="shared" si="79"/>
        <v/>
      </c>
      <c r="BH115" t="str">
        <f t="shared" si="79"/>
        <v/>
      </c>
      <c r="BI115" t="str">
        <f t="shared" si="80"/>
        <v/>
      </c>
      <c r="BL115">
        <f t="shared" si="88"/>
        <v>11.963322902933415</v>
      </c>
      <c r="BM115">
        <f t="shared" si="89"/>
        <v>11.963322902933415</v>
      </c>
      <c r="BN115" t="str">
        <f t="shared" si="90"/>
        <v/>
      </c>
      <c r="BO115">
        <f t="shared" si="90"/>
        <v>4.7889950528429972E-3</v>
      </c>
      <c r="BP115" t="str">
        <f t="shared" si="90"/>
        <v/>
      </c>
      <c r="BQ115">
        <f t="shared" si="90"/>
        <v>4.7889950528429972E-3</v>
      </c>
      <c r="BR115" t="str">
        <f t="shared" si="90"/>
        <v/>
      </c>
      <c r="BS115" t="str">
        <f t="shared" si="90"/>
        <v/>
      </c>
      <c r="BV115" s="1">
        <f t="shared" si="91"/>
        <v>9.1152594017372332E-4</v>
      </c>
      <c r="BW115">
        <f t="shared" si="92"/>
        <v>9.1901564120674167E-17</v>
      </c>
      <c r="BX115">
        <f t="shared" si="93"/>
        <v>9.659073762702235E-14</v>
      </c>
      <c r="BY115">
        <f t="shared" si="96"/>
        <v>10.959769032304223</v>
      </c>
      <c r="CF115" s="45">
        <f t="shared" si="94"/>
        <v>4.5950782060337047E-3</v>
      </c>
      <c r="CG115">
        <f t="shared" si="62"/>
        <v>1.978471837165173E-2</v>
      </c>
      <c r="CH115">
        <f t="shared" si="62"/>
        <v>4.9945653097881668E-3</v>
      </c>
      <c r="CI115">
        <f t="shared" si="62"/>
        <v>0</v>
      </c>
      <c r="CJ115">
        <f t="shared" si="62"/>
        <v>1.9999782378215546E-2</v>
      </c>
      <c r="CK115">
        <f t="shared" si="62"/>
        <v>0</v>
      </c>
      <c r="CL115">
        <f t="shared" si="62"/>
        <v>4.9999997273238971E-3</v>
      </c>
      <c r="CM115" s="45">
        <f t="shared" si="95"/>
        <v>8.0984358132352651E-4</v>
      </c>
      <c r="CP115" s="45">
        <f>0</f>
        <v>0</v>
      </c>
      <c r="CQ115">
        <f t="shared" si="63"/>
        <v>5.3820407087067618E-5</v>
      </c>
      <c r="CR115">
        <f t="shared" si="63"/>
        <v>0</v>
      </c>
      <c r="CS115">
        <f t="shared" si="63"/>
        <v>5.4400118721027388E-7</v>
      </c>
      <c r="CT115">
        <f t="shared" si="63"/>
        <v>5.4405446113937134E-8</v>
      </c>
      <c r="CU115">
        <f t="shared" si="63"/>
        <v>0</v>
      </c>
      <c r="CV115">
        <f t="shared" si="63"/>
        <v>0</v>
      </c>
      <c r="CW115" s="45">
        <f t="shared" si="81"/>
        <v>5.4406038110892049E-13</v>
      </c>
    </row>
    <row r="116" spans="2:101">
      <c r="B116" s="56">
        <v>28.8</v>
      </c>
      <c r="C116" s="57">
        <f t="shared" si="64"/>
        <v>8.8000000000000007</v>
      </c>
      <c r="D116" s="58">
        <f t="shared" si="82"/>
        <v>0.36802909089409436</v>
      </c>
      <c r="E116" s="58">
        <f t="shared" si="83"/>
        <v>11.96679581882411</v>
      </c>
      <c r="F116" s="57">
        <f t="shared" si="84"/>
        <v>90.202826167535449</v>
      </c>
      <c r="I116">
        <f t="shared" si="65"/>
        <v>3.6802909089409436E-4</v>
      </c>
      <c r="J116">
        <f t="shared" si="97"/>
        <v>-4.631970909105906E-3</v>
      </c>
      <c r="K116">
        <f t="shared" si="97"/>
        <v>-9.6319709091059053E-3</v>
      </c>
      <c r="L116">
        <f t="shared" si="97"/>
        <v>-1.4631970909105904E-2</v>
      </c>
      <c r="M116">
        <f t="shared" si="97"/>
        <v>-1.9631970909105907E-2</v>
      </c>
      <c r="N116">
        <f t="shared" si="97"/>
        <v>-2.4631970909105908E-2</v>
      </c>
      <c r="O116">
        <f t="shared" si="97"/>
        <v>-2.9631970909105909E-2</v>
      </c>
      <c r="P116">
        <f t="shared" si="67"/>
        <v>-3.3745228350033039E-2</v>
      </c>
      <c r="S116" s="45">
        <f t="shared" si="68"/>
        <v>3.6802909089409436E-4</v>
      </c>
      <c r="T116" t="str">
        <f t="shared" si="69"/>
        <v/>
      </c>
      <c r="U116" t="str">
        <f t="shared" si="69"/>
        <v/>
      </c>
      <c r="V116" t="str">
        <f t="shared" si="69"/>
        <v/>
      </c>
      <c r="W116" t="str">
        <f t="shared" si="69"/>
        <v/>
      </c>
      <c r="X116" t="str">
        <f t="shared" si="69"/>
        <v/>
      </c>
      <c r="Y116" t="str">
        <f t="shared" si="69"/>
        <v/>
      </c>
      <c r="Z116" s="47" t="str">
        <f t="shared" si="69"/>
        <v/>
      </c>
      <c r="AD116" s="45">
        <f t="shared" si="70"/>
        <v>3.6802909089409436E-4</v>
      </c>
      <c r="AE116" t="str">
        <f t="shared" si="71"/>
        <v/>
      </c>
      <c r="AF116" t="str">
        <f t="shared" si="72"/>
        <v/>
      </c>
      <c r="AG116" t="str">
        <f t="shared" si="72"/>
        <v/>
      </c>
      <c r="AH116" t="str">
        <f t="shared" si="72"/>
        <v/>
      </c>
      <c r="AI116" t="str">
        <f t="shared" si="72"/>
        <v/>
      </c>
      <c r="AJ116" t="str">
        <f t="shared" si="72"/>
        <v/>
      </c>
      <c r="AK116" s="47" t="str">
        <f t="shared" si="73"/>
        <v/>
      </c>
      <c r="AM116">
        <f t="shared" si="54"/>
        <v>11.96679581882411</v>
      </c>
      <c r="AN116" s="45">
        <f t="shared" si="74"/>
        <v>11.96679581882411</v>
      </c>
      <c r="AO116" t="str">
        <f t="shared" si="75"/>
        <v/>
      </c>
      <c r="AP116" t="str">
        <f t="shared" si="75"/>
        <v/>
      </c>
      <c r="AQ116" t="str">
        <f t="shared" si="75"/>
        <v/>
      </c>
      <c r="AR116" t="str">
        <f t="shared" si="75"/>
        <v/>
      </c>
      <c r="AS116" t="str">
        <f t="shared" si="75"/>
        <v/>
      </c>
      <c r="AT116" t="str">
        <f t="shared" si="75"/>
        <v/>
      </c>
      <c r="AU116" s="47" t="str">
        <f t="shared" si="85"/>
        <v/>
      </c>
      <c r="AV116" t="str">
        <f t="shared" si="76"/>
        <v/>
      </c>
      <c r="AW116" t="str">
        <f t="shared" si="77"/>
        <v/>
      </c>
      <c r="AX116" t="str">
        <f t="shared" si="78"/>
        <v/>
      </c>
      <c r="BA116">
        <f t="shared" si="86"/>
        <v>11.96679581882411</v>
      </c>
      <c r="BB116">
        <f t="shared" si="87"/>
        <v>11.96679581882411</v>
      </c>
      <c r="BC116" t="str">
        <f t="shared" si="79"/>
        <v/>
      </c>
      <c r="BD116" t="str">
        <f t="shared" si="79"/>
        <v/>
      </c>
      <c r="BE116" t="str">
        <f t="shared" si="79"/>
        <v/>
      </c>
      <c r="BF116" t="str">
        <f t="shared" si="79"/>
        <v/>
      </c>
      <c r="BG116" t="str">
        <f t="shared" si="79"/>
        <v/>
      </c>
      <c r="BH116" t="str">
        <f t="shared" si="79"/>
        <v/>
      </c>
      <c r="BI116" t="str">
        <f t="shared" si="80"/>
        <v/>
      </c>
      <c r="BL116">
        <f t="shared" si="88"/>
        <v>11.96679581882411</v>
      </c>
      <c r="BM116">
        <f t="shared" si="89"/>
        <v>11.96679581882411</v>
      </c>
      <c r="BN116" t="str">
        <f t="shared" si="90"/>
        <v/>
      </c>
      <c r="BO116">
        <f t="shared" si="90"/>
        <v>4.8089544214953142E-3</v>
      </c>
      <c r="BP116" t="str">
        <f t="shared" si="90"/>
        <v/>
      </c>
      <c r="BQ116">
        <f t="shared" si="90"/>
        <v>4.8089544214953142E-3</v>
      </c>
      <c r="BR116" t="str">
        <f t="shared" si="90"/>
        <v/>
      </c>
      <c r="BS116" t="str">
        <f t="shared" si="90"/>
        <v/>
      </c>
      <c r="BV116" s="1">
        <f t="shared" si="91"/>
        <v>9.2154950395211205E-4</v>
      </c>
      <c r="BW116">
        <f t="shared" si="92"/>
        <v>9.2639418182118121E-17</v>
      </c>
      <c r="BX116">
        <f t="shared" si="93"/>
        <v>9.6248256109778961E-14</v>
      </c>
      <c r="BY116">
        <f t="shared" si="96"/>
        <v>10.964518669686154</v>
      </c>
      <c r="CF116" s="45">
        <f t="shared" si="94"/>
        <v>4.6319709091059112E-3</v>
      </c>
      <c r="CG116">
        <f t="shared" si="62"/>
        <v>1.9786414734432649E-2</v>
      </c>
      <c r="CH116">
        <f t="shared" si="62"/>
        <v>4.9946085493115973E-3</v>
      </c>
      <c r="CI116">
        <f t="shared" si="62"/>
        <v>0</v>
      </c>
      <c r="CJ116">
        <f t="shared" si="62"/>
        <v>1.999978411150994E-2</v>
      </c>
      <c r="CK116">
        <f t="shared" si="62"/>
        <v>0</v>
      </c>
      <c r="CL116">
        <f t="shared" si="62"/>
        <v>4.9999997294957067E-3</v>
      </c>
      <c r="CM116" s="45">
        <f t="shared" si="95"/>
        <v>7.3605817582913114E-4</v>
      </c>
      <c r="CP116" s="45">
        <f>0</f>
        <v>0</v>
      </c>
      <c r="CQ116">
        <f t="shared" si="63"/>
        <v>5.339631639183782E-5</v>
      </c>
      <c r="CR116">
        <f t="shared" si="63"/>
        <v>0</v>
      </c>
      <c r="CS116">
        <f t="shared" si="63"/>
        <v>5.3966879642693985E-7</v>
      </c>
      <c r="CT116">
        <f t="shared" si="63"/>
        <v>5.3972122515365644E-8</v>
      </c>
      <c r="CU116">
        <f t="shared" si="63"/>
        <v>0</v>
      </c>
      <c r="CV116">
        <f t="shared" si="63"/>
        <v>0</v>
      </c>
      <c r="CW116" s="45">
        <f t="shared" si="81"/>
        <v>5.3972705119656157E-13</v>
      </c>
    </row>
    <row r="117" spans="2:101">
      <c r="B117" s="56">
        <v>29</v>
      </c>
      <c r="C117" s="57">
        <f t="shared" si="64"/>
        <v>9</v>
      </c>
      <c r="D117" s="58">
        <f t="shared" si="82"/>
        <v>0.33425842803228561</v>
      </c>
      <c r="E117" s="58">
        <f t="shared" si="83"/>
        <v>11.969950675904707</v>
      </c>
      <c r="F117" s="57">
        <f t="shared" si="84"/>
        <v>90.170238910121085</v>
      </c>
      <c r="I117">
        <f t="shared" si="65"/>
        <v>3.342584280322856E-4</v>
      </c>
      <c r="J117">
        <f t="shared" si="97"/>
        <v>-4.6657415719677147E-3</v>
      </c>
      <c r="K117">
        <f t="shared" si="97"/>
        <v>-9.6657415719677148E-3</v>
      </c>
      <c r="L117">
        <f t="shared" si="97"/>
        <v>-1.4665741571967714E-2</v>
      </c>
      <c r="M117">
        <f t="shared" si="97"/>
        <v>-1.9665741571967713E-2</v>
      </c>
      <c r="N117">
        <f t="shared" si="97"/>
        <v>-2.4665741571967714E-2</v>
      </c>
      <c r="O117">
        <f t="shared" si="97"/>
        <v>-2.9665741571967715E-2</v>
      </c>
      <c r="P117">
        <f t="shared" si="67"/>
        <v>-3.3778999012894849E-2</v>
      </c>
      <c r="S117" s="45">
        <f t="shared" si="68"/>
        <v>3.342584280322856E-4</v>
      </c>
      <c r="T117" t="str">
        <f t="shared" si="69"/>
        <v/>
      </c>
      <c r="U117" t="str">
        <f t="shared" si="69"/>
        <v/>
      </c>
      <c r="V117" t="str">
        <f t="shared" si="69"/>
        <v/>
      </c>
      <c r="W117" t="str">
        <f t="shared" si="69"/>
        <v/>
      </c>
      <c r="X117" t="str">
        <f t="shared" si="69"/>
        <v/>
      </c>
      <c r="Y117" t="str">
        <f t="shared" si="69"/>
        <v/>
      </c>
      <c r="Z117" s="47" t="str">
        <f t="shared" si="69"/>
        <v/>
      </c>
      <c r="AD117" s="45">
        <f t="shared" si="70"/>
        <v>3.342584280322856E-4</v>
      </c>
      <c r="AE117" t="str">
        <f t="shared" si="71"/>
        <v/>
      </c>
      <c r="AF117" t="str">
        <f t="shared" si="72"/>
        <v/>
      </c>
      <c r="AG117" t="str">
        <f t="shared" si="72"/>
        <v/>
      </c>
      <c r="AH117" t="str">
        <f t="shared" si="72"/>
        <v/>
      </c>
      <c r="AI117" t="str">
        <f t="shared" si="72"/>
        <v/>
      </c>
      <c r="AJ117" t="str">
        <f t="shared" si="72"/>
        <v/>
      </c>
      <c r="AK117" s="47" t="str">
        <f t="shared" si="73"/>
        <v/>
      </c>
      <c r="AM117">
        <f t="shared" ref="AM117:AM127" si="98">IF(COUNT(AN117:AU117)=0,"",AVERAGE(AN117:AU117))</f>
        <v>11.969950675904707</v>
      </c>
      <c r="AN117" s="45">
        <f t="shared" si="74"/>
        <v>11.969950675904707</v>
      </c>
      <c r="AO117" t="str">
        <f t="shared" si="75"/>
        <v/>
      </c>
      <c r="AP117" t="str">
        <f t="shared" si="75"/>
        <v/>
      </c>
      <c r="AQ117" t="str">
        <f t="shared" si="75"/>
        <v/>
      </c>
      <c r="AR117" t="str">
        <f t="shared" si="75"/>
        <v/>
      </c>
      <c r="AS117" t="str">
        <f t="shared" si="75"/>
        <v/>
      </c>
      <c r="AT117" t="str">
        <f t="shared" si="75"/>
        <v/>
      </c>
      <c r="AU117" s="47" t="str">
        <f t="shared" si="85"/>
        <v/>
      </c>
      <c r="AV117" t="str">
        <f t="shared" si="76"/>
        <v/>
      </c>
      <c r="AW117" t="str">
        <f t="shared" si="77"/>
        <v/>
      </c>
      <c r="AX117" t="str">
        <f t="shared" si="78"/>
        <v/>
      </c>
      <c r="BA117">
        <f t="shared" si="86"/>
        <v>11.969950675904707</v>
      </c>
      <c r="BB117">
        <f t="shared" si="87"/>
        <v>11.969950675904707</v>
      </c>
      <c r="BC117" t="str">
        <f t="shared" si="79"/>
        <v/>
      </c>
      <c r="BD117" t="str">
        <f t="shared" si="79"/>
        <v/>
      </c>
      <c r="BE117" t="str">
        <f t="shared" si="79"/>
        <v/>
      </c>
      <c r="BF117" t="str">
        <f t="shared" si="79"/>
        <v/>
      </c>
      <c r="BG117" t="str">
        <f t="shared" si="79"/>
        <v/>
      </c>
      <c r="BH117" t="str">
        <f t="shared" si="79"/>
        <v/>
      </c>
      <c r="BI117" t="str">
        <f t="shared" si="80"/>
        <v/>
      </c>
      <c r="BL117">
        <f t="shared" si="88"/>
        <v>11.969950675904707</v>
      </c>
      <c r="BM117">
        <f t="shared" si="89"/>
        <v>11.969950675904707</v>
      </c>
      <c r="BN117" t="str">
        <f t="shared" si="90"/>
        <v/>
      </c>
      <c r="BO117">
        <f t="shared" si="90"/>
        <v>4.827091162357534E-3</v>
      </c>
      <c r="BP117" t="str">
        <f t="shared" si="90"/>
        <v/>
      </c>
      <c r="BQ117">
        <f t="shared" si="90"/>
        <v>4.827091162357534E-3</v>
      </c>
      <c r="BR117" t="str">
        <f t="shared" si="90"/>
        <v/>
      </c>
      <c r="BS117" t="str">
        <f t="shared" si="90"/>
        <v/>
      </c>
      <c r="BV117" s="1">
        <f t="shared" si="91"/>
        <v>9.3077456135968431E-4</v>
      </c>
      <c r="BW117">
        <f t="shared" si="92"/>
        <v>9.3314831439354289E-17</v>
      </c>
      <c r="BX117">
        <f t="shared" si="93"/>
        <v>9.5934757046492808E-14</v>
      </c>
      <c r="BY117">
        <f t="shared" si="96"/>
        <v>10.968844505242016</v>
      </c>
      <c r="CF117" s="45">
        <f t="shared" si="94"/>
        <v>4.665741571967719E-3</v>
      </c>
      <c r="CG117">
        <f t="shared" si="62"/>
        <v>1.9787944274566611E-2</v>
      </c>
      <c r="CH117">
        <f t="shared" si="62"/>
        <v>4.9946475308867352E-3</v>
      </c>
      <c r="CI117">
        <f t="shared" si="62"/>
        <v>0</v>
      </c>
      <c r="CJ117">
        <f t="shared" si="62"/>
        <v>1.9999785674095258E-2</v>
      </c>
      <c r="CK117">
        <f t="shared" si="62"/>
        <v>0</v>
      </c>
      <c r="CL117">
        <f t="shared" si="62"/>
        <v>4.9999997314536188E-3</v>
      </c>
      <c r="CM117" s="45">
        <f t="shared" si="95"/>
        <v>6.6851685069149573E-4</v>
      </c>
      <c r="CP117" s="45">
        <f>0</f>
        <v>0</v>
      </c>
      <c r="CQ117">
        <f t="shared" si="63"/>
        <v>5.3013931358346947E-5</v>
      </c>
      <c r="CR117">
        <f t="shared" si="63"/>
        <v>0</v>
      </c>
      <c r="CS117">
        <f t="shared" si="63"/>
        <v>5.3576308929624655E-7</v>
      </c>
      <c r="CT117">
        <f t="shared" si="63"/>
        <v>5.3581476185522432E-8</v>
      </c>
      <c r="CU117">
        <f t="shared" si="63"/>
        <v>0</v>
      </c>
      <c r="CV117">
        <f t="shared" si="63"/>
        <v>0</v>
      </c>
      <c r="CW117" s="45">
        <f t="shared" si="81"/>
        <v>5.3582050386593746E-13</v>
      </c>
    </row>
    <row r="118" spans="2:101">
      <c r="B118" s="56">
        <v>29.2</v>
      </c>
      <c r="C118" s="57">
        <f t="shared" si="64"/>
        <v>9.1999999999999993</v>
      </c>
      <c r="D118" s="58">
        <f t="shared" si="82"/>
        <v>0.30336942256113969</v>
      </c>
      <c r="E118" s="58">
        <f t="shared" si="83"/>
        <v>11.972816396918251</v>
      </c>
      <c r="F118" s="57">
        <f t="shared" si="84"/>
        <v>90.140417580543613</v>
      </c>
      <c r="I118">
        <f t="shared" si="65"/>
        <v>3.0336942256113967E-4</v>
      </c>
      <c r="J118">
        <f t="shared" si="97"/>
        <v>-4.6966305774388609E-3</v>
      </c>
      <c r="K118">
        <f t="shared" si="97"/>
        <v>-9.6966305774388601E-3</v>
      </c>
      <c r="L118">
        <f t="shared" si="97"/>
        <v>-1.4696630577438859E-2</v>
      </c>
      <c r="M118">
        <f t="shared" si="97"/>
        <v>-1.969663057743886E-2</v>
      </c>
      <c r="N118">
        <f t="shared" si="97"/>
        <v>-2.4696630577438861E-2</v>
      </c>
      <c r="O118">
        <f t="shared" si="97"/>
        <v>-2.9696630577438862E-2</v>
      </c>
      <c r="P118">
        <f t="shared" si="67"/>
        <v>-3.3809888018365999E-2</v>
      </c>
      <c r="S118" s="45">
        <f t="shared" si="68"/>
        <v>3.0336942256113967E-4</v>
      </c>
      <c r="T118" t="str">
        <f t="shared" si="69"/>
        <v/>
      </c>
      <c r="U118" t="str">
        <f t="shared" si="69"/>
        <v/>
      </c>
      <c r="V118" t="str">
        <f t="shared" si="69"/>
        <v/>
      </c>
      <c r="W118" t="str">
        <f t="shared" si="69"/>
        <v/>
      </c>
      <c r="X118" t="str">
        <f t="shared" si="69"/>
        <v/>
      </c>
      <c r="Y118" t="str">
        <f t="shared" si="69"/>
        <v/>
      </c>
      <c r="Z118" s="47" t="str">
        <f t="shared" si="69"/>
        <v/>
      </c>
      <c r="AD118" s="45">
        <f t="shared" si="70"/>
        <v>3.0336942256113967E-4</v>
      </c>
      <c r="AE118" t="str">
        <f t="shared" si="71"/>
        <v/>
      </c>
      <c r="AF118" t="str">
        <f t="shared" si="72"/>
        <v/>
      </c>
      <c r="AG118" t="str">
        <f t="shared" si="72"/>
        <v/>
      </c>
      <c r="AH118" t="str">
        <f t="shared" si="72"/>
        <v/>
      </c>
      <c r="AI118" t="str">
        <f t="shared" si="72"/>
        <v/>
      </c>
      <c r="AJ118" t="str">
        <f t="shared" si="72"/>
        <v/>
      </c>
      <c r="AK118" s="47" t="str">
        <f t="shared" si="73"/>
        <v/>
      </c>
      <c r="AM118">
        <f t="shared" si="98"/>
        <v>11.972816396918251</v>
      </c>
      <c r="AN118" s="45">
        <f t="shared" si="74"/>
        <v>11.972816396918251</v>
      </c>
      <c r="AO118" t="str">
        <f t="shared" si="75"/>
        <v/>
      </c>
      <c r="AP118" t="str">
        <f t="shared" si="75"/>
        <v/>
      </c>
      <c r="AQ118" t="str">
        <f t="shared" si="75"/>
        <v/>
      </c>
      <c r="AR118" t="str">
        <f t="shared" si="75"/>
        <v/>
      </c>
      <c r="AS118" t="str">
        <f t="shared" si="75"/>
        <v/>
      </c>
      <c r="AT118" t="str">
        <f t="shared" si="75"/>
        <v/>
      </c>
      <c r="AU118" s="47" t="str">
        <f t="shared" si="85"/>
        <v/>
      </c>
      <c r="AV118" t="str">
        <f t="shared" si="76"/>
        <v/>
      </c>
      <c r="AW118" t="str">
        <f t="shared" si="77"/>
        <v/>
      </c>
      <c r="AX118" t="str">
        <f t="shared" si="78"/>
        <v/>
      </c>
      <c r="BA118">
        <f t="shared" si="86"/>
        <v>11.972816396918251</v>
      </c>
      <c r="BB118">
        <f t="shared" si="87"/>
        <v>11.972816396918251</v>
      </c>
      <c r="BL118">
        <f t="shared" si="88"/>
        <v>11.972816396918251</v>
      </c>
      <c r="BM118">
        <f t="shared" si="89"/>
        <v>11.972816396918251</v>
      </c>
      <c r="BN118" t="str">
        <f t="shared" si="90"/>
        <v/>
      </c>
      <c r="BO118">
        <f t="shared" si="90"/>
        <v>4.8435696708571188E-3</v>
      </c>
      <c r="BP118" t="str">
        <f t="shared" si="90"/>
        <v/>
      </c>
      <c r="BQ118">
        <f t="shared" si="90"/>
        <v>4.8435696708571188E-3</v>
      </c>
      <c r="BR118" t="str">
        <f t="shared" si="90"/>
        <v/>
      </c>
      <c r="BS118" t="str">
        <f t="shared" si="90"/>
        <v/>
      </c>
      <c r="BV118" s="1">
        <f t="shared" si="91"/>
        <v>9.3925434337339812E-4</v>
      </c>
      <c r="BW118">
        <f t="shared" si="92"/>
        <v>9.3932611548777213E-17</v>
      </c>
      <c r="BX118">
        <f t="shared" si="93"/>
        <v>9.5648008920740267E-14</v>
      </c>
      <c r="BY118">
        <f t="shared" si="96"/>
        <v>10.972783212038577</v>
      </c>
      <c r="CF118" s="45">
        <f t="shared" si="94"/>
        <v>4.6966305774388626E-3</v>
      </c>
      <c r="CG118">
        <f t="shared" si="62"/>
        <v>1.978932424091458E-2</v>
      </c>
      <c r="CH118">
        <f t="shared" si="62"/>
        <v>4.9946826958034594E-3</v>
      </c>
      <c r="CI118">
        <f t="shared" si="62"/>
        <v>0</v>
      </c>
      <c r="CJ118">
        <f t="shared" si="62"/>
        <v>1.9999787083668237E-2</v>
      </c>
      <c r="CK118">
        <f t="shared" si="62"/>
        <v>0</v>
      </c>
      <c r="CL118">
        <f t="shared" si="62"/>
        <v>4.9999997332198058E-3</v>
      </c>
      <c r="CM118" s="45">
        <f t="shared" si="95"/>
        <v>6.0673884027780513E-4</v>
      </c>
      <c r="CP118" s="45">
        <f>0</f>
        <v>0</v>
      </c>
      <c r="CQ118">
        <f t="shared" si="63"/>
        <v>5.266893977135508E-5</v>
      </c>
      <c r="CR118">
        <f t="shared" si="63"/>
        <v>0</v>
      </c>
      <c r="CS118">
        <f t="shared" si="63"/>
        <v>5.3223983425283789E-7</v>
      </c>
      <c r="CT118">
        <f t="shared" si="63"/>
        <v>5.3229082940174503E-8</v>
      </c>
      <c r="CU118">
        <f t="shared" si="63"/>
        <v>0</v>
      </c>
      <c r="CV118">
        <f t="shared" si="63"/>
        <v>0</v>
      </c>
      <c r="CW118" s="45">
        <f t="shared" si="81"/>
        <v>5.3229649613261203E-13</v>
      </c>
    </row>
    <row r="119" spans="2:101">
      <c r="B119" s="56">
        <v>29.4</v>
      </c>
      <c r="C119" s="57">
        <f t="shared" si="64"/>
        <v>9.3999999999999986</v>
      </c>
      <c r="D119" s="58">
        <f t="shared" si="82"/>
        <v>0.27513792925439562</v>
      </c>
      <c r="E119" s="58">
        <f t="shared" si="83"/>
        <v>11.975419130670447</v>
      </c>
      <c r="F119" s="57">
        <f t="shared" si="84"/>
        <v>90.113149820732744</v>
      </c>
      <c r="I119">
        <f t="shared" si="65"/>
        <v>2.7513792925439561E-4</v>
      </c>
      <c r="J119">
        <f t="shared" si="97"/>
        <v>-4.7248620707456045E-3</v>
      </c>
      <c r="K119">
        <f t="shared" si="97"/>
        <v>-9.7248620707456046E-3</v>
      </c>
      <c r="L119">
        <f t="shared" si="97"/>
        <v>-1.4724862070745604E-2</v>
      </c>
      <c r="M119">
        <f t="shared" si="97"/>
        <v>-1.9724862070745607E-2</v>
      </c>
      <c r="N119">
        <f t="shared" si="97"/>
        <v>-2.4724862070745604E-2</v>
      </c>
      <c r="O119">
        <f t="shared" si="97"/>
        <v>-2.9724862070745608E-2</v>
      </c>
      <c r="P119">
        <f t="shared" si="67"/>
        <v>-3.3838119511672739E-2</v>
      </c>
      <c r="S119" s="45">
        <f t="shared" si="68"/>
        <v>2.7513792925439561E-4</v>
      </c>
      <c r="T119" t="str">
        <f t="shared" si="69"/>
        <v/>
      </c>
      <c r="U119" t="str">
        <f t="shared" si="69"/>
        <v/>
      </c>
      <c r="V119" t="str">
        <f t="shared" si="69"/>
        <v/>
      </c>
      <c r="W119" t="str">
        <f t="shared" si="69"/>
        <v/>
      </c>
      <c r="X119" t="str">
        <f t="shared" si="69"/>
        <v/>
      </c>
      <c r="Y119" t="str">
        <f t="shared" si="69"/>
        <v/>
      </c>
      <c r="Z119" s="47" t="str">
        <f t="shared" si="69"/>
        <v/>
      </c>
      <c r="AD119" s="45">
        <f t="shared" si="70"/>
        <v>2.7513792925439561E-4</v>
      </c>
      <c r="AE119" t="str">
        <f t="shared" si="71"/>
        <v/>
      </c>
      <c r="AF119" t="str">
        <f t="shared" si="72"/>
        <v/>
      </c>
      <c r="AG119" t="str">
        <f t="shared" si="72"/>
        <v/>
      </c>
      <c r="AH119" t="str">
        <f t="shared" si="72"/>
        <v/>
      </c>
      <c r="AI119" t="str">
        <f t="shared" si="72"/>
        <v/>
      </c>
      <c r="AJ119" t="str">
        <f t="shared" si="72"/>
        <v/>
      </c>
      <c r="AK119" s="47" t="str">
        <f t="shared" si="73"/>
        <v/>
      </c>
      <c r="AM119">
        <f t="shared" si="98"/>
        <v>11.975419130670447</v>
      </c>
      <c r="AN119" s="45">
        <f t="shared" si="74"/>
        <v>11.975419130670447</v>
      </c>
      <c r="AO119" t="str">
        <f t="shared" si="75"/>
        <v/>
      </c>
      <c r="AP119" t="str">
        <f t="shared" si="75"/>
        <v/>
      </c>
      <c r="AQ119" t="str">
        <f t="shared" si="75"/>
        <v/>
      </c>
      <c r="AR119" t="str">
        <f t="shared" si="75"/>
        <v/>
      </c>
      <c r="AS119" t="str">
        <f t="shared" si="75"/>
        <v/>
      </c>
      <c r="AT119" t="str">
        <f t="shared" si="75"/>
        <v/>
      </c>
      <c r="AU119" s="47" t="str">
        <f t="shared" si="85"/>
        <v/>
      </c>
      <c r="AV119" t="str">
        <f t="shared" si="76"/>
        <v/>
      </c>
      <c r="AW119" t="str">
        <f t="shared" si="77"/>
        <v/>
      </c>
      <c r="AX119" t="str">
        <f t="shared" si="78"/>
        <v/>
      </c>
      <c r="BA119">
        <f t="shared" si="86"/>
        <v>11.975419130670447</v>
      </c>
      <c r="BB119">
        <f t="shared" si="87"/>
        <v>11.975419130670447</v>
      </c>
      <c r="BL119">
        <f t="shared" si="88"/>
        <v>11.975419130670447</v>
      </c>
      <c r="BM119">
        <f t="shared" si="89"/>
        <v>11.975419130670447</v>
      </c>
      <c r="BN119" t="str">
        <f t="shared" si="90"/>
        <v/>
      </c>
      <c r="BO119">
        <f t="shared" si="90"/>
        <v>4.8585389040724453E-3</v>
      </c>
      <c r="BP119" t="str">
        <f t="shared" si="90"/>
        <v/>
      </c>
      <c r="BQ119">
        <f t="shared" si="90"/>
        <v>4.8585389040724453E-3</v>
      </c>
      <c r="BR119" t="str">
        <f t="shared" si="90"/>
        <v/>
      </c>
      <c r="BS119" t="str">
        <f t="shared" si="90"/>
        <v/>
      </c>
      <c r="BV119" s="1">
        <f t="shared" si="91"/>
        <v>9.4703979910356001E-4</v>
      </c>
      <c r="BW119">
        <f t="shared" si="92"/>
        <v>9.4497241414912086E-17</v>
      </c>
      <c r="BX119">
        <f t="shared" si="93"/>
        <v>9.5385930952562668E-14</v>
      </c>
      <c r="BY119">
        <f t="shared" si="96"/>
        <v>10.976368230500492</v>
      </c>
      <c r="CF119" s="45">
        <f t="shared" si="94"/>
        <v>4.7248620707456036E-3</v>
      </c>
      <c r="CG119">
        <f t="shared" si="62"/>
        <v>1.9790569866692746E-2</v>
      </c>
      <c r="CH119">
        <f t="shared" si="62"/>
        <v>4.9947144336079845E-3</v>
      </c>
      <c r="CI119">
        <f t="shared" si="62"/>
        <v>0</v>
      </c>
      <c r="CJ119">
        <f t="shared" si="62"/>
        <v>1.9999788355849799E-2</v>
      </c>
      <c r="CK119">
        <f t="shared" si="62"/>
        <v>0</v>
      </c>
      <c r="CL119">
        <f t="shared" si="62"/>
        <v>4.9999997348138423E-3</v>
      </c>
      <c r="CM119" s="45">
        <f t="shared" si="95"/>
        <v>5.5027585414139512E-4</v>
      </c>
      <c r="CP119" s="45">
        <f>0</f>
        <v>0</v>
      </c>
      <c r="CQ119">
        <f t="shared" si="63"/>
        <v>5.2357533326813322E-5</v>
      </c>
      <c r="CR119">
        <f t="shared" si="63"/>
        <v>0</v>
      </c>
      <c r="CS119">
        <f t="shared" si="63"/>
        <v>5.2905998790596956E-7</v>
      </c>
      <c r="CT119">
        <f t="shared" si="63"/>
        <v>5.2911037550916626E-8</v>
      </c>
      <c r="CU119">
        <f t="shared" si="63"/>
        <v>0</v>
      </c>
      <c r="CV119">
        <f t="shared" si="63"/>
        <v>0</v>
      </c>
      <c r="CW119" s="45">
        <f t="shared" si="81"/>
        <v>5.2911597472420733E-13</v>
      </c>
    </row>
    <row r="120" spans="2:101">
      <c r="B120" s="56">
        <v>29.6</v>
      </c>
      <c r="C120" s="57">
        <f t="shared" si="64"/>
        <v>9.6000000000000014</v>
      </c>
      <c r="D120" s="58">
        <f t="shared" si="82"/>
        <v>0.24935515143924059</v>
      </c>
      <c r="E120" s="58">
        <f t="shared" si="83"/>
        <v>11.977782560060128</v>
      </c>
      <c r="F120" s="57">
        <f t="shared" si="84"/>
        <v>90.088237279311528</v>
      </c>
      <c r="I120">
        <f t="shared" si="65"/>
        <v>2.4935515143924058E-4</v>
      </c>
      <c r="J120">
        <f t="shared" si="97"/>
        <v>-4.7506448485607599E-3</v>
      </c>
      <c r="K120">
        <f t="shared" si="97"/>
        <v>-9.7506448485607591E-3</v>
      </c>
      <c r="L120">
        <f t="shared" si="97"/>
        <v>-1.4750644848560758E-2</v>
      </c>
      <c r="M120">
        <f t="shared" si="97"/>
        <v>-1.9750644848560761E-2</v>
      </c>
      <c r="N120">
        <f t="shared" si="97"/>
        <v>-2.4750644848560762E-2</v>
      </c>
      <c r="O120">
        <f t="shared" si="97"/>
        <v>-2.9750644848560763E-2</v>
      </c>
      <c r="P120">
        <f t="shared" si="67"/>
        <v>-3.3863902289487893E-2</v>
      </c>
      <c r="S120" s="45">
        <f t="shared" si="68"/>
        <v>2.4935515143924058E-4</v>
      </c>
      <c r="T120" t="str">
        <f t="shared" si="69"/>
        <v/>
      </c>
      <c r="U120" t="str">
        <f t="shared" si="69"/>
        <v/>
      </c>
      <c r="V120" t="str">
        <f t="shared" si="69"/>
        <v/>
      </c>
      <c r="W120" t="str">
        <f t="shared" si="69"/>
        <v/>
      </c>
      <c r="X120" t="str">
        <f t="shared" si="69"/>
        <v/>
      </c>
      <c r="Y120" t="str">
        <f t="shared" si="69"/>
        <v/>
      </c>
      <c r="Z120" s="47" t="str">
        <f t="shared" si="69"/>
        <v/>
      </c>
      <c r="AD120" s="45">
        <f t="shared" si="70"/>
        <v>2.4935515143924058E-4</v>
      </c>
      <c r="AE120" t="str">
        <f t="shared" si="71"/>
        <v/>
      </c>
      <c r="AF120" t="str">
        <f t="shared" si="72"/>
        <v/>
      </c>
      <c r="AG120" t="str">
        <f t="shared" si="72"/>
        <v/>
      </c>
      <c r="AH120" t="str">
        <f t="shared" si="72"/>
        <v/>
      </c>
      <c r="AI120" t="str">
        <f t="shared" si="72"/>
        <v/>
      </c>
      <c r="AJ120" t="str">
        <f t="shared" si="72"/>
        <v/>
      </c>
      <c r="AK120" s="47" t="str">
        <f t="shared" si="73"/>
        <v/>
      </c>
      <c r="AM120">
        <f t="shared" si="98"/>
        <v>11.977782560060128</v>
      </c>
      <c r="AN120" s="45">
        <f t="shared" si="74"/>
        <v>11.977782560060128</v>
      </c>
      <c r="AO120" t="str">
        <f t="shared" si="75"/>
        <v/>
      </c>
      <c r="AP120" t="str">
        <f t="shared" si="75"/>
        <v/>
      </c>
      <c r="AQ120" t="str">
        <f t="shared" si="75"/>
        <v/>
      </c>
      <c r="AR120" t="str">
        <f t="shared" si="75"/>
        <v/>
      </c>
      <c r="AS120" t="str">
        <f t="shared" si="75"/>
        <v/>
      </c>
      <c r="AT120" t="str">
        <f t="shared" si="75"/>
        <v/>
      </c>
      <c r="AU120" s="47" t="str">
        <f t="shared" si="85"/>
        <v/>
      </c>
      <c r="AV120" t="str">
        <f t="shared" si="76"/>
        <v/>
      </c>
      <c r="AW120" t="str">
        <f t="shared" si="77"/>
        <v/>
      </c>
      <c r="AX120" t="str">
        <f t="shared" si="78"/>
        <v/>
      </c>
      <c r="BA120">
        <f t="shared" si="86"/>
        <v>11.977782560060128</v>
      </c>
      <c r="BB120">
        <f t="shared" si="87"/>
        <v>11.977782560060128</v>
      </c>
      <c r="BL120">
        <f t="shared" si="88"/>
        <v>11.977782560060128</v>
      </c>
      <c r="BM120">
        <f t="shared" si="89"/>
        <v>11.977782560060128</v>
      </c>
      <c r="BN120" t="str">
        <f t="shared" si="90"/>
        <v/>
      </c>
      <c r="BO120">
        <f t="shared" si="90"/>
        <v>4.8721340202048016E-3</v>
      </c>
      <c r="BP120" t="str">
        <f t="shared" si="90"/>
        <v/>
      </c>
      <c r="BQ120">
        <f t="shared" si="90"/>
        <v>4.8721340202048016E-3</v>
      </c>
      <c r="BR120" t="str">
        <f t="shared" si="90"/>
        <v/>
      </c>
      <c r="BS120" t="str">
        <f t="shared" si="90"/>
        <v/>
      </c>
      <c r="BV120" s="1">
        <f t="shared" si="91"/>
        <v>9.5417952043310372E-4</v>
      </c>
      <c r="BW120">
        <f t="shared" si="92"/>
        <v>9.5012896971215193E-17</v>
      </c>
      <c r="BX120">
        <f t="shared" si="93"/>
        <v>9.5146584845349985E-14</v>
      </c>
      <c r="BY120">
        <f t="shared" si="96"/>
        <v>10.979630091055078</v>
      </c>
      <c r="CF120" s="45">
        <f t="shared" si="94"/>
        <v>4.750644848560753E-3</v>
      </c>
      <c r="CG120">
        <f t="shared" si="62"/>
        <v>1.9791694651125923E-2</v>
      </c>
      <c r="CH120">
        <f t="shared" si="62"/>
        <v>4.9947430893609382E-3</v>
      </c>
      <c r="CI120">
        <f t="shared" si="62"/>
        <v>0</v>
      </c>
      <c r="CJ120">
        <f t="shared" si="62"/>
        <v>1.9999789504476319E-2</v>
      </c>
      <c r="CK120">
        <f t="shared" si="62"/>
        <v>0</v>
      </c>
      <c r="CL120">
        <f t="shared" si="62"/>
        <v>4.9999997362530652E-3</v>
      </c>
      <c r="CM120" s="45">
        <f t="shared" si="95"/>
        <v>4.9871029894182906E-4</v>
      </c>
      <c r="CP120" s="45">
        <f>0</f>
        <v>0</v>
      </c>
      <c r="CQ120">
        <f t="shared" si="63"/>
        <v>5.2076337218519826E-5</v>
      </c>
      <c r="CR120">
        <f t="shared" si="63"/>
        <v>0</v>
      </c>
      <c r="CS120">
        <f t="shared" si="63"/>
        <v>5.2618896701440553E-7</v>
      </c>
      <c r="CT120">
        <f t="shared" si="63"/>
        <v>5.2623880920438116E-8</v>
      </c>
      <c r="CU120">
        <f t="shared" si="63"/>
        <v>0</v>
      </c>
      <c r="CV120">
        <f t="shared" si="63"/>
        <v>0</v>
      </c>
      <c r="CW120" s="45">
        <f t="shared" si="81"/>
        <v>5.262443478083597E-13</v>
      </c>
    </row>
    <row r="121" spans="2:101">
      <c r="B121" s="56">
        <v>29.8</v>
      </c>
      <c r="C121" s="57">
        <f t="shared" si="64"/>
        <v>9.8000000000000007</v>
      </c>
      <c r="D121" s="58">
        <f t="shared" si="82"/>
        <v>0.22582678208267851</v>
      </c>
      <c r="E121" s="58">
        <f t="shared" si="83"/>
        <v>11.979928167817107</v>
      </c>
      <c r="F121" s="57">
        <f t="shared" si="84"/>
        <v>90.06549493433883</v>
      </c>
      <c r="I121">
        <f t="shared" si="65"/>
        <v>2.258267820826785E-4</v>
      </c>
      <c r="J121">
        <f t="shared" si="97"/>
        <v>-4.7741732179173218E-3</v>
      </c>
      <c r="K121">
        <f t="shared" si="97"/>
        <v>-9.7741732179173219E-3</v>
      </c>
      <c r="L121">
        <f t="shared" si="97"/>
        <v>-1.4774173217917321E-2</v>
      </c>
      <c r="M121">
        <f t="shared" si="97"/>
        <v>-1.9774173217917322E-2</v>
      </c>
      <c r="N121">
        <f t="shared" si="97"/>
        <v>-2.4774173217917323E-2</v>
      </c>
      <c r="O121">
        <f t="shared" si="97"/>
        <v>-2.9774173217917324E-2</v>
      </c>
      <c r="P121">
        <f t="shared" si="67"/>
        <v>-3.3887430658844454E-2</v>
      </c>
      <c r="S121" s="45">
        <f t="shared" si="68"/>
        <v>2.258267820826785E-4</v>
      </c>
      <c r="T121" t="str">
        <f t="shared" si="69"/>
        <v/>
      </c>
      <c r="U121" t="str">
        <f t="shared" si="69"/>
        <v/>
      </c>
      <c r="V121" t="str">
        <f t="shared" si="69"/>
        <v/>
      </c>
      <c r="W121" t="str">
        <f t="shared" si="69"/>
        <v/>
      </c>
      <c r="X121" t="str">
        <f t="shared" si="69"/>
        <v/>
      </c>
      <c r="Y121" t="str">
        <f t="shared" si="69"/>
        <v/>
      </c>
      <c r="Z121" s="47" t="str">
        <f t="shared" si="69"/>
        <v/>
      </c>
      <c r="AD121" s="45">
        <f t="shared" si="70"/>
        <v>2.258267820826785E-4</v>
      </c>
      <c r="AE121" t="str">
        <f t="shared" si="71"/>
        <v/>
      </c>
      <c r="AF121" t="str">
        <f t="shared" si="72"/>
        <v/>
      </c>
      <c r="AG121" t="str">
        <f t="shared" si="72"/>
        <v/>
      </c>
      <c r="AH121" t="str">
        <f t="shared" si="72"/>
        <v/>
      </c>
      <c r="AI121" t="str">
        <f t="shared" si="72"/>
        <v/>
      </c>
      <c r="AJ121" t="str">
        <f t="shared" si="72"/>
        <v/>
      </c>
      <c r="AK121" s="47" t="str">
        <f t="shared" si="73"/>
        <v/>
      </c>
      <c r="AM121">
        <f t="shared" si="98"/>
        <v>11.979928167817107</v>
      </c>
      <c r="AN121" s="45">
        <f t="shared" si="74"/>
        <v>11.979928167817107</v>
      </c>
      <c r="AO121" t="str">
        <f t="shared" si="75"/>
        <v/>
      </c>
      <c r="AP121" t="str">
        <f t="shared" si="75"/>
        <v/>
      </c>
      <c r="AQ121" t="str">
        <f t="shared" si="75"/>
        <v/>
      </c>
      <c r="AR121" t="str">
        <f t="shared" si="75"/>
        <v/>
      </c>
      <c r="AS121" t="str">
        <f t="shared" si="75"/>
        <v/>
      </c>
      <c r="AT121" t="str">
        <f t="shared" si="75"/>
        <v/>
      </c>
      <c r="AU121" s="47" t="str">
        <f t="shared" si="85"/>
        <v/>
      </c>
      <c r="AV121" t="str">
        <f t="shared" si="76"/>
        <v/>
      </c>
      <c r="AW121" t="str">
        <f t="shared" si="77"/>
        <v/>
      </c>
      <c r="AX121" t="str">
        <f t="shared" si="78"/>
        <v/>
      </c>
      <c r="BA121">
        <f t="shared" si="86"/>
        <v>11.979928167817107</v>
      </c>
      <c r="BB121">
        <f t="shared" si="87"/>
        <v>11.979928167817107</v>
      </c>
      <c r="BL121">
        <f t="shared" si="88"/>
        <v>11.979928167817107</v>
      </c>
      <c r="BM121">
        <f t="shared" si="89"/>
        <v>11.979928167817107</v>
      </c>
      <c r="BN121" t="str">
        <f t="shared" si="90"/>
        <v/>
      </c>
      <c r="BO121">
        <f t="shared" si="90"/>
        <v>4.8844778084816904E-3</v>
      </c>
      <c r="BP121" t="str">
        <f t="shared" si="90"/>
        <v/>
      </c>
      <c r="BQ121">
        <f t="shared" si="90"/>
        <v>4.8844778084816904E-3</v>
      </c>
      <c r="BR121" t="str">
        <f t="shared" si="90"/>
        <v/>
      </c>
      <c r="BS121" t="str">
        <f t="shared" si="90"/>
        <v/>
      </c>
      <c r="BV121" s="1">
        <f t="shared" si="91"/>
        <v>9.6071969888964696E-4</v>
      </c>
      <c r="BW121">
        <f t="shared" si="92"/>
        <v>9.5483464358346437E-17</v>
      </c>
      <c r="BX121">
        <f t="shared" si="93"/>
        <v>9.4928166812392911E-14</v>
      </c>
      <c r="BY121">
        <f t="shared" si="96"/>
        <v>10.98259669569944</v>
      </c>
      <c r="CF121" s="45">
        <f t="shared" si="94"/>
        <v>4.774173217917321E-3</v>
      </c>
      <c r="CG121">
        <f t="shared" si="62"/>
        <v>1.9792710594162349E-2</v>
      </c>
      <c r="CH121">
        <f t="shared" si="62"/>
        <v>4.9947689696815609E-3</v>
      </c>
      <c r="CI121">
        <f t="shared" si="62"/>
        <v>0</v>
      </c>
      <c r="CJ121">
        <f t="shared" si="62"/>
        <v>1.9999790541842234E-2</v>
      </c>
      <c r="CK121">
        <f t="shared" si="62"/>
        <v>0</v>
      </c>
      <c r="CL121">
        <f t="shared" si="62"/>
        <v>4.9999997375528788E-3</v>
      </c>
      <c r="CM121" s="45">
        <f t="shared" si="95"/>
        <v>4.516535606177253E-4</v>
      </c>
      <c r="CP121" s="45">
        <f>0</f>
        <v>0</v>
      </c>
      <c r="CQ121">
        <f t="shared" si="63"/>
        <v>5.1822351459413208E-5</v>
      </c>
      <c r="CR121">
        <f t="shared" si="63"/>
        <v>0</v>
      </c>
      <c r="CS121">
        <f t="shared" si="63"/>
        <v>5.235960422628628E-7</v>
      </c>
      <c r="CT121">
        <f t="shared" si="63"/>
        <v>5.2364539442095441E-8</v>
      </c>
      <c r="CU121">
        <f t="shared" si="63"/>
        <v>0</v>
      </c>
      <c r="CV121">
        <f t="shared" si="63"/>
        <v>0</v>
      </c>
      <c r="CW121" s="45">
        <f t="shared" si="81"/>
        <v>5.2365087856837103E-13</v>
      </c>
    </row>
    <row r="122" spans="2:101">
      <c r="B122" s="56">
        <v>30</v>
      </c>
      <c r="C122" s="57">
        <f t="shared" si="64"/>
        <v>10</v>
      </c>
      <c r="D122" s="58">
        <f t="shared" si="82"/>
        <v>0.20437217571243646</v>
      </c>
      <c r="E122" s="58">
        <f t="shared" si="83"/>
        <v>11.981875466977774</v>
      </c>
      <c r="F122" s="57">
        <f t="shared" si="84"/>
        <v>90.044750417491102</v>
      </c>
      <c r="I122">
        <f t="shared" si="65"/>
        <v>2.0437217571243646E-4</v>
      </c>
      <c r="J122">
        <f t="shared" si="97"/>
        <v>-4.7956278242875638E-3</v>
      </c>
      <c r="K122">
        <f t="shared" si="97"/>
        <v>-9.795627824287563E-3</v>
      </c>
      <c r="L122">
        <f t="shared" si="97"/>
        <v>-1.4795627824287562E-2</v>
      </c>
      <c r="M122">
        <f t="shared" si="97"/>
        <v>-1.9795627824287565E-2</v>
      </c>
      <c r="N122">
        <f t="shared" si="97"/>
        <v>-2.4795627824287566E-2</v>
      </c>
      <c r="O122">
        <f t="shared" si="97"/>
        <v>-2.9795627824287567E-2</v>
      </c>
      <c r="P122">
        <f t="shared" si="67"/>
        <v>-3.3908885265214697E-2</v>
      </c>
      <c r="S122" s="45">
        <f t="shared" si="68"/>
        <v>2.0437217571243646E-4</v>
      </c>
      <c r="T122" t="str">
        <f t="shared" si="69"/>
        <v/>
      </c>
      <c r="U122" t="str">
        <f t="shared" si="69"/>
        <v/>
      </c>
      <c r="V122" t="str">
        <f t="shared" si="69"/>
        <v/>
      </c>
      <c r="W122" t="str">
        <f t="shared" si="69"/>
        <v/>
      </c>
      <c r="X122" t="str">
        <f t="shared" si="69"/>
        <v/>
      </c>
      <c r="Y122" t="str">
        <f t="shared" si="69"/>
        <v/>
      </c>
      <c r="Z122" s="47" t="str">
        <f t="shared" si="69"/>
        <v/>
      </c>
      <c r="AD122" s="45">
        <f t="shared" si="70"/>
        <v>2.0437217571243646E-4</v>
      </c>
      <c r="AE122" t="str">
        <f t="shared" si="71"/>
        <v/>
      </c>
      <c r="AF122" t="str">
        <f t="shared" si="72"/>
        <v/>
      </c>
      <c r="AG122" t="str">
        <f t="shared" si="72"/>
        <v/>
      </c>
      <c r="AH122" t="str">
        <f t="shared" si="72"/>
        <v/>
      </c>
      <c r="AI122" t="str">
        <f t="shared" si="72"/>
        <v/>
      </c>
      <c r="AJ122" t="str">
        <f t="shared" si="72"/>
        <v/>
      </c>
      <c r="AK122" s="47" t="str">
        <f t="shared" si="73"/>
        <v/>
      </c>
      <c r="AM122">
        <f t="shared" si="98"/>
        <v>11.981875466977774</v>
      </c>
      <c r="AN122" s="45">
        <f t="shared" si="74"/>
        <v>11.981875466977774</v>
      </c>
      <c r="AO122" t="str">
        <f t="shared" si="75"/>
        <v/>
      </c>
      <c r="AP122" t="str">
        <f t="shared" si="75"/>
        <v/>
      </c>
      <c r="AQ122" t="str">
        <f t="shared" si="75"/>
        <v/>
      </c>
      <c r="AR122" t="str">
        <f t="shared" si="75"/>
        <v/>
      </c>
      <c r="AS122" t="str">
        <f t="shared" si="75"/>
        <v/>
      </c>
      <c r="AT122" t="str">
        <f t="shared" si="75"/>
        <v/>
      </c>
      <c r="AU122" s="47" t="str">
        <f t="shared" si="85"/>
        <v/>
      </c>
      <c r="AV122" t="str">
        <f t="shared" si="76"/>
        <v/>
      </c>
      <c r="AW122" t="str">
        <f t="shared" si="77"/>
        <v/>
      </c>
      <c r="AX122" t="str">
        <f t="shared" si="78"/>
        <v/>
      </c>
      <c r="BA122">
        <f t="shared" si="86"/>
        <v>11.981875466977774</v>
      </c>
      <c r="BB122">
        <f t="shared" si="87"/>
        <v>11.981875466977774</v>
      </c>
      <c r="BL122">
        <f t="shared" si="88"/>
        <v>11.981875466977774</v>
      </c>
      <c r="BM122">
        <f t="shared" si="89"/>
        <v>11.981875466977774</v>
      </c>
      <c r="BN122" t="str">
        <f t="shared" si="90"/>
        <v/>
      </c>
      <c r="BO122">
        <f t="shared" si="90"/>
        <v>4.895681941281131E-3</v>
      </c>
      <c r="BP122" t="str">
        <f t="shared" si="90"/>
        <v/>
      </c>
      <c r="BQ122">
        <f t="shared" si="90"/>
        <v>4.895681941281131E-3</v>
      </c>
      <c r="BR122" t="str">
        <f t="shared" si="90"/>
        <v/>
      </c>
      <c r="BS122" t="str">
        <f t="shared" si="90"/>
        <v/>
      </c>
      <c r="BV122" s="1">
        <f t="shared" si="91"/>
        <v>9.6670411042486194E-4</v>
      </c>
      <c r="BW122">
        <f t="shared" si="92"/>
        <v>9.5912556485751277E-17</v>
      </c>
      <c r="BX122">
        <f t="shared" si="93"/>
        <v>9.472899988967757E-14</v>
      </c>
      <c r="BY122">
        <f t="shared" si="96"/>
        <v>10.985293565216494</v>
      </c>
      <c r="CF122" s="45">
        <f t="shared" si="94"/>
        <v>4.7956278242875551E-3</v>
      </c>
      <c r="CG122">
        <f t="shared" si="62"/>
        <v>1.979362839321094E-2</v>
      </c>
      <c r="CH122">
        <f t="shared" si="62"/>
        <v>4.9947923478105265E-3</v>
      </c>
      <c r="CI122">
        <f t="shared" si="62"/>
        <v>0</v>
      </c>
      <c r="CJ122">
        <f t="shared" si="62"/>
        <v>1.9999791478903163E-2</v>
      </c>
      <c r="CK122">
        <f t="shared" si="62"/>
        <v>0</v>
      </c>
      <c r="CL122">
        <f t="shared" si="62"/>
        <v>4.9999997387270107E-3</v>
      </c>
      <c r="CM122" s="45">
        <f t="shared" si="95"/>
        <v>4.0874434822864639E-4</v>
      </c>
      <c r="CP122" s="45">
        <f>0</f>
        <v>0</v>
      </c>
      <c r="CQ122">
        <f t="shared" si="63"/>
        <v>5.1592901697264981E-5</v>
      </c>
      <c r="CR122">
        <f t="shared" si="63"/>
        <v>0</v>
      </c>
      <c r="CS122">
        <f t="shared" si="63"/>
        <v>5.212538305046867E-7</v>
      </c>
      <c r="CT122">
        <f t="shared" si="63"/>
        <v>5.213027420938974E-8</v>
      </c>
      <c r="CU122">
        <f t="shared" si="63"/>
        <v>0</v>
      </c>
      <c r="CV122">
        <f t="shared" si="63"/>
        <v>0</v>
      </c>
      <c r="CW122" s="45">
        <f t="shared" si="81"/>
        <v>5.2130817728154294E-13</v>
      </c>
    </row>
    <row r="123" spans="2:101">
      <c r="B123" s="56">
        <v>30.2</v>
      </c>
      <c r="C123" s="57">
        <f t="shared" si="64"/>
        <v>10.199999999999999</v>
      </c>
      <c r="D123" s="58">
        <f t="shared" si="82"/>
        <v>0.18482355166747713</v>
      </c>
      <c r="E123" s="58">
        <f t="shared" si="83"/>
        <v>11.983642201793923</v>
      </c>
      <c r="F123" s="57">
        <f t="shared" si="84"/>
        <v>90.025843345645825</v>
      </c>
      <c r="I123">
        <f t="shared" si="65"/>
        <v>1.8482355166747714E-4</v>
      </c>
      <c r="J123">
        <f t="shared" ref="J123:O127" si="99">($D123/1000)-0.5*I$25</f>
        <v>-4.815176448332523E-3</v>
      </c>
      <c r="K123">
        <f t="shared" si="99"/>
        <v>-9.8151764483325223E-3</v>
      </c>
      <c r="L123">
        <f t="shared" si="99"/>
        <v>-1.4815176448332521E-2</v>
      </c>
      <c r="M123">
        <f t="shared" si="99"/>
        <v>-1.9815176448332524E-2</v>
      </c>
      <c r="N123">
        <f t="shared" si="99"/>
        <v>-2.4815176448332525E-2</v>
      </c>
      <c r="O123">
        <f t="shared" si="99"/>
        <v>-2.9815176448332526E-2</v>
      </c>
      <c r="P123">
        <f t="shared" si="67"/>
        <v>-3.392843388925966E-2</v>
      </c>
      <c r="S123" s="45">
        <f t="shared" si="68"/>
        <v>1.8482355166747714E-4</v>
      </c>
      <c r="T123" t="str">
        <f t="shared" ref="T123:Z134" si="100">IF(J123&lt;=0,"",IF(J$23&gt;$I$13,IF(2*J123&gt;J$24,"",J123),IF((J123)&gt;(J$24+$AA$21),"",(J123))))</f>
        <v/>
      </c>
      <c r="U123" t="str">
        <f t="shared" si="100"/>
        <v/>
      </c>
      <c r="V123" t="str">
        <f t="shared" si="100"/>
        <v/>
      </c>
      <c r="W123" t="str">
        <f t="shared" si="100"/>
        <v/>
      </c>
      <c r="X123" t="str">
        <f t="shared" si="100"/>
        <v/>
      </c>
      <c r="Y123" t="str">
        <f t="shared" si="100"/>
        <v/>
      </c>
      <c r="Z123" s="47" t="str">
        <f t="shared" si="100"/>
        <v/>
      </c>
      <c r="AD123" s="45">
        <f t="shared" si="70"/>
        <v>1.8482355166747714E-4</v>
      </c>
      <c r="AE123" t="str">
        <f t="shared" si="71"/>
        <v/>
      </c>
      <c r="AF123" t="str">
        <f t="shared" ref="AF123:AJ134" si="101">IF(K$24&lt;=0,"",IF(T123="",IF(U123&lt;=0,"",IF(U123="","",U123*(1-U$26/(1+U$26)))),T123*T$26/(1+T$26)))</f>
        <v/>
      </c>
      <c r="AG123" t="str">
        <f t="shared" si="101"/>
        <v/>
      </c>
      <c r="AH123" t="str">
        <f t="shared" si="101"/>
        <v/>
      </c>
      <c r="AI123" t="str">
        <f t="shared" si="101"/>
        <v/>
      </c>
      <c r="AJ123" t="str">
        <f t="shared" si="101"/>
        <v/>
      </c>
      <c r="AK123" s="47" t="str">
        <f t="shared" si="73"/>
        <v/>
      </c>
      <c r="AM123">
        <f t="shared" si="98"/>
        <v>11.983642201793923</v>
      </c>
      <c r="AN123" s="45">
        <f t="shared" si="74"/>
        <v>11.983642201793923</v>
      </c>
      <c r="AO123" t="str">
        <f t="shared" ref="AO123:AT127" si="102">IF(AE123="","",IF(J$23&gt;$I$13,J$23+LOG10((AO$24-2*AE123)/(2*AE123)),""))</f>
        <v/>
      </c>
      <c r="AP123" t="str">
        <f t="shared" si="102"/>
        <v/>
      </c>
      <c r="AQ123" t="str">
        <f t="shared" si="102"/>
        <v/>
      </c>
      <c r="AR123" t="str">
        <f t="shared" si="102"/>
        <v/>
      </c>
      <c r="AS123" t="str">
        <f t="shared" si="102"/>
        <v/>
      </c>
      <c r="AT123" t="str">
        <f t="shared" si="102"/>
        <v/>
      </c>
      <c r="AU123" s="47" t="str">
        <f t="shared" si="85"/>
        <v/>
      </c>
      <c r="AV123" t="str">
        <f t="shared" si="76"/>
        <v/>
      </c>
      <c r="AW123" t="str">
        <f t="shared" si="77"/>
        <v/>
      </c>
      <c r="AX123" t="str">
        <f t="shared" si="78"/>
        <v/>
      </c>
      <c r="BA123">
        <f t="shared" si="86"/>
        <v>11.983642201793923</v>
      </c>
      <c r="BB123">
        <f t="shared" si="87"/>
        <v>11.983642201793923</v>
      </c>
      <c r="BL123">
        <f t="shared" si="88"/>
        <v>11.983642201793923</v>
      </c>
      <c r="BM123">
        <f t="shared" si="89"/>
        <v>11.983642201793923</v>
      </c>
      <c r="BN123" t="str">
        <f t="shared" si="90"/>
        <v/>
      </c>
      <c r="BO123">
        <f t="shared" si="90"/>
        <v>4.9058480748459333E-3</v>
      </c>
      <c r="BP123" t="str">
        <f t="shared" si="90"/>
        <v/>
      </c>
      <c r="BQ123">
        <f t="shared" si="90"/>
        <v>4.9058480748459333E-3</v>
      </c>
      <c r="BR123" t="str">
        <f t="shared" si="90"/>
        <v/>
      </c>
      <c r="BS123" t="str">
        <f t="shared" si="90"/>
        <v/>
      </c>
      <c r="BV123" s="1">
        <f t="shared" si="91"/>
        <v>9.7217412407016323E-4</v>
      </c>
      <c r="BW123">
        <f t="shared" si="92"/>
        <v>9.6303528966650454E-17</v>
      </c>
      <c r="BX123">
        <f t="shared" si="93"/>
        <v>9.4547526539518421E-14</v>
      </c>
      <c r="BY123">
        <f t="shared" si="96"/>
        <v>10.987744057467697</v>
      </c>
      <c r="CF123" s="45">
        <f t="shared" si="94"/>
        <v>4.8151764483325248E-3</v>
      </c>
      <c r="CG123">
        <f t="shared" si="62"/>
        <v>1.9794457608964474E-2</v>
      </c>
      <c r="CH123">
        <f t="shared" si="62"/>
        <v>4.9948134678744699E-3</v>
      </c>
      <c r="CI123">
        <f t="shared" si="62"/>
        <v>0</v>
      </c>
      <c r="CJ123">
        <f t="shared" si="62"/>
        <v>1.9999792325447054E-2</v>
      </c>
      <c r="CK123">
        <f t="shared" si="62"/>
        <v>0</v>
      </c>
      <c r="CL123">
        <f t="shared" si="62"/>
        <v>4.9999997397877248E-3</v>
      </c>
      <c r="CM123" s="45">
        <f t="shared" si="95"/>
        <v>3.696471004561882E-4</v>
      </c>
      <c r="CP123" s="45">
        <f>0</f>
        <v>0</v>
      </c>
      <c r="CQ123">
        <f t="shared" si="63"/>
        <v>5.138559775888169E-5</v>
      </c>
      <c r="CR123">
        <f t="shared" si="63"/>
        <v>0</v>
      </c>
      <c r="CS123">
        <f t="shared" si="63"/>
        <v>5.1913786709355147E-7</v>
      </c>
      <c r="CT123">
        <f t="shared" si="63"/>
        <v>5.191863823695619E-8</v>
      </c>
      <c r="CU123">
        <f t="shared" si="63"/>
        <v>0</v>
      </c>
      <c r="CV123">
        <f t="shared" si="63"/>
        <v>0</v>
      </c>
      <c r="CW123" s="45">
        <f t="shared" si="81"/>
        <v>5.1919177351553366E-13</v>
      </c>
    </row>
    <row r="124" spans="2:101">
      <c r="B124" s="56">
        <v>30.4</v>
      </c>
      <c r="C124" s="57">
        <f t="shared" si="64"/>
        <v>10.399999999999999</v>
      </c>
      <c r="D124" s="58">
        <f t="shared" si="82"/>
        <v>0.16702522897732353</v>
      </c>
      <c r="E124" s="58">
        <f t="shared" si="83"/>
        <v>11.98524452371529</v>
      </c>
      <c r="F124" s="57">
        <f t="shared" si="84"/>
        <v>90.008624664504453</v>
      </c>
      <c r="I124">
        <f t="shared" si="65"/>
        <v>1.6702522897732352E-4</v>
      </c>
      <c r="J124">
        <f t="shared" si="99"/>
        <v>-4.8329747710226766E-3</v>
      </c>
      <c r="K124">
        <f t="shared" si="99"/>
        <v>-9.8329747710226775E-3</v>
      </c>
      <c r="L124">
        <f t="shared" si="99"/>
        <v>-1.4832974771022677E-2</v>
      </c>
      <c r="M124">
        <f t="shared" si="99"/>
        <v>-1.9832974771022676E-2</v>
      </c>
      <c r="N124">
        <f t="shared" si="99"/>
        <v>-2.4832974771022677E-2</v>
      </c>
      <c r="O124">
        <f t="shared" si="99"/>
        <v>-2.9832974771022678E-2</v>
      </c>
      <c r="P124">
        <f t="shared" si="67"/>
        <v>-3.3946232211949812E-2</v>
      </c>
      <c r="S124" s="45">
        <f t="shared" si="68"/>
        <v>1.6702522897732352E-4</v>
      </c>
      <c r="T124" t="str">
        <f t="shared" si="100"/>
        <v/>
      </c>
      <c r="U124" t="str">
        <f t="shared" si="100"/>
        <v/>
      </c>
      <c r="V124" t="str">
        <f t="shared" si="100"/>
        <v/>
      </c>
      <c r="W124" t="str">
        <f t="shared" si="100"/>
        <v/>
      </c>
      <c r="X124" t="str">
        <f t="shared" si="100"/>
        <v/>
      </c>
      <c r="Y124" t="str">
        <f t="shared" si="100"/>
        <v/>
      </c>
      <c r="Z124" s="47" t="str">
        <f t="shared" si="100"/>
        <v/>
      </c>
      <c r="AD124" s="45">
        <f t="shared" si="70"/>
        <v>1.6702522897732352E-4</v>
      </c>
      <c r="AE124" t="str">
        <f t="shared" si="71"/>
        <v/>
      </c>
      <c r="AF124" t="str">
        <f t="shared" si="101"/>
        <v/>
      </c>
      <c r="AG124" t="str">
        <f t="shared" si="101"/>
        <v/>
      </c>
      <c r="AH124" t="str">
        <f t="shared" si="101"/>
        <v/>
      </c>
      <c r="AI124" t="str">
        <f t="shared" si="101"/>
        <v/>
      </c>
      <c r="AJ124" t="str">
        <f t="shared" si="101"/>
        <v/>
      </c>
      <c r="AK124" s="47" t="str">
        <f t="shared" si="73"/>
        <v/>
      </c>
      <c r="AM124">
        <f t="shared" si="98"/>
        <v>11.98524452371529</v>
      </c>
      <c r="AN124" s="45">
        <f t="shared" si="74"/>
        <v>11.98524452371529</v>
      </c>
      <c r="AO124" t="str">
        <f t="shared" si="102"/>
        <v/>
      </c>
      <c r="AP124" t="str">
        <f t="shared" si="102"/>
        <v/>
      </c>
      <c r="AQ124" t="str">
        <f t="shared" si="102"/>
        <v/>
      </c>
      <c r="AR124" t="str">
        <f t="shared" si="102"/>
        <v/>
      </c>
      <c r="AS124" t="str">
        <f t="shared" si="102"/>
        <v/>
      </c>
      <c r="AT124" t="str">
        <f t="shared" si="102"/>
        <v/>
      </c>
      <c r="AU124" s="47" t="str">
        <f t="shared" si="85"/>
        <v/>
      </c>
      <c r="AV124" t="str">
        <f t="shared" si="76"/>
        <v/>
      </c>
      <c r="AW124" t="str">
        <f t="shared" si="77"/>
        <v/>
      </c>
      <c r="AX124" t="str">
        <f t="shared" si="78"/>
        <v/>
      </c>
      <c r="BA124">
        <f t="shared" si="86"/>
        <v>11.98524452371529</v>
      </c>
      <c r="BB124">
        <f t="shared" si="87"/>
        <v>11.98524452371529</v>
      </c>
      <c r="BL124">
        <f t="shared" si="88"/>
        <v>11.98524452371529</v>
      </c>
      <c r="BM124">
        <f t="shared" si="89"/>
        <v>11.98524452371529</v>
      </c>
      <c r="BN124" t="str">
        <f t="shared" ref="BN124:BS127" si="103">IF(J$18="","",IF(J$20&lt;=0,"",IF($BM124="","",J$20*(10^($BM124-J$18))/(1+(10^($BM124-J$18))))))</f>
        <v/>
      </c>
      <c r="BO124">
        <f t="shared" si="103"/>
        <v>4.9150688205417022E-3</v>
      </c>
      <c r="BP124" t="str">
        <f t="shared" si="103"/>
        <v/>
      </c>
      <c r="BQ124">
        <f t="shared" si="103"/>
        <v>4.9150688205417022E-3</v>
      </c>
      <c r="BR124" t="str">
        <f t="shared" si="103"/>
        <v/>
      </c>
      <c r="BS124" t="str">
        <f t="shared" si="103"/>
        <v/>
      </c>
      <c r="BV124" s="1">
        <f t="shared" si="91"/>
        <v>9.7716873075489349E-4</v>
      </c>
      <c r="BW124">
        <f t="shared" si="92"/>
        <v>9.6659495420453526E-17</v>
      </c>
      <c r="BX124">
        <f t="shared" si="93"/>
        <v>9.4382301547807094E-14</v>
      </c>
      <c r="BY124">
        <f t="shared" si="96"/>
        <v>10.989969561168898</v>
      </c>
      <c r="CF124" s="45">
        <f t="shared" si="94"/>
        <v>4.8329747710226679E-3</v>
      </c>
      <c r="CG124">
        <f t="shared" si="62"/>
        <v>1.9795206805913814E-2</v>
      </c>
      <c r="CH124">
        <f t="shared" si="62"/>
        <v>4.9948325484974127E-3</v>
      </c>
      <c r="CI124">
        <f t="shared" si="62"/>
        <v>0</v>
      </c>
      <c r="CJ124">
        <f t="shared" si="62"/>
        <v>1.9999793090239058E-2</v>
      </c>
      <c r="CK124">
        <f t="shared" si="62"/>
        <v>0</v>
      </c>
      <c r="CL124">
        <f t="shared" si="62"/>
        <v>4.9999997407460042E-3</v>
      </c>
      <c r="CM124" s="45">
        <f t="shared" si="95"/>
        <v>3.3405045536268404E-4</v>
      </c>
      <c r="CP124" s="45">
        <f>0</f>
        <v>0</v>
      </c>
      <c r="CQ124">
        <f t="shared" si="63"/>
        <v>5.1198298521546709E-5</v>
      </c>
      <c r="CR124">
        <f t="shared" si="63"/>
        <v>0</v>
      </c>
      <c r="CS124">
        <f t="shared" si="63"/>
        <v>5.1722624373418297E-7</v>
      </c>
      <c r="CT124">
        <f t="shared" si="63"/>
        <v>5.172744023554832E-8</v>
      </c>
      <c r="CU124">
        <f t="shared" si="63"/>
        <v>0</v>
      </c>
      <c r="CV124">
        <f t="shared" si="63"/>
        <v>0</v>
      </c>
      <c r="CW124" s="45">
        <f t="shared" si="81"/>
        <v>5.1727975386699247E-13</v>
      </c>
    </row>
    <row r="125" spans="2:101">
      <c r="B125" s="56">
        <v>30.6</v>
      </c>
      <c r="C125" s="57">
        <f t="shared" si="64"/>
        <v>10.600000000000001</v>
      </c>
      <c r="D125" s="58">
        <f t="shared" si="82"/>
        <v>0.15083289299042874</v>
      </c>
      <c r="E125" s="58">
        <f t="shared" si="83"/>
        <v>11.98669714624716</v>
      </c>
      <c r="F125" s="57">
        <f t="shared" si="84"/>
        <v>89.992956007840235</v>
      </c>
      <c r="I125">
        <f t="shared" si="65"/>
        <v>1.5083289299042872E-4</v>
      </c>
      <c r="J125">
        <f t="shared" si="99"/>
        <v>-4.8491671070095711E-3</v>
      </c>
      <c r="K125">
        <f t="shared" si="99"/>
        <v>-9.849167107009572E-3</v>
      </c>
      <c r="L125">
        <f t="shared" si="99"/>
        <v>-1.4849167107009571E-2</v>
      </c>
      <c r="M125">
        <f t="shared" si="99"/>
        <v>-1.9849167107009572E-2</v>
      </c>
      <c r="N125">
        <f t="shared" si="99"/>
        <v>-2.4849167107009573E-2</v>
      </c>
      <c r="O125">
        <f t="shared" si="99"/>
        <v>-2.9849167107009574E-2</v>
      </c>
      <c r="P125">
        <f t="shared" si="67"/>
        <v>-3.3962424547936708E-2</v>
      </c>
      <c r="S125" s="45">
        <f t="shared" si="68"/>
        <v>1.5083289299042872E-4</v>
      </c>
      <c r="T125" t="str">
        <f t="shared" si="100"/>
        <v/>
      </c>
      <c r="U125" t="str">
        <f t="shared" si="100"/>
        <v/>
      </c>
      <c r="V125" t="str">
        <f t="shared" si="100"/>
        <v/>
      </c>
      <c r="W125" t="str">
        <f t="shared" si="100"/>
        <v/>
      </c>
      <c r="X125" t="str">
        <f t="shared" si="100"/>
        <v/>
      </c>
      <c r="Y125" t="str">
        <f t="shared" si="100"/>
        <v/>
      </c>
      <c r="Z125" s="47" t="str">
        <f t="shared" si="100"/>
        <v/>
      </c>
      <c r="AD125" s="45">
        <f t="shared" si="70"/>
        <v>1.5083289299042872E-4</v>
      </c>
      <c r="AE125" t="str">
        <f t="shared" si="71"/>
        <v/>
      </c>
      <c r="AF125" t="str">
        <f t="shared" si="101"/>
        <v/>
      </c>
      <c r="AG125" t="str">
        <f t="shared" si="101"/>
        <v/>
      </c>
      <c r="AH125" t="str">
        <f t="shared" si="101"/>
        <v/>
      </c>
      <c r="AI125" t="str">
        <f t="shared" si="101"/>
        <v/>
      </c>
      <c r="AJ125" t="str">
        <f t="shared" si="101"/>
        <v/>
      </c>
      <c r="AK125" s="47" t="str">
        <f t="shared" si="73"/>
        <v/>
      </c>
      <c r="AM125">
        <f t="shared" si="98"/>
        <v>11.98669714624716</v>
      </c>
      <c r="AN125" s="45">
        <f t="shared" si="74"/>
        <v>11.98669714624716</v>
      </c>
      <c r="AO125" t="str">
        <f t="shared" si="102"/>
        <v/>
      </c>
      <c r="AP125" t="str">
        <f t="shared" si="102"/>
        <v/>
      </c>
      <c r="AQ125" t="str">
        <f t="shared" si="102"/>
        <v/>
      </c>
      <c r="AR125" t="str">
        <f t="shared" si="102"/>
        <v/>
      </c>
      <c r="AS125" t="str">
        <f t="shared" si="102"/>
        <v/>
      </c>
      <c r="AT125" t="str">
        <f t="shared" si="102"/>
        <v/>
      </c>
      <c r="AU125" s="47" t="str">
        <f t="shared" si="85"/>
        <v/>
      </c>
      <c r="AV125" t="str">
        <f t="shared" si="76"/>
        <v/>
      </c>
      <c r="AW125" t="str">
        <f t="shared" si="77"/>
        <v/>
      </c>
      <c r="AX125" t="str">
        <f t="shared" si="78"/>
        <v/>
      </c>
      <c r="BA125">
        <f t="shared" si="86"/>
        <v>11.98669714624716</v>
      </c>
      <c r="BB125">
        <f t="shared" si="87"/>
        <v>11.98669714624716</v>
      </c>
      <c r="BL125">
        <f t="shared" si="88"/>
        <v>11.98669714624716</v>
      </c>
      <c r="BM125">
        <f t="shared" si="89"/>
        <v>11.98669714624716</v>
      </c>
      <c r="BN125" t="str">
        <f t="shared" si="103"/>
        <v/>
      </c>
      <c r="BO125">
        <f t="shared" si="103"/>
        <v>4.9234286050020048E-3</v>
      </c>
      <c r="BP125" t="str">
        <f t="shared" si="103"/>
        <v/>
      </c>
      <c r="BQ125">
        <f t="shared" si="103"/>
        <v>4.9234286050020048E-3</v>
      </c>
      <c r="BR125" t="str">
        <f t="shared" si="103"/>
        <v/>
      </c>
      <c r="BS125" t="str">
        <f t="shared" si="103"/>
        <v/>
      </c>
      <c r="BV125" s="1">
        <f t="shared" si="91"/>
        <v>9.8172458890081267E-4</v>
      </c>
      <c r="BW125">
        <f t="shared" si="92"/>
        <v>9.6983342140191422E-17</v>
      </c>
      <c r="BX125">
        <f t="shared" si="93"/>
        <v>9.4231985215993343E-14</v>
      </c>
      <c r="BY125">
        <f t="shared" si="96"/>
        <v>10.991989668747669</v>
      </c>
      <c r="CF125" s="45">
        <f t="shared" si="94"/>
        <v>4.8491671070095797E-3</v>
      </c>
      <c r="CG125">
        <f t="shared" si="62"/>
        <v>1.9795883672028815E-2</v>
      </c>
      <c r="CH125">
        <f t="shared" si="62"/>
        <v>4.9948497858749242E-3</v>
      </c>
      <c r="CI125">
        <f t="shared" si="62"/>
        <v>0</v>
      </c>
      <c r="CJ125">
        <f t="shared" ref="CJ125:CL127" si="104">IF($BA125="","",IF(M$22^2=1,M$20*0.5*10^($BA125-M$23)/(1+10^($BA125-M$23)),IF(M$22^2=4,0.5*4*M$20*10^($BA125-M$23)/(1+10^($BA125-M$23)),IF(M$22=0,0,"Error"))))</f>
        <v>1.9999793781144887E-2</v>
      </c>
      <c r="CK125">
        <f t="shared" si="104"/>
        <v>0</v>
      </c>
      <c r="CL125">
        <f t="shared" si="104"/>
        <v>4.9999997416117058E-3</v>
      </c>
      <c r="CM125" s="45">
        <f t="shared" si="95"/>
        <v>3.0166578364798944E-4</v>
      </c>
      <c r="CP125" s="45">
        <f>0</f>
        <v>0</v>
      </c>
      <c r="CQ125">
        <f t="shared" si="63"/>
        <v>5.1029081992795747E-5</v>
      </c>
      <c r="CR125">
        <f t="shared" si="63"/>
        <v>0</v>
      </c>
      <c r="CS125">
        <f t="shared" si="63"/>
        <v>5.1549930022754829E-7</v>
      </c>
      <c r="CT125">
        <f t="shared" ref="CT125:CV127" si="105">IF($BA125="","",(IF(M$21^2=1,0.5*M$20*10^(M$23-$BA125)/(1+10^(M$23-$BA125)),IF(M$21^2=4,0.5*4*M$20*10^(M$23-$BA125)/(1+10^(M$23-$BA125)),IF(M$21=0,0,"Error")))))</f>
        <v>5.1554713778152551E-8</v>
      </c>
      <c r="CU125">
        <f t="shared" si="105"/>
        <v>0</v>
      </c>
      <c r="CV125">
        <f t="shared" si="105"/>
        <v>0</v>
      </c>
      <c r="CW125" s="45">
        <f t="shared" si="81"/>
        <v>5.1555245361336196E-13</v>
      </c>
    </row>
    <row r="126" spans="2:101">
      <c r="B126" s="56">
        <v>30.8</v>
      </c>
      <c r="C126" s="57">
        <f t="shared" si="64"/>
        <v>10.8</v>
      </c>
      <c r="D126" s="58">
        <f t="shared" si="82"/>
        <v>0.13611289370915725</v>
      </c>
      <c r="E126" s="58">
        <f t="shared" si="83"/>
        <v>11.988013481812722</v>
      </c>
      <c r="F126" s="57">
        <f t="shared" si="84"/>
        <v>89.978709075110388</v>
      </c>
      <c r="I126">
        <f t="shared" si="65"/>
        <v>1.3611289370915724E-4</v>
      </c>
      <c r="J126">
        <f t="shared" si="99"/>
        <v>-4.8638871062908432E-3</v>
      </c>
      <c r="K126">
        <f t="shared" si="99"/>
        <v>-9.8638871062908424E-3</v>
      </c>
      <c r="L126">
        <f t="shared" si="99"/>
        <v>-1.4863887106290842E-2</v>
      </c>
      <c r="M126">
        <f t="shared" si="99"/>
        <v>-1.9863887106290844E-2</v>
      </c>
      <c r="N126">
        <f t="shared" si="99"/>
        <v>-2.4863887106290845E-2</v>
      </c>
      <c r="O126">
        <f t="shared" si="99"/>
        <v>-2.9863887106290846E-2</v>
      </c>
      <c r="P126">
        <f t="shared" si="67"/>
        <v>-3.397714454721798E-2</v>
      </c>
      <c r="S126" s="45">
        <f t="shared" si="68"/>
        <v>1.3611289370915724E-4</v>
      </c>
      <c r="T126" t="str">
        <f t="shared" si="100"/>
        <v/>
      </c>
      <c r="U126" t="str">
        <f t="shared" si="100"/>
        <v/>
      </c>
      <c r="V126" t="str">
        <f t="shared" si="100"/>
        <v/>
      </c>
      <c r="W126" t="str">
        <f t="shared" si="100"/>
        <v/>
      </c>
      <c r="X126" t="str">
        <f t="shared" si="100"/>
        <v/>
      </c>
      <c r="Y126" t="str">
        <f t="shared" si="100"/>
        <v/>
      </c>
      <c r="Z126" s="47" t="str">
        <f t="shared" si="100"/>
        <v/>
      </c>
      <c r="AD126" s="45">
        <f t="shared" si="70"/>
        <v>1.3611289370915724E-4</v>
      </c>
      <c r="AE126" t="str">
        <f t="shared" si="71"/>
        <v/>
      </c>
      <c r="AF126" t="str">
        <f t="shared" si="101"/>
        <v/>
      </c>
      <c r="AG126" t="str">
        <f t="shared" si="101"/>
        <v/>
      </c>
      <c r="AH126" t="str">
        <f t="shared" si="101"/>
        <v/>
      </c>
      <c r="AI126" t="str">
        <f t="shared" si="101"/>
        <v/>
      </c>
      <c r="AJ126" t="str">
        <f t="shared" si="101"/>
        <v/>
      </c>
      <c r="AK126" s="47" t="str">
        <f t="shared" si="73"/>
        <v/>
      </c>
      <c r="AM126">
        <f t="shared" si="98"/>
        <v>11.988013481812722</v>
      </c>
      <c r="AN126" s="45">
        <f t="shared" si="74"/>
        <v>11.988013481812722</v>
      </c>
      <c r="AO126" t="str">
        <f t="shared" si="102"/>
        <v/>
      </c>
      <c r="AP126" t="str">
        <f t="shared" si="102"/>
        <v/>
      </c>
      <c r="AQ126" t="str">
        <f t="shared" si="102"/>
        <v/>
      </c>
      <c r="AR126" t="str">
        <f t="shared" si="102"/>
        <v/>
      </c>
      <c r="AS126" t="str">
        <f t="shared" si="102"/>
        <v/>
      </c>
      <c r="AT126" t="str">
        <f t="shared" si="102"/>
        <v/>
      </c>
      <c r="AU126" s="47" t="str">
        <f t="shared" si="85"/>
        <v/>
      </c>
      <c r="AV126" t="str">
        <f t="shared" si="76"/>
        <v/>
      </c>
      <c r="AW126" t="str">
        <f t="shared" si="77"/>
        <v/>
      </c>
      <c r="AX126" t="str">
        <f t="shared" si="78"/>
        <v/>
      </c>
      <c r="BA126">
        <f t="shared" si="86"/>
        <v>11.988013481812722</v>
      </c>
      <c r="BB126">
        <f t="shared" si="87"/>
        <v>11.988013481812722</v>
      </c>
      <c r="BL126">
        <f t="shared" si="88"/>
        <v>11.988013481812722</v>
      </c>
      <c r="BM126">
        <f t="shared" si="89"/>
        <v>11.988013481812722</v>
      </c>
      <c r="BN126" t="str">
        <f t="shared" si="103"/>
        <v/>
      </c>
      <c r="BO126">
        <f t="shared" si="103"/>
        <v>4.9310044345386161E-3</v>
      </c>
      <c r="BP126" t="str">
        <f t="shared" si="103"/>
        <v/>
      </c>
      <c r="BQ126">
        <f t="shared" si="103"/>
        <v>4.9310044345386161E-3</v>
      </c>
      <c r="BR126" t="str">
        <f t="shared" si="103"/>
        <v/>
      </c>
      <c r="BS126" t="str">
        <f t="shared" si="103"/>
        <v/>
      </c>
      <c r="BV126" s="1">
        <f t="shared" si="91"/>
        <v>9.8587608373506739E-4</v>
      </c>
      <c r="BW126">
        <f t="shared" si="92"/>
        <v>9.727774212581687E-17</v>
      </c>
      <c r="BX126">
        <f t="shared" si="93"/>
        <v>9.4095336847403881E-14</v>
      </c>
      <c r="BY126">
        <f t="shared" si="96"/>
        <v>10.993822331237302</v>
      </c>
      <c r="CF126" s="45">
        <f t="shared" si="94"/>
        <v>4.8638871062908389E-3</v>
      </c>
      <c r="CG126">
        <f t="shared" ref="CG126:CI127" si="106">IF($BA126="","",IF(J$22^2=1,J$20*0.5*10^($BA126-J$23)/(1+10^($BA126-J$23)),IF(J$22^2=4,0.5*4*J$20*10^($BA126-J$23)/(1+10^($BA126-J$23)),IF(J$22=0,0,"Error"))))</f>
        <v>1.979649512120053E-2</v>
      </c>
      <c r="CH126">
        <f t="shared" si="106"/>
        <v>4.9948653564039934E-3</v>
      </c>
      <c r="CI126">
        <f t="shared" si="106"/>
        <v>0</v>
      </c>
      <c r="CJ126">
        <f t="shared" si="104"/>
        <v>1.9999794405236304E-2</v>
      </c>
      <c r="CK126">
        <f t="shared" si="104"/>
        <v>0</v>
      </c>
      <c r="CL126">
        <f t="shared" si="104"/>
        <v>4.999999742393688E-3</v>
      </c>
      <c r="CM126" s="45">
        <f t="shared" si="95"/>
        <v>2.7222578531948556E-4</v>
      </c>
      <c r="CP126" s="45">
        <f>0</f>
        <v>0</v>
      </c>
      <c r="CQ126">
        <f t="shared" ref="CQ126:CS127" si="107">IF($BA126="","",(IF(J$21^2=1,0.5*J$20*10^(J$23-$BA126)/(1+10^(J$23-$BA126)),IF(J$21^2=4,0.5*4*J$20*10^(J$23-$BA126)/(1+10^(J$23-$BA126)),IF(J$21=0,0,"Error")))))</f>
        <v>5.0876219699867693E-5</v>
      </c>
      <c r="CR126">
        <f t="shared" si="107"/>
        <v>0</v>
      </c>
      <c r="CS126">
        <f t="shared" si="107"/>
        <v>5.1393936078131718E-7</v>
      </c>
      <c r="CT126">
        <f t="shared" si="105"/>
        <v>5.1398690923996276E-8</v>
      </c>
      <c r="CU126">
        <f t="shared" si="105"/>
        <v>0</v>
      </c>
      <c r="CV126">
        <f t="shared" si="105"/>
        <v>0</v>
      </c>
      <c r="CW126" s="45">
        <f t="shared" si="81"/>
        <v>5.1399219294513496E-13</v>
      </c>
    </row>
    <row r="127" spans="2:101">
      <c r="B127" s="56">
        <v>31</v>
      </c>
      <c r="C127" s="57">
        <f t="shared" si="64"/>
        <v>11</v>
      </c>
      <c r="D127" s="58">
        <f t="shared" si="82"/>
        <v>0.12274157564207291</v>
      </c>
      <c r="E127" s="58">
        <f t="shared" si="83"/>
        <v>11.989205763209462</v>
      </c>
      <c r="F127" s="57">
        <f t="shared" si="84"/>
        <v>89.965765029490271</v>
      </c>
      <c r="I127">
        <f t="shared" si="65"/>
        <v>1.227415756420729E-4</v>
      </c>
      <c r="J127">
        <f t="shared" si="99"/>
        <v>-4.877258424357927E-3</v>
      </c>
      <c r="K127">
        <f t="shared" si="99"/>
        <v>-9.8772584243579271E-3</v>
      </c>
      <c r="L127">
        <f t="shared" si="99"/>
        <v>-1.4877258424357926E-2</v>
      </c>
      <c r="M127">
        <f t="shared" si="99"/>
        <v>-1.9877258424357929E-2</v>
      </c>
      <c r="N127">
        <f t="shared" si="99"/>
        <v>-2.487725842435793E-2</v>
      </c>
      <c r="O127">
        <f t="shared" si="99"/>
        <v>-2.9877258424357931E-2</v>
      </c>
      <c r="P127">
        <f t="shared" si="67"/>
        <v>-3.3990515865285065E-2</v>
      </c>
      <c r="S127" s="45">
        <f t="shared" si="68"/>
        <v>1.227415756420729E-4</v>
      </c>
      <c r="T127" t="str">
        <f t="shared" si="100"/>
        <v/>
      </c>
      <c r="U127" t="str">
        <f t="shared" si="100"/>
        <v/>
      </c>
      <c r="V127" t="str">
        <f t="shared" si="100"/>
        <v/>
      </c>
      <c r="W127" t="str">
        <f t="shared" si="100"/>
        <v/>
      </c>
      <c r="X127" t="str">
        <f t="shared" si="100"/>
        <v/>
      </c>
      <c r="Y127" t="str">
        <f t="shared" si="100"/>
        <v/>
      </c>
      <c r="Z127" s="47" t="str">
        <f t="shared" si="100"/>
        <v/>
      </c>
      <c r="AD127" s="45">
        <f t="shared" si="70"/>
        <v>1.227415756420729E-4</v>
      </c>
      <c r="AE127" t="str">
        <f t="shared" si="71"/>
        <v/>
      </c>
      <c r="AF127" t="str">
        <f t="shared" si="101"/>
        <v/>
      </c>
      <c r="AG127" t="str">
        <f t="shared" si="101"/>
        <v/>
      </c>
      <c r="AH127" t="str">
        <f t="shared" si="101"/>
        <v/>
      </c>
      <c r="AI127" t="str">
        <f t="shared" si="101"/>
        <v/>
      </c>
      <c r="AJ127" t="str">
        <f t="shared" si="101"/>
        <v/>
      </c>
      <c r="AK127" s="47" t="str">
        <f t="shared" si="73"/>
        <v/>
      </c>
      <c r="AM127">
        <f t="shared" si="98"/>
        <v>11.989205763209462</v>
      </c>
      <c r="AN127" s="45">
        <f t="shared" si="74"/>
        <v>11.989205763209462</v>
      </c>
      <c r="AO127" t="str">
        <f t="shared" si="102"/>
        <v/>
      </c>
      <c r="AP127" t="str">
        <f t="shared" si="102"/>
        <v/>
      </c>
      <c r="AQ127" t="str">
        <f t="shared" si="102"/>
        <v/>
      </c>
      <c r="AR127" t="str">
        <f t="shared" si="102"/>
        <v/>
      </c>
      <c r="AS127" t="str">
        <f t="shared" si="102"/>
        <v/>
      </c>
      <c r="AT127" t="str">
        <f t="shared" si="102"/>
        <v/>
      </c>
      <c r="AU127" s="47" t="str">
        <f t="shared" si="85"/>
        <v/>
      </c>
      <c r="AV127" t="str">
        <f t="shared" si="76"/>
        <v/>
      </c>
      <c r="AW127" t="str">
        <f t="shared" si="77"/>
        <v/>
      </c>
      <c r="AX127" t="str">
        <f t="shared" si="78"/>
        <v/>
      </c>
      <c r="BA127">
        <f t="shared" si="86"/>
        <v>11.989205763209462</v>
      </c>
      <c r="BB127">
        <f t="shared" si="87"/>
        <v>11.989205763209462</v>
      </c>
      <c r="BL127">
        <f t="shared" si="88"/>
        <v>11.989205763209462</v>
      </c>
      <c r="BM127">
        <f t="shared" si="89"/>
        <v>11.989205763209462</v>
      </c>
      <c r="BN127" t="str">
        <f t="shared" si="103"/>
        <v/>
      </c>
      <c r="BO127">
        <f t="shared" si="103"/>
        <v>4.9378665767520168E-3</v>
      </c>
      <c r="BP127" t="str">
        <f t="shared" si="103"/>
        <v/>
      </c>
      <c r="BQ127">
        <f t="shared" si="103"/>
        <v>4.9378665767520168E-3</v>
      </c>
      <c r="BR127" t="str">
        <f t="shared" si="103"/>
        <v/>
      </c>
      <c r="BS127" t="str">
        <f t="shared" si="103"/>
        <v/>
      </c>
      <c r="BV127" s="1">
        <f t="shared" si="91"/>
        <v>9.8965539758547137E-4</v>
      </c>
      <c r="BW127">
        <f t="shared" si="92"/>
        <v>9.7545168487158545E-17</v>
      </c>
      <c r="BX127">
        <f t="shared" si="93"/>
        <v>9.3971208526142153E-14</v>
      </c>
      <c r="BY127">
        <f t="shared" si="96"/>
        <v>10.995483997648046</v>
      </c>
      <c r="CF127" s="45">
        <f t="shared" si="94"/>
        <v>4.8772584243579305E-3</v>
      </c>
      <c r="CG127">
        <f t="shared" si="106"/>
        <v>1.9797047381347709E-2</v>
      </c>
      <c r="CH127">
        <f t="shared" si="106"/>
        <v>4.9948794189436443E-3</v>
      </c>
      <c r="CI127">
        <f t="shared" si="106"/>
        <v>0</v>
      </c>
      <c r="CJ127">
        <f t="shared" si="104"/>
        <v>1.9999794968881809E-2</v>
      </c>
      <c r="CK127">
        <f t="shared" si="104"/>
        <v>0</v>
      </c>
      <c r="CL127">
        <f t="shared" si="104"/>
        <v>4.999999743099932E-3</v>
      </c>
      <c r="CM127" s="45">
        <f t="shared" si="95"/>
        <v>2.4548314939668828E-4</v>
      </c>
      <c r="CP127" s="45">
        <f>0</f>
        <v>0</v>
      </c>
      <c r="CQ127">
        <f t="shared" si="107"/>
        <v>5.0738154663072538E-5</v>
      </c>
      <c r="CR127">
        <f t="shared" si="107"/>
        <v>0</v>
      </c>
      <c r="CS127">
        <f t="shared" si="107"/>
        <v>5.1253050735678381E-7</v>
      </c>
      <c r="CT127">
        <f t="shared" si="105"/>
        <v>5.125777954731474E-8</v>
      </c>
      <c r="CU127">
        <f t="shared" si="105"/>
        <v>0</v>
      </c>
      <c r="CV127">
        <f t="shared" si="105"/>
        <v>0</v>
      </c>
      <c r="CW127" s="45">
        <f t="shared" si="81"/>
        <v>5.1258305024694408E-13</v>
      </c>
    </row>
    <row r="128" spans="2:101">
      <c r="D128" s="59"/>
      <c r="S128" s="45" t="str">
        <f t="shared" si="68"/>
        <v/>
      </c>
      <c r="T128" t="str">
        <f t="shared" si="100"/>
        <v/>
      </c>
      <c r="U128" t="str">
        <f t="shared" si="100"/>
        <v/>
      </c>
      <c r="V128" t="str">
        <f t="shared" si="100"/>
        <v/>
      </c>
      <c r="W128" t="str">
        <f t="shared" si="100"/>
        <v/>
      </c>
      <c r="X128" t="str">
        <f t="shared" si="100"/>
        <v/>
      </c>
      <c r="Y128" t="str">
        <f t="shared" si="100"/>
        <v/>
      </c>
      <c r="Z128" s="47" t="str">
        <f t="shared" si="100"/>
        <v/>
      </c>
      <c r="AD128" s="45" t="str">
        <f t="shared" si="70"/>
        <v/>
      </c>
      <c r="AE128" t="str">
        <f t="shared" si="71"/>
        <v/>
      </c>
      <c r="AF128" t="str">
        <f t="shared" si="101"/>
        <v/>
      </c>
      <c r="AG128" t="str">
        <f t="shared" si="101"/>
        <v/>
      </c>
      <c r="AH128" t="str">
        <f t="shared" si="101"/>
        <v/>
      </c>
      <c r="AI128" t="str">
        <f t="shared" si="101"/>
        <v/>
      </c>
      <c r="AJ128" t="str">
        <f t="shared" si="101"/>
        <v/>
      </c>
      <c r="AK128" s="47" t="str">
        <f t="shared" si="73"/>
        <v/>
      </c>
      <c r="AU128" s="47"/>
      <c r="BA128" t="str">
        <f t="shared" ref="BA128:BA134" si="108">IF(SUM(BB128:BJ128)=0,"",AVERAGE(BB128:BJ128))</f>
        <v/>
      </c>
      <c r="BB128" t="str">
        <f t="shared" si="87"/>
        <v/>
      </c>
      <c r="BL128" s="60" t="str">
        <f t="shared" ref="BL128" si="109">IF(AD128="","",(IF($BN$22&lt;$I$24,-LOG10((10^-$I$9)/(AN$24-2*AD128-SUM(BN128:BT128))),IF(LARGE($J$23:$O$23,1)+$BB$23&lt;BY128,-LOG10((10^-$I$9)/BV128),""))))</f>
        <v/>
      </c>
    </row>
    <row r="129" spans="4:54">
      <c r="D129" s="59"/>
      <c r="S129" s="45" t="str">
        <f t="shared" si="68"/>
        <v/>
      </c>
      <c r="T129" t="str">
        <f t="shared" si="100"/>
        <v/>
      </c>
      <c r="U129" t="str">
        <f t="shared" si="100"/>
        <v/>
      </c>
      <c r="V129" t="str">
        <f t="shared" si="100"/>
        <v/>
      </c>
      <c r="W129" t="str">
        <f t="shared" si="100"/>
        <v/>
      </c>
      <c r="X129" t="str">
        <f t="shared" si="100"/>
        <v/>
      </c>
      <c r="Y129" t="str">
        <f t="shared" si="100"/>
        <v/>
      </c>
      <c r="Z129" s="47" t="str">
        <f t="shared" si="100"/>
        <v/>
      </c>
      <c r="AD129" s="45" t="str">
        <f t="shared" si="70"/>
        <v/>
      </c>
      <c r="AE129" t="str">
        <f t="shared" si="71"/>
        <v/>
      </c>
      <c r="AF129" t="str">
        <f t="shared" si="101"/>
        <v/>
      </c>
      <c r="AG129" t="str">
        <f t="shared" si="101"/>
        <v/>
      </c>
      <c r="AH129" t="str">
        <f t="shared" si="101"/>
        <v/>
      </c>
      <c r="AI129" t="str">
        <f t="shared" si="101"/>
        <v/>
      </c>
      <c r="AJ129" t="str">
        <f t="shared" si="101"/>
        <v/>
      </c>
      <c r="AK129" s="47" t="str">
        <f t="shared" si="73"/>
        <v/>
      </c>
      <c r="AU129"/>
      <c r="BA129" t="str">
        <f t="shared" si="108"/>
        <v/>
      </c>
      <c r="BB129" t="str">
        <f t="shared" si="87"/>
        <v/>
      </c>
    </row>
    <row r="130" spans="4:54">
      <c r="D130" s="59"/>
      <c r="S130" s="45" t="str">
        <f t="shared" si="68"/>
        <v/>
      </c>
      <c r="T130" t="str">
        <f t="shared" si="100"/>
        <v/>
      </c>
      <c r="U130" t="str">
        <f t="shared" si="100"/>
        <v/>
      </c>
      <c r="V130" t="str">
        <f t="shared" si="100"/>
        <v/>
      </c>
      <c r="W130" t="str">
        <f t="shared" si="100"/>
        <v/>
      </c>
      <c r="X130" t="str">
        <f t="shared" si="100"/>
        <v/>
      </c>
      <c r="Y130" t="str">
        <f t="shared" si="100"/>
        <v/>
      </c>
      <c r="Z130" s="47" t="str">
        <f t="shared" si="100"/>
        <v/>
      </c>
      <c r="AD130" s="45" t="str">
        <f t="shared" si="70"/>
        <v/>
      </c>
      <c r="AE130" t="str">
        <f t="shared" si="71"/>
        <v/>
      </c>
      <c r="AF130" t="str">
        <f t="shared" si="101"/>
        <v/>
      </c>
      <c r="AG130" t="str">
        <f t="shared" si="101"/>
        <v/>
      </c>
      <c r="AH130" t="str">
        <f t="shared" si="101"/>
        <v/>
      </c>
      <c r="AI130" t="str">
        <f t="shared" si="101"/>
        <v/>
      </c>
      <c r="AJ130" t="str">
        <f t="shared" si="101"/>
        <v/>
      </c>
      <c r="AK130" s="47" t="str">
        <f t="shared" si="73"/>
        <v/>
      </c>
      <c r="AU130"/>
      <c r="BA130" t="str">
        <f t="shared" si="108"/>
        <v/>
      </c>
      <c r="BB130" t="str">
        <f t="shared" si="87"/>
        <v/>
      </c>
    </row>
    <row r="131" spans="4:54">
      <c r="D131" s="59"/>
      <c r="S131" s="45" t="str">
        <f t="shared" si="68"/>
        <v/>
      </c>
      <c r="T131" t="str">
        <f t="shared" si="100"/>
        <v/>
      </c>
      <c r="U131" t="str">
        <f t="shared" si="100"/>
        <v/>
      </c>
      <c r="V131" t="str">
        <f t="shared" si="100"/>
        <v/>
      </c>
      <c r="W131" t="str">
        <f t="shared" si="100"/>
        <v/>
      </c>
      <c r="X131" t="str">
        <f t="shared" si="100"/>
        <v/>
      </c>
      <c r="Y131" t="str">
        <f t="shared" si="100"/>
        <v/>
      </c>
      <c r="Z131" s="47" t="str">
        <f t="shared" si="100"/>
        <v/>
      </c>
      <c r="AD131" s="45" t="str">
        <f t="shared" si="70"/>
        <v/>
      </c>
      <c r="AE131" t="str">
        <f t="shared" si="71"/>
        <v/>
      </c>
      <c r="AF131" t="str">
        <f t="shared" si="101"/>
        <v/>
      </c>
      <c r="AG131" t="str">
        <f t="shared" si="101"/>
        <v/>
      </c>
      <c r="AH131" t="str">
        <f t="shared" si="101"/>
        <v/>
      </c>
      <c r="AI131" t="str">
        <f t="shared" si="101"/>
        <v/>
      </c>
      <c r="AJ131" t="str">
        <f t="shared" si="101"/>
        <v/>
      </c>
      <c r="AK131" s="47" t="str">
        <f t="shared" si="73"/>
        <v/>
      </c>
      <c r="AU131"/>
      <c r="BA131" t="str">
        <f t="shared" si="108"/>
        <v/>
      </c>
      <c r="BB131" t="str">
        <f t="shared" si="87"/>
        <v/>
      </c>
    </row>
    <row r="132" spans="4:54">
      <c r="D132" s="59"/>
      <c r="S132" s="45" t="str">
        <f t="shared" si="68"/>
        <v/>
      </c>
      <c r="T132" t="str">
        <f t="shared" si="100"/>
        <v/>
      </c>
      <c r="U132" t="str">
        <f t="shared" si="100"/>
        <v/>
      </c>
      <c r="V132" t="str">
        <f t="shared" si="100"/>
        <v/>
      </c>
      <c r="W132" t="str">
        <f t="shared" si="100"/>
        <v/>
      </c>
      <c r="X132" t="str">
        <f t="shared" si="100"/>
        <v/>
      </c>
      <c r="Y132" t="str">
        <f t="shared" si="100"/>
        <v/>
      </c>
      <c r="Z132" s="47" t="str">
        <f t="shared" si="100"/>
        <v/>
      </c>
      <c r="AD132" s="45" t="str">
        <f t="shared" si="70"/>
        <v/>
      </c>
      <c r="AE132" t="str">
        <f t="shared" si="71"/>
        <v/>
      </c>
      <c r="AF132" t="str">
        <f t="shared" si="101"/>
        <v/>
      </c>
      <c r="AG132" t="str">
        <f t="shared" si="101"/>
        <v/>
      </c>
      <c r="AH132" t="str">
        <f t="shared" si="101"/>
        <v/>
      </c>
      <c r="AI132" t="str">
        <f t="shared" si="101"/>
        <v/>
      </c>
      <c r="AJ132" t="str">
        <f t="shared" si="101"/>
        <v/>
      </c>
      <c r="AK132" s="47" t="str">
        <f t="shared" si="73"/>
        <v/>
      </c>
      <c r="AU132"/>
      <c r="BA132" t="str">
        <f t="shared" si="108"/>
        <v/>
      </c>
      <c r="BB132" t="str">
        <f t="shared" si="87"/>
        <v/>
      </c>
    </row>
    <row r="133" spans="4:54">
      <c r="D133" s="59"/>
      <c r="S133" s="45" t="str">
        <f t="shared" si="68"/>
        <v/>
      </c>
      <c r="T133" t="str">
        <f t="shared" si="100"/>
        <v/>
      </c>
      <c r="U133" t="str">
        <f t="shared" si="100"/>
        <v/>
      </c>
      <c r="V133" t="str">
        <f t="shared" si="100"/>
        <v/>
      </c>
      <c r="W133" t="str">
        <f t="shared" si="100"/>
        <v/>
      </c>
      <c r="X133" t="str">
        <f t="shared" si="100"/>
        <v/>
      </c>
      <c r="Y133" t="str">
        <f t="shared" si="100"/>
        <v/>
      </c>
      <c r="Z133" s="47" t="str">
        <f t="shared" si="100"/>
        <v/>
      </c>
      <c r="AD133" s="45" t="str">
        <f t="shared" si="70"/>
        <v/>
      </c>
      <c r="AE133" t="str">
        <f t="shared" si="71"/>
        <v/>
      </c>
      <c r="AF133" t="str">
        <f t="shared" si="101"/>
        <v/>
      </c>
      <c r="AG133" t="str">
        <f t="shared" si="101"/>
        <v/>
      </c>
      <c r="AH133" t="str">
        <f t="shared" si="101"/>
        <v/>
      </c>
      <c r="AI133" t="str">
        <f t="shared" si="101"/>
        <v/>
      </c>
      <c r="AJ133" t="str">
        <f t="shared" si="101"/>
        <v/>
      </c>
      <c r="AK133" s="47" t="str">
        <f t="shared" si="73"/>
        <v/>
      </c>
      <c r="AU133"/>
      <c r="BA133" t="str">
        <f t="shared" si="108"/>
        <v/>
      </c>
      <c r="BB133" t="str">
        <f t="shared" si="87"/>
        <v/>
      </c>
    </row>
    <row r="134" spans="4:54">
      <c r="D134" s="59"/>
      <c r="S134" s="45" t="str">
        <f t="shared" si="68"/>
        <v/>
      </c>
      <c r="T134" t="str">
        <f t="shared" si="100"/>
        <v/>
      </c>
      <c r="U134" t="str">
        <f t="shared" si="100"/>
        <v/>
      </c>
      <c r="V134" t="str">
        <f t="shared" si="100"/>
        <v/>
      </c>
      <c r="W134" t="str">
        <f t="shared" si="100"/>
        <v/>
      </c>
      <c r="X134" t="str">
        <f t="shared" si="100"/>
        <v/>
      </c>
      <c r="Y134" t="str">
        <f t="shared" si="100"/>
        <v/>
      </c>
      <c r="Z134" s="47" t="str">
        <f t="shared" si="100"/>
        <v/>
      </c>
      <c r="AD134" s="45" t="str">
        <f t="shared" si="70"/>
        <v/>
      </c>
      <c r="AE134" t="str">
        <f t="shared" si="71"/>
        <v/>
      </c>
      <c r="AF134" t="str">
        <f t="shared" si="101"/>
        <v/>
      </c>
      <c r="AG134" t="str">
        <f t="shared" si="101"/>
        <v/>
      </c>
      <c r="AH134" t="str">
        <f t="shared" si="101"/>
        <v/>
      </c>
      <c r="AI134" t="str">
        <f t="shared" si="101"/>
        <v/>
      </c>
      <c r="AJ134" t="str">
        <f t="shared" si="101"/>
        <v/>
      </c>
      <c r="AK134" s="47" t="str">
        <f t="shared" si="73"/>
        <v/>
      </c>
      <c r="AU134"/>
      <c r="BA134" t="str">
        <f t="shared" si="108"/>
        <v/>
      </c>
      <c r="BB134" t="str">
        <f t="shared" si="87"/>
        <v/>
      </c>
    </row>
    <row r="135" spans="4:54">
      <c r="D135" s="59"/>
      <c r="AU135" t="str">
        <f t="shared" ref="AU135:AU166" si="110">IF(AK135="","",IF(AV135&gt;$I$14,AV135,"Limit Exceeded"))</f>
        <v/>
      </c>
    </row>
    <row r="136" spans="4:54">
      <c r="D136" s="59"/>
      <c r="AU136" t="str">
        <f t="shared" si="110"/>
        <v/>
      </c>
    </row>
    <row r="137" spans="4:54">
      <c r="D137" s="59"/>
      <c r="AU137" t="str">
        <f t="shared" si="110"/>
        <v/>
      </c>
    </row>
    <row r="138" spans="4:54">
      <c r="D138" s="59"/>
      <c r="AU138" t="str">
        <f t="shared" si="110"/>
        <v/>
      </c>
    </row>
    <row r="139" spans="4:54">
      <c r="D139" s="59"/>
      <c r="AU139" t="str">
        <f t="shared" si="110"/>
        <v/>
      </c>
    </row>
    <row r="140" spans="4:54">
      <c r="D140" s="59"/>
      <c r="AU140" t="str">
        <f t="shared" si="110"/>
        <v/>
      </c>
    </row>
    <row r="141" spans="4:54">
      <c r="D141" s="59"/>
      <c r="AU141" t="str">
        <f t="shared" si="110"/>
        <v/>
      </c>
    </row>
    <row r="142" spans="4:54">
      <c r="D142" s="59"/>
      <c r="AU142" t="str">
        <f t="shared" si="110"/>
        <v/>
      </c>
    </row>
    <row r="143" spans="4:54">
      <c r="D143" s="59"/>
      <c r="AU143" t="str">
        <f t="shared" si="110"/>
        <v/>
      </c>
    </row>
    <row r="144" spans="4:54">
      <c r="D144" s="59"/>
      <c r="AU144" t="str">
        <f t="shared" si="110"/>
        <v/>
      </c>
    </row>
    <row r="145" spans="4:47">
      <c r="D145" s="59"/>
      <c r="AU145" t="str">
        <f t="shared" si="110"/>
        <v/>
      </c>
    </row>
    <row r="146" spans="4:47">
      <c r="D146" s="59"/>
      <c r="AU146" t="str">
        <f t="shared" si="110"/>
        <v/>
      </c>
    </row>
    <row r="147" spans="4:47">
      <c r="D147" s="59"/>
      <c r="AU147" t="str">
        <f t="shared" si="110"/>
        <v/>
      </c>
    </row>
    <row r="148" spans="4:47">
      <c r="D148" s="59"/>
      <c r="AU148" t="str">
        <f t="shared" si="110"/>
        <v/>
      </c>
    </row>
    <row r="149" spans="4:47">
      <c r="D149" s="59"/>
      <c r="AU149" t="str">
        <f t="shared" si="110"/>
        <v/>
      </c>
    </row>
    <row r="150" spans="4:47">
      <c r="D150" s="59"/>
      <c r="AU150" t="str">
        <f t="shared" si="110"/>
        <v/>
      </c>
    </row>
    <row r="151" spans="4:47">
      <c r="D151" s="59"/>
      <c r="AU151" t="str">
        <f t="shared" si="110"/>
        <v/>
      </c>
    </row>
    <row r="152" spans="4:47">
      <c r="D152" s="59"/>
      <c r="AU152" t="str">
        <f t="shared" si="110"/>
        <v/>
      </c>
    </row>
    <row r="153" spans="4:47">
      <c r="D153" s="59"/>
      <c r="AU153" t="str">
        <f t="shared" si="110"/>
        <v/>
      </c>
    </row>
    <row r="154" spans="4:47">
      <c r="D154" s="59"/>
      <c r="AU154" t="str">
        <f t="shared" si="110"/>
        <v/>
      </c>
    </row>
    <row r="155" spans="4:47">
      <c r="D155" s="59"/>
      <c r="AU155" t="str">
        <f t="shared" si="110"/>
        <v/>
      </c>
    </row>
    <row r="156" spans="4:47">
      <c r="D156" s="59"/>
      <c r="AU156" t="str">
        <f t="shared" si="110"/>
        <v/>
      </c>
    </row>
    <row r="157" spans="4:47">
      <c r="D157" s="59"/>
      <c r="AU157" t="str">
        <f t="shared" si="110"/>
        <v/>
      </c>
    </row>
    <row r="158" spans="4:47">
      <c r="D158" s="59"/>
      <c r="AU158" t="str">
        <f t="shared" si="110"/>
        <v/>
      </c>
    </row>
    <row r="159" spans="4:47">
      <c r="D159" s="59"/>
      <c r="AU159" t="str">
        <f t="shared" si="110"/>
        <v/>
      </c>
    </row>
    <row r="160" spans="4:47">
      <c r="D160" s="59"/>
      <c r="AU160" t="str">
        <f t="shared" si="110"/>
        <v/>
      </c>
    </row>
    <row r="161" spans="4:47">
      <c r="D161" s="59"/>
      <c r="AU161" t="str">
        <f t="shared" si="110"/>
        <v/>
      </c>
    </row>
    <row r="162" spans="4:47">
      <c r="D162" s="59"/>
      <c r="AU162" t="str">
        <f t="shared" si="110"/>
        <v/>
      </c>
    </row>
    <row r="163" spans="4:47">
      <c r="D163" s="59"/>
      <c r="AU163" t="str">
        <f t="shared" si="110"/>
        <v/>
      </c>
    </row>
    <row r="164" spans="4:47">
      <c r="D164" s="59"/>
      <c r="AU164" t="str">
        <f t="shared" si="110"/>
        <v/>
      </c>
    </row>
    <row r="165" spans="4:47">
      <c r="D165" s="59"/>
      <c r="AU165" t="str">
        <f t="shared" si="110"/>
        <v/>
      </c>
    </row>
    <row r="166" spans="4:47">
      <c r="D166" s="59"/>
      <c r="AU166" t="str">
        <f t="shared" si="110"/>
        <v/>
      </c>
    </row>
    <row r="167" spans="4:47">
      <c r="AU167"/>
    </row>
    <row r="168" spans="4:47">
      <c r="AU168"/>
    </row>
    <row r="169" spans="4:47">
      <c r="AU169"/>
    </row>
    <row r="170" spans="4:47">
      <c r="AU170"/>
    </row>
    <row r="171" spans="4:47">
      <c r="AU171"/>
    </row>
    <row r="172" spans="4:47">
      <c r="AU172"/>
    </row>
    <row r="173" spans="4:47">
      <c r="AU173"/>
    </row>
    <row r="174" spans="4:47">
      <c r="AU174"/>
    </row>
    <row r="175" spans="4:47">
      <c r="AU175"/>
    </row>
    <row r="176" spans="4:47">
      <c r="AU176"/>
    </row>
    <row r="177" spans="47:47">
      <c r="AU177"/>
    </row>
    <row r="178" spans="47:47">
      <c r="AU178"/>
    </row>
    <row r="179" spans="47:47">
      <c r="AU179"/>
    </row>
    <row r="180" spans="47:47">
      <c r="AU180"/>
    </row>
    <row r="181" spans="47:47">
      <c r="AU181"/>
    </row>
    <row r="182" spans="47:47">
      <c r="AU182"/>
    </row>
    <row r="183" spans="47:47">
      <c r="AU183"/>
    </row>
    <row r="184" spans="47:47">
      <c r="AU184"/>
    </row>
    <row r="185" spans="47:47">
      <c r="AU185"/>
    </row>
    <row r="186" spans="47:47">
      <c r="AU186"/>
    </row>
    <row r="187" spans="47:47">
      <c r="AU187"/>
    </row>
    <row r="188" spans="47:47">
      <c r="AU188"/>
    </row>
    <row r="189" spans="47:47">
      <c r="AU189"/>
    </row>
    <row r="190" spans="47:47">
      <c r="AU190"/>
    </row>
    <row r="191" spans="47:47">
      <c r="AU191"/>
    </row>
    <row r="192" spans="47:47">
      <c r="AU192"/>
    </row>
    <row r="193" spans="47:47">
      <c r="AU193"/>
    </row>
    <row r="194" spans="47:47">
      <c r="AU194"/>
    </row>
    <row r="195" spans="47:47">
      <c r="AU195"/>
    </row>
    <row r="196" spans="47:47">
      <c r="AU196"/>
    </row>
    <row r="197" spans="47:47">
      <c r="AU197"/>
    </row>
    <row r="198" spans="47:47">
      <c r="AU198"/>
    </row>
    <row r="199" spans="47:47">
      <c r="AU199"/>
    </row>
    <row r="200" spans="47:47">
      <c r="AU200"/>
    </row>
    <row r="201" spans="47:47">
      <c r="AU201"/>
    </row>
    <row r="202" spans="47:47">
      <c r="AU202"/>
    </row>
    <row r="203" spans="47:47">
      <c r="AU203"/>
    </row>
    <row r="204" spans="47:47">
      <c r="AU204"/>
    </row>
    <row r="205" spans="47:47">
      <c r="AU205"/>
    </row>
    <row r="206" spans="47:47">
      <c r="AU206"/>
    </row>
    <row r="207" spans="47:47">
      <c r="AU207"/>
    </row>
    <row r="208" spans="47:47">
      <c r="AU208"/>
    </row>
    <row r="209" spans="47:47">
      <c r="AU209"/>
    </row>
    <row r="210" spans="47:47">
      <c r="AU210"/>
    </row>
    <row r="211" spans="47:47">
      <c r="AU211"/>
    </row>
    <row r="212" spans="47:47">
      <c r="AU212"/>
    </row>
    <row r="213" spans="47:47">
      <c r="AU213"/>
    </row>
    <row r="214" spans="47:47">
      <c r="AU214"/>
    </row>
    <row r="215" spans="47:47">
      <c r="AU215"/>
    </row>
    <row r="216" spans="47:47">
      <c r="AU216"/>
    </row>
    <row r="217" spans="47:47">
      <c r="AU217"/>
    </row>
    <row r="218" spans="47:47">
      <c r="AU218"/>
    </row>
    <row r="219" spans="47:47">
      <c r="AU219"/>
    </row>
    <row r="220" spans="47:47">
      <c r="AU220"/>
    </row>
    <row r="221" spans="47:47">
      <c r="AU221"/>
    </row>
    <row r="222" spans="47:47">
      <c r="AU222"/>
    </row>
    <row r="223" spans="47:47">
      <c r="AU223"/>
    </row>
    <row r="224" spans="47:47">
      <c r="AU224"/>
    </row>
    <row r="225" spans="47:47">
      <c r="AU225"/>
    </row>
    <row r="226" spans="47:47">
      <c r="AU226"/>
    </row>
    <row r="227" spans="47:47">
      <c r="AU227"/>
    </row>
    <row r="228" spans="47:47">
      <c r="AU228"/>
    </row>
    <row r="229" spans="47:47">
      <c r="AU229"/>
    </row>
    <row r="230" spans="47:47">
      <c r="AU230"/>
    </row>
    <row r="231" spans="47:47">
      <c r="AU231"/>
    </row>
    <row r="232" spans="47:47">
      <c r="AU232"/>
    </row>
    <row r="233" spans="47:47">
      <c r="AU233"/>
    </row>
    <row r="234" spans="47:47">
      <c r="AU234"/>
    </row>
    <row r="235" spans="47:47">
      <c r="AU235"/>
    </row>
    <row r="236" spans="47:47">
      <c r="AU236"/>
    </row>
    <row r="237" spans="47:47">
      <c r="AU237"/>
    </row>
    <row r="238" spans="47:47">
      <c r="AU238"/>
    </row>
    <row r="239" spans="47:47">
      <c r="AU239"/>
    </row>
    <row r="240" spans="47:47">
      <c r="AU240"/>
    </row>
    <row r="241" spans="47:47">
      <c r="AU241"/>
    </row>
    <row r="242" spans="47:47">
      <c r="AU242"/>
    </row>
    <row r="243" spans="47:47">
      <c r="AU243"/>
    </row>
    <row r="244" spans="47:47">
      <c r="AU244"/>
    </row>
    <row r="245" spans="47:47">
      <c r="AU245"/>
    </row>
    <row r="246" spans="47:47">
      <c r="AU246"/>
    </row>
    <row r="247" spans="47:47">
      <c r="AU247"/>
    </row>
    <row r="248" spans="47:47">
      <c r="AU248"/>
    </row>
    <row r="249" spans="47:47">
      <c r="AU249"/>
    </row>
    <row r="250" spans="47:47">
      <c r="AU250"/>
    </row>
    <row r="251" spans="47:47">
      <c r="AU251"/>
    </row>
    <row r="252" spans="47:47">
      <c r="AU252"/>
    </row>
    <row r="253" spans="47:47">
      <c r="AU253"/>
    </row>
    <row r="254" spans="47:47">
      <c r="AU254"/>
    </row>
    <row r="255" spans="47:47">
      <c r="AU255"/>
    </row>
    <row r="256" spans="47:47">
      <c r="AU256"/>
    </row>
    <row r="257" spans="47:47">
      <c r="AU257"/>
    </row>
    <row r="258" spans="47:47">
      <c r="AU258"/>
    </row>
    <row r="259" spans="47:47">
      <c r="AU259"/>
    </row>
    <row r="260" spans="47:47">
      <c r="AU260"/>
    </row>
    <row r="261" spans="47:47">
      <c r="AU261"/>
    </row>
    <row r="262" spans="47:47">
      <c r="AU262"/>
    </row>
    <row r="263" spans="47:47">
      <c r="AU263"/>
    </row>
    <row r="264" spans="47:47">
      <c r="AU264"/>
    </row>
    <row r="265" spans="47:47">
      <c r="AU265"/>
    </row>
    <row r="266" spans="47:47">
      <c r="AU266"/>
    </row>
    <row r="267" spans="47:47">
      <c r="AU267"/>
    </row>
    <row r="268" spans="47:47">
      <c r="AU268"/>
    </row>
    <row r="269" spans="47:47">
      <c r="AU269"/>
    </row>
    <row r="270" spans="47:47">
      <c r="AU270"/>
    </row>
    <row r="271" spans="47:47">
      <c r="AU271"/>
    </row>
    <row r="272" spans="47:47">
      <c r="AU272"/>
    </row>
    <row r="273" spans="47:47">
      <c r="AU273"/>
    </row>
    <row r="274" spans="47:47">
      <c r="AU274"/>
    </row>
    <row r="275" spans="47:47">
      <c r="AU275"/>
    </row>
    <row r="276" spans="47:47">
      <c r="AU276"/>
    </row>
    <row r="277" spans="47:47">
      <c r="AU277"/>
    </row>
    <row r="278" spans="47:47">
      <c r="AU278"/>
    </row>
    <row r="279" spans="47:47">
      <c r="AU279"/>
    </row>
    <row r="280" spans="47:47">
      <c r="AU280"/>
    </row>
    <row r="281" spans="47:47">
      <c r="AU281"/>
    </row>
    <row r="282" spans="47:47">
      <c r="AU282"/>
    </row>
    <row r="283" spans="47:47">
      <c r="AU283"/>
    </row>
    <row r="284" spans="47:47">
      <c r="AU284"/>
    </row>
    <row r="285" spans="47:47">
      <c r="AU285"/>
    </row>
    <row r="286" spans="47:47">
      <c r="AU286"/>
    </row>
    <row r="287" spans="47:47">
      <c r="AU287"/>
    </row>
    <row r="288" spans="47:47">
      <c r="AU288"/>
    </row>
    <row r="289" spans="47:47">
      <c r="AU289"/>
    </row>
    <row r="290" spans="47:47">
      <c r="AU290"/>
    </row>
    <row r="291" spans="47:47">
      <c r="AU291"/>
    </row>
    <row r="292" spans="47:47">
      <c r="AU292"/>
    </row>
    <row r="293" spans="47:47">
      <c r="AU293"/>
    </row>
    <row r="294" spans="47:47">
      <c r="AU294"/>
    </row>
    <row r="295" spans="47:47">
      <c r="AU295"/>
    </row>
    <row r="296" spans="47:47">
      <c r="AU296"/>
    </row>
    <row r="297" spans="47:47">
      <c r="AU297"/>
    </row>
    <row r="298" spans="47:47">
      <c r="AU298"/>
    </row>
    <row r="299" spans="47:47">
      <c r="AU299"/>
    </row>
    <row r="300" spans="47:47">
      <c r="AU300"/>
    </row>
    <row r="301" spans="47:47">
      <c r="AU301"/>
    </row>
    <row r="302" spans="47:47">
      <c r="AU302"/>
    </row>
    <row r="303" spans="47:47">
      <c r="AU303"/>
    </row>
    <row r="304" spans="47:47">
      <c r="AU304"/>
    </row>
    <row r="305" spans="47:47">
      <c r="AU305"/>
    </row>
    <row r="306" spans="47:47">
      <c r="AU306"/>
    </row>
    <row r="307" spans="47:47">
      <c r="AU307"/>
    </row>
    <row r="308" spans="47:47">
      <c r="AU308"/>
    </row>
    <row r="309" spans="47:47">
      <c r="AU309"/>
    </row>
    <row r="310" spans="47:47">
      <c r="AU310"/>
    </row>
    <row r="311" spans="47:47">
      <c r="AU311"/>
    </row>
    <row r="312" spans="47:47">
      <c r="AU312"/>
    </row>
    <row r="313" spans="47:47">
      <c r="AU313"/>
    </row>
    <row r="314" spans="47:47">
      <c r="AU314"/>
    </row>
    <row r="315" spans="47:47">
      <c r="AU315"/>
    </row>
    <row r="316" spans="47:47">
      <c r="AU316"/>
    </row>
    <row r="317" spans="47:47">
      <c r="AU317"/>
    </row>
    <row r="318" spans="47:47">
      <c r="AU318"/>
    </row>
    <row r="319" spans="47:47">
      <c r="AU319"/>
    </row>
    <row r="320" spans="47:47">
      <c r="AU320"/>
    </row>
    <row r="321" spans="47:47">
      <c r="AU321"/>
    </row>
    <row r="322" spans="47:47">
      <c r="AU322"/>
    </row>
    <row r="323" spans="47:47">
      <c r="AU323"/>
    </row>
    <row r="324" spans="47:47">
      <c r="AU324"/>
    </row>
    <row r="325" spans="47:47">
      <c r="AU325"/>
    </row>
    <row r="326" spans="47:47">
      <c r="AU326"/>
    </row>
    <row r="327" spans="47:47">
      <c r="AU327"/>
    </row>
    <row r="328" spans="47:47">
      <c r="AU328"/>
    </row>
    <row r="329" spans="47:47">
      <c r="AU329"/>
    </row>
    <row r="330" spans="47:47">
      <c r="AU330"/>
    </row>
    <row r="331" spans="47:47">
      <c r="AU331"/>
    </row>
    <row r="332" spans="47:47">
      <c r="AU332"/>
    </row>
    <row r="333" spans="47:47">
      <c r="AU333"/>
    </row>
    <row r="334" spans="47:47">
      <c r="AU334"/>
    </row>
    <row r="335" spans="47:47">
      <c r="AU335"/>
    </row>
    <row r="336" spans="47:47">
      <c r="AU336"/>
    </row>
    <row r="337" spans="47:47">
      <c r="AU337"/>
    </row>
    <row r="338" spans="47:47">
      <c r="AU338"/>
    </row>
    <row r="339" spans="47:47">
      <c r="AU339"/>
    </row>
    <row r="340" spans="47:47">
      <c r="AU340"/>
    </row>
    <row r="341" spans="47:47">
      <c r="AU341"/>
    </row>
    <row r="342" spans="47:47">
      <c r="AU342"/>
    </row>
    <row r="343" spans="47:47">
      <c r="AU343"/>
    </row>
    <row r="344" spans="47:47">
      <c r="AU344"/>
    </row>
    <row r="345" spans="47:47">
      <c r="AU345"/>
    </row>
    <row r="346" spans="47:47">
      <c r="AU346"/>
    </row>
    <row r="347" spans="47:47">
      <c r="AU347"/>
    </row>
    <row r="348" spans="47:47">
      <c r="AU348"/>
    </row>
    <row r="349" spans="47:47">
      <c r="AU349"/>
    </row>
    <row r="350" spans="47:47">
      <c r="AU350"/>
    </row>
    <row r="351" spans="47:47">
      <c r="AU351"/>
    </row>
    <row r="352" spans="47:47">
      <c r="AU352"/>
    </row>
    <row r="353" spans="47:47">
      <c r="AU353"/>
    </row>
    <row r="354" spans="47:47">
      <c r="AU354"/>
    </row>
    <row r="355" spans="47:47">
      <c r="AU355"/>
    </row>
    <row r="356" spans="47:47">
      <c r="AU356"/>
    </row>
    <row r="357" spans="47:47">
      <c r="AU357"/>
    </row>
    <row r="358" spans="47:47">
      <c r="AU358"/>
    </row>
    <row r="359" spans="47:47">
      <c r="AU359"/>
    </row>
    <row r="360" spans="47:47">
      <c r="AU360"/>
    </row>
    <row r="361" spans="47:47">
      <c r="AU361"/>
    </row>
    <row r="362" spans="47:47">
      <c r="AU362"/>
    </row>
    <row r="363" spans="47:47">
      <c r="AU363"/>
    </row>
    <row r="364" spans="47:47">
      <c r="AU364"/>
    </row>
    <row r="365" spans="47:47">
      <c r="AU365"/>
    </row>
    <row r="366" spans="47:47">
      <c r="AU366"/>
    </row>
    <row r="367" spans="47:47">
      <c r="AU367"/>
    </row>
    <row r="368" spans="47:47">
      <c r="AU368"/>
    </row>
    <row r="369" spans="47:47">
      <c r="AU369"/>
    </row>
    <row r="370" spans="47:47">
      <c r="AU370"/>
    </row>
    <row r="371" spans="47:47">
      <c r="AU371"/>
    </row>
    <row r="372" spans="47:47">
      <c r="AU372"/>
    </row>
    <row r="373" spans="47:47">
      <c r="AU373"/>
    </row>
    <row r="374" spans="47:47">
      <c r="AU374"/>
    </row>
    <row r="375" spans="47:47">
      <c r="AU375"/>
    </row>
    <row r="376" spans="47:47">
      <c r="AU376"/>
    </row>
    <row r="377" spans="47:47">
      <c r="AU377"/>
    </row>
    <row r="378" spans="47:47">
      <c r="AU378"/>
    </row>
    <row r="379" spans="47:47">
      <c r="AU379"/>
    </row>
    <row r="380" spans="47:47">
      <c r="AU380"/>
    </row>
    <row r="381" spans="47:47">
      <c r="AU381"/>
    </row>
    <row r="382" spans="47:47">
      <c r="AU382"/>
    </row>
    <row r="383" spans="47:47">
      <c r="AU383"/>
    </row>
    <row r="384" spans="47:47">
      <c r="AU384"/>
    </row>
    <row r="385" spans="47:47">
      <c r="AU385"/>
    </row>
    <row r="386" spans="47:47">
      <c r="AU386"/>
    </row>
    <row r="387" spans="47:47">
      <c r="AU387"/>
    </row>
    <row r="388" spans="47:47">
      <c r="AU388"/>
    </row>
    <row r="389" spans="47:47">
      <c r="AU389"/>
    </row>
    <row r="390" spans="47:47">
      <c r="AU390"/>
    </row>
    <row r="391" spans="47:47">
      <c r="AU391"/>
    </row>
    <row r="392" spans="47:47">
      <c r="AU392"/>
    </row>
    <row r="393" spans="47:47">
      <c r="AU393"/>
    </row>
    <row r="394" spans="47:47">
      <c r="AU394"/>
    </row>
    <row r="395" spans="47:47">
      <c r="AU395"/>
    </row>
    <row r="396" spans="47:47">
      <c r="AU396"/>
    </row>
    <row r="397" spans="47:47">
      <c r="AU397"/>
    </row>
    <row r="398" spans="47:47">
      <c r="AU398"/>
    </row>
    <row r="399" spans="47:47">
      <c r="AU399"/>
    </row>
    <row r="400" spans="47:47">
      <c r="AU400"/>
    </row>
    <row r="401" spans="47:47">
      <c r="AU401"/>
    </row>
    <row r="402" spans="47:47">
      <c r="AU402"/>
    </row>
    <row r="403" spans="47:47">
      <c r="AU403"/>
    </row>
    <row r="404" spans="47:47">
      <c r="AU404"/>
    </row>
    <row r="405" spans="47:47">
      <c r="AU405"/>
    </row>
    <row r="406" spans="47:47">
      <c r="AU406"/>
    </row>
    <row r="407" spans="47:47">
      <c r="AU407"/>
    </row>
    <row r="408" spans="47:47">
      <c r="AU408"/>
    </row>
    <row r="409" spans="47:47">
      <c r="AU409"/>
    </row>
    <row r="410" spans="47:47">
      <c r="AU410"/>
    </row>
    <row r="411" spans="47:47">
      <c r="AU411"/>
    </row>
    <row r="412" spans="47:47">
      <c r="AU412"/>
    </row>
    <row r="413" spans="47:47">
      <c r="AU413"/>
    </row>
    <row r="414" spans="47:47">
      <c r="AU414"/>
    </row>
    <row r="415" spans="47:47">
      <c r="AU415"/>
    </row>
    <row r="416" spans="47:47">
      <c r="AU416"/>
    </row>
    <row r="417" spans="47:47">
      <c r="AU417"/>
    </row>
    <row r="418" spans="47:47">
      <c r="AU418"/>
    </row>
    <row r="419" spans="47:47">
      <c r="AU419"/>
    </row>
    <row r="420" spans="47:47">
      <c r="AU420"/>
    </row>
    <row r="421" spans="47:47">
      <c r="AU421"/>
    </row>
    <row r="422" spans="47:47">
      <c r="AU422"/>
    </row>
    <row r="423" spans="47:47">
      <c r="AU423"/>
    </row>
    <row r="424" spans="47:47">
      <c r="AU424"/>
    </row>
    <row r="425" spans="47:47">
      <c r="AU425"/>
    </row>
    <row r="426" spans="47:47">
      <c r="AU426"/>
    </row>
    <row r="427" spans="47:47">
      <c r="AU427"/>
    </row>
    <row r="428" spans="47:47">
      <c r="AU428"/>
    </row>
    <row r="429" spans="47:47">
      <c r="AU429"/>
    </row>
    <row r="430" spans="47:47">
      <c r="AU430"/>
    </row>
    <row r="431" spans="47:47">
      <c r="AU431"/>
    </row>
    <row r="432" spans="47:47">
      <c r="AU432"/>
    </row>
    <row r="433" spans="47:47">
      <c r="AU433"/>
    </row>
    <row r="434" spans="47:47">
      <c r="AU434"/>
    </row>
    <row r="435" spans="47:47">
      <c r="AU435"/>
    </row>
    <row r="436" spans="47:47">
      <c r="AU436"/>
    </row>
    <row r="437" spans="47:47">
      <c r="AU437"/>
    </row>
    <row r="438" spans="47:47">
      <c r="AU438"/>
    </row>
    <row r="439" spans="47:47">
      <c r="AU439"/>
    </row>
    <row r="440" spans="47:47">
      <c r="AU440"/>
    </row>
    <row r="441" spans="47:47">
      <c r="AU441"/>
    </row>
    <row r="442" spans="47:47">
      <c r="AU442"/>
    </row>
    <row r="443" spans="47:47">
      <c r="AU443"/>
    </row>
    <row r="444" spans="47:47">
      <c r="AU444"/>
    </row>
    <row r="445" spans="47:47">
      <c r="AU445"/>
    </row>
    <row r="446" spans="47:47">
      <c r="AU446"/>
    </row>
    <row r="447" spans="47:47">
      <c r="AU447"/>
    </row>
    <row r="448" spans="47:47">
      <c r="AU448"/>
    </row>
    <row r="449" spans="47:47">
      <c r="AU449"/>
    </row>
    <row r="450" spans="47:47">
      <c r="AU450"/>
    </row>
    <row r="451" spans="47:47">
      <c r="AU451"/>
    </row>
    <row r="452" spans="47:47">
      <c r="AU452"/>
    </row>
    <row r="453" spans="47:47">
      <c r="AU453"/>
    </row>
    <row r="454" spans="47:47">
      <c r="AU454"/>
    </row>
    <row r="455" spans="47:47">
      <c r="AU455"/>
    </row>
    <row r="456" spans="47:47">
      <c r="AU456"/>
    </row>
    <row r="457" spans="47:47">
      <c r="AU457"/>
    </row>
    <row r="458" spans="47:47">
      <c r="AU458"/>
    </row>
    <row r="459" spans="47:47">
      <c r="AU459"/>
    </row>
    <row r="460" spans="47:47">
      <c r="AU460"/>
    </row>
    <row r="461" spans="47:47">
      <c r="AU461"/>
    </row>
    <row r="462" spans="47:47">
      <c r="AU462"/>
    </row>
    <row r="463" spans="47:47">
      <c r="AU463"/>
    </row>
    <row r="464" spans="47:47">
      <c r="AU464"/>
    </row>
    <row r="465" spans="47:47">
      <c r="AU465"/>
    </row>
    <row r="466" spans="47:47">
      <c r="AU466"/>
    </row>
    <row r="467" spans="47:47">
      <c r="AU467"/>
    </row>
    <row r="468" spans="47:47">
      <c r="AU468"/>
    </row>
    <row r="469" spans="47:47">
      <c r="AU469"/>
    </row>
    <row r="470" spans="47:47">
      <c r="AU470"/>
    </row>
    <row r="471" spans="47:47">
      <c r="AU471"/>
    </row>
    <row r="472" spans="47:47">
      <c r="AU472"/>
    </row>
    <row r="473" spans="47:47">
      <c r="AU473"/>
    </row>
    <row r="474" spans="47:47">
      <c r="AU474"/>
    </row>
    <row r="475" spans="47:47">
      <c r="AU475"/>
    </row>
    <row r="476" spans="47:47">
      <c r="AU476"/>
    </row>
    <row r="477" spans="47:47">
      <c r="AU477"/>
    </row>
    <row r="478" spans="47:47">
      <c r="AU478"/>
    </row>
    <row r="479" spans="47:47">
      <c r="AU479"/>
    </row>
    <row r="480" spans="47:47">
      <c r="AU480"/>
    </row>
    <row r="481" spans="47:47">
      <c r="AU481"/>
    </row>
    <row r="482" spans="47:47">
      <c r="AU482"/>
    </row>
    <row r="483" spans="47:47">
      <c r="AU483"/>
    </row>
    <row r="484" spans="47:47">
      <c r="AU484"/>
    </row>
    <row r="485" spans="47:47">
      <c r="AU485"/>
    </row>
    <row r="486" spans="47:47">
      <c r="AU486"/>
    </row>
    <row r="487" spans="47:47">
      <c r="AU487"/>
    </row>
    <row r="488" spans="47:47">
      <c r="AU488"/>
    </row>
    <row r="489" spans="47:47">
      <c r="AU489"/>
    </row>
    <row r="490" spans="47:47">
      <c r="AU490"/>
    </row>
    <row r="491" spans="47:47">
      <c r="AU491"/>
    </row>
    <row r="492" spans="47:47">
      <c r="AU492"/>
    </row>
    <row r="493" spans="47:47">
      <c r="AU493"/>
    </row>
    <row r="494" spans="47:47">
      <c r="AU494"/>
    </row>
    <row r="495" spans="47:47">
      <c r="AU495"/>
    </row>
    <row r="496" spans="47:47">
      <c r="AU496"/>
    </row>
    <row r="497" spans="47:47">
      <c r="AU497"/>
    </row>
    <row r="498" spans="47:47">
      <c r="AU498"/>
    </row>
    <row r="499" spans="47:47">
      <c r="AU499"/>
    </row>
    <row r="500" spans="47:47">
      <c r="AU500"/>
    </row>
    <row r="501" spans="47:47">
      <c r="AU501"/>
    </row>
    <row r="502" spans="47:47">
      <c r="AU502"/>
    </row>
    <row r="503" spans="47:47">
      <c r="AU503"/>
    </row>
    <row r="504" spans="47:47">
      <c r="AU504"/>
    </row>
    <row r="505" spans="47:47">
      <c r="AU505"/>
    </row>
    <row r="506" spans="47:47">
      <c r="AU506"/>
    </row>
    <row r="507" spans="47:47">
      <c r="AU507"/>
    </row>
    <row r="508" spans="47:47">
      <c r="AU508"/>
    </row>
    <row r="509" spans="47:47">
      <c r="AU509"/>
    </row>
    <row r="510" spans="47:47">
      <c r="AU510"/>
    </row>
    <row r="511" spans="47:47">
      <c r="AU511"/>
    </row>
    <row r="512" spans="47:47">
      <c r="AU512"/>
    </row>
    <row r="513" spans="47:47">
      <c r="AU513"/>
    </row>
    <row r="514" spans="47:47">
      <c r="AU514"/>
    </row>
    <row r="515" spans="47:47">
      <c r="AU515"/>
    </row>
    <row r="516" spans="47:47">
      <c r="AU516"/>
    </row>
    <row r="517" spans="47:47">
      <c r="AU517"/>
    </row>
    <row r="518" spans="47:47">
      <c r="AU518"/>
    </row>
    <row r="519" spans="47:47">
      <c r="AU519"/>
    </row>
    <row r="520" spans="47:47">
      <c r="AU520"/>
    </row>
    <row r="521" spans="47:47">
      <c r="AU521"/>
    </row>
    <row r="522" spans="47:47">
      <c r="AU522"/>
    </row>
    <row r="523" spans="47:47">
      <c r="AU523"/>
    </row>
    <row r="524" spans="47:47">
      <c r="AU524"/>
    </row>
    <row r="525" spans="47:47">
      <c r="AU525"/>
    </row>
    <row r="526" spans="47:47">
      <c r="AU526"/>
    </row>
    <row r="527" spans="47:47">
      <c r="AU527"/>
    </row>
    <row r="528" spans="47:47">
      <c r="AU528"/>
    </row>
    <row r="529" spans="47:47">
      <c r="AU529"/>
    </row>
    <row r="530" spans="47:47">
      <c r="AU530"/>
    </row>
    <row r="531" spans="47:47">
      <c r="AU531"/>
    </row>
    <row r="532" spans="47:47">
      <c r="AU532"/>
    </row>
    <row r="533" spans="47:47">
      <c r="AU533"/>
    </row>
    <row r="534" spans="47:47">
      <c r="AU534"/>
    </row>
    <row r="535" spans="47:47">
      <c r="AU535"/>
    </row>
    <row r="536" spans="47:47">
      <c r="AU536"/>
    </row>
    <row r="537" spans="47:47">
      <c r="AU537"/>
    </row>
    <row r="538" spans="47:47">
      <c r="AU538"/>
    </row>
    <row r="539" spans="47:47">
      <c r="AU539"/>
    </row>
    <row r="540" spans="47:47">
      <c r="AU540"/>
    </row>
    <row r="541" spans="47:47">
      <c r="AU541"/>
    </row>
    <row r="542" spans="47:47">
      <c r="AU542"/>
    </row>
    <row r="543" spans="47:47">
      <c r="AU543"/>
    </row>
    <row r="544" spans="47:47">
      <c r="AU544"/>
    </row>
    <row r="545" spans="47:47">
      <c r="AU545"/>
    </row>
    <row r="546" spans="47:47">
      <c r="AU546"/>
    </row>
    <row r="547" spans="47:47">
      <c r="AU547"/>
    </row>
    <row r="548" spans="47:47">
      <c r="AU548"/>
    </row>
    <row r="549" spans="47:47">
      <c r="AU549"/>
    </row>
    <row r="550" spans="47:47">
      <c r="AU550"/>
    </row>
    <row r="551" spans="47:47">
      <c r="AU551"/>
    </row>
    <row r="552" spans="47:47">
      <c r="AU552"/>
    </row>
    <row r="553" spans="47:47">
      <c r="AU553"/>
    </row>
    <row r="554" spans="47:47">
      <c r="AU554"/>
    </row>
    <row r="555" spans="47:47">
      <c r="AU555"/>
    </row>
    <row r="556" spans="47:47">
      <c r="AU556"/>
    </row>
    <row r="557" spans="47:47">
      <c r="AU557"/>
    </row>
    <row r="558" spans="47:47">
      <c r="AU558"/>
    </row>
    <row r="559" spans="47:47">
      <c r="AU559"/>
    </row>
    <row r="560" spans="47:47">
      <c r="AU560"/>
    </row>
    <row r="561" spans="47:47">
      <c r="AU561"/>
    </row>
    <row r="562" spans="47:47">
      <c r="AU562"/>
    </row>
    <row r="563" spans="47:47">
      <c r="AU563"/>
    </row>
    <row r="564" spans="47:47">
      <c r="AU564"/>
    </row>
    <row r="565" spans="47:47">
      <c r="AU565"/>
    </row>
    <row r="566" spans="47:47">
      <c r="AU566"/>
    </row>
    <row r="567" spans="47:47">
      <c r="AU567"/>
    </row>
    <row r="568" spans="47:47">
      <c r="AU568"/>
    </row>
    <row r="569" spans="47:47">
      <c r="AU569"/>
    </row>
    <row r="570" spans="47:47">
      <c r="AU570"/>
    </row>
    <row r="571" spans="47:47">
      <c r="AU571"/>
    </row>
    <row r="572" spans="47:47">
      <c r="AU572"/>
    </row>
    <row r="573" spans="47:47">
      <c r="AU573"/>
    </row>
    <row r="574" spans="47:47">
      <c r="AU574"/>
    </row>
    <row r="575" spans="47:47">
      <c r="AU575"/>
    </row>
    <row r="576" spans="47:47">
      <c r="AU576"/>
    </row>
    <row r="577" spans="47:47">
      <c r="AU577"/>
    </row>
    <row r="578" spans="47:47">
      <c r="AU578"/>
    </row>
    <row r="579" spans="47:47">
      <c r="AU579"/>
    </row>
    <row r="580" spans="47:47">
      <c r="AU580"/>
    </row>
    <row r="581" spans="47:47">
      <c r="AU581"/>
    </row>
    <row r="582" spans="47:47">
      <c r="AU582"/>
    </row>
    <row r="583" spans="47:47">
      <c r="AU583"/>
    </row>
    <row r="584" spans="47:47">
      <c r="AU584"/>
    </row>
    <row r="585" spans="47:47">
      <c r="AU585"/>
    </row>
    <row r="586" spans="47:47">
      <c r="AU586"/>
    </row>
    <row r="587" spans="47:47">
      <c r="AU587"/>
    </row>
    <row r="588" spans="47:47">
      <c r="AU588"/>
    </row>
    <row r="589" spans="47:47">
      <c r="AU589"/>
    </row>
    <row r="590" spans="47:47">
      <c r="AU590"/>
    </row>
    <row r="591" spans="47:47">
      <c r="AU591"/>
    </row>
    <row r="592" spans="47:47">
      <c r="AU592"/>
    </row>
    <row r="593" spans="47:47">
      <c r="AU593"/>
    </row>
    <row r="594" spans="47:47">
      <c r="AU594"/>
    </row>
    <row r="595" spans="47:47">
      <c r="AU595"/>
    </row>
    <row r="596" spans="47:47">
      <c r="AU596"/>
    </row>
    <row r="597" spans="47:47">
      <c r="AU597"/>
    </row>
    <row r="598" spans="47:47">
      <c r="AU598"/>
    </row>
    <row r="599" spans="47:47">
      <c r="AU599"/>
    </row>
    <row r="600" spans="47:47">
      <c r="AU600"/>
    </row>
    <row r="601" spans="47:47">
      <c r="AU601"/>
    </row>
    <row r="602" spans="47:47">
      <c r="AU602"/>
    </row>
    <row r="603" spans="47:47">
      <c r="AU603"/>
    </row>
    <row r="604" spans="47:47">
      <c r="AU604"/>
    </row>
    <row r="605" spans="47:47">
      <c r="AU605"/>
    </row>
    <row r="606" spans="47:47">
      <c r="AU606"/>
    </row>
    <row r="607" spans="47:47">
      <c r="AU607"/>
    </row>
    <row r="608" spans="47:47">
      <c r="AU608"/>
    </row>
    <row r="609" spans="47:47">
      <c r="AU609"/>
    </row>
    <row r="610" spans="47:47">
      <c r="AU610"/>
    </row>
    <row r="611" spans="47:47">
      <c r="AU611"/>
    </row>
    <row r="612" spans="47:47">
      <c r="AU612"/>
    </row>
    <row r="613" spans="47:47">
      <c r="AU613"/>
    </row>
    <row r="614" spans="47:47">
      <c r="AU614"/>
    </row>
    <row r="615" spans="47:47">
      <c r="AU615"/>
    </row>
    <row r="616" spans="47:47">
      <c r="AU616"/>
    </row>
    <row r="617" spans="47:47">
      <c r="AU617"/>
    </row>
    <row r="618" spans="47:47">
      <c r="AU618"/>
    </row>
    <row r="619" spans="47:47">
      <c r="AU619"/>
    </row>
    <row r="620" spans="47:47">
      <c r="AU620"/>
    </row>
    <row r="621" spans="47:47">
      <c r="AU621"/>
    </row>
    <row r="622" spans="47:47">
      <c r="AU622"/>
    </row>
    <row r="623" spans="47:47">
      <c r="AU623"/>
    </row>
    <row r="624" spans="47:47">
      <c r="AU624"/>
    </row>
    <row r="625" spans="47:47">
      <c r="AU625"/>
    </row>
    <row r="626" spans="47:47">
      <c r="AU626"/>
    </row>
    <row r="627" spans="47:47">
      <c r="AU627"/>
    </row>
    <row r="628" spans="47:47">
      <c r="AU628"/>
    </row>
    <row r="629" spans="47:47">
      <c r="AU629"/>
    </row>
    <row r="630" spans="47:47">
      <c r="AU630"/>
    </row>
    <row r="631" spans="47:47">
      <c r="AU631"/>
    </row>
    <row r="632" spans="47:47">
      <c r="AU632"/>
    </row>
    <row r="633" spans="47:47">
      <c r="AU633"/>
    </row>
    <row r="634" spans="47:47">
      <c r="AU634"/>
    </row>
    <row r="635" spans="47:47">
      <c r="AU635"/>
    </row>
    <row r="636" spans="47:47">
      <c r="AU636"/>
    </row>
    <row r="637" spans="47:47">
      <c r="AU637"/>
    </row>
    <row r="638" spans="47:47">
      <c r="AU638"/>
    </row>
    <row r="639" spans="47:47">
      <c r="AU639"/>
    </row>
    <row r="640" spans="47:47">
      <c r="AU640"/>
    </row>
    <row r="641" spans="47:47">
      <c r="AU641"/>
    </row>
    <row r="642" spans="47:47">
      <c r="AU642"/>
    </row>
    <row r="643" spans="47:47">
      <c r="AU643"/>
    </row>
    <row r="644" spans="47:47">
      <c r="AU644"/>
    </row>
    <row r="645" spans="47:47">
      <c r="AU645"/>
    </row>
    <row r="646" spans="47:47">
      <c r="AU646"/>
    </row>
    <row r="647" spans="47:47">
      <c r="AU647"/>
    </row>
    <row r="648" spans="47:47">
      <c r="AU648"/>
    </row>
    <row r="649" spans="47:47">
      <c r="AU649"/>
    </row>
    <row r="650" spans="47:47">
      <c r="AU650"/>
    </row>
    <row r="651" spans="47:47">
      <c r="AU651"/>
    </row>
    <row r="652" spans="47:47">
      <c r="AU652"/>
    </row>
    <row r="653" spans="47:47">
      <c r="AU653"/>
    </row>
    <row r="654" spans="47:47">
      <c r="AU654"/>
    </row>
    <row r="655" spans="47:47">
      <c r="AU655"/>
    </row>
    <row r="656" spans="47:47">
      <c r="AU656"/>
    </row>
    <row r="657" spans="47:47">
      <c r="AU657"/>
    </row>
    <row r="658" spans="47:47">
      <c r="AU658"/>
    </row>
    <row r="659" spans="47:47">
      <c r="AU659"/>
    </row>
    <row r="660" spans="47:47">
      <c r="AU660"/>
    </row>
    <row r="661" spans="47:47">
      <c r="AU661"/>
    </row>
    <row r="662" spans="47:47">
      <c r="AU662"/>
    </row>
    <row r="663" spans="47:47">
      <c r="AU663"/>
    </row>
    <row r="664" spans="47:47">
      <c r="AU664"/>
    </row>
    <row r="665" spans="47:47">
      <c r="AU665"/>
    </row>
    <row r="666" spans="47:47">
      <c r="AU666"/>
    </row>
    <row r="667" spans="47:47">
      <c r="AU667"/>
    </row>
    <row r="668" spans="47:47">
      <c r="AU668"/>
    </row>
    <row r="669" spans="47:47">
      <c r="AU669"/>
    </row>
    <row r="670" spans="47:47">
      <c r="AU670"/>
    </row>
    <row r="671" spans="47:47">
      <c r="AU671"/>
    </row>
    <row r="672" spans="47:47">
      <c r="AU672"/>
    </row>
    <row r="673" spans="47:47">
      <c r="AU673"/>
    </row>
    <row r="674" spans="47:47">
      <c r="AU674"/>
    </row>
    <row r="675" spans="47:47">
      <c r="AU675"/>
    </row>
    <row r="676" spans="47:47">
      <c r="AU676"/>
    </row>
    <row r="677" spans="47:47">
      <c r="AU677"/>
    </row>
    <row r="678" spans="47:47">
      <c r="AU678"/>
    </row>
    <row r="679" spans="47:47">
      <c r="AU679"/>
    </row>
    <row r="680" spans="47:47">
      <c r="AU680"/>
    </row>
    <row r="681" spans="47:47">
      <c r="AU681"/>
    </row>
  </sheetData>
  <mergeCells count="1">
    <mergeCell ref="G6:I6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DDA5E-4AB1-4CA7-887F-6DD982F37627}">
  <dimension ref="A1:EO147"/>
  <sheetViews>
    <sheetView zoomScale="70" zoomScaleNormal="70" workbookViewId="0">
      <selection activeCell="E12" sqref="E12:R12"/>
    </sheetView>
  </sheetViews>
  <sheetFormatPr defaultRowHeight="15"/>
  <cols>
    <col min="1" max="1" width="45.7109375" bestFit="1" customWidth="1"/>
    <col min="2" max="2" width="25.5703125" bestFit="1" customWidth="1"/>
    <col min="5" max="5" width="17" bestFit="1" customWidth="1"/>
    <col min="8" max="8" width="35.140625" bestFit="1" customWidth="1"/>
    <col min="9" max="9" width="13.5703125" bestFit="1" customWidth="1"/>
    <col min="18" max="18" width="12" bestFit="1" customWidth="1"/>
    <col min="19" max="20" width="12.42578125" bestFit="1" customWidth="1"/>
    <col min="23" max="23" width="25.28515625" bestFit="1" customWidth="1"/>
    <col min="68" max="68" width="25.7109375" bestFit="1" customWidth="1"/>
    <col min="73" max="73" width="11.28515625" bestFit="1" customWidth="1"/>
    <col min="75" max="75" width="12" bestFit="1" customWidth="1"/>
    <col min="82" max="82" width="12" bestFit="1" customWidth="1"/>
    <col min="84" max="84" width="12" bestFit="1" customWidth="1"/>
    <col min="91" max="91" width="12" bestFit="1" customWidth="1"/>
    <col min="93" max="93" width="11.28515625" bestFit="1" customWidth="1"/>
    <col min="100" max="100" width="35.7109375" bestFit="1" customWidth="1"/>
    <col min="113" max="113" width="39.42578125" bestFit="1" customWidth="1"/>
    <col min="119" max="119" width="12.85546875" bestFit="1" customWidth="1"/>
    <col min="131" max="131" width="17.42578125" bestFit="1" customWidth="1"/>
    <col min="133" max="133" width="33.42578125" bestFit="1" customWidth="1"/>
    <col min="134" max="134" width="14.85546875" bestFit="1" customWidth="1"/>
    <col min="135" max="135" width="14" bestFit="1" customWidth="1"/>
    <col min="136" max="136" width="33.140625" customWidth="1"/>
    <col min="137" max="137" width="33.85546875" bestFit="1" customWidth="1"/>
    <col min="138" max="138" width="33.140625" customWidth="1"/>
    <col min="140" max="142" width="33.140625" customWidth="1"/>
    <col min="143" max="145" width="33.140625" bestFit="1" customWidth="1"/>
  </cols>
  <sheetData>
    <row r="1" spans="1:101">
      <c r="A1" t="s">
        <v>0</v>
      </c>
      <c r="B1">
        <v>0</v>
      </c>
    </row>
    <row r="2" spans="1:101">
      <c r="A2" t="s">
        <v>1</v>
      </c>
      <c r="B2" s="1">
        <v>5.0000000000000001E-3</v>
      </c>
      <c r="H2" s="2"/>
      <c r="I2" s="3"/>
      <c r="J2" s="4"/>
      <c r="K2" s="3"/>
      <c r="L2" s="3"/>
      <c r="M2" s="3"/>
      <c r="N2" s="3"/>
      <c r="O2" s="2"/>
      <c r="P2" s="2"/>
    </row>
    <row r="3" spans="1:101">
      <c r="A3" t="s">
        <v>2</v>
      </c>
      <c r="B3" s="1">
        <v>5.0000000000000001E-3</v>
      </c>
      <c r="H3" s="2" t="s">
        <v>3</v>
      </c>
      <c r="I3" s="3">
        <v>1.35</v>
      </c>
      <c r="J3" s="4">
        <v>2.38</v>
      </c>
      <c r="K3" s="3">
        <v>3.75</v>
      </c>
      <c r="L3" s="3">
        <v>4.76</v>
      </c>
      <c r="M3" s="3">
        <v>6.75</v>
      </c>
      <c r="N3" s="2">
        <v>7.99</v>
      </c>
      <c r="O3" s="2">
        <v>9.7799999999999994</v>
      </c>
      <c r="P3" s="2">
        <v>10.66</v>
      </c>
    </row>
    <row r="4" spans="1:101">
      <c r="H4" s="4" t="s">
        <v>4</v>
      </c>
      <c r="I4" s="4">
        <v>6.3117999999999999</v>
      </c>
      <c r="J4" s="4">
        <v>1.5105999999999999</v>
      </c>
      <c r="K4" s="3">
        <v>8.2668999999999997</v>
      </c>
      <c r="L4" s="4">
        <v>2.0830000000000002</v>
      </c>
      <c r="M4" s="4">
        <v>2.7073999999999998</v>
      </c>
      <c r="N4" s="4">
        <v>1.2819</v>
      </c>
      <c r="O4" s="4">
        <v>3.5493999999999999</v>
      </c>
      <c r="P4" s="4">
        <v>2.5941999999999998</v>
      </c>
    </row>
    <row r="5" spans="1:101">
      <c r="H5" s="4" t="s">
        <v>5</v>
      </c>
      <c r="I5" s="4">
        <v>6.048</v>
      </c>
      <c r="J5" s="4">
        <v>1.2819</v>
      </c>
      <c r="K5" s="3">
        <v>8.4413999999999998</v>
      </c>
      <c r="L5" s="4">
        <v>1.9059999999999999</v>
      </c>
      <c r="M5" s="4">
        <v>2.4563000000000001</v>
      </c>
      <c r="N5" s="4">
        <v>1.0710999999999999</v>
      </c>
      <c r="O5" s="4">
        <v>3.1753999999999998</v>
      </c>
      <c r="P5" s="4">
        <v>2.2900999999999998</v>
      </c>
    </row>
    <row r="6" spans="1:101">
      <c r="H6" s="4" t="s">
        <v>6</v>
      </c>
      <c r="I6" s="3">
        <f t="shared" ref="I6:P6" si="0">I4-I5</f>
        <v>0.26379999999999981</v>
      </c>
      <c r="J6" s="4">
        <f t="shared" si="0"/>
        <v>0.2286999999999999</v>
      </c>
      <c r="K6" s="3">
        <f t="shared" si="0"/>
        <v>-0.1745000000000001</v>
      </c>
      <c r="L6" s="2">
        <f t="shared" si="0"/>
        <v>0.17700000000000027</v>
      </c>
      <c r="M6" s="2">
        <f t="shared" si="0"/>
        <v>0.25109999999999966</v>
      </c>
      <c r="N6" s="2">
        <f t="shared" si="0"/>
        <v>0.2108000000000001</v>
      </c>
      <c r="O6" s="2">
        <f t="shared" si="0"/>
        <v>0.37400000000000011</v>
      </c>
      <c r="P6" s="2">
        <f t="shared" si="0"/>
        <v>0.30410000000000004</v>
      </c>
    </row>
    <row r="7" spans="1:101" ht="17.25">
      <c r="H7" s="4" t="s">
        <v>7</v>
      </c>
      <c r="I7" s="3">
        <v>-1</v>
      </c>
      <c r="J7" s="4">
        <v>-1</v>
      </c>
      <c r="K7" s="3">
        <v>-1</v>
      </c>
      <c r="L7" s="2">
        <v>-1</v>
      </c>
      <c r="M7" s="3">
        <v>1</v>
      </c>
      <c r="N7" s="2">
        <v>-3</v>
      </c>
      <c r="O7" s="2">
        <v>-1</v>
      </c>
      <c r="P7" s="2">
        <v>1</v>
      </c>
    </row>
    <row r="8" spans="1:101">
      <c r="H8" s="2"/>
      <c r="I8" s="3"/>
      <c r="J8" s="2"/>
      <c r="K8" s="3"/>
      <c r="L8" s="2"/>
      <c r="M8" s="3"/>
      <c r="N8" s="2"/>
      <c r="O8" s="2"/>
      <c r="P8" s="2"/>
    </row>
    <row r="11" spans="1:101">
      <c r="A11" t="s">
        <v>8</v>
      </c>
      <c r="B11">
        <f>'Gradient prediction'!F24</f>
        <v>115.73418025907011</v>
      </c>
    </row>
    <row r="12" spans="1:101" ht="23.25">
      <c r="A12" t="s">
        <v>9</v>
      </c>
      <c r="B12">
        <f>'Gradient prediction'!F25</f>
        <v>86.124579030344293</v>
      </c>
      <c r="E12" s="62" t="s">
        <v>223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</row>
    <row r="13" spans="1:101">
      <c r="A13" t="s">
        <v>10</v>
      </c>
      <c r="B13">
        <v>20</v>
      </c>
      <c r="CV13" t="s">
        <v>11</v>
      </c>
      <c r="CW13">
        <f>0.001*(B11+B13)</f>
        <v>0.13573418025907011</v>
      </c>
    </row>
    <row r="14" spans="1:101">
      <c r="B14" s="5"/>
      <c r="CV14" t="s">
        <v>12</v>
      </c>
      <c r="CW14">
        <f>0.001*(B12+B13)</f>
        <v>0.10612457903034429</v>
      </c>
    </row>
    <row r="15" spans="1:101">
      <c r="A15" t="s">
        <v>13</v>
      </c>
      <c r="B15">
        <v>128</v>
      </c>
    </row>
    <row r="16" spans="1:101">
      <c r="A16" t="s">
        <v>14</v>
      </c>
      <c r="B16">
        <v>26</v>
      </c>
    </row>
    <row r="17" spans="1:145">
      <c r="A17" t="s">
        <v>15</v>
      </c>
      <c r="B17">
        <v>20</v>
      </c>
      <c r="H17" t="s">
        <v>16</v>
      </c>
      <c r="CV17" t="s">
        <v>17</v>
      </c>
      <c r="CW17">
        <f>IF(I19="","",SQRT(I7^2)*((0.51*SQRT($CW$13)/(1+SQRT($CW$13))-0.1*$CW$13)-(0.51*SQRT($CW$14)/(1+SQRT($CW$14))-0.1*$CW$14)))</f>
        <v>9.0295556480816941E-3</v>
      </c>
      <c r="CX17">
        <f t="shared" ref="CX17:DD17" si="1">IF(J19="","",SQRT(J7^2)*((0.51*SQRT($CW$13)/(1+SQRT($CW$13))-0.1*$CW$13)-(0.51*SQRT($CW$14)/(1+SQRT($CW$14))-0.1*$CW$14)))</f>
        <v>9.0295556480816941E-3</v>
      </c>
      <c r="CY17">
        <f t="shared" si="1"/>
        <v>9.0295556480816941E-3</v>
      </c>
      <c r="CZ17">
        <f t="shared" si="1"/>
        <v>9.0295556480816941E-3</v>
      </c>
      <c r="DA17">
        <f t="shared" si="1"/>
        <v>9.0295556480816941E-3</v>
      </c>
      <c r="DB17">
        <f t="shared" si="1"/>
        <v>2.7088666944245082E-2</v>
      </c>
      <c r="DC17">
        <f t="shared" si="1"/>
        <v>9.0295556480816941E-3</v>
      </c>
      <c r="DD17">
        <f t="shared" si="1"/>
        <v>9.0295556480816941E-3</v>
      </c>
      <c r="DE17" t="str">
        <f>IF(Q19="","",SQRT(Q7^2)*((0.51*SQRT($CW$13)/(1+SQRT($CW$13))-0.1*$CW$13)-(0.51*SQRT($CW$14)/(1+SQRT($CW$14))-0.1*$CW$14)))</f>
        <v/>
      </c>
    </row>
    <row r="18" spans="1:145">
      <c r="H18" s="6" t="s">
        <v>18</v>
      </c>
      <c r="I18" s="6" t="s">
        <v>19</v>
      </c>
      <c r="J18" s="6"/>
      <c r="K18" s="6"/>
      <c r="L18" s="6"/>
      <c r="M18" s="6"/>
      <c r="N18" s="6"/>
      <c r="O18" s="6"/>
      <c r="P18" s="6"/>
      <c r="R18" s="6" t="s">
        <v>20</v>
      </c>
      <c r="S18" s="6" t="s">
        <v>21</v>
      </c>
      <c r="T18" s="6" t="s">
        <v>22</v>
      </c>
      <c r="W18" s="7" t="s">
        <v>23</v>
      </c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M18" s="8" t="s">
        <v>24</v>
      </c>
      <c r="AN18" s="8"/>
      <c r="AO18" s="8"/>
      <c r="AP18" s="8"/>
      <c r="AQ18" s="8"/>
      <c r="AR18" s="8"/>
      <c r="AS18" s="8"/>
      <c r="AT18" s="8"/>
      <c r="AW18" s="8" t="s">
        <v>25</v>
      </c>
      <c r="AX18" s="8"/>
      <c r="AY18" s="8"/>
      <c r="AZ18" s="8"/>
      <c r="BA18" s="8"/>
      <c r="BB18" s="8"/>
      <c r="BC18" s="8"/>
      <c r="BD18" s="8"/>
      <c r="BG18" s="8" t="s">
        <v>26</v>
      </c>
      <c r="BH18" s="8"/>
      <c r="BI18" s="8"/>
      <c r="BJ18" s="8"/>
      <c r="BK18" s="8"/>
      <c r="BL18" s="8"/>
      <c r="BM18" s="8"/>
      <c r="BN18" s="8"/>
      <c r="BQ18" s="8" t="s">
        <v>27</v>
      </c>
      <c r="BR18" s="8"/>
      <c r="BS18" s="8"/>
      <c r="BT18" s="8"/>
      <c r="BU18" s="8"/>
      <c r="BV18" s="8"/>
      <c r="BW18" s="8"/>
      <c r="BZ18" s="8" t="s">
        <v>28</v>
      </c>
      <c r="CA18" s="8"/>
      <c r="CB18" s="8"/>
      <c r="CC18" s="8"/>
      <c r="CD18" s="8"/>
      <c r="CE18" s="8"/>
      <c r="CF18" s="8"/>
      <c r="CI18" s="8" t="s">
        <v>29</v>
      </c>
      <c r="CJ18" s="8"/>
      <c r="CK18" s="8"/>
      <c r="CL18" s="8"/>
      <c r="CM18" s="8"/>
      <c r="CN18" s="8"/>
      <c r="CO18" s="8"/>
      <c r="CW18" s="8" t="s">
        <v>30</v>
      </c>
      <c r="CX18" s="8"/>
      <c r="CY18" s="8"/>
      <c r="CZ18" s="8"/>
      <c r="DA18" s="8"/>
      <c r="DB18" s="8"/>
      <c r="DC18" s="8"/>
      <c r="DD18" s="8"/>
      <c r="DE18" s="8"/>
      <c r="DI18" s="8" t="s">
        <v>31</v>
      </c>
      <c r="DS18" s="8" t="s">
        <v>32</v>
      </c>
      <c r="DT18" s="8"/>
      <c r="DU18" s="8"/>
      <c r="DV18" s="8"/>
      <c r="DW18" s="8"/>
      <c r="DX18" s="8"/>
      <c r="DY18" s="8"/>
      <c r="EC18" s="2" t="s">
        <v>33</v>
      </c>
      <c r="ED18" s="2"/>
      <c r="EE18" s="2"/>
      <c r="EF18" s="2" t="s">
        <v>34</v>
      </c>
      <c r="EG18" s="2"/>
      <c r="EH18" s="2"/>
      <c r="EJ18" s="2" t="s">
        <v>35</v>
      </c>
      <c r="EK18" s="2"/>
      <c r="EL18" s="2"/>
      <c r="EM18" s="2"/>
      <c r="EN18" s="2"/>
      <c r="EO18" s="2"/>
    </row>
    <row r="19" spans="1:145">
      <c r="A19" t="s">
        <v>36</v>
      </c>
      <c r="B19" t="s">
        <v>37</v>
      </c>
      <c r="C19" t="s">
        <v>38</v>
      </c>
      <c r="D19" t="s">
        <v>39</v>
      </c>
      <c r="E19" t="s">
        <v>40</v>
      </c>
      <c r="H19" s="6" t="s">
        <v>41</v>
      </c>
      <c r="I19" s="6" t="s">
        <v>42</v>
      </c>
      <c r="J19" s="6" t="s">
        <v>43</v>
      </c>
      <c r="K19" s="6" t="s">
        <v>218</v>
      </c>
      <c r="L19" s="6" t="s">
        <v>159</v>
      </c>
      <c r="M19" s="6" t="s">
        <v>219</v>
      </c>
      <c r="N19" s="6" t="s">
        <v>44</v>
      </c>
      <c r="O19" s="6" t="s">
        <v>220</v>
      </c>
      <c r="P19" s="6" t="s">
        <v>221</v>
      </c>
      <c r="R19" s="6" t="s">
        <v>109</v>
      </c>
      <c r="S19" s="6" t="s">
        <v>110</v>
      </c>
      <c r="T19" s="6" t="s">
        <v>111</v>
      </c>
      <c r="W19" s="7" t="s">
        <v>45</v>
      </c>
      <c r="X19" s="7" t="str">
        <f t="shared" ref="X19:AE19" si="2">IF(I19="","",I19)</f>
        <v>DCA</v>
      </c>
      <c r="Y19" s="7" t="str">
        <f t="shared" si="2"/>
        <v>MPAH</v>
      </c>
      <c r="Z19" s="7" t="str">
        <f t="shared" si="2"/>
        <v>Formate</v>
      </c>
      <c r="AA19" s="7" t="str">
        <f t="shared" si="2"/>
        <v>Acetate</v>
      </c>
      <c r="AB19" s="7" t="str">
        <f t="shared" si="2"/>
        <v>2,6-lutidine</v>
      </c>
      <c r="AC19" s="7" t="str">
        <f t="shared" si="2"/>
        <v>MPA</v>
      </c>
      <c r="AD19" s="7" t="str">
        <f t="shared" si="2"/>
        <v>Glycine</v>
      </c>
      <c r="AE19" s="7" t="str">
        <f t="shared" si="2"/>
        <v>Methylamine</v>
      </c>
      <c r="AF19" s="7" t="str">
        <f>IF(Q19="","",Q19)</f>
        <v/>
      </c>
      <c r="AG19" s="7" t="str">
        <f>IF(R19="","",R19)</f>
        <v>His imid up</v>
      </c>
      <c r="AH19" s="7" t="str">
        <f>IF(S19="","",S19)</f>
        <v>His alpha</v>
      </c>
      <c r="AI19" s="7" t="str">
        <f>IF(T19="","",T19)</f>
        <v>His beta dnfield</v>
      </c>
      <c r="AM19" s="8" t="str">
        <f t="shared" ref="AM19:AT19" si="3">IF(I19="","",I19)</f>
        <v>DCA</v>
      </c>
      <c r="AN19" s="8" t="str">
        <f t="shared" si="3"/>
        <v>MPAH</v>
      </c>
      <c r="AO19" s="8" t="str">
        <f t="shared" si="3"/>
        <v>Formate</v>
      </c>
      <c r="AP19" s="8" t="str">
        <f t="shared" si="3"/>
        <v>Acetate</v>
      </c>
      <c r="AQ19" s="8" t="str">
        <f t="shared" si="3"/>
        <v>2,6-lutidine</v>
      </c>
      <c r="AR19" s="8" t="str">
        <f t="shared" si="3"/>
        <v>MPA</v>
      </c>
      <c r="AS19" s="8" t="str">
        <f t="shared" si="3"/>
        <v>Glycine</v>
      </c>
      <c r="AT19" s="8" t="str">
        <f t="shared" si="3"/>
        <v>Methylamine</v>
      </c>
      <c r="AW19" s="8" t="str">
        <f t="shared" ref="AW19:BD19" si="4">IF(I19="","",I19)</f>
        <v>DCA</v>
      </c>
      <c r="AX19" s="8" t="str">
        <f t="shared" si="4"/>
        <v>MPAH</v>
      </c>
      <c r="AY19" s="8" t="str">
        <f t="shared" si="4"/>
        <v>Formate</v>
      </c>
      <c r="AZ19" s="8" t="str">
        <f t="shared" si="4"/>
        <v>Acetate</v>
      </c>
      <c r="BA19" s="8" t="str">
        <f t="shared" si="4"/>
        <v>2,6-lutidine</v>
      </c>
      <c r="BB19" s="8" t="str">
        <f t="shared" si="4"/>
        <v>MPA</v>
      </c>
      <c r="BC19" s="8" t="str">
        <f t="shared" si="4"/>
        <v>Glycine</v>
      </c>
      <c r="BD19" s="8" t="str">
        <f t="shared" si="4"/>
        <v>Methylamine</v>
      </c>
      <c r="BG19" s="8" t="str">
        <f t="shared" ref="BG19:BN19" si="5">IF(I19="","",I19)</f>
        <v>DCA</v>
      </c>
      <c r="BH19" s="8" t="str">
        <f t="shared" si="5"/>
        <v>MPAH</v>
      </c>
      <c r="BI19" s="8" t="str">
        <f t="shared" si="5"/>
        <v>Formate</v>
      </c>
      <c r="BJ19" s="8" t="str">
        <f t="shared" si="5"/>
        <v>Acetate</v>
      </c>
      <c r="BK19" s="8" t="str">
        <f t="shared" si="5"/>
        <v>2,6-lutidine</v>
      </c>
      <c r="BL19" s="8" t="str">
        <f t="shared" si="5"/>
        <v>MPA</v>
      </c>
      <c r="BM19" s="8" t="str">
        <f t="shared" si="5"/>
        <v>Glycine</v>
      </c>
      <c r="BN19" s="8" t="str">
        <f t="shared" si="5"/>
        <v>Methylamine</v>
      </c>
      <c r="BQ19" s="8" t="str">
        <f>IF(BG19="","",IF(BH19="","",BG19&amp;"/"&amp;BH19))</f>
        <v>DCA/MPAH</v>
      </c>
      <c r="BR19" s="8" t="str">
        <f>IF(BH19="","",IF(BI19="","",BH19&amp;"/"&amp;BI19))</f>
        <v>MPAH/Formate</v>
      </c>
      <c r="BS19" s="8" t="str">
        <f>IF(BI19="","",IF(BJ19="","",BI19&amp;"/"&amp;BJ19))</f>
        <v>Formate/Acetate</v>
      </c>
      <c r="BT19" s="8" t="str">
        <f>IF(BJ19="","",IF(BK19="","",BJ19&amp;"/"&amp;BK19))</f>
        <v>Acetate/2,6-lutidine</v>
      </c>
      <c r="BU19" s="8" t="str">
        <f>IF(BK19="","",IF(BL19="","",BK19&amp;"/"&amp;BL19))</f>
        <v>2,6-lutidine/MPA</v>
      </c>
      <c r="BV19" s="8" t="str">
        <f t="shared" ref="BV19:BW19" si="6">IF(BL19="","",IF(BM19="","",BL19&amp;"/"&amp;BM19))</f>
        <v>MPA/Glycine</v>
      </c>
      <c r="BW19" s="8" t="str">
        <f t="shared" si="6"/>
        <v>Glycine/Methylamine</v>
      </c>
      <c r="BZ19" s="8" t="str">
        <f>IF(BQ19="","",BQ19)</f>
        <v>DCA/MPAH</v>
      </c>
      <c r="CA19" s="8" t="str">
        <f>IF(BR19="","",BR19)</f>
        <v>MPAH/Formate</v>
      </c>
      <c r="CB19" s="8" t="str">
        <f>IF(BS19="","",BS19)</f>
        <v>Formate/Acetate</v>
      </c>
      <c r="CC19" s="8" t="str">
        <f>IF(BT19="","",BT19)</f>
        <v>Acetate/2,6-lutidine</v>
      </c>
      <c r="CD19" s="8" t="str">
        <f>IF(BU19="","",BU19)</f>
        <v>2,6-lutidine/MPA</v>
      </c>
      <c r="CE19" s="8" t="str">
        <f t="shared" ref="CE19:CF19" si="7">IF(BV19="","",BV19)</f>
        <v>MPA/Glycine</v>
      </c>
      <c r="CF19" s="8" t="str">
        <f t="shared" si="7"/>
        <v>Glycine/Methylamine</v>
      </c>
      <c r="CI19" s="8" t="str">
        <f>IF(BZ19="","",BZ19)</f>
        <v>DCA/MPAH</v>
      </c>
      <c r="CJ19" s="8" t="str">
        <f t="shared" ref="CJ19:CO19" si="8">IF(CA19="","",CA19)</f>
        <v>MPAH/Formate</v>
      </c>
      <c r="CK19" s="8" t="str">
        <f t="shared" si="8"/>
        <v>Formate/Acetate</v>
      </c>
      <c r="CL19" s="8" t="str">
        <f t="shared" si="8"/>
        <v>Acetate/2,6-lutidine</v>
      </c>
      <c r="CM19" s="8" t="str">
        <f t="shared" si="8"/>
        <v>2,6-lutidine/MPA</v>
      </c>
      <c r="CN19" s="8" t="str">
        <f t="shared" si="8"/>
        <v>MPA/Glycine</v>
      </c>
      <c r="CO19" s="8" t="str">
        <f t="shared" si="8"/>
        <v>Glycine/Methylamine</v>
      </c>
      <c r="CQ19" t="s">
        <v>46</v>
      </c>
      <c r="CW19" s="8" t="str">
        <f t="shared" ref="CW19:DD19" si="9">IF(I19="","",I19)</f>
        <v>DCA</v>
      </c>
      <c r="CX19" s="8" t="str">
        <f t="shared" si="9"/>
        <v>MPAH</v>
      </c>
      <c r="CY19" s="8" t="str">
        <f t="shared" si="9"/>
        <v>Formate</v>
      </c>
      <c r="CZ19" s="8" t="str">
        <f t="shared" si="9"/>
        <v>Acetate</v>
      </c>
      <c r="DA19" s="8" t="str">
        <f t="shared" si="9"/>
        <v>2,6-lutidine</v>
      </c>
      <c r="DB19" s="8" t="str">
        <f t="shared" si="9"/>
        <v>MPA</v>
      </c>
      <c r="DC19" s="8" t="str">
        <f t="shared" si="9"/>
        <v>Glycine</v>
      </c>
      <c r="DD19" s="8" t="str">
        <f t="shared" si="9"/>
        <v>Methylamine</v>
      </c>
      <c r="DE19" s="8"/>
      <c r="DI19" s="8" t="str">
        <f>IF(BQ19="","",BQ19)</f>
        <v>DCA/MPAH</v>
      </c>
      <c r="DJ19" s="8" t="str">
        <f t="shared" ref="DJ19:DO19" si="10">IF(BR19="","",BR19)</f>
        <v>MPAH/Formate</v>
      </c>
      <c r="DK19" s="8" t="str">
        <f t="shared" si="10"/>
        <v>Formate/Acetate</v>
      </c>
      <c r="DL19" s="8" t="str">
        <f t="shared" si="10"/>
        <v>Acetate/2,6-lutidine</v>
      </c>
      <c r="DM19" s="8" t="str">
        <f t="shared" si="10"/>
        <v>2,6-lutidine/MPA</v>
      </c>
      <c r="DN19" s="8" t="str">
        <f t="shared" si="10"/>
        <v>MPA/Glycine</v>
      </c>
      <c r="DO19" s="8" t="str">
        <f t="shared" si="10"/>
        <v>Glycine/Methylamine</v>
      </c>
      <c r="DS19" s="8" t="str">
        <f>IF(BQ19="","",BQ19)</f>
        <v>DCA/MPAH</v>
      </c>
      <c r="DT19" s="8" t="str">
        <f t="shared" ref="DT19:DW19" si="11">IF(BR19="","",BR19)</f>
        <v>MPAH/Formate</v>
      </c>
      <c r="DU19" s="8" t="str">
        <f t="shared" si="11"/>
        <v>Formate/Acetate</v>
      </c>
      <c r="DV19" s="8" t="str">
        <f t="shared" si="11"/>
        <v>Acetate/2,6-lutidine</v>
      </c>
      <c r="DW19" s="8" t="str">
        <f t="shared" si="11"/>
        <v>2,6-lutidine/MPA</v>
      </c>
      <c r="DX19" s="8" t="str">
        <f>IF(BV19="","",BV19)</f>
        <v>MPA/Glycine</v>
      </c>
      <c r="DY19" s="8" t="str">
        <f t="shared" ref="DY19" si="12">IF(BW19="","",BW19)</f>
        <v>Glycine/Methylamine</v>
      </c>
      <c r="EA19" t="s">
        <v>40</v>
      </c>
      <c r="EC19" s="2" t="s">
        <v>47</v>
      </c>
      <c r="ED19" s="2" t="s">
        <v>48</v>
      </c>
      <c r="EE19" s="2" t="s">
        <v>49</v>
      </c>
      <c r="EF19" s="2" t="s">
        <v>50</v>
      </c>
      <c r="EG19" s="2" t="s">
        <v>50</v>
      </c>
      <c r="EH19" s="2" t="s">
        <v>50</v>
      </c>
      <c r="EJ19" s="2" t="s">
        <v>51</v>
      </c>
      <c r="EK19" s="2" t="s">
        <v>52</v>
      </c>
      <c r="EL19" s="2" t="s">
        <v>53</v>
      </c>
      <c r="EM19" s="2" t="s">
        <v>54</v>
      </c>
      <c r="EN19" s="2" t="s">
        <v>54</v>
      </c>
      <c r="EO19" s="2" t="s">
        <v>54</v>
      </c>
    </row>
    <row r="20" spans="1:145" s="9" customFormat="1">
      <c r="A20" s="9">
        <v>1</v>
      </c>
      <c r="B20" s="9">
        <f>$B$17+(A20-($B$15/2)-0.5)*$B$16/$B$15</f>
        <v>7.1015625</v>
      </c>
      <c r="C20" s="9">
        <f>AVERAGE($CW$13:$CW$14)</f>
        <v>0.12092937964470721</v>
      </c>
      <c r="D20" s="9">
        <f>CQ20</f>
        <v>2.0756599229355119</v>
      </c>
      <c r="E20" s="9">
        <f>IF(SUM(DS20:DY20)=0,"",AVERAGE(DS20:DY20))</f>
        <v>0.10084203864221002</v>
      </c>
      <c r="H20" s="9">
        <v>7.424E-3</v>
      </c>
      <c r="I20" s="9">
        <v>6.0883950000000002</v>
      </c>
      <c r="J20" s="9">
        <v>1.0812029999999999</v>
      </c>
      <c r="L20" s="9">
        <v>1.917232</v>
      </c>
      <c r="N20" s="9">
        <v>1.0812029999999999</v>
      </c>
      <c r="W20" s="9">
        <f>$B$1-H20</f>
        <v>-7.424E-3</v>
      </c>
      <c r="X20" s="9">
        <f t="shared" ref="X20:AI41" si="13">IF(I20="","",I20+$W20)</f>
        <v>6.0809709999999999</v>
      </c>
      <c r="Y20" s="9">
        <f t="shared" si="13"/>
        <v>1.0737789999999998</v>
      </c>
      <c r="Z20" s="9" t="str">
        <f t="shared" si="13"/>
        <v/>
      </c>
      <c r="AA20" s="9">
        <f t="shared" si="13"/>
        <v>1.909808</v>
      </c>
      <c r="AB20" s="9" t="str">
        <f t="shared" si="13"/>
        <v/>
      </c>
      <c r="AC20" s="9">
        <f t="shared" si="13"/>
        <v>1.0737789999999998</v>
      </c>
      <c r="AD20" s="9" t="str">
        <f t="shared" si="13"/>
        <v/>
      </c>
      <c r="AE20" s="9" t="str">
        <f t="shared" si="13"/>
        <v/>
      </c>
      <c r="AF20" s="9" t="str">
        <f t="shared" si="13"/>
        <v/>
      </c>
      <c r="AG20" s="9" t="str">
        <f t="shared" si="13"/>
        <v/>
      </c>
      <c r="AH20" s="9" t="str">
        <f t="shared" si="13"/>
        <v/>
      </c>
      <c r="AI20" s="9" t="str">
        <f t="shared" si="13"/>
        <v/>
      </c>
      <c r="AM20" s="9">
        <f t="shared" ref="AM20:AT51" si="14">IF(X20="","",IF(I$6&lt;0,IF(X20&gt;I$5-$B$2,"",IF(X20&lt;I$4+$B$2,"",X20)),IF(X20&lt;I$5+$B$2,"",IF(X20&gt;I$4-$B$2,"",X20))))</f>
        <v>6.0809709999999999</v>
      </c>
      <c r="AN20" s="9" t="str">
        <f t="shared" si="14"/>
        <v/>
      </c>
      <c r="AO20" s="9" t="str">
        <f t="shared" si="14"/>
        <v/>
      </c>
      <c r="AP20" s="9" t="str">
        <f t="shared" si="14"/>
        <v/>
      </c>
      <c r="AQ20" s="9" t="str">
        <f t="shared" si="14"/>
        <v/>
      </c>
      <c r="AR20" s="9" t="str">
        <f t="shared" si="14"/>
        <v/>
      </c>
      <c r="AS20" s="9" t="str">
        <f t="shared" si="14"/>
        <v/>
      </c>
      <c r="AT20" s="9" t="str">
        <f t="shared" si="14"/>
        <v/>
      </c>
      <c r="AW20" s="9">
        <f t="shared" ref="AW20:BD51" si="15">IF(AM20="","",I$3+I$7*((0.51*SQRT($C20)/(1+SQRT($C20)))-0.1*$C20)+LOG10((I$4-AM20)/(AM20-I$5)))</f>
        <v>2.0756599229355119</v>
      </c>
      <c r="AX20" s="9" t="str">
        <f t="shared" si="15"/>
        <v/>
      </c>
      <c r="AY20" s="9" t="str">
        <f t="shared" si="15"/>
        <v/>
      </c>
      <c r="AZ20" s="9" t="str">
        <f t="shared" si="15"/>
        <v/>
      </c>
      <c r="BA20" s="9" t="str">
        <f t="shared" si="15"/>
        <v/>
      </c>
      <c r="BB20" s="9" t="str">
        <f t="shared" si="15"/>
        <v/>
      </c>
      <c r="BC20" s="9" t="str">
        <f t="shared" si="15"/>
        <v/>
      </c>
      <c r="BD20" s="9" t="str">
        <f t="shared" si="15"/>
        <v/>
      </c>
      <c r="BG20" s="9">
        <f t="shared" ref="BG20:BN51" si="16">IF(AM20="",0,IF(I$6&lt;0,-LN(10)*((I$5-AM20)*(AM20-I$4))/(I$4-I$5),LN(10)*((I$5-AM20)*(AM20-I$4))/(I$4-I$5)))</f>
        <v>6.642986761635819E-2</v>
      </c>
      <c r="BH20" s="9">
        <f t="shared" si="16"/>
        <v>0</v>
      </c>
      <c r="BI20" s="9">
        <f t="shared" si="16"/>
        <v>0</v>
      </c>
      <c r="BJ20" s="9">
        <f t="shared" si="16"/>
        <v>0</v>
      </c>
      <c r="BK20" s="9">
        <f t="shared" si="16"/>
        <v>0</v>
      </c>
      <c r="BL20" s="9">
        <f t="shared" si="16"/>
        <v>0</v>
      </c>
      <c r="BM20" s="9">
        <f t="shared" si="16"/>
        <v>0</v>
      </c>
      <c r="BN20" s="9">
        <f t="shared" si="16"/>
        <v>0</v>
      </c>
      <c r="BQ20" s="9">
        <f>IF(X20="","",IF(BG20+BH20=0,0,BG20+BH20))</f>
        <v>6.642986761635819E-2</v>
      </c>
      <c r="BR20" s="9">
        <f t="shared" ref="BR20:BW35" si="17">IF(Y20="","",IF(BH20+BI20=0,0,BH20+BI20))</f>
        <v>0</v>
      </c>
      <c r="BS20" s="9" t="str">
        <f t="shared" si="17"/>
        <v/>
      </c>
      <c r="BT20" s="9">
        <f t="shared" si="17"/>
        <v>0</v>
      </c>
      <c r="BU20" s="9" t="str">
        <f t="shared" si="17"/>
        <v/>
      </c>
      <c r="BV20" s="9">
        <f t="shared" si="17"/>
        <v>0</v>
      </c>
      <c r="BW20" s="9" t="str">
        <f t="shared" si="17"/>
        <v/>
      </c>
      <c r="BZ20" s="9">
        <f t="shared" ref="BZ20:CF51" si="18">IF(BQ20="","",IF(AW20="",AX20,IF(AX20="",AW20,(AW20*BG20+AX20*BH20)/BQ20)))</f>
        <v>2.0756599229355119</v>
      </c>
      <c r="CA20" s="9" t="str">
        <f t="shared" si="18"/>
        <v/>
      </c>
      <c r="CB20" s="9" t="str">
        <f t="shared" si="18"/>
        <v/>
      </c>
      <c r="CC20" s="9" t="str">
        <f t="shared" si="18"/>
        <v/>
      </c>
      <c r="CD20" s="9" t="str">
        <f t="shared" si="18"/>
        <v/>
      </c>
      <c r="CE20" s="9" t="str">
        <f t="shared" si="18"/>
        <v/>
      </c>
      <c r="CF20" s="9" t="str">
        <f t="shared" si="18"/>
        <v/>
      </c>
      <c r="CI20" s="9">
        <f>IF(LARGE($BQ20:$BW20,1)=BQ20,BZ20,"")</f>
        <v>2.0756599229355119</v>
      </c>
      <c r="CJ20" s="9" t="str">
        <f t="shared" ref="CJ20:CO35" si="19">IF(LARGE($BQ20:$BW20,1)=BR20,CA20,"")</f>
        <v/>
      </c>
      <c r="CK20" s="9" t="str">
        <f t="shared" si="19"/>
        <v/>
      </c>
      <c r="CL20" s="9" t="str">
        <f t="shared" si="19"/>
        <v/>
      </c>
      <c r="CM20" s="9" t="str">
        <f t="shared" si="19"/>
        <v/>
      </c>
      <c r="CN20" s="9" t="str">
        <f t="shared" si="19"/>
        <v/>
      </c>
      <c r="CO20" s="9" t="str">
        <f t="shared" si="19"/>
        <v/>
      </c>
      <c r="CQ20" s="9">
        <f t="shared" ref="CQ20:CQ83" si="20">IF(SUM(CI20:CO20)=0,"",AVERAGE(CI20:CO20))</f>
        <v>2.0756599229355119</v>
      </c>
      <c r="CW20" s="9">
        <f t="shared" ref="CW20:DD51" si="21">IF(AM20="","",SQRT((CW$17^2)+($B$3/(2.303*(AM20-I$4)))^2+($B$3/(2.303*(I$5-AM20)))^2+($B$3*(I$5-I$4)/(2.303*(AM20-I$4)*(I$5-AM20)))^2))</f>
        <v>0.10084203864221002</v>
      </c>
      <c r="CX20" s="9" t="str">
        <f t="shared" si="21"/>
        <v/>
      </c>
      <c r="CY20" s="9" t="str">
        <f t="shared" si="21"/>
        <v/>
      </c>
      <c r="CZ20" s="9" t="str">
        <f t="shared" si="21"/>
        <v/>
      </c>
      <c r="DA20" s="9" t="str">
        <f t="shared" si="21"/>
        <v/>
      </c>
      <c r="DB20" s="9" t="str">
        <f t="shared" si="21"/>
        <v/>
      </c>
      <c r="DC20" s="9" t="str">
        <f t="shared" si="21"/>
        <v/>
      </c>
      <c r="DD20" s="9" t="str">
        <f t="shared" si="21"/>
        <v/>
      </c>
      <c r="DE20" s="9" t="str">
        <f t="shared" ref="DE20:DE83" si="22">IF(AU20="","",SQRT((DE$17^2)+($B$2/(2.303*(AU20-Q$4)))^2+($B$2/(2.303*(Q$5-AU20)))^2+($B$2*(Q$5-Q$4)/(2.303*(AU20-Q$4)*(Q$5-AU20)))^2))</f>
        <v/>
      </c>
      <c r="DI20" s="9">
        <f>IF(BQ20="","",IF(AW20="",CX20,IF(AX20="",CW20,(CW20*BG20+CX20*BH20)/(BG20+BH20))))</f>
        <v>0.10084203864221002</v>
      </c>
      <c r="DJ20" s="9" t="str">
        <f t="shared" ref="DJ20:DO35" si="23">IF(BR20="","",IF(AX20="",CY20,IF(AY20="",CX20,(CX20*BH20+CY20*BI20)/(BH20+BI20))))</f>
        <v/>
      </c>
      <c r="DK20" s="9" t="str">
        <f t="shared" si="23"/>
        <v/>
      </c>
      <c r="DL20" s="9" t="str">
        <f t="shared" si="23"/>
        <v/>
      </c>
      <c r="DM20" s="9" t="str">
        <f t="shared" si="23"/>
        <v/>
      </c>
      <c r="DN20" s="9" t="str">
        <f t="shared" si="23"/>
        <v/>
      </c>
      <c r="DO20" s="9" t="str">
        <f t="shared" si="23"/>
        <v/>
      </c>
      <c r="DS20" s="9">
        <f>IF(LARGE($BQ20:$BW20,1)=BQ20,DI20,"")</f>
        <v>0.10084203864221002</v>
      </c>
      <c r="DT20" s="9" t="str">
        <f t="shared" ref="DT20:DY35" si="24">IF(LARGE($BQ20:$BW20,1)=BR20,DJ20,"")</f>
        <v/>
      </c>
      <c r="DU20" s="9" t="str">
        <f t="shared" si="24"/>
        <v/>
      </c>
      <c r="DV20" s="9" t="str">
        <f t="shared" si="24"/>
        <v/>
      </c>
      <c r="DW20" s="9" t="str">
        <f t="shared" si="24"/>
        <v/>
      </c>
      <c r="DX20" s="9" t="str">
        <f t="shared" si="24"/>
        <v/>
      </c>
      <c r="DY20" s="9" t="str">
        <f t="shared" si="24"/>
        <v/>
      </c>
      <c r="EA20" s="9">
        <f>IF(SUM(DS20:DY20)=0,"",AVERAGE(DS20:DY20))</f>
        <v>0.10084203864221002</v>
      </c>
      <c r="EC20" s="9">
        <f>EF20*EA20+D20</f>
        <v>2.0392423708738678</v>
      </c>
      <c r="ED20" s="9">
        <f>EG20*EA20+D20</f>
        <v>2.0957520179757005</v>
      </c>
      <c r="EE20" s="9">
        <f>EH20*EA20+D20</f>
        <v>2.0344756708673963</v>
      </c>
      <c r="EF20" s="9">
        <v>-0.36113462750246894</v>
      </c>
      <c r="EG20" s="9">
        <v>0.19924324528459492</v>
      </c>
      <c r="EH20" s="9">
        <v>-0.40840360451495994</v>
      </c>
      <c r="EJ20" s="9">
        <f t="shared" ref="EJ20:EL51" ca="1" si="25">IF(EM20=2,RAND(),-RAND())</f>
        <v>-5.1217833149829972E-2</v>
      </c>
      <c r="EK20" s="9">
        <f t="shared" ca="1" si="25"/>
        <v>0.9394593842827651</v>
      </c>
      <c r="EL20" s="9">
        <f t="shared" ca="1" si="25"/>
        <v>0.16080407578492273</v>
      </c>
      <c r="EM20" s="9">
        <f ca="1">RANDBETWEEN(1,2)</f>
        <v>1</v>
      </c>
      <c r="EN20" s="9">
        <f ca="1">RANDBETWEEN(1,2)</f>
        <v>2</v>
      </c>
      <c r="EO20" s="9">
        <f ca="1">RANDBETWEEN(1,2)</f>
        <v>2</v>
      </c>
    </row>
    <row r="21" spans="1:145" s="9" customFormat="1">
      <c r="A21" s="9">
        <v>2</v>
      </c>
      <c r="B21" s="9">
        <f t="shared" ref="B21:B84" si="26">$B$17+(A21-($B$15/2)-0.5)*$B$16/$B$15</f>
        <v>7.3046875</v>
      </c>
      <c r="C21" s="9">
        <f t="shared" ref="C21:C84" si="27">AVERAGE($CW$13:$CW$14)</f>
        <v>0.12092937964470721</v>
      </c>
      <c r="D21" s="9">
        <f t="shared" ref="D21:D84" si="28">CQ21</f>
        <v>1.2744030899441685</v>
      </c>
      <c r="E21" s="9">
        <f t="shared" ref="E21:E84" si="29">IF(SUM(DS21:DY21)=0,"",AVERAGE(DS21:DY21))</f>
        <v>4.1434835259866964E-2</v>
      </c>
      <c r="H21" s="9">
        <v>-0.15658</v>
      </c>
      <c r="I21" s="9">
        <v>6.0166589999999998</v>
      </c>
      <c r="J21" s="9">
        <v>1.0812090000000001</v>
      </c>
      <c r="L21" s="9">
        <v>1.9151039999999999</v>
      </c>
      <c r="N21" s="9">
        <v>1.0812090000000001</v>
      </c>
      <c r="W21" s="9">
        <f t="shared" ref="W21:W84" si="30">$B$1-H21</f>
        <v>0.15658</v>
      </c>
      <c r="X21" s="9">
        <f t="shared" si="13"/>
        <v>6.1732389999999997</v>
      </c>
      <c r="Y21" s="9">
        <f t="shared" si="13"/>
        <v>1.237789</v>
      </c>
      <c r="Z21" s="9" t="str">
        <f t="shared" si="13"/>
        <v/>
      </c>
      <c r="AA21" s="9">
        <f t="shared" si="13"/>
        <v>2.0716839999999999</v>
      </c>
      <c r="AB21" s="9" t="str">
        <f t="shared" si="13"/>
        <v/>
      </c>
      <c r="AC21" s="9">
        <f t="shared" si="13"/>
        <v>1.237789</v>
      </c>
      <c r="AD21" s="9" t="str">
        <f t="shared" si="13"/>
        <v/>
      </c>
      <c r="AE21" s="9" t="str">
        <f t="shared" si="13"/>
        <v/>
      </c>
      <c r="AF21" s="9" t="str">
        <f t="shared" si="13"/>
        <v/>
      </c>
      <c r="AG21" s="9" t="str">
        <f t="shared" si="13"/>
        <v/>
      </c>
      <c r="AH21" s="9" t="str">
        <f t="shared" si="13"/>
        <v/>
      </c>
      <c r="AI21" s="9" t="str">
        <f t="shared" si="13"/>
        <v/>
      </c>
      <c r="AM21" s="9">
        <f t="shared" si="14"/>
        <v>6.1732389999999997</v>
      </c>
      <c r="AN21" s="9" t="str">
        <f t="shared" si="14"/>
        <v/>
      </c>
      <c r="AO21" s="9" t="str">
        <f t="shared" si="14"/>
        <v/>
      </c>
      <c r="AP21" s="9">
        <f t="shared" si="14"/>
        <v>2.0716839999999999</v>
      </c>
      <c r="AQ21" s="9" t="str">
        <f t="shared" si="14"/>
        <v/>
      </c>
      <c r="AR21" s="9">
        <f t="shared" si="14"/>
        <v>1.237789</v>
      </c>
      <c r="AS21" s="9" t="str">
        <f t="shared" si="14"/>
        <v/>
      </c>
      <c r="AT21" s="9" t="str">
        <f t="shared" si="14"/>
        <v/>
      </c>
      <c r="AW21" s="9">
        <f t="shared" si="15"/>
        <v>1.2744030899441685</v>
      </c>
      <c r="AX21" s="9" t="str">
        <f t="shared" si="15"/>
        <v/>
      </c>
      <c r="AY21" s="9" t="str">
        <f t="shared" si="15"/>
        <v/>
      </c>
      <c r="AZ21" s="9">
        <f t="shared" si="15"/>
        <v>3.4749140400595175</v>
      </c>
      <c r="BA21" s="9" t="str">
        <f t="shared" si="15"/>
        <v/>
      </c>
      <c r="BB21" s="9">
        <f t="shared" si="15"/>
        <v>7.0541449787223822</v>
      </c>
      <c r="BC21" s="9" t="str">
        <f t="shared" si="15"/>
        <v/>
      </c>
      <c r="BD21" s="9" t="str">
        <f t="shared" si="15"/>
        <v/>
      </c>
      <c r="BG21" s="9">
        <f t="shared" si="16"/>
        <v>0.15146821161348475</v>
      </c>
      <c r="BH21" s="9">
        <f t="shared" si="16"/>
        <v>0</v>
      </c>
      <c r="BI21" s="9">
        <f t="shared" si="16"/>
        <v>0</v>
      </c>
      <c r="BJ21" s="9">
        <f t="shared" si="16"/>
        <v>2.4390232037994612E-2</v>
      </c>
      <c r="BK21" s="9">
        <f t="shared" si="16"/>
        <v>0</v>
      </c>
      <c r="BL21" s="9">
        <f t="shared" si="16"/>
        <v>8.0315418506814798E-2</v>
      </c>
      <c r="BM21" s="9">
        <f t="shared" si="16"/>
        <v>0</v>
      </c>
      <c r="BN21" s="9">
        <f t="shared" si="16"/>
        <v>0</v>
      </c>
      <c r="BQ21" s="9">
        <f t="shared" ref="BQ21:BW70" si="31">IF(X21="","",IF(BG21+BH21=0,0,BG21+BH21))</f>
        <v>0.15146821161348475</v>
      </c>
      <c r="BR21" s="9">
        <f t="shared" si="17"/>
        <v>0</v>
      </c>
      <c r="BS21" s="9" t="str">
        <f t="shared" si="17"/>
        <v/>
      </c>
      <c r="BT21" s="9">
        <f t="shared" si="17"/>
        <v>2.4390232037994612E-2</v>
      </c>
      <c r="BU21" s="9" t="str">
        <f t="shared" si="17"/>
        <v/>
      </c>
      <c r="BV21" s="9">
        <f t="shared" si="17"/>
        <v>8.0315418506814798E-2</v>
      </c>
      <c r="BW21" s="9" t="str">
        <f t="shared" si="17"/>
        <v/>
      </c>
      <c r="BZ21" s="9">
        <f t="shared" si="18"/>
        <v>1.2744030899441685</v>
      </c>
      <c r="CA21" s="9" t="str">
        <f t="shared" si="18"/>
        <v/>
      </c>
      <c r="CB21" s="9" t="str">
        <f t="shared" si="18"/>
        <v/>
      </c>
      <c r="CC21" s="9">
        <f t="shared" si="18"/>
        <v>3.4749140400595175</v>
      </c>
      <c r="CD21" s="9" t="str">
        <f t="shared" si="18"/>
        <v/>
      </c>
      <c r="CE21" s="9">
        <f t="shared" si="18"/>
        <v>7.0541449787223822</v>
      </c>
      <c r="CF21" s="9" t="str">
        <f t="shared" si="18"/>
        <v/>
      </c>
      <c r="CI21" s="9">
        <f t="shared" ref="CI21:CO70" si="32">IF(LARGE($BQ21:$BW21,1)=BQ21,BZ21,"")</f>
        <v>1.2744030899441685</v>
      </c>
      <c r="CJ21" s="9" t="str">
        <f t="shared" si="19"/>
        <v/>
      </c>
      <c r="CK21" s="9" t="str">
        <f t="shared" si="19"/>
        <v/>
      </c>
      <c r="CL21" s="9" t="str">
        <f t="shared" si="19"/>
        <v/>
      </c>
      <c r="CM21" s="9" t="str">
        <f t="shared" si="19"/>
        <v/>
      </c>
      <c r="CN21" s="9" t="str">
        <f t="shared" si="19"/>
        <v/>
      </c>
      <c r="CO21" s="9" t="str">
        <f t="shared" si="19"/>
        <v/>
      </c>
      <c r="CQ21" s="9">
        <f t="shared" si="20"/>
        <v>1.2744030899441685</v>
      </c>
      <c r="CW21" s="9">
        <f t="shared" si="21"/>
        <v>4.1434835259866964E-2</v>
      </c>
      <c r="CX21" s="9" t="str">
        <f t="shared" si="21"/>
        <v/>
      </c>
      <c r="CY21" s="9" t="str">
        <f t="shared" si="21"/>
        <v/>
      </c>
      <c r="CZ21" s="9">
        <f t="shared" si="21"/>
        <v>0.28119953413740373</v>
      </c>
      <c r="DA21" s="9" t="str">
        <f t="shared" si="21"/>
        <v/>
      </c>
      <c r="DB21" s="9">
        <f t="shared" si="21"/>
        <v>8.4853648216422425E-2</v>
      </c>
      <c r="DC21" s="9" t="str">
        <f t="shared" si="21"/>
        <v/>
      </c>
      <c r="DD21" s="9" t="str">
        <f t="shared" si="21"/>
        <v/>
      </c>
      <c r="DE21" s="9" t="str">
        <f t="shared" si="22"/>
        <v/>
      </c>
      <c r="DI21" s="9">
        <f t="shared" ref="DI21:DO70" si="33">IF(BQ21="","",IF(AW21="",CX21,IF(AX21="",CW21,(CW21*BG21+CX21*BH21)/(BG21+BH21))))</f>
        <v>4.1434835259866964E-2</v>
      </c>
      <c r="DJ21" s="9" t="str">
        <f t="shared" si="23"/>
        <v/>
      </c>
      <c r="DK21" s="9" t="str">
        <f t="shared" si="23"/>
        <v/>
      </c>
      <c r="DL21" s="9">
        <f t="shared" si="23"/>
        <v>0.28119953413740373</v>
      </c>
      <c r="DM21" s="9" t="str">
        <f t="shared" si="23"/>
        <v/>
      </c>
      <c r="DN21" s="9">
        <f t="shared" si="23"/>
        <v>8.4853648216422425E-2</v>
      </c>
      <c r="DO21" s="9" t="str">
        <f t="shared" si="23"/>
        <v/>
      </c>
      <c r="DS21" s="9">
        <f t="shared" ref="DS21:DY70" si="34">IF(LARGE($BQ21:$BW21,1)=BQ21,DI21,"")</f>
        <v>4.1434835259866964E-2</v>
      </c>
      <c r="DT21" s="9" t="str">
        <f t="shared" si="24"/>
        <v/>
      </c>
      <c r="DU21" s="9" t="str">
        <f t="shared" si="24"/>
        <v/>
      </c>
      <c r="DV21" s="9" t="str">
        <f t="shared" si="24"/>
        <v/>
      </c>
      <c r="DW21" s="9" t="str">
        <f t="shared" si="24"/>
        <v/>
      </c>
      <c r="DX21" s="9" t="str">
        <f t="shared" si="24"/>
        <v/>
      </c>
      <c r="DY21" s="9" t="str">
        <f t="shared" si="24"/>
        <v/>
      </c>
      <c r="EA21" s="9">
        <f t="shared" ref="EA21:EA84" si="35">IF(SUM(DS21:DY21)=0,"",AVERAGE(DS21:DY21))</f>
        <v>4.1434835259866964E-2</v>
      </c>
      <c r="EC21" s="9">
        <f t="shared" ref="EC21:EC84" si="36">EF21*EA21+D21</f>
        <v>1.2856077547296416</v>
      </c>
      <c r="ED21" s="9">
        <f t="shared" ref="ED21:ED84" si="37">EG21*EA21+D21</f>
        <v>1.314447985736767</v>
      </c>
      <c r="EE21" s="9">
        <f t="shared" ref="EE21:EE84" si="38">EH21*EA21+D21</f>
        <v>1.2402221189116662</v>
      </c>
      <c r="EF21" s="9">
        <v>0.27041653997658432</v>
      </c>
      <c r="EG21" s="9">
        <v>0.96645480889326263</v>
      </c>
      <c r="EH21" s="9">
        <v>-0.82493319493439399</v>
      </c>
      <c r="EJ21" s="9">
        <f t="shared" ca="1" si="25"/>
        <v>0.15827514707479373</v>
      </c>
      <c r="EK21" s="9">
        <f t="shared" ca="1" si="25"/>
        <v>0.60067824281018656</v>
      </c>
      <c r="EL21" s="9">
        <f t="shared" ca="1" si="25"/>
        <v>-0.97737698536187256</v>
      </c>
      <c r="EM21" s="9">
        <f t="shared" ref="EM21:EO84" ca="1" si="39">RANDBETWEEN(1,2)</f>
        <v>2</v>
      </c>
      <c r="EN21" s="9">
        <f t="shared" ca="1" si="39"/>
        <v>2</v>
      </c>
      <c r="EO21" s="9">
        <f t="shared" ca="1" si="39"/>
        <v>1</v>
      </c>
    </row>
    <row r="22" spans="1:145" s="9" customFormat="1">
      <c r="A22" s="9">
        <v>3</v>
      </c>
      <c r="B22" s="9">
        <f t="shared" si="26"/>
        <v>7.5078125</v>
      </c>
      <c r="C22" s="9">
        <f t="shared" si="27"/>
        <v>0.12092937964470721</v>
      </c>
      <c r="D22" s="9">
        <f t="shared" si="28"/>
        <v>1.3898768789777551</v>
      </c>
      <c r="E22" s="9">
        <f t="shared" si="29"/>
        <v>4.2881104462678357E-2</v>
      </c>
      <c r="H22" s="9">
        <v>-1.669E-2</v>
      </c>
      <c r="I22" s="9">
        <v>6.1392759999999997</v>
      </c>
      <c r="J22" s="9">
        <v>1.2470349999999999</v>
      </c>
      <c r="L22" s="9">
        <v>2.0853299999999999</v>
      </c>
      <c r="N22" s="9">
        <v>1.2470349999999999</v>
      </c>
      <c r="W22" s="9">
        <f t="shared" si="30"/>
        <v>1.669E-2</v>
      </c>
      <c r="X22" s="9">
        <f t="shared" si="13"/>
        <v>6.1559659999999994</v>
      </c>
      <c r="Y22" s="9">
        <f t="shared" si="13"/>
        <v>1.263725</v>
      </c>
      <c r="Z22" s="9" t="str">
        <f t="shared" si="13"/>
        <v/>
      </c>
      <c r="AA22" s="9">
        <f t="shared" si="13"/>
        <v>2.10202</v>
      </c>
      <c r="AB22" s="9" t="str">
        <f t="shared" si="13"/>
        <v/>
      </c>
      <c r="AC22" s="9">
        <f t="shared" si="13"/>
        <v>1.263725</v>
      </c>
      <c r="AD22" s="9" t="str">
        <f t="shared" si="13"/>
        <v/>
      </c>
      <c r="AE22" s="9" t="str">
        <f t="shared" si="13"/>
        <v/>
      </c>
      <c r="AF22" s="9" t="str">
        <f t="shared" si="13"/>
        <v/>
      </c>
      <c r="AG22" s="9" t="str">
        <f t="shared" si="13"/>
        <v/>
      </c>
      <c r="AH22" s="9" t="str">
        <f t="shared" si="13"/>
        <v/>
      </c>
      <c r="AI22" s="9" t="str">
        <f t="shared" si="13"/>
        <v/>
      </c>
      <c r="AM22" s="9">
        <f t="shared" si="14"/>
        <v>6.1559659999999994</v>
      </c>
      <c r="AN22" s="9" t="str">
        <f t="shared" si="14"/>
        <v/>
      </c>
      <c r="AO22" s="9" t="str">
        <f t="shared" si="14"/>
        <v/>
      </c>
      <c r="AP22" s="9" t="str">
        <f t="shared" si="14"/>
        <v/>
      </c>
      <c r="AQ22" s="9" t="str">
        <f t="shared" si="14"/>
        <v/>
      </c>
      <c r="AR22" s="9">
        <f t="shared" si="14"/>
        <v>1.263725</v>
      </c>
      <c r="AS22" s="9" t="str">
        <f t="shared" si="14"/>
        <v/>
      </c>
      <c r="AT22" s="9" t="str">
        <f t="shared" si="14"/>
        <v/>
      </c>
      <c r="AW22" s="9">
        <f t="shared" si="15"/>
        <v>1.3898768789777551</v>
      </c>
      <c r="AX22" s="9" t="str">
        <f t="shared" si="15"/>
        <v/>
      </c>
      <c r="AY22" s="9" t="str">
        <f t="shared" si="15"/>
        <v/>
      </c>
      <c r="AZ22" s="9" t="str">
        <f t="shared" si="15"/>
        <v/>
      </c>
      <c r="BA22" s="9" t="str">
        <f t="shared" si="15"/>
        <v/>
      </c>
      <c r="BB22" s="9">
        <f t="shared" si="15"/>
        <v>6.6062667843235143</v>
      </c>
      <c r="BC22" s="9" t="str">
        <f t="shared" si="15"/>
        <v/>
      </c>
      <c r="BD22" s="9" t="str">
        <f t="shared" si="15"/>
        <v/>
      </c>
      <c r="BG22" s="9">
        <f t="shared" si="16"/>
        <v>0.14685546999876203</v>
      </c>
      <c r="BH22" s="9">
        <f t="shared" si="16"/>
        <v>0</v>
      </c>
      <c r="BI22" s="9">
        <f t="shared" si="16"/>
        <v>0</v>
      </c>
      <c r="BJ22" s="9">
        <f t="shared" si="16"/>
        <v>0</v>
      </c>
      <c r="BK22" s="9">
        <f t="shared" si="16"/>
        <v>0</v>
      </c>
      <c r="BL22" s="9">
        <f t="shared" si="16"/>
        <v>3.8241256489813913E-2</v>
      </c>
      <c r="BM22" s="9">
        <f t="shared" si="16"/>
        <v>0</v>
      </c>
      <c r="BN22" s="9">
        <f t="shared" si="16"/>
        <v>0</v>
      </c>
      <c r="BQ22" s="9">
        <f t="shared" si="31"/>
        <v>0.14685546999876203</v>
      </c>
      <c r="BR22" s="9">
        <f t="shared" si="17"/>
        <v>0</v>
      </c>
      <c r="BS22" s="9" t="str">
        <f t="shared" si="17"/>
        <v/>
      </c>
      <c r="BT22" s="9">
        <f t="shared" si="17"/>
        <v>0</v>
      </c>
      <c r="BU22" s="9" t="str">
        <f t="shared" si="17"/>
        <v/>
      </c>
      <c r="BV22" s="9">
        <f t="shared" si="17"/>
        <v>3.8241256489813913E-2</v>
      </c>
      <c r="BW22" s="9" t="str">
        <f t="shared" si="17"/>
        <v/>
      </c>
      <c r="BZ22" s="9">
        <f t="shared" si="18"/>
        <v>1.3898768789777551</v>
      </c>
      <c r="CA22" s="9" t="str">
        <f t="shared" si="18"/>
        <v/>
      </c>
      <c r="CB22" s="9" t="str">
        <f t="shared" si="18"/>
        <v/>
      </c>
      <c r="CC22" s="9" t="str">
        <f t="shared" si="18"/>
        <v/>
      </c>
      <c r="CD22" s="9" t="str">
        <f t="shared" si="18"/>
        <v/>
      </c>
      <c r="CE22" s="9">
        <f t="shared" si="18"/>
        <v>6.6062667843235143</v>
      </c>
      <c r="CF22" s="9" t="str">
        <f t="shared" si="18"/>
        <v/>
      </c>
      <c r="CI22" s="9">
        <f t="shared" si="32"/>
        <v>1.3898768789777551</v>
      </c>
      <c r="CJ22" s="9" t="str">
        <f t="shared" si="19"/>
        <v/>
      </c>
      <c r="CK22" s="9" t="str">
        <f t="shared" si="19"/>
        <v/>
      </c>
      <c r="CL22" s="9" t="str">
        <f t="shared" si="19"/>
        <v/>
      </c>
      <c r="CM22" s="9" t="str">
        <f t="shared" si="19"/>
        <v/>
      </c>
      <c r="CN22" s="9" t="str">
        <f t="shared" si="19"/>
        <v/>
      </c>
      <c r="CO22" s="9" t="str">
        <f t="shared" si="19"/>
        <v/>
      </c>
      <c r="CQ22" s="9">
        <f t="shared" si="20"/>
        <v>1.3898768789777551</v>
      </c>
      <c r="CW22" s="9">
        <f t="shared" si="21"/>
        <v>4.2881104462678357E-2</v>
      </c>
      <c r="CX22" s="9" t="str">
        <f t="shared" si="21"/>
        <v/>
      </c>
      <c r="CY22" s="9" t="str">
        <f t="shared" si="21"/>
        <v/>
      </c>
      <c r="CZ22" s="9" t="str">
        <f t="shared" si="21"/>
        <v/>
      </c>
      <c r="DA22" s="9" t="str">
        <f t="shared" si="21"/>
        <v/>
      </c>
      <c r="DB22" s="9">
        <f t="shared" si="21"/>
        <v>0.17949722252674305</v>
      </c>
      <c r="DC22" s="9" t="str">
        <f t="shared" si="21"/>
        <v/>
      </c>
      <c r="DD22" s="9" t="str">
        <f t="shared" si="21"/>
        <v/>
      </c>
      <c r="DE22" s="9" t="str">
        <f t="shared" si="22"/>
        <v/>
      </c>
      <c r="DI22" s="9">
        <f t="shared" si="33"/>
        <v>4.2881104462678357E-2</v>
      </c>
      <c r="DJ22" s="9" t="str">
        <f t="shared" si="23"/>
        <v/>
      </c>
      <c r="DK22" s="9" t="str">
        <f t="shared" si="23"/>
        <v/>
      </c>
      <c r="DL22" s="9" t="str">
        <f t="shared" si="23"/>
        <v/>
      </c>
      <c r="DM22" s="9" t="str">
        <f t="shared" si="23"/>
        <v/>
      </c>
      <c r="DN22" s="9">
        <f t="shared" si="23"/>
        <v>0.17949722252674305</v>
      </c>
      <c r="DO22" s="9" t="str">
        <f t="shared" si="23"/>
        <v/>
      </c>
      <c r="DS22" s="9">
        <f t="shared" si="34"/>
        <v>4.2881104462678357E-2</v>
      </c>
      <c r="DT22" s="9" t="str">
        <f t="shared" si="24"/>
        <v/>
      </c>
      <c r="DU22" s="9" t="str">
        <f t="shared" si="24"/>
        <v/>
      </c>
      <c r="DV22" s="9" t="str">
        <f t="shared" si="24"/>
        <v/>
      </c>
      <c r="DW22" s="9" t="str">
        <f t="shared" si="24"/>
        <v/>
      </c>
      <c r="DX22" s="9" t="str">
        <f t="shared" si="24"/>
        <v/>
      </c>
      <c r="DY22" s="9" t="str">
        <f t="shared" si="24"/>
        <v/>
      </c>
      <c r="EA22" s="9">
        <f t="shared" si="35"/>
        <v>4.2881104462678357E-2</v>
      </c>
      <c r="EC22" s="9">
        <f t="shared" si="36"/>
        <v>1.3602728500354464</v>
      </c>
      <c r="ED22" s="9">
        <f t="shared" si="37"/>
        <v>1.4320438630197887</v>
      </c>
      <c r="EE22" s="9">
        <f t="shared" si="38"/>
        <v>1.3944986833447752</v>
      </c>
      <c r="EF22" s="9">
        <v>-0.69037468398405544</v>
      </c>
      <c r="EG22" s="9">
        <v>0.98334650122488265</v>
      </c>
      <c r="EH22" s="9">
        <v>0.10778184062499441</v>
      </c>
      <c r="EJ22" s="9">
        <f t="shared" ca="1" si="25"/>
        <v>-0.12762218280148829</v>
      </c>
      <c r="EK22" s="9">
        <f t="shared" ca="1" si="25"/>
        <v>-0.95847966883018154</v>
      </c>
      <c r="EL22" s="9">
        <f t="shared" ca="1" si="25"/>
        <v>-0.42639776282322761</v>
      </c>
      <c r="EM22" s="9">
        <f t="shared" ca="1" si="39"/>
        <v>1</v>
      </c>
      <c r="EN22" s="9">
        <f t="shared" ca="1" si="39"/>
        <v>1</v>
      </c>
      <c r="EO22" s="9">
        <f t="shared" ca="1" si="39"/>
        <v>1</v>
      </c>
    </row>
    <row r="23" spans="1:145" s="9" customFormat="1">
      <c r="A23" s="9">
        <v>4</v>
      </c>
      <c r="B23" s="9">
        <f t="shared" si="26"/>
        <v>7.7109375</v>
      </c>
      <c r="C23" s="9">
        <f t="shared" si="27"/>
        <v>0.12092937964470721</v>
      </c>
      <c r="D23" s="9">
        <f t="shared" si="28"/>
        <v>1.7917463033598748</v>
      </c>
      <c r="E23" s="9">
        <f t="shared" si="29"/>
        <v>6.4491105157142861E-2</v>
      </c>
      <c r="H23" s="9">
        <v>-1.7451999999999999E-2</v>
      </c>
      <c r="I23" s="9">
        <v>5.9705769999999996</v>
      </c>
      <c r="J23" s="9">
        <v>1.4351430000000001</v>
      </c>
      <c r="L23" s="9">
        <v>2.077477</v>
      </c>
      <c r="N23" s="9">
        <v>1.4351430000000001</v>
      </c>
      <c r="W23" s="9">
        <f t="shared" si="30"/>
        <v>1.7451999999999999E-2</v>
      </c>
      <c r="X23" s="9">
        <f t="shared" si="13"/>
        <v>5.9880289999999992</v>
      </c>
      <c r="Y23" s="9">
        <f t="shared" si="13"/>
        <v>1.4525950000000001</v>
      </c>
      <c r="Z23" s="9" t="str">
        <f t="shared" si="13"/>
        <v/>
      </c>
      <c r="AA23" s="9">
        <f t="shared" si="13"/>
        <v>2.094929</v>
      </c>
      <c r="AB23" s="9" t="str">
        <f t="shared" si="13"/>
        <v/>
      </c>
      <c r="AC23" s="9">
        <f t="shared" si="13"/>
        <v>1.4525950000000001</v>
      </c>
      <c r="AD23" s="9" t="str">
        <f t="shared" si="13"/>
        <v/>
      </c>
      <c r="AE23" s="9" t="str">
        <f t="shared" si="13"/>
        <v/>
      </c>
      <c r="AF23" s="9" t="str">
        <f t="shared" si="13"/>
        <v/>
      </c>
      <c r="AG23" s="9" t="str">
        <f t="shared" si="13"/>
        <v/>
      </c>
      <c r="AH23" s="9" t="str">
        <f t="shared" si="13"/>
        <v/>
      </c>
      <c r="AI23" s="9" t="str">
        <f t="shared" si="13"/>
        <v/>
      </c>
      <c r="AM23" s="9" t="str">
        <f t="shared" si="14"/>
        <v/>
      </c>
      <c r="AN23" s="9">
        <f t="shared" si="14"/>
        <v>1.4525950000000001</v>
      </c>
      <c r="AO23" s="9" t="str">
        <f t="shared" si="14"/>
        <v/>
      </c>
      <c r="AP23" s="9" t="str">
        <f t="shared" si="14"/>
        <v/>
      </c>
      <c r="AQ23" s="9" t="str">
        <f t="shared" si="14"/>
        <v/>
      </c>
      <c r="AR23" s="9" t="str">
        <f t="shared" si="14"/>
        <v/>
      </c>
      <c r="AS23" s="9" t="str">
        <f t="shared" si="14"/>
        <v/>
      </c>
      <c r="AT23" s="9" t="str">
        <f t="shared" si="14"/>
        <v/>
      </c>
      <c r="AW23" s="9" t="str">
        <f t="shared" si="15"/>
        <v/>
      </c>
      <c r="AX23" s="9">
        <f t="shared" si="15"/>
        <v>1.7917463033598748</v>
      </c>
      <c r="AY23" s="9" t="str">
        <f t="shared" si="15"/>
        <v/>
      </c>
      <c r="AZ23" s="9" t="str">
        <f t="shared" si="15"/>
        <v/>
      </c>
      <c r="BA23" s="9" t="str">
        <f t="shared" si="15"/>
        <v/>
      </c>
      <c r="BB23" s="9" t="str">
        <f t="shared" si="15"/>
        <v/>
      </c>
      <c r="BC23" s="9" t="str">
        <f t="shared" si="15"/>
        <v/>
      </c>
      <c r="BD23" s="9" t="str">
        <f t="shared" si="15"/>
        <v/>
      </c>
      <c r="BG23" s="9">
        <f t="shared" si="16"/>
        <v>0</v>
      </c>
      <c r="BH23" s="9">
        <f t="shared" si="16"/>
        <v>9.9686363886454257E-2</v>
      </c>
      <c r="BI23" s="9">
        <f t="shared" si="16"/>
        <v>0</v>
      </c>
      <c r="BJ23" s="9">
        <f t="shared" si="16"/>
        <v>0</v>
      </c>
      <c r="BK23" s="9">
        <f t="shared" si="16"/>
        <v>0</v>
      </c>
      <c r="BL23" s="9">
        <f t="shared" si="16"/>
        <v>0</v>
      </c>
      <c r="BM23" s="9">
        <f t="shared" si="16"/>
        <v>0</v>
      </c>
      <c r="BN23" s="9">
        <f t="shared" si="16"/>
        <v>0</v>
      </c>
      <c r="BQ23" s="9">
        <f t="shared" si="31"/>
        <v>9.9686363886454257E-2</v>
      </c>
      <c r="BR23" s="9">
        <f t="shared" si="17"/>
        <v>9.9686363886454257E-2</v>
      </c>
      <c r="BS23" s="9" t="str">
        <f t="shared" si="17"/>
        <v/>
      </c>
      <c r="BT23" s="9">
        <f t="shared" si="17"/>
        <v>0</v>
      </c>
      <c r="BU23" s="9" t="str">
        <f t="shared" si="17"/>
        <v/>
      </c>
      <c r="BV23" s="9">
        <f t="shared" si="17"/>
        <v>0</v>
      </c>
      <c r="BW23" s="9" t="str">
        <f t="shared" si="17"/>
        <v/>
      </c>
      <c r="BZ23" s="9">
        <f t="shared" si="18"/>
        <v>1.7917463033598748</v>
      </c>
      <c r="CA23" s="9">
        <f t="shared" si="18"/>
        <v>1.7917463033598748</v>
      </c>
      <c r="CB23" s="9" t="str">
        <f t="shared" si="18"/>
        <v/>
      </c>
      <c r="CC23" s="9" t="str">
        <f t="shared" si="18"/>
        <v/>
      </c>
      <c r="CD23" s="9" t="str">
        <f t="shared" si="18"/>
        <v/>
      </c>
      <c r="CE23" s="9" t="str">
        <f t="shared" si="18"/>
        <v/>
      </c>
      <c r="CF23" s="9" t="str">
        <f t="shared" si="18"/>
        <v/>
      </c>
      <c r="CI23" s="9">
        <f t="shared" si="32"/>
        <v>1.7917463033598748</v>
      </c>
      <c r="CJ23" s="9">
        <f t="shared" si="19"/>
        <v>1.7917463033598748</v>
      </c>
      <c r="CK23" s="9" t="str">
        <f t="shared" si="19"/>
        <v/>
      </c>
      <c r="CL23" s="9" t="str">
        <f t="shared" si="19"/>
        <v/>
      </c>
      <c r="CM23" s="9" t="str">
        <f t="shared" si="19"/>
        <v/>
      </c>
      <c r="CN23" s="9" t="str">
        <f t="shared" si="19"/>
        <v/>
      </c>
      <c r="CO23" s="9" t="str">
        <f t="shared" si="19"/>
        <v/>
      </c>
      <c r="CQ23" s="9">
        <f t="shared" si="20"/>
        <v>1.7917463033598748</v>
      </c>
      <c r="CW23" s="9" t="str">
        <f t="shared" si="21"/>
        <v/>
      </c>
      <c r="CX23" s="9">
        <f t="shared" si="21"/>
        <v>6.4491105157142861E-2</v>
      </c>
      <c r="CY23" s="9" t="str">
        <f t="shared" si="21"/>
        <v/>
      </c>
      <c r="CZ23" s="9" t="str">
        <f t="shared" si="21"/>
        <v/>
      </c>
      <c r="DA23" s="9" t="str">
        <f t="shared" si="21"/>
        <v/>
      </c>
      <c r="DB23" s="9" t="str">
        <f t="shared" si="21"/>
        <v/>
      </c>
      <c r="DC23" s="9" t="str">
        <f t="shared" si="21"/>
        <v/>
      </c>
      <c r="DD23" s="9" t="str">
        <f t="shared" si="21"/>
        <v/>
      </c>
      <c r="DE23" s="9" t="str">
        <f t="shared" si="22"/>
        <v/>
      </c>
      <c r="DI23" s="9">
        <f t="shared" si="33"/>
        <v>6.4491105157142861E-2</v>
      </c>
      <c r="DJ23" s="9">
        <f t="shared" si="23"/>
        <v>6.4491105157142861E-2</v>
      </c>
      <c r="DK23" s="9" t="str">
        <f t="shared" si="23"/>
        <v/>
      </c>
      <c r="DL23" s="9" t="str">
        <f t="shared" si="23"/>
        <v/>
      </c>
      <c r="DM23" s="9" t="str">
        <f t="shared" si="23"/>
        <v/>
      </c>
      <c r="DN23" s="9" t="str">
        <f t="shared" si="23"/>
        <v/>
      </c>
      <c r="DO23" s="9" t="str">
        <f t="shared" si="23"/>
        <v/>
      </c>
      <c r="DS23" s="9">
        <f t="shared" si="34"/>
        <v>6.4491105157142861E-2</v>
      </c>
      <c r="DT23" s="9">
        <f t="shared" si="24"/>
        <v>6.4491105157142861E-2</v>
      </c>
      <c r="DU23" s="9" t="str">
        <f t="shared" si="24"/>
        <v/>
      </c>
      <c r="DV23" s="9" t="str">
        <f t="shared" si="24"/>
        <v/>
      </c>
      <c r="DW23" s="9" t="str">
        <f t="shared" si="24"/>
        <v/>
      </c>
      <c r="DX23" s="9" t="str">
        <f t="shared" si="24"/>
        <v/>
      </c>
      <c r="DY23" s="9" t="str">
        <f t="shared" si="24"/>
        <v/>
      </c>
      <c r="EA23" s="9">
        <f t="shared" si="35"/>
        <v>6.4491105157142861E-2</v>
      </c>
      <c r="EC23" s="9">
        <f t="shared" si="36"/>
        <v>1.8002055212562951</v>
      </c>
      <c r="ED23" s="9">
        <f t="shared" si="37"/>
        <v>1.7931162298037537</v>
      </c>
      <c r="EE23" s="9">
        <f t="shared" si="38"/>
        <v>1.7308944361329917</v>
      </c>
      <c r="EF23" s="9">
        <v>0.13116875382749438</v>
      </c>
      <c r="EG23" s="9">
        <v>2.1242099054447738E-2</v>
      </c>
      <c r="EH23" s="9">
        <v>-0.94356992454398148</v>
      </c>
      <c r="EJ23" s="9">
        <f t="shared" ca="1" si="25"/>
        <v>-0.45652631026520851</v>
      </c>
      <c r="EK23" s="9">
        <f t="shared" ca="1" si="25"/>
        <v>-0.87530202208141294</v>
      </c>
      <c r="EL23" s="9">
        <f t="shared" ca="1" si="25"/>
        <v>0.18434616403817727</v>
      </c>
      <c r="EM23" s="9">
        <f t="shared" ca="1" si="39"/>
        <v>1</v>
      </c>
      <c r="EN23" s="9">
        <f t="shared" ca="1" si="39"/>
        <v>1</v>
      </c>
      <c r="EO23" s="9">
        <f t="shared" ca="1" si="39"/>
        <v>2</v>
      </c>
    </row>
    <row r="24" spans="1:145" s="9" customFormat="1">
      <c r="A24" s="9">
        <v>5</v>
      </c>
      <c r="B24" s="9">
        <f t="shared" si="26"/>
        <v>7.9140625</v>
      </c>
      <c r="C24" s="9">
        <f t="shared" si="27"/>
        <v>0.12092937964470721</v>
      </c>
      <c r="D24" s="9">
        <f t="shared" si="28"/>
        <v>7.4423944867018568</v>
      </c>
      <c r="E24" s="9">
        <f t="shared" si="29"/>
        <v>5.9778863811234331E-2</v>
      </c>
      <c r="H24" s="9">
        <v>0.21359700000000001</v>
      </c>
      <c r="I24" s="9">
        <v>5.9965809999999999</v>
      </c>
      <c r="J24" s="9">
        <v>1.4126890000000001</v>
      </c>
      <c r="L24" s="9">
        <v>2.0655160000000001</v>
      </c>
      <c r="N24" s="9">
        <v>1.4126890000000001</v>
      </c>
      <c r="W24" s="9">
        <f t="shared" si="30"/>
        <v>-0.21359700000000001</v>
      </c>
      <c r="X24" s="9">
        <f t="shared" si="13"/>
        <v>5.7829839999999999</v>
      </c>
      <c r="Y24" s="9">
        <f t="shared" si="13"/>
        <v>1.199092</v>
      </c>
      <c r="Z24" s="9" t="str">
        <f t="shared" si="13"/>
        <v/>
      </c>
      <c r="AA24" s="9">
        <f t="shared" si="13"/>
        <v>1.8519190000000001</v>
      </c>
      <c r="AB24" s="9" t="str">
        <f t="shared" si="13"/>
        <v/>
      </c>
      <c r="AC24" s="9">
        <f t="shared" si="13"/>
        <v>1.199092</v>
      </c>
      <c r="AD24" s="9" t="str">
        <f t="shared" si="13"/>
        <v/>
      </c>
      <c r="AE24" s="9" t="str">
        <f t="shared" si="13"/>
        <v/>
      </c>
      <c r="AF24" s="9" t="str">
        <f t="shared" si="13"/>
        <v/>
      </c>
      <c r="AG24" s="9" t="str">
        <f t="shared" si="13"/>
        <v/>
      </c>
      <c r="AH24" s="9" t="str">
        <f t="shared" si="13"/>
        <v/>
      </c>
      <c r="AI24" s="9" t="str">
        <f t="shared" si="13"/>
        <v/>
      </c>
      <c r="AM24" s="9" t="str">
        <f t="shared" si="14"/>
        <v/>
      </c>
      <c r="AN24" s="9" t="str">
        <f t="shared" si="14"/>
        <v/>
      </c>
      <c r="AO24" s="9" t="str">
        <f t="shared" si="14"/>
        <v/>
      </c>
      <c r="AP24" s="9" t="str">
        <f t="shared" si="14"/>
        <v/>
      </c>
      <c r="AQ24" s="9" t="str">
        <f t="shared" si="14"/>
        <v/>
      </c>
      <c r="AR24" s="9">
        <f t="shared" si="14"/>
        <v>1.199092</v>
      </c>
      <c r="AS24" s="9" t="str">
        <f t="shared" si="14"/>
        <v/>
      </c>
      <c r="AT24" s="9" t="str">
        <f t="shared" si="14"/>
        <v/>
      </c>
      <c r="AW24" s="9" t="str">
        <f t="shared" si="15"/>
        <v/>
      </c>
      <c r="AX24" s="9" t="str">
        <f t="shared" si="15"/>
        <v/>
      </c>
      <c r="AY24" s="9" t="str">
        <f t="shared" si="15"/>
        <v/>
      </c>
      <c r="AZ24" s="9" t="str">
        <f t="shared" si="15"/>
        <v/>
      </c>
      <c r="BA24" s="9" t="str">
        <f t="shared" si="15"/>
        <v/>
      </c>
      <c r="BB24" s="9">
        <f t="shared" si="15"/>
        <v>7.4423944867018568</v>
      </c>
      <c r="BC24" s="9" t="str">
        <f t="shared" si="15"/>
        <v/>
      </c>
      <c r="BD24" s="9" t="str">
        <f t="shared" si="15"/>
        <v/>
      </c>
      <c r="BG24" s="9">
        <f t="shared" si="16"/>
        <v>0</v>
      </c>
      <c r="BH24" s="9">
        <f t="shared" si="16"/>
        <v>0</v>
      </c>
      <c r="BI24" s="9">
        <f t="shared" si="16"/>
        <v>0</v>
      </c>
      <c r="BJ24" s="9">
        <f t="shared" si="16"/>
        <v>0</v>
      </c>
      <c r="BK24" s="9">
        <f t="shared" si="16"/>
        <v>0</v>
      </c>
      <c r="BL24" s="9">
        <f t="shared" si="16"/>
        <v>0.11577111156068445</v>
      </c>
      <c r="BM24" s="9">
        <f t="shared" si="16"/>
        <v>0</v>
      </c>
      <c r="BN24" s="9">
        <f t="shared" si="16"/>
        <v>0</v>
      </c>
      <c r="BQ24" s="9">
        <f t="shared" si="31"/>
        <v>0</v>
      </c>
      <c r="BR24" s="9">
        <f t="shared" si="17"/>
        <v>0</v>
      </c>
      <c r="BS24" s="9" t="str">
        <f t="shared" si="17"/>
        <v/>
      </c>
      <c r="BT24" s="9">
        <f t="shared" si="17"/>
        <v>0</v>
      </c>
      <c r="BU24" s="9" t="str">
        <f t="shared" si="17"/>
        <v/>
      </c>
      <c r="BV24" s="9">
        <f t="shared" si="17"/>
        <v>0.11577111156068445</v>
      </c>
      <c r="BW24" s="9" t="str">
        <f t="shared" si="17"/>
        <v/>
      </c>
      <c r="BZ24" s="9" t="str">
        <f t="shared" si="18"/>
        <v/>
      </c>
      <c r="CA24" s="9" t="str">
        <f t="shared" si="18"/>
        <v/>
      </c>
      <c r="CB24" s="9" t="str">
        <f t="shared" si="18"/>
        <v/>
      </c>
      <c r="CC24" s="9" t="str">
        <f t="shared" si="18"/>
        <v/>
      </c>
      <c r="CD24" s="9" t="str">
        <f t="shared" si="18"/>
        <v/>
      </c>
      <c r="CE24" s="9">
        <f t="shared" si="18"/>
        <v>7.4423944867018568</v>
      </c>
      <c r="CF24" s="9" t="str">
        <f t="shared" si="18"/>
        <v/>
      </c>
      <c r="CI24" s="9" t="str">
        <f t="shared" si="32"/>
        <v/>
      </c>
      <c r="CJ24" s="9" t="str">
        <f t="shared" si="19"/>
        <v/>
      </c>
      <c r="CK24" s="9" t="str">
        <f t="shared" si="19"/>
        <v/>
      </c>
      <c r="CL24" s="9" t="str">
        <f t="shared" si="19"/>
        <v/>
      </c>
      <c r="CM24" s="9" t="str">
        <f t="shared" si="19"/>
        <v/>
      </c>
      <c r="CN24" s="9">
        <f t="shared" si="19"/>
        <v>7.4423944867018568</v>
      </c>
      <c r="CO24" s="9" t="str">
        <f t="shared" si="19"/>
        <v/>
      </c>
      <c r="CQ24" s="9">
        <f t="shared" si="20"/>
        <v>7.4423944867018568</v>
      </c>
      <c r="CW24" s="9" t="str">
        <f t="shared" si="21"/>
        <v/>
      </c>
      <c r="CX24" s="9" t="str">
        <f t="shared" si="21"/>
        <v/>
      </c>
      <c r="CY24" s="9" t="str">
        <f t="shared" si="21"/>
        <v/>
      </c>
      <c r="CZ24" s="9" t="str">
        <f t="shared" si="21"/>
        <v/>
      </c>
      <c r="DA24" s="9" t="str">
        <f t="shared" si="21"/>
        <v/>
      </c>
      <c r="DB24" s="9">
        <f t="shared" si="21"/>
        <v>5.9778863811234331E-2</v>
      </c>
      <c r="DC24" s="9" t="str">
        <f t="shared" si="21"/>
        <v/>
      </c>
      <c r="DD24" s="9" t="str">
        <f t="shared" si="21"/>
        <v/>
      </c>
      <c r="DE24" s="9" t="str">
        <f t="shared" si="22"/>
        <v/>
      </c>
      <c r="DI24" s="9" t="str">
        <f t="shared" si="33"/>
        <v/>
      </c>
      <c r="DJ24" s="9" t="str">
        <f t="shared" si="23"/>
        <v/>
      </c>
      <c r="DK24" s="9" t="str">
        <f t="shared" si="23"/>
        <v/>
      </c>
      <c r="DL24" s="9" t="str">
        <f t="shared" si="23"/>
        <v/>
      </c>
      <c r="DM24" s="9" t="str">
        <f t="shared" si="23"/>
        <v/>
      </c>
      <c r="DN24" s="9">
        <f t="shared" si="23"/>
        <v>5.9778863811234331E-2</v>
      </c>
      <c r="DO24" s="9" t="str">
        <f t="shared" si="23"/>
        <v/>
      </c>
      <c r="DS24" s="9" t="str">
        <f t="shared" si="34"/>
        <v/>
      </c>
      <c r="DT24" s="9" t="str">
        <f t="shared" si="24"/>
        <v/>
      </c>
      <c r="DU24" s="9" t="str">
        <f t="shared" si="24"/>
        <v/>
      </c>
      <c r="DV24" s="9" t="str">
        <f t="shared" si="24"/>
        <v/>
      </c>
      <c r="DW24" s="9" t="str">
        <f t="shared" si="24"/>
        <v/>
      </c>
      <c r="DX24" s="9">
        <f t="shared" si="24"/>
        <v>5.9778863811234331E-2</v>
      </c>
      <c r="DY24" s="9" t="str">
        <f t="shared" si="24"/>
        <v/>
      </c>
      <c r="EA24" s="9">
        <f t="shared" si="35"/>
        <v>5.9778863811234331E-2</v>
      </c>
      <c r="EC24" s="9">
        <f t="shared" si="36"/>
        <v>7.4836767249757497</v>
      </c>
      <c r="ED24" s="9">
        <f t="shared" si="37"/>
        <v>7.4078061964172353</v>
      </c>
      <c r="EE24" s="9">
        <f t="shared" si="38"/>
        <v>7.442123847478392</v>
      </c>
      <c r="EF24" s="9">
        <v>0.69058251766462075</v>
      </c>
      <c r="EG24" s="9">
        <v>-0.57860400950144786</v>
      </c>
      <c r="EH24" s="9">
        <v>-4.527339701856592E-3</v>
      </c>
      <c r="EJ24" s="9">
        <f t="shared" ca="1" si="25"/>
        <v>-0.16111194524956862</v>
      </c>
      <c r="EK24" s="9">
        <f t="shared" ca="1" si="25"/>
        <v>0.48228993378990925</v>
      </c>
      <c r="EL24" s="9">
        <f t="shared" ca="1" si="25"/>
        <v>-0.2810030055706888</v>
      </c>
      <c r="EM24" s="9">
        <f t="shared" ca="1" si="39"/>
        <v>1</v>
      </c>
      <c r="EN24" s="9">
        <f t="shared" ca="1" si="39"/>
        <v>2</v>
      </c>
      <c r="EO24" s="9">
        <f t="shared" ca="1" si="39"/>
        <v>1</v>
      </c>
    </row>
    <row r="25" spans="1:145" s="9" customFormat="1">
      <c r="A25" s="9">
        <v>6</v>
      </c>
      <c r="B25" s="9">
        <f t="shared" si="26"/>
        <v>8.1171875</v>
      </c>
      <c r="C25" s="9">
        <f t="shared" si="27"/>
        <v>0.12092937964470721</v>
      </c>
      <c r="D25" s="9">
        <f t="shared" si="28"/>
        <v>1.8997711372573551</v>
      </c>
      <c r="E25" s="9">
        <f t="shared" si="29"/>
        <v>5.7116123559211376E-2</v>
      </c>
      <c r="H25" s="9">
        <v>-1.7479000000000001E-2</v>
      </c>
      <c r="I25" s="9">
        <v>5.9435750000000001</v>
      </c>
      <c r="J25" s="9">
        <v>1.4237070000000001</v>
      </c>
      <c r="L25" s="9">
        <v>2.065042</v>
      </c>
      <c r="N25" s="9">
        <v>1.4237070000000001</v>
      </c>
      <c r="W25" s="9">
        <f t="shared" si="30"/>
        <v>1.7479000000000001E-2</v>
      </c>
      <c r="X25" s="9">
        <f t="shared" si="13"/>
        <v>5.9610539999999999</v>
      </c>
      <c r="Y25" s="9">
        <f t="shared" si="13"/>
        <v>1.4411860000000001</v>
      </c>
      <c r="Z25" s="9" t="str">
        <f t="shared" si="13"/>
        <v/>
      </c>
      <c r="AA25" s="9">
        <f t="shared" si="13"/>
        <v>2.0825209999999998</v>
      </c>
      <c r="AB25" s="9" t="str">
        <f t="shared" si="13"/>
        <v/>
      </c>
      <c r="AC25" s="9">
        <f t="shared" si="13"/>
        <v>1.4411860000000001</v>
      </c>
      <c r="AD25" s="9" t="str">
        <f t="shared" si="13"/>
        <v/>
      </c>
      <c r="AE25" s="9" t="str">
        <f t="shared" si="13"/>
        <v/>
      </c>
      <c r="AF25" s="9" t="str">
        <f t="shared" si="13"/>
        <v/>
      </c>
      <c r="AG25" s="9" t="str">
        <f t="shared" si="13"/>
        <v/>
      </c>
      <c r="AH25" s="9" t="str">
        <f t="shared" si="13"/>
        <v/>
      </c>
      <c r="AI25" s="9" t="str">
        <f t="shared" si="13"/>
        <v/>
      </c>
      <c r="AM25" s="9" t="str">
        <f t="shared" si="14"/>
        <v/>
      </c>
      <c r="AN25" s="9">
        <f t="shared" si="14"/>
        <v>1.4411860000000001</v>
      </c>
      <c r="AO25" s="9" t="str">
        <f t="shared" si="14"/>
        <v/>
      </c>
      <c r="AP25" s="9" t="str">
        <f t="shared" si="14"/>
        <v/>
      </c>
      <c r="AQ25" s="9" t="str">
        <f t="shared" si="14"/>
        <v/>
      </c>
      <c r="AR25" s="9" t="str">
        <f t="shared" si="14"/>
        <v/>
      </c>
      <c r="AS25" s="9" t="str">
        <f t="shared" si="14"/>
        <v/>
      </c>
      <c r="AT25" s="9" t="str">
        <f t="shared" si="14"/>
        <v/>
      </c>
      <c r="AW25" s="9" t="str">
        <f t="shared" si="15"/>
        <v/>
      </c>
      <c r="AX25" s="9">
        <f t="shared" si="15"/>
        <v>1.8997711372573551</v>
      </c>
      <c r="AY25" s="9" t="str">
        <f t="shared" si="15"/>
        <v/>
      </c>
      <c r="AZ25" s="9" t="str">
        <f t="shared" si="15"/>
        <v/>
      </c>
      <c r="BA25" s="9" t="str">
        <f t="shared" si="15"/>
        <v/>
      </c>
      <c r="BB25" s="9" t="str">
        <f t="shared" si="15"/>
        <v/>
      </c>
      <c r="BC25" s="9" t="str">
        <f t="shared" si="15"/>
        <v/>
      </c>
      <c r="BD25" s="9" t="str">
        <f t="shared" si="15"/>
        <v/>
      </c>
      <c r="BG25" s="9">
        <f t="shared" si="16"/>
        <v>0</v>
      </c>
      <c r="BH25" s="9">
        <f t="shared" si="16"/>
        <v>0.11132025741617652</v>
      </c>
      <c r="BI25" s="9">
        <f t="shared" si="16"/>
        <v>0</v>
      </c>
      <c r="BJ25" s="9">
        <f t="shared" si="16"/>
        <v>0</v>
      </c>
      <c r="BK25" s="9">
        <f t="shared" si="16"/>
        <v>0</v>
      </c>
      <c r="BL25" s="9">
        <f t="shared" si="16"/>
        <v>0</v>
      </c>
      <c r="BM25" s="9">
        <f t="shared" si="16"/>
        <v>0</v>
      </c>
      <c r="BN25" s="9">
        <f t="shared" si="16"/>
        <v>0</v>
      </c>
      <c r="BQ25" s="9">
        <f t="shared" si="31"/>
        <v>0.11132025741617652</v>
      </c>
      <c r="BR25" s="9">
        <f t="shared" si="17"/>
        <v>0.11132025741617652</v>
      </c>
      <c r="BS25" s="9" t="str">
        <f t="shared" si="17"/>
        <v/>
      </c>
      <c r="BT25" s="9">
        <f t="shared" si="17"/>
        <v>0</v>
      </c>
      <c r="BU25" s="9" t="str">
        <f t="shared" si="17"/>
        <v/>
      </c>
      <c r="BV25" s="9">
        <f t="shared" si="17"/>
        <v>0</v>
      </c>
      <c r="BW25" s="9" t="str">
        <f t="shared" si="17"/>
        <v/>
      </c>
      <c r="BZ25" s="9">
        <f t="shared" si="18"/>
        <v>1.8997711372573551</v>
      </c>
      <c r="CA25" s="9">
        <f t="shared" si="18"/>
        <v>1.8997711372573551</v>
      </c>
      <c r="CB25" s="9" t="str">
        <f t="shared" si="18"/>
        <v/>
      </c>
      <c r="CC25" s="9" t="str">
        <f t="shared" si="18"/>
        <v/>
      </c>
      <c r="CD25" s="9" t="str">
        <f t="shared" si="18"/>
        <v/>
      </c>
      <c r="CE25" s="9" t="str">
        <f t="shared" si="18"/>
        <v/>
      </c>
      <c r="CF25" s="9" t="str">
        <f t="shared" si="18"/>
        <v/>
      </c>
      <c r="CI25" s="9">
        <f t="shared" si="32"/>
        <v>1.8997711372573551</v>
      </c>
      <c r="CJ25" s="9">
        <f t="shared" si="19"/>
        <v>1.8997711372573551</v>
      </c>
      <c r="CK25" s="9" t="str">
        <f t="shared" si="19"/>
        <v/>
      </c>
      <c r="CL25" s="9" t="str">
        <f t="shared" si="19"/>
        <v/>
      </c>
      <c r="CM25" s="9" t="str">
        <f t="shared" si="19"/>
        <v/>
      </c>
      <c r="CN25" s="9" t="str">
        <f t="shared" si="19"/>
        <v/>
      </c>
      <c r="CO25" s="9" t="str">
        <f t="shared" si="19"/>
        <v/>
      </c>
      <c r="CQ25" s="9">
        <f t="shared" si="20"/>
        <v>1.8997711372573551</v>
      </c>
      <c r="CW25" s="9" t="str">
        <f t="shared" si="21"/>
        <v/>
      </c>
      <c r="CX25" s="9">
        <f t="shared" si="21"/>
        <v>5.7116123559211376E-2</v>
      </c>
      <c r="CY25" s="9" t="str">
        <f t="shared" si="21"/>
        <v/>
      </c>
      <c r="CZ25" s="9" t="str">
        <f t="shared" si="21"/>
        <v/>
      </c>
      <c r="DA25" s="9" t="str">
        <f t="shared" si="21"/>
        <v/>
      </c>
      <c r="DB25" s="9" t="str">
        <f t="shared" si="21"/>
        <v/>
      </c>
      <c r="DC25" s="9" t="str">
        <f t="shared" si="21"/>
        <v/>
      </c>
      <c r="DD25" s="9" t="str">
        <f t="shared" si="21"/>
        <v/>
      </c>
      <c r="DE25" s="9" t="str">
        <f t="shared" si="22"/>
        <v/>
      </c>
      <c r="DI25" s="9">
        <f t="shared" si="33"/>
        <v>5.7116123559211376E-2</v>
      </c>
      <c r="DJ25" s="9">
        <f t="shared" si="23"/>
        <v>5.7116123559211376E-2</v>
      </c>
      <c r="DK25" s="9" t="str">
        <f t="shared" si="23"/>
        <v/>
      </c>
      <c r="DL25" s="9" t="str">
        <f t="shared" si="23"/>
        <v/>
      </c>
      <c r="DM25" s="9" t="str">
        <f t="shared" si="23"/>
        <v/>
      </c>
      <c r="DN25" s="9" t="str">
        <f t="shared" si="23"/>
        <v/>
      </c>
      <c r="DO25" s="9" t="str">
        <f t="shared" si="23"/>
        <v/>
      </c>
      <c r="DS25" s="9">
        <f t="shared" si="34"/>
        <v>5.7116123559211376E-2</v>
      </c>
      <c r="DT25" s="9">
        <f t="shared" si="24"/>
        <v>5.7116123559211376E-2</v>
      </c>
      <c r="DU25" s="9" t="str">
        <f t="shared" si="24"/>
        <v/>
      </c>
      <c r="DV25" s="9" t="str">
        <f t="shared" si="24"/>
        <v/>
      </c>
      <c r="DW25" s="9" t="str">
        <f t="shared" si="24"/>
        <v/>
      </c>
      <c r="DX25" s="9" t="str">
        <f t="shared" si="24"/>
        <v/>
      </c>
      <c r="DY25" s="9" t="str">
        <f t="shared" si="24"/>
        <v/>
      </c>
      <c r="EA25" s="9">
        <f t="shared" si="35"/>
        <v>5.7116123559211376E-2</v>
      </c>
      <c r="EC25" s="9">
        <f t="shared" si="36"/>
        <v>1.9125671049481019</v>
      </c>
      <c r="ED25" s="9">
        <f t="shared" si="37"/>
        <v>1.8638255371364905</v>
      </c>
      <c r="EE25" s="9">
        <f t="shared" si="38"/>
        <v>1.9450508045462298</v>
      </c>
      <c r="EF25" s="9">
        <v>0.22403424625764978</v>
      </c>
      <c r="EG25" s="9">
        <v>-0.629342432239828</v>
      </c>
      <c r="EH25" s="9">
        <v>0.79276506294993954</v>
      </c>
      <c r="EJ25" s="9">
        <f t="shared" ca="1" si="25"/>
        <v>-0.15345977538335609</v>
      </c>
      <c r="EK25" s="9">
        <f t="shared" ca="1" si="25"/>
        <v>-0.46032884052918244</v>
      </c>
      <c r="EL25" s="9">
        <f t="shared" ca="1" si="25"/>
        <v>-3.9728798842483926E-2</v>
      </c>
      <c r="EM25" s="9">
        <f t="shared" ca="1" si="39"/>
        <v>1</v>
      </c>
      <c r="EN25" s="9">
        <f t="shared" ca="1" si="39"/>
        <v>1</v>
      </c>
      <c r="EO25" s="9">
        <f t="shared" ca="1" si="39"/>
        <v>1</v>
      </c>
    </row>
    <row r="26" spans="1:145" s="9" customFormat="1">
      <c r="A26" s="9">
        <v>7</v>
      </c>
      <c r="B26" s="9">
        <f t="shared" si="26"/>
        <v>8.3203125</v>
      </c>
      <c r="C26" s="9">
        <f t="shared" si="27"/>
        <v>0.12092937964470721</v>
      </c>
      <c r="D26" s="9">
        <f t="shared" si="28"/>
        <v>1.9669939816592721</v>
      </c>
      <c r="E26" s="9">
        <f t="shared" si="29"/>
        <v>6.9907996428432803E-2</v>
      </c>
      <c r="H26" s="9">
        <v>-1.3703999999999999E-2</v>
      </c>
      <c r="I26" s="9">
        <v>6.0705390000000001</v>
      </c>
      <c r="J26" s="9">
        <v>1.4242680000000001</v>
      </c>
      <c r="L26" s="9">
        <v>2.0680559999999999</v>
      </c>
      <c r="N26" s="9">
        <v>1.4242680000000001</v>
      </c>
      <c r="W26" s="9">
        <f t="shared" si="30"/>
        <v>1.3703999999999999E-2</v>
      </c>
      <c r="X26" s="9">
        <f t="shared" si="13"/>
        <v>6.0842429999999998</v>
      </c>
      <c r="Y26" s="9">
        <f t="shared" si="13"/>
        <v>1.437972</v>
      </c>
      <c r="Z26" s="9" t="str">
        <f t="shared" si="13"/>
        <v/>
      </c>
      <c r="AA26" s="9">
        <f t="shared" si="13"/>
        <v>2.0817600000000001</v>
      </c>
      <c r="AB26" s="9" t="str">
        <f t="shared" si="13"/>
        <v/>
      </c>
      <c r="AC26" s="9">
        <f t="shared" si="13"/>
        <v>1.437972</v>
      </c>
      <c r="AD26" s="9" t="str">
        <f t="shared" si="13"/>
        <v/>
      </c>
      <c r="AE26" s="9" t="str">
        <f t="shared" si="13"/>
        <v/>
      </c>
      <c r="AF26" s="9" t="str">
        <f t="shared" si="13"/>
        <v/>
      </c>
      <c r="AG26" s="9" t="str">
        <f t="shared" si="13"/>
        <v/>
      </c>
      <c r="AH26" s="9" t="str">
        <f t="shared" si="13"/>
        <v/>
      </c>
      <c r="AI26" s="9" t="str">
        <f t="shared" si="13"/>
        <v/>
      </c>
      <c r="AM26" s="9">
        <f t="shared" si="14"/>
        <v>6.0842429999999998</v>
      </c>
      <c r="AN26" s="9">
        <f t="shared" si="14"/>
        <v>1.437972</v>
      </c>
      <c r="AO26" s="9" t="str">
        <f t="shared" si="14"/>
        <v/>
      </c>
      <c r="AP26" s="9" t="str">
        <f t="shared" si="14"/>
        <v/>
      </c>
      <c r="AQ26" s="9" t="str">
        <f t="shared" si="14"/>
        <v/>
      </c>
      <c r="AR26" s="9" t="str">
        <f t="shared" si="14"/>
        <v/>
      </c>
      <c r="AS26" s="9" t="str">
        <f t="shared" si="14"/>
        <v/>
      </c>
      <c r="AT26" s="9" t="str">
        <f t="shared" si="14"/>
        <v/>
      </c>
      <c r="AW26" s="9">
        <f t="shared" si="15"/>
        <v>2.0283677327340186</v>
      </c>
      <c r="AX26" s="9">
        <f t="shared" si="15"/>
        <v>1.9282807613566606</v>
      </c>
      <c r="AY26" s="9" t="str">
        <f t="shared" si="15"/>
        <v/>
      </c>
      <c r="AZ26" s="9" t="str">
        <f t="shared" si="15"/>
        <v/>
      </c>
      <c r="BA26" s="9" t="str">
        <f t="shared" si="15"/>
        <v/>
      </c>
      <c r="BB26" s="9" t="str">
        <f t="shared" si="15"/>
        <v/>
      </c>
      <c r="BC26" s="9" t="str">
        <f t="shared" si="15"/>
        <v/>
      </c>
      <c r="BD26" s="9" t="str">
        <f t="shared" si="15"/>
        <v/>
      </c>
      <c r="BG26" s="9">
        <f t="shared" si="16"/>
        <v>7.1987192455426618E-2</v>
      </c>
      <c r="BH26" s="9">
        <f t="shared" si="16"/>
        <v>0.11412442560432526</v>
      </c>
      <c r="BI26" s="9">
        <f t="shared" si="16"/>
        <v>0</v>
      </c>
      <c r="BJ26" s="9">
        <f t="shared" si="16"/>
        <v>0</v>
      </c>
      <c r="BK26" s="9">
        <f t="shared" si="16"/>
        <v>0</v>
      </c>
      <c r="BL26" s="9">
        <f t="shared" si="16"/>
        <v>0</v>
      </c>
      <c r="BM26" s="9">
        <f t="shared" si="16"/>
        <v>0</v>
      </c>
      <c r="BN26" s="9">
        <f t="shared" si="16"/>
        <v>0</v>
      </c>
      <c r="BQ26" s="9">
        <f t="shared" si="31"/>
        <v>0.18611161805975188</v>
      </c>
      <c r="BR26" s="9">
        <f t="shared" si="17"/>
        <v>0.11412442560432526</v>
      </c>
      <c r="BS26" s="9" t="str">
        <f t="shared" si="17"/>
        <v/>
      </c>
      <c r="BT26" s="9">
        <f t="shared" si="17"/>
        <v>0</v>
      </c>
      <c r="BU26" s="9" t="str">
        <f t="shared" si="17"/>
        <v/>
      </c>
      <c r="BV26" s="9">
        <f t="shared" si="17"/>
        <v>0</v>
      </c>
      <c r="BW26" s="9" t="str">
        <f t="shared" si="17"/>
        <v/>
      </c>
      <c r="BZ26" s="9">
        <f t="shared" si="18"/>
        <v>1.9669939816592721</v>
      </c>
      <c r="CA26" s="9">
        <f t="shared" si="18"/>
        <v>1.9282807613566606</v>
      </c>
      <c r="CB26" s="9" t="str">
        <f t="shared" si="18"/>
        <v/>
      </c>
      <c r="CC26" s="9" t="str">
        <f t="shared" si="18"/>
        <v/>
      </c>
      <c r="CD26" s="9" t="str">
        <f t="shared" si="18"/>
        <v/>
      </c>
      <c r="CE26" s="9" t="str">
        <f t="shared" si="18"/>
        <v/>
      </c>
      <c r="CF26" s="9" t="str">
        <f t="shared" si="18"/>
        <v/>
      </c>
      <c r="CI26" s="9">
        <f t="shared" si="32"/>
        <v>1.9669939816592721</v>
      </c>
      <c r="CJ26" s="9" t="str">
        <f t="shared" si="19"/>
        <v/>
      </c>
      <c r="CK26" s="9" t="str">
        <f t="shared" si="19"/>
        <v/>
      </c>
      <c r="CL26" s="9" t="str">
        <f t="shared" si="19"/>
        <v/>
      </c>
      <c r="CM26" s="9" t="str">
        <f t="shared" si="19"/>
        <v/>
      </c>
      <c r="CN26" s="9" t="str">
        <f t="shared" si="19"/>
        <v/>
      </c>
      <c r="CO26" s="9" t="str">
        <f t="shared" si="19"/>
        <v/>
      </c>
      <c r="CQ26" s="9">
        <f t="shared" si="20"/>
        <v>1.9669939816592721</v>
      </c>
      <c r="CW26" s="9">
        <f t="shared" si="21"/>
        <v>9.2647147466298915E-2</v>
      </c>
      <c r="CX26" s="9">
        <f t="shared" si="21"/>
        <v>5.5564637122413711E-2</v>
      </c>
      <c r="CY26" s="9" t="str">
        <f t="shared" si="21"/>
        <v/>
      </c>
      <c r="CZ26" s="9" t="str">
        <f t="shared" si="21"/>
        <v/>
      </c>
      <c r="DA26" s="9" t="str">
        <f t="shared" si="21"/>
        <v/>
      </c>
      <c r="DB26" s="9" t="str">
        <f t="shared" si="21"/>
        <v/>
      </c>
      <c r="DC26" s="9" t="str">
        <f t="shared" si="21"/>
        <v/>
      </c>
      <c r="DD26" s="9" t="str">
        <f t="shared" si="21"/>
        <v/>
      </c>
      <c r="DE26" s="9" t="str">
        <f t="shared" si="22"/>
        <v/>
      </c>
      <c r="DI26" s="9">
        <f t="shared" si="33"/>
        <v>6.9907996428432803E-2</v>
      </c>
      <c r="DJ26" s="9">
        <f t="shared" si="23"/>
        <v>5.5564637122413711E-2</v>
      </c>
      <c r="DK26" s="9" t="str">
        <f t="shared" si="23"/>
        <v/>
      </c>
      <c r="DL26" s="9" t="str">
        <f t="shared" si="23"/>
        <v/>
      </c>
      <c r="DM26" s="9" t="str">
        <f t="shared" si="23"/>
        <v/>
      </c>
      <c r="DN26" s="9" t="str">
        <f t="shared" si="23"/>
        <v/>
      </c>
      <c r="DO26" s="9" t="str">
        <f t="shared" si="23"/>
        <v/>
      </c>
      <c r="DS26" s="9">
        <f t="shared" si="34"/>
        <v>6.9907996428432803E-2</v>
      </c>
      <c r="DT26" s="9" t="str">
        <f t="shared" si="24"/>
        <v/>
      </c>
      <c r="DU26" s="9" t="str">
        <f t="shared" si="24"/>
        <v/>
      </c>
      <c r="DV26" s="9" t="str">
        <f t="shared" si="24"/>
        <v/>
      </c>
      <c r="DW26" s="9" t="str">
        <f t="shared" si="24"/>
        <v/>
      </c>
      <c r="DX26" s="9" t="str">
        <f t="shared" si="24"/>
        <v/>
      </c>
      <c r="DY26" s="9" t="str">
        <f t="shared" si="24"/>
        <v/>
      </c>
      <c r="EA26" s="9">
        <f t="shared" si="35"/>
        <v>6.9907996428432803E-2</v>
      </c>
      <c r="EC26" s="9">
        <f t="shared" si="36"/>
        <v>1.9836156595751797</v>
      </c>
      <c r="ED26" s="9">
        <f t="shared" si="37"/>
        <v>1.8995000765293772</v>
      </c>
      <c r="EE26" s="9">
        <f t="shared" si="38"/>
        <v>1.9720991902750287</v>
      </c>
      <c r="EF26" s="9">
        <v>0.23776504498915019</v>
      </c>
      <c r="EG26" s="9">
        <v>-0.96546759423996265</v>
      </c>
      <c r="EH26" s="9">
        <v>7.3027534424948692E-2</v>
      </c>
      <c r="EJ26" s="9">
        <f t="shared" ca="1" si="25"/>
        <v>-0.24505153952732084</v>
      </c>
      <c r="EK26" s="9">
        <f t="shared" ca="1" si="25"/>
        <v>-0.41062582530848613</v>
      </c>
      <c r="EL26" s="9">
        <f t="shared" ca="1" si="25"/>
        <v>-0.99726536843727076</v>
      </c>
      <c r="EM26" s="9">
        <f t="shared" ca="1" si="39"/>
        <v>1</v>
      </c>
      <c r="EN26" s="9">
        <f t="shared" ca="1" si="39"/>
        <v>1</v>
      </c>
      <c r="EO26" s="9">
        <f t="shared" ca="1" si="39"/>
        <v>1</v>
      </c>
    </row>
    <row r="27" spans="1:145" s="9" customFormat="1">
      <c r="A27" s="9">
        <v>8</v>
      </c>
      <c r="B27" s="9">
        <f t="shared" si="26"/>
        <v>8.5234375</v>
      </c>
      <c r="C27" s="9">
        <f t="shared" si="27"/>
        <v>0.12092937964470721</v>
      </c>
      <c r="D27" s="9">
        <f t="shared" si="28"/>
        <v>1.9367478318530311</v>
      </c>
      <c r="E27" s="9">
        <f t="shared" si="29"/>
        <v>6.3584212526286488E-2</v>
      </c>
      <c r="H27" s="9">
        <v>-1.2045999999999999E-2</v>
      </c>
      <c r="I27" s="9">
        <v>6.0813790000000001</v>
      </c>
      <c r="J27" s="9">
        <v>1.4228639999999999</v>
      </c>
      <c r="L27" s="9">
        <v>2.0704159999999998</v>
      </c>
      <c r="N27" s="9">
        <v>1.4228639999999999</v>
      </c>
      <c r="W27" s="9">
        <f t="shared" si="30"/>
        <v>1.2045999999999999E-2</v>
      </c>
      <c r="X27" s="9">
        <f t="shared" si="13"/>
        <v>6.0934249999999999</v>
      </c>
      <c r="Y27" s="9">
        <f t="shared" si="13"/>
        <v>1.4349099999999999</v>
      </c>
      <c r="Z27" s="9" t="str">
        <f t="shared" si="13"/>
        <v/>
      </c>
      <c r="AA27" s="9">
        <f t="shared" si="13"/>
        <v>2.0824619999999996</v>
      </c>
      <c r="AB27" s="9" t="str">
        <f t="shared" si="13"/>
        <v/>
      </c>
      <c r="AC27" s="9">
        <f t="shared" si="13"/>
        <v>1.4349099999999999</v>
      </c>
      <c r="AD27" s="9" t="str">
        <f t="shared" si="13"/>
        <v/>
      </c>
      <c r="AE27" s="9" t="str">
        <f t="shared" si="13"/>
        <v/>
      </c>
      <c r="AF27" s="9" t="str">
        <f t="shared" si="13"/>
        <v/>
      </c>
      <c r="AG27" s="9" t="str">
        <f t="shared" si="13"/>
        <v/>
      </c>
      <c r="AH27" s="9" t="str">
        <f t="shared" si="13"/>
        <v/>
      </c>
      <c r="AI27" s="9" t="str">
        <f t="shared" si="13"/>
        <v/>
      </c>
      <c r="AM27" s="9">
        <f t="shared" si="14"/>
        <v>6.0934249999999999</v>
      </c>
      <c r="AN27" s="9">
        <f t="shared" si="14"/>
        <v>1.4349099999999999</v>
      </c>
      <c r="AO27" s="9" t="str">
        <f t="shared" si="14"/>
        <v/>
      </c>
      <c r="AP27" s="9" t="str">
        <f t="shared" si="14"/>
        <v/>
      </c>
      <c r="AQ27" s="9" t="str">
        <f t="shared" si="14"/>
        <v/>
      </c>
      <c r="AR27" s="9" t="str">
        <f t="shared" si="14"/>
        <v/>
      </c>
      <c r="AS27" s="9" t="str">
        <f t="shared" si="14"/>
        <v/>
      </c>
      <c r="AT27" s="9" t="str">
        <f t="shared" si="14"/>
        <v/>
      </c>
      <c r="AW27" s="9">
        <f t="shared" si="15"/>
        <v>1.9124096541838884</v>
      </c>
      <c r="AX27" s="9">
        <f t="shared" si="15"/>
        <v>1.9548203622599374</v>
      </c>
      <c r="AY27" s="9" t="str">
        <f t="shared" si="15"/>
        <v/>
      </c>
      <c r="AZ27" s="9" t="str">
        <f t="shared" si="15"/>
        <v/>
      </c>
      <c r="BA27" s="9" t="str">
        <f t="shared" si="15"/>
        <v/>
      </c>
      <c r="BB27" s="9" t="str">
        <f t="shared" si="15"/>
        <v/>
      </c>
      <c r="BC27" s="9" t="str">
        <f t="shared" si="15"/>
        <v/>
      </c>
      <c r="BD27" s="9" t="str">
        <f t="shared" si="15"/>
        <v/>
      </c>
      <c r="BG27" s="9">
        <f t="shared" si="16"/>
        <v>8.6584220504476436E-2</v>
      </c>
      <c r="BH27" s="9">
        <f t="shared" si="16"/>
        <v>0.11660249530839942</v>
      </c>
      <c r="BI27" s="9">
        <f t="shared" si="16"/>
        <v>0</v>
      </c>
      <c r="BJ27" s="9">
        <f t="shared" si="16"/>
        <v>0</v>
      </c>
      <c r="BK27" s="9">
        <f t="shared" si="16"/>
        <v>0</v>
      </c>
      <c r="BL27" s="9">
        <f t="shared" si="16"/>
        <v>0</v>
      </c>
      <c r="BM27" s="9">
        <f t="shared" si="16"/>
        <v>0</v>
      </c>
      <c r="BN27" s="9">
        <f t="shared" si="16"/>
        <v>0</v>
      </c>
      <c r="BQ27" s="9">
        <f t="shared" si="31"/>
        <v>0.20318671581287584</v>
      </c>
      <c r="BR27" s="9">
        <f t="shared" si="17"/>
        <v>0.11660249530839942</v>
      </c>
      <c r="BS27" s="9" t="str">
        <f t="shared" si="17"/>
        <v/>
      </c>
      <c r="BT27" s="9">
        <f t="shared" si="17"/>
        <v>0</v>
      </c>
      <c r="BU27" s="9" t="str">
        <f t="shared" si="17"/>
        <v/>
      </c>
      <c r="BV27" s="9">
        <f t="shared" si="17"/>
        <v>0</v>
      </c>
      <c r="BW27" s="9" t="str">
        <f t="shared" si="17"/>
        <v/>
      </c>
      <c r="BZ27" s="9">
        <f t="shared" si="18"/>
        <v>1.9367478318530311</v>
      </c>
      <c r="CA27" s="9">
        <f t="shared" si="18"/>
        <v>1.9548203622599374</v>
      </c>
      <c r="CB27" s="9" t="str">
        <f t="shared" si="18"/>
        <v/>
      </c>
      <c r="CC27" s="9" t="str">
        <f t="shared" si="18"/>
        <v/>
      </c>
      <c r="CD27" s="9" t="str">
        <f t="shared" si="18"/>
        <v/>
      </c>
      <c r="CE27" s="9" t="str">
        <f t="shared" si="18"/>
        <v/>
      </c>
      <c r="CF27" s="9" t="str">
        <f t="shared" si="18"/>
        <v/>
      </c>
      <c r="CI27" s="9">
        <f t="shared" si="32"/>
        <v>1.9367478318530311</v>
      </c>
      <c r="CJ27" s="9" t="str">
        <f t="shared" si="19"/>
        <v/>
      </c>
      <c r="CK27" s="9" t="str">
        <f t="shared" si="19"/>
        <v/>
      </c>
      <c r="CL27" s="9" t="str">
        <f t="shared" si="19"/>
        <v/>
      </c>
      <c r="CM27" s="9" t="str">
        <f t="shared" si="19"/>
        <v/>
      </c>
      <c r="CN27" s="9" t="str">
        <f t="shared" si="19"/>
        <v/>
      </c>
      <c r="CO27" s="9" t="str">
        <f t="shared" si="19"/>
        <v/>
      </c>
      <c r="CQ27" s="9">
        <f t="shared" si="20"/>
        <v>1.9367478318530311</v>
      </c>
      <c r="CW27" s="9">
        <f t="shared" si="21"/>
        <v>7.614634935170031E-2</v>
      </c>
      <c r="CX27" s="9">
        <f t="shared" si="21"/>
        <v>5.4256086039608423E-2</v>
      </c>
      <c r="CY27" s="9" t="str">
        <f t="shared" si="21"/>
        <v/>
      </c>
      <c r="CZ27" s="9" t="str">
        <f t="shared" si="21"/>
        <v/>
      </c>
      <c r="DA27" s="9" t="str">
        <f t="shared" si="21"/>
        <v/>
      </c>
      <c r="DB27" s="9" t="str">
        <f t="shared" si="21"/>
        <v/>
      </c>
      <c r="DC27" s="9" t="str">
        <f t="shared" si="21"/>
        <v/>
      </c>
      <c r="DD27" s="9" t="str">
        <f t="shared" si="21"/>
        <v/>
      </c>
      <c r="DE27" s="9" t="str">
        <f t="shared" si="22"/>
        <v/>
      </c>
      <c r="DI27" s="9">
        <f t="shared" si="33"/>
        <v>6.3584212526286488E-2</v>
      </c>
      <c r="DJ27" s="9">
        <f t="shared" si="23"/>
        <v>5.4256086039608423E-2</v>
      </c>
      <c r="DK27" s="9" t="str">
        <f t="shared" si="23"/>
        <v/>
      </c>
      <c r="DL27" s="9" t="str">
        <f t="shared" si="23"/>
        <v/>
      </c>
      <c r="DM27" s="9" t="str">
        <f t="shared" si="23"/>
        <v/>
      </c>
      <c r="DN27" s="9" t="str">
        <f t="shared" si="23"/>
        <v/>
      </c>
      <c r="DO27" s="9" t="str">
        <f t="shared" si="23"/>
        <v/>
      </c>
      <c r="DS27" s="9">
        <f t="shared" si="34"/>
        <v>6.3584212526286488E-2</v>
      </c>
      <c r="DT27" s="9" t="str">
        <f t="shared" si="24"/>
        <v/>
      </c>
      <c r="DU27" s="9" t="str">
        <f t="shared" si="24"/>
        <v/>
      </c>
      <c r="DV27" s="9" t="str">
        <f t="shared" si="24"/>
        <v/>
      </c>
      <c r="DW27" s="9" t="str">
        <f t="shared" si="24"/>
        <v/>
      </c>
      <c r="DX27" s="9" t="str">
        <f t="shared" si="24"/>
        <v/>
      </c>
      <c r="DY27" s="9" t="str">
        <f t="shared" si="24"/>
        <v/>
      </c>
      <c r="EA27" s="9">
        <f t="shared" si="35"/>
        <v>6.3584212526286488E-2</v>
      </c>
      <c r="EC27" s="9">
        <f t="shared" si="36"/>
        <v>1.9230376401253939</v>
      </c>
      <c r="ED27" s="9">
        <f t="shared" si="37"/>
        <v>1.9873702745579631</v>
      </c>
      <c r="EE27" s="9">
        <f t="shared" si="38"/>
        <v>1.9393219940750446</v>
      </c>
      <c r="EF27" s="9">
        <v>-0.21562257646847904</v>
      </c>
      <c r="EG27" s="9">
        <v>0.79614798538244225</v>
      </c>
      <c r="EH27" s="9">
        <v>4.0484298220241799E-2</v>
      </c>
      <c r="EJ27" s="9">
        <f t="shared" ca="1" si="25"/>
        <v>0.33225359215611361</v>
      </c>
      <c r="EK27" s="9">
        <f t="shared" ca="1" si="25"/>
        <v>0.2891270879421235</v>
      </c>
      <c r="EL27" s="9">
        <f t="shared" ca="1" si="25"/>
        <v>0.43535623482723784</v>
      </c>
      <c r="EM27" s="9">
        <f t="shared" ca="1" si="39"/>
        <v>2</v>
      </c>
      <c r="EN27" s="9">
        <f t="shared" ca="1" si="39"/>
        <v>2</v>
      </c>
      <c r="EO27" s="9">
        <f t="shared" ca="1" si="39"/>
        <v>2</v>
      </c>
    </row>
    <row r="28" spans="1:145" s="9" customFormat="1">
      <c r="A28" s="9">
        <v>9</v>
      </c>
      <c r="B28" s="9">
        <f t="shared" si="26"/>
        <v>8.7265625</v>
      </c>
      <c r="C28" s="9">
        <f t="shared" si="27"/>
        <v>0.12092937964470721</v>
      </c>
      <c r="D28" s="9">
        <f t="shared" si="28"/>
        <v>1.9689330300823067</v>
      </c>
      <c r="E28" s="9">
        <f t="shared" si="29"/>
        <v>6.7136512029958864E-2</v>
      </c>
      <c r="H28" s="9">
        <v>-1.0883E-2</v>
      </c>
      <c r="I28" s="9">
        <v>6.0761719999999997</v>
      </c>
      <c r="J28" s="9">
        <v>1.4240349999999999</v>
      </c>
      <c r="L28" s="9">
        <v>2.0709019999999998</v>
      </c>
      <c r="N28" s="9">
        <v>1.4240349999999999</v>
      </c>
      <c r="W28" s="9">
        <f t="shared" si="30"/>
        <v>1.0883E-2</v>
      </c>
      <c r="X28" s="9">
        <f t="shared" si="13"/>
        <v>6.0870549999999994</v>
      </c>
      <c r="Y28" s="9">
        <f t="shared" si="13"/>
        <v>1.4349179999999999</v>
      </c>
      <c r="Z28" s="9" t="str">
        <f t="shared" si="13"/>
        <v/>
      </c>
      <c r="AA28" s="9">
        <f t="shared" si="13"/>
        <v>2.081785</v>
      </c>
      <c r="AB28" s="9" t="str">
        <f t="shared" si="13"/>
        <v/>
      </c>
      <c r="AC28" s="9">
        <f t="shared" si="13"/>
        <v>1.4349179999999999</v>
      </c>
      <c r="AD28" s="9" t="str">
        <f t="shared" si="13"/>
        <v/>
      </c>
      <c r="AE28" s="9" t="str">
        <f t="shared" si="13"/>
        <v/>
      </c>
      <c r="AF28" s="9" t="str">
        <f t="shared" si="13"/>
        <v/>
      </c>
      <c r="AG28" s="9" t="str">
        <f t="shared" si="13"/>
        <v/>
      </c>
      <c r="AH28" s="9" t="str">
        <f t="shared" si="13"/>
        <v/>
      </c>
      <c r="AI28" s="9" t="str">
        <f t="shared" si="13"/>
        <v/>
      </c>
      <c r="AM28" s="9">
        <f t="shared" si="14"/>
        <v>6.0870549999999994</v>
      </c>
      <c r="AN28" s="9">
        <f t="shared" si="14"/>
        <v>1.4349179999999999</v>
      </c>
      <c r="AO28" s="9" t="str">
        <f t="shared" si="14"/>
        <v/>
      </c>
      <c r="AP28" s="9" t="str">
        <f t="shared" si="14"/>
        <v/>
      </c>
      <c r="AQ28" s="9" t="str">
        <f t="shared" si="14"/>
        <v/>
      </c>
      <c r="AR28" s="9" t="str">
        <f t="shared" si="14"/>
        <v/>
      </c>
      <c r="AS28" s="9" t="str">
        <f t="shared" si="14"/>
        <v/>
      </c>
      <c r="AT28" s="9" t="str">
        <f t="shared" si="14"/>
        <v/>
      </c>
      <c r="AW28" s="9">
        <f t="shared" si="15"/>
        <v>1.9905150686053521</v>
      </c>
      <c r="AX28" s="9">
        <f t="shared" si="15"/>
        <v>1.9547517512611619</v>
      </c>
      <c r="AY28" s="9" t="str">
        <f t="shared" si="15"/>
        <v/>
      </c>
      <c r="AZ28" s="9" t="str">
        <f t="shared" si="15"/>
        <v/>
      </c>
      <c r="BA28" s="9" t="str">
        <f t="shared" si="15"/>
        <v/>
      </c>
      <c r="BB28" s="9" t="str">
        <f t="shared" si="15"/>
        <v/>
      </c>
      <c r="BC28" s="9" t="str">
        <f t="shared" si="15"/>
        <v/>
      </c>
      <c r="BD28" s="9" t="str">
        <f t="shared" si="15"/>
        <v/>
      </c>
      <c r="BG28" s="9">
        <f t="shared" si="16"/>
        <v>7.6613901361040695E-2</v>
      </c>
      <c r="BH28" s="9">
        <f t="shared" si="16"/>
        <v>0.11659626691137023</v>
      </c>
      <c r="BI28" s="9">
        <f t="shared" si="16"/>
        <v>0</v>
      </c>
      <c r="BJ28" s="9">
        <f t="shared" si="16"/>
        <v>0</v>
      </c>
      <c r="BK28" s="9">
        <f t="shared" si="16"/>
        <v>0</v>
      </c>
      <c r="BL28" s="9">
        <f t="shared" si="16"/>
        <v>0</v>
      </c>
      <c r="BM28" s="9">
        <f t="shared" si="16"/>
        <v>0</v>
      </c>
      <c r="BN28" s="9">
        <f t="shared" si="16"/>
        <v>0</v>
      </c>
      <c r="BQ28" s="9">
        <f t="shared" si="31"/>
        <v>0.19321016827241094</v>
      </c>
      <c r="BR28" s="9">
        <f t="shared" si="17"/>
        <v>0.11659626691137023</v>
      </c>
      <c r="BS28" s="9" t="str">
        <f t="shared" si="17"/>
        <v/>
      </c>
      <c r="BT28" s="9">
        <f t="shared" si="17"/>
        <v>0</v>
      </c>
      <c r="BU28" s="9" t="str">
        <f t="shared" si="17"/>
        <v/>
      </c>
      <c r="BV28" s="9">
        <f t="shared" si="17"/>
        <v>0</v>
      </c>
      <c r="BW28" s="9" t="str">
        <f t="shared" si="17"/>
        <v/>
      </c>
      <c r="BZ28" s="9">
        <f t="shared" si="18"/>
        <v>1.9689330300823067</v>
      </c>
      <c r="CA28" s="9">
        <f t="shared" si="18"/>
        <v>1.9547517512611619</v>
      </c>
      <c r="CB28" s="9" t="str">
        <f t="shared" si="18"/>
        <v/>
      </c>
      <c r="CC28" s="9" t="str">
        <f t="shared" si="18"/>
        <v/>
      </c>
      <c r="CD28" s="9" t="str">
        <f t="shared" si="18"/>
        <v/>
      </c>
      <c r="CE28" s="9" t="str">
        <f t="shared" si="18"/>
        <v/>
      </c>
      <c r="CF28" s="9" t="str">
        <f t="shared" si="18"/>
        <v/>
      </c>
      <c r="CI28" s="9">
        <f t="shared" si="32"/>
        <v>1.9689330300823067</v>
      </c>
      <c r="CJ28" s="9" t="str">
        <f t="shared" si="19"/>
        <v/>
      </c>
      <c r="CK28" s="9" t="str">
        <f t="shared" si="19"/>
        <v/>
      </c>
      <c r="CL28" s="9" t="str">
        <f t="shared" si="19"/>
        <v/>
      </c>
      <c r="CM28" s="9" t="str">
        <f t="shared" si="19"/>
        <v/>
      </c>
      <c r="CN28" s="9" t="str">
        <f t="shared" si="19"/>
        <v/>
      </c>
      <c r="CO28" s="9" t="str">
        <f t="shared" si="19"/>
        <v/>
      </c>
      <c r="CQ28" s="9">
        <f t="shared" si="20"/>
        <v>1.9689330300823067</v>
      </c>
      <c r="CW28" s="9">
        <f t="shared" si="21"/>
        <v>8.6733925411777824E-2</v>
      </c>
      <c r="CX28" s="9">
        <f t="shared" si="21"/>
        <v>5.4259304761328911E-2</v>
      </c>
      <c r="CY28" s="9" t="str">
        <f t="shared" si="21"/>
        <v/>
      </c>
      <c r="CZ28" s="9" t="str">
        <f t="shared" si="21"/>
        <v/>
      </c>
      <c r="DA28" s="9" t="str">
        <f t="shared" si="21"/>
        <v/>
      </c>
      <c r="DB28" s="9" t="str">
        <f t="shared" si="21"/>
        <v/>
      </c>
      <c r="DC28" s="9" t="str">
        <f t="shared" si="21"/>
        <v/>
      </c>
      <c r="DD28" s="9" t="str">
        <f t="shared" si="21"/>
        <v/>
      </c>
      <c r="DE28" s="9" t="str">
        <f t="shared" si="22"/>
        <v/>
      </c>
      <c r="DI28" s="9">
        <f t="shared" si="33"/>
        <v>6.7136512029958864E-2</v>
      </c>
      <c r="DJ28" s="9">
        <f t="shared" si="23"/>
        <v>5.4259304761328911E-2</v>
      </c>
      <c r="DK28" s="9" t="str">
        <f t="shared" si="23"/>
        <v/>
      </c>
      <c r="DL28" s="9" t="str">
        <f t="shared" si="23"/>
        <v/>
      </c>
      <c r="DM28" s="9" t="str">
        <f t="shared" si="23"/>
        <v/>
      </c>
      <c r="DN28" s="9" t="str">
        <f t="shared" si="23"/>
        <v/>
      </c>
      <c r="DO28" s="9" t="str">
        <f t="shared" si="23"/>
        <v/>
      </c>
      <c r="DS28" s="9">
        <f t="shared" si="34"/>
        <v>6.7136512029958864E-2</v>
      </c>
      <c r="DT28" s="9" t="str">
        <f t="shared" si="24"/>
        <v/>
      </c>
      <c r="DU28" s="9" t="str">
        <f t="shared" si="24"/>
        <v/>
      </c>
      <c r="DV28" s="9" t="str">
        <f t="shared" si="24"/>
        <v/>
      </c>
      <c r="DW28" s="9" t="str">
        <f t="shared" si="24"/>
        <v/>
      </c>
      <c r="DX28" s="9" t="str">
        <f t="shared" si="24"/>
        <v/>
      </c>
      <c r="DY28" s="9" t="str">
        <f t="shared" si="24"/>
        <v/>
      </c>
      <c r="EA28" s="9">
        <f t="shared" si="35"/>
        <v>6.7136512029958864E-2</v>
      </c>
      <c r="EC28" s="9">
        <f t="shared" si="36"/>
        <v>1.9654445406775851</v>
      </c>
      <c r="ED28" s="9">
        <f t="shared" si="37"/>
        <v>1.9038574833922415</v>
      </c>
      <c r="EE28" s="9">
        <f t="shared" si="38"/>
        <v>1.9306594669439185</v>
      </c>
      <c r="EF28" s="9">
        <v>-5.1961135591388485E-2</v>
      </c>
      <c r="EG28" s="9">
        <v>-0.96930187050864358</v>
      </c>
      <c r="EH28" s="9">
        <v>-0.57008566547676742</v>
      </c>
      <c r="EJ28" s="9">
        <f t="shared" ca="1" si="25"/>
        <v>-0.13108498838649341</v>
      </c>
      <c r="EK28" s="9">
        <f t="shared" ca="1" si="25"/>
        <v>-0.33434396186399851</v>
      </c>
      <c r="EL28" s="9">
        <f t="shared" ca="1" si="25"/>
        <v>-0.14765026770483503</v>
      </c>
      <c r="EM28" s="9">
        <f t="shared" ca="1" si="39"/>
        <v>1</v>
      </c>
      <c r="EN28" s="9">
        <f t="shared" ca="1" si="39"/>
        <v>1</v>
      </c>
      <c r="EO28" s="9">
        <f t="shared" ca="1" si="39"/>
        <v>1</v>
      </c>
    </row>
    <row r="29" spans="1:145" s="9" customFormat="1">
      <c r="A29" s="9">
        <v>10</v>
      </c>
      <c r="B29" s="9">
        <f t="shared" si="26"/>
        <v>8.9296875</v>
      </c>
      <c r="C29" s="9">
        <f t="shared" si="27"/>
        <v>0.12092937964470721</v>
      </c>
      <c r="D29" s="9">
        <f t="shared" si="28"/>
        <v>1.9249316727401224</v>
      </c>
      <c r="E29" s="9">
        <f t="shared" si="29"/>
        <v>6.2873500095422433E-2</v>
      </c>
      <c r="H29" s="9">
        <v>-1.14E-2</v>
      </c>
      <c r="I29" s="9">
        <v>6.083761</v>
      </c>
      <c r="J29" s="9">
        <v>1.424104</v>
      </c>
      <c r="L29" s="9">
        <v>2.0719979999999998</v>
      </c>
      <c r="N29" s="9">
        <v>1.424104</v>
      </c>
      <c r="W29" s="9">
        <f t="shared" si="30"/>
        <v>1.14E-2</v>
      </c>
      <c r="X29" s="9">
        <f t="shared" si="13"/>
        <v>6.0951610000000001</v>
      </c>
      <c r="Y29" s="9">
        <f t="shared" si="13"/>
        <v>1.4355040000000001</v>
      </c>
      <c r="Z29" s="9" t="str">
        <f t="shared" si="13"/>
        <v/>
      </c>
      <c r="AA29" s="9">
        <f t="shared" si="13"/>
        <v>2.0833979999999999</v>
      </c>
      <c r="AB29" s="9" t="str">
        <f t="shared" si="13"/>
        <v/>
      </c>
      <c r="AC29" s="9">
        <f t="shared" si="13"/>
        <v>1.4355040000000001</v>
      </c>
      <c r="AD29" s="9" t="str">
        <f t="shared" si="13"/>
        <v/>
      </c>
      <c r="AE29" s="9" t="str">
        <f t="shared" si="13"/>
        <v/>
      </c>
      <c r="AF29" s="9" t="str">
        <f t="shared" si="13"/>
        <v/>
      </c>
      <c r="AG29" s="9" t="str">
        <f t="shared" si="13"/>
        <v/>
      </c>
      <c r="AH29" s="9" t="str">
        <f t="shared" si="13"/>
        <v/>
      </c>
      <c r="AI29" s="9" t="str">
        <f t="shared" si="13"/>
        <v/>
      </c>
      <c r="AM29" s="9">
        <f t="shared" si="14"/>
        <v>6.0951610000000001</v>
      </c>
      <c r="AN29" s="9">
        <f t="shared" si="14"/>
        <v>1.4355040000000001</v>
      </c>
      <c r="AO29" s="9" t="str">
        <f t="shared" si="14"/>
        <v/>
      </c>
      <c r="AP29" s="9" t="str">
        <f t="shared" si="14"/>
        <v/>
      </c>
      <c r="AQ29" s="9" t="str">
        <f t="shared" si="14"/>
        <v/>
      </c>
      <c r="AR29" s="9" t="str">
        <f t="shared" si="14"/>
        <v/>
      </c>
      <c r="AS29" s="9" t="str">
        <f t="shared" si="14"/>
        <v/>
      </c>
      <c r="AT29" s="9" t="str">
        <f t="shared" si="14"/>
        <v/>
      </c>
      <c r="AW29" s="9">
        <f t="shared" si="15"/>
        <v>1.8926553092066964</v>
      </c>
      <c r="AX29" s="9">
        <f t="shared" si="15"/>
        <v>1.949715951730403</v>
      </c>
      <c r="AY29" s="9" t="str">
        <f t="shared" si="15"/>
        <v/>
      </c>
      <c r="AZ29" s="9" t="str">
        <f t="shared" si="15"/>
        <v/>
      </c>
      <c r="BA29" s="9" t="str">
        <f t="shared" si="15"/>
        <v/>
      </c>
      <c r="BB29" s="9" t="str">
        <f t="shared" si="15"/>
        <v/>
      </c>
      <c r="BC29" s="9" t="str">
        <f t="shared" si="15"/>
        <v/>
      </c>
      <c r="BD29" s="9" t="str">
        <f t="shared" si="15"/>
        <v/>
      </c>
      <c r="BG29" s="9">
        <f t="shared" si="16"/>
        <v>8.9178578426911251E-2</v>
      </c>
      <c r="BH29" s="9">
        <f t="shared" si="16"/>
        <v>0.11613653226829558</v>
      </c>
      <c r="BI29" s="9">
        <f t="shared" si="16"/>
        <v>0</v>
      </c>
      <c r="BJ29" s="9">
        <f t="shared" si="16"/>
        <v>0</v>
      </c>
      <c r="BK29" s="9">
        <f t="shared" si="16"/>
        <v>0</v>
      </c>
      <c r="BL29" s="9">
        <f t="shared" si="16"/>
        <v>0</v>
      </c>
      <c r="BM29" s="9">
        <f t="shared" si="16"/>
        <v>0</v>
      </c>
      <c r="BN29" s="9">
        <f t="shared" si="16"/>
        <v>0</v>
      </c>
      <c r="BQ29" s="9">
        <f t="shared" si="31"/>
        <v>0.20531511069520683</v>
      </c>
      <c r="BR29" s="9">
        <f t="shared" si="17"/>
        <v>0.11613653226829558</v>
      </c>
      <c r="BS29" s="9" t="str">
        <f t="shared" si="17"/>
        <v/>
      </c>
      <c r="BT29" s="9">
        <f t="shared" si="17"/>
        <v>0</v>
      </c>
      <c r="BU29" s="9" t="str">
        <f t="shared" si="17"/>
        <v/>
      </c>
      <c r="BV29" s="9">
        <f t="shared" si="17"/>
        <v>0</v>
      </c>
      <c r="BW29" s="9" t="str">
        <f t="shared" si="17"/>
        <v/>
      </c>
      <c r="BZ29" s="9">
        <f t="shared" si="18"/>
        <v>1.9249316727401224</v>
      </c>
      <c r="CA29" s="9">
        <f t="shared" si="18"/>
        <v>1.949715951730403</v>
      </c>
      <c r="CB29" s="9" t="str">
        <f t="shared" si="18"/>
        <v/>
      </c>
      <c r="CC29" s="9" t="str">
        <f t="shared" si="18"/>
        <v/>
      </c>
      <c r="CD29" s="9" t="str">
        <f t="shared" si="18"/>
        <v/>
      </c>
      <c r="CE29" s="9" t="str">
        <f t="shared" si="18"/>
        <v/>
      </c>
      <c r="CF29" s="9" t="str">
        <f t="shared" si="18"/>
        <v/>
      </c>
      <c r="CI29" s="9">
        <f t="shared" si="32"/>
        <v>1.9249316727401224</v>
      </c>
      <c r="CJ29" s="9" t="str">
        <f t="shared" si="19"/>
        <v/>
      </c>
      <c r="CK29" s="9" t="str">
        <f t="shared" si="19"/>
        <v/>
      </c>
      <c r="CL29" s="9" t="str">
        <f t="shared" si="19"/>
        <v/>
      </c>
      <c r="CM29" s="9" t="str">
        <f t="shared" si="19"/>
        <v/>
      </c>
      <c r="CN29" s="9" t="str">
        <f t="shared" si="19"/>
        <v/>
      </c>
      <c r="CO29" s="9" t="str">
        <f t="shared" si="19"/>
        <v/>
      </c>
      <c r="CQ29" s="9">
        <f t="shared" si="20"/>
        <v>1.9249316727401224</v>
      </c>
      <c r="CW29" s="9">
        <f t="shared" si="21"/>
        <v>7.3781044409028718E-2</v>
      </c>
      <c r="CX29" s="9">
        <f t="shared" si="21"/>
        <v>5.4497847085835438E-2</v>
      </c>
      <c r="CY29" s="9" t="str">
        <f t="shared" si="21"/>
        <v/>
      </c>
      <c r="CZ29" s="9" t="str">
        <f t="shared" si="21"/>
        <v/>
      </c>
      <c r="DA29" s="9" t="str">
        <f t="shared" si="21"/>
        <v/>
      </c>
      <c r="DB29" s="9" t="str">
        <f t="shared" si="21"/>
        <v/>
      </c>
      <c r="DC29" s="9" t="str">
        <f t="shared" si="21"/>
        <v/>
      </c>
      <c r="DD29" s="9" t="str">
        <f t="shared" si="21"/>
        <v/>
      </c>
      <c r="DE29" s="9" t="str">
        <f t="shared" si="22"/>
        <v/>
      </c>
      <c r="DI29" s="9">
        <f t="shared" si="33"/>
        <v>6.2873500095422433E-2</v>
      </c>
      <c r="DJ29" s="9">
        <f t="shared" si="23"/>
        <v>5.4497847085835438E-2</v>
      </c>
      <c r="DK29" s="9" t="str">
        <f t="shared" si="23"/>
        <v/>
      </c>
      <c r="DL29" s="9" t="str">
        <f t="shared" si="23"/>
        <v/>
      </c>
      <c r="DM29" s="9" t="str">
        <f t="shared" si="23"/>
        <v/>
      </c>
      <c r="DN29" s="9" t="str">
        <f t="shared" si="23"/>
        <v/>
      </c>
      <c r="DO29" s="9" t="str">
        <f t="shared" si="23"/>
        <v/>
      </c>
      <c r="DS29" s="9">
        <f t="shared" si="34"/>
        <v>6.2873500095422433E-2</v>
      </c>
      <c r="DT29" s="9" t="str">
        <f t="shared" si="24"/>
        <v/>
      </c>
      <c r="DU29" s="9" t="str">
        <f t="shared" si="24"/>
        <v/>
      </c>
      <c r="DV29" s="9" t="str">
        <f t="shared" si="24"/>
        <v/>
      </c>
      <c r="DW29" s="9" t="str">
        <f t="shared" si="24"/>
        <v/>
      </c>
      <c r="DX29" s="9" t="str">
        <f t="shared" si="24"/>
        <v/>
      </c>
      <c r="DY29" s="9" t="str">
        <f t="shared" si="24"/>
        <v/>
      </c>
      <c r="EA29" s="9">
        <f t="shared" si="35"/>
        <v>6.2873500095422433E-2</v>
      </c>
      <c r="EC29" s="9">
        <f t="shared" si="36"/>
        <v>1.9435218350088828</v>
      </c>
      <c r="ED29" s="9">
        <f t="shared" si="37"/>
        <v>1.8868320919012016</v>
      </c>
      <c r="EE29" s="9">
        <f t="shared" si="38"/>
        <v>1.9332722743012722</v>
      </c>
      <c r="EF29" s="9">
        <v>0.29567563823464926</v>
      </c>
      <c r="EG29" s="9">
        <v>-0.60597200380283445</v>
      </c>
      <c r="EH29" s="9">
        <v>0.13265686733665683</v>
      </c>
      <c r="EJ29" s="9">
        <f t="shared" ca="1" si="25"/>
        <v>0.87785814378907945</v>
      </c>
      <c r="EK29" s="9">
        <f t="shared" ca="1" si="25"/>
        <v>0.22861277650842471</v>
      </c>
      <c r="EL29" s="9">
        <f t="shared" ca="1" si="25"/>
        <v>0.32921131447161578</v>
      </c>
      <c r="EM29" s="9">
        <f t="shared" ca="1" si="39"/>
        <v>2</v>
      </c>
      <c r="EN29" s="9">
        <f t="shared" ca="1" si="39"/>
        <v>2</v>
      </c>
      <c r="EO29" s="9">
        <f t="shared" ca="1" si="39"/>
        <v>2</v>
      </c>
    </row>
    <row r="30" spans="1:145" s="9" customFormat="1">
      <c r="A30" s="9">
        <v>11</v>
      </c>
      <c r="B30" s="9">
        <f t="shared" si="26"/>
        <v>9.1328125</v>
      </c>
      <c r="C30" s="9">
        <f t="shared" si="27"/>
        <v>0.12092937964470721</v>
      </c>
      <c r="D30" s="9">
        <f t="shared" si="28"/>
        <v>1.9255087628915657</v>
      </c>
      <c r="E30" s="9">
        <f t="shared" si="29"/>
        <v>6.3047746029893117E-2</v>
      </c>
      <c r="H30" s="9">
        <v>-9.9179999999999997E-3</v>
      </c>
      <c r="I30" s="9">
        <v>6.084975</v>
      </c>
      <c r="J30" s="9">
        <v>1.425745</v>
      </c>
      <c r="L30" s="9">
        <v>2.074424</v>
      </c>
      <c r="N30" s="9">
        <v>1.425745</v>
      </c>
      <c r="W30" s="9">
        <f t="shared" si="30"/>
        <v>9.9179999999999997E-3</v>
      </c>
      <c r="X30" s="9">
        <f t="shared" si="13"/>
        <v>6.0948929999999999</v>
      </c>
      <c r="Y30" s="9">
        <f t="shared" si="13"/>
        <v>1.4356630000000001</v>
      </c>
      <c r="Z30" s="9" t="str">
        <f t="shared" si="13"/>
        <v/>
      </c>
      <c r="AA30" s="9">
        <f t="shared" si="13"/>
        <v>2.0843419999999999</v>
      </c>
      <c r="AB30" s="9" t="str">
        <f t="shared" si="13"/>
        <v/>
      </c>
      <c r="AC30" s="9">
        <f t="shared" si="13"/>
        <v>1.4356630000000001</v>
      </c>
      <c r="AD30" s="9" t="str">
        <f t="shared" si="13"/>
        <v/>
      </c>
      <c r="AE30" s="9" t="str">
        <f t="shared" si="13"/>
        <v/>
      </c>
      <c r="AF30" s="9" t="str">
        <f t="shared" si="13"/>
        <v/>
      </c>
      <c r="AG30" s="9" t="str">
        <f t="shared" si="13"/>
        <v/>
      </c>
      <c r="AH30" s="9" t="str">
        <f t="shared" si="13"/>
        <v/>
      </c>
      <c r="AI30" s="9" t="str">
        <f t="shared" si="13"/>
        <v/>
      </c>
      <c r="AM30" s="9">
        <f t="shared" si="14"/>
        <v>6.0948929999999999</v>
      </c>
      <c r="AN30" s="9">
        <f t="shared" si="14"/>
        <v>1.4356630000000001</v>
      </c>
      <c r="AO30" s="9" t="str">
        <f t="shared" si="14"/>
        <v/>
      </c>
      <c r="AP30" s="9" t="str">
        <f t="shared" si="14"/>
        <v/>
      </c>
      <c r="AQ30" s="9" t="str">
        <f t="shared" si="14"/>
        <v/>
      </c>
      <c r="AR30" s="9" t="str">
        <f t="shared" si="14"/>
        <v/>
      </c>
      <c r="AS30" s="9" t="str">
        <f t="shared" si="14"/>
        <v/>
      </c>
      <c r="AT30" s="9" t="str">
        <f t="shared" si="14"/>
        <v/>
      </c>
      <c r="AW30" s="9">
        <f t="shared" si="15"/>
        <v>1.8956672221140287</v>
      </c>
      <c r="AX30" s="9">
        <f t="shared" si="15"/>
        <v>1.9483461311655625</v>
      </c>
      <c r="AY30" s="9" t="str">
        <f t="shared" si="15"/>
        <v/>
      </c>
      <c r="AZ30" s="9" t="str">
        <f t="shared" si="15"/>
        <v/>
      </c>
      <c r="BA30" s="9" t="str">
        <f t="shared" si="15"/>
        <v/>
      </c>
      <c r="BB30" s="9" t="str">
        <f t="shared" si="15"/>
        <v/>
      </c>
      <c r="BC30" s="9" t="str">
        <f t="shared" si="15"/>
        <v/>
      </c>
      <c r="BD30" s="9" t="str">
        <f t="shared" si="15"/>
        <v/>
      </c>
      <c r="BG30" s="9">
        <f t="shared" si="16"/>
        <v>8.8781500961921028E-2</v>
      </c>
      <c r="BH30" s="9">
        <f t="shared" si="16"/>
        <v>0.11601059935889381</v>
      </c>
      <c r="BI30" s="9">
        <f t="shared" si="16"/>
        <v>0</v>
      </c>
      <c r="BJ30" s="9">
        <f t="shared" si="16"/>
        <v>0</v>
      </c>
      <c r="BK30" s="9">
        <f t="shared" si="16"/>
        <v>0</v>
      </c>
      <c r="BL30" s="9">
        <f t="shared" si="16"/>
        <v>0</v>
      </c>
      <c r="BM30" s="9">
        <f t="shared" si="16"/>
        <v>0</v>
      </c>
      <c r="BN30" s="9">
        <f t="shared" si="16"/>
        <v>0</v>
      </c>
      <c r="BQ30" s="9">
        <f t="shared" si="31"/>
        <v>0.20479210032081485</v>
      </c>
      <c r="BR30" s="9">
        <f t="shared" si="17"/>
        <v>0.11601059935889381</v>
      </c>
      <c r="BS30" s="9" t="str">
        <f t="shared" si="17"/>
        <v/>
      </c>
      <c r="BT30" s="9">
        <f t="shared" si="17"/>
        <v>0</v>
      </c>
      <c r="BU30" s="9" t="str">
        <f t="shared" si="17"/>
        <v/>
      </c>
      <c r="BV30" s="9">
        <f t="shared" si="17"/>
        <v>0</v>
      </c>
      <c r="BW30" s="9" t="str">
        <f t="shared" si="17"/>
        <v/>
      </c>
      <c r="BZ30" s="9">
        <f t="shared" si="18"/>
        <v>1.9255087628915657</v>
      </c>
      <c r="CA30" s="9">
        <f t="shared" si="18"/>
        <v>1.9483461311655625</v>
      </c>
      <c r="CB30" s="9" t="str">
        <f t="shared" si="18"/>
        <v/>
      </c>
      <c r="CC30" s="9" t="str">
        <f t="shared" si="18"/>
        <v/>
      </c>
      <c r="CD30" s="9" t="str">
        <f t="shared" si="18"/>
        <v/>
      </c>
      <c r="CE30" s="9" t="str">
        <f t="shared" si="18"/>
        <v/>
      </c>
      <c r="CF30" s="9" t="str">
        <f t="shared" si="18"/>
        <v/>
      </c>
      <c r="CI30" s="9">
        <f t="shared" si="32"/>
        <v>1.9255087628915657</v>
      </c>
      <c r="CJ30" s="9" t="str">
        <f t="shared" si="19"/>
        <v/>
      </c>
      <c r="CK30" s="9" t="str">
        <f t="shared" si="19"/>
        <v/>
      </c>
      <c r="CL30" s="9" t="str">
        <f t="shared" si="19"/>
        <v/>
      </c>
      <c r="CM30" s="9" t="str">
        <f t="shared" si="19"/>
        <v/>
      </c>
      <c r="CN30" s="9" t="str">
        <f t="shared" si="19"/>
        <v/>
      </c>
      <c r="CO30" s="9" t="str">
        <f t="shared" si="19"/>
        <v/>
      </c>
      <c r="CQ30" s="9">
        <f t="shared" si="20"/>
        <v>1.9255087628915657</v>
      </c>
      <c r="CW30" s="9">
        <f t="shared" si="21"/>
        <v>7.4134063602252179E-2</v>
      </c>
      <c r="CX30" s="9">
        <f t="shared" si="21"/>
        <v>5.4563522005072571E-2</v>
      </c>
      <c r="CY30" s="9" t="str">
        <f t="shared" si="21"/>
        <v/>
      </c>
      <c r="CZ30" s="9" t="str">
        <f t="shared" si="21"/>
        <v/>
      </c>
      <c r="DA30" s="9" t="str">
        <f t="shared" si="21"/>
        <v/>
      </c>
      <c r="DB30" s="9" t="str">
        <f t="shared" si="21"/>
        <v/>
      </c>
      <c r="DC30" s="9" t="str">
        <f t="shared" si="21"/>
        <v/>
      </c>
      <c r="DD30" s="9" t="str">
        <f t="shared" si="21"/>
        <v/>
      </c>
      <c r="DE30" s="9" t="str">
        <f t="shared" si="22"/>
        <v/>
      </c>
      <c r="DI30" s="9">
        <f t="shared" si="33"/>
        <v>6.3047746029893117E-2</v>
      </c>
      <c r="DJ30" s="9">
        <f t="shared" si="23"/>
        <v>5.4563522005072571E-2</v>
      </c>
      <c r="DK30" s="9" t="str">
        <f t="shared" si="23"/>
        <v/>
      </c>
      <c r="DL30" s="9" t="str">
        <f t="shared" si="23"/>
        <v/>
      </c>
      <c r="DM30" s="9" t="str">
        <f t="shared" si="23"/>
        <v/>
      </c>
      <c r="DN30" s="9" t="str">
        <f t="shared" si="23"/>
        <v/>
      </c>
      <c r="DO30" s="9" t="str">
        <f t="shared" si="23"/>
        <v/>
      </c>
      <c r="DS30" s="9">
        <f t="shared" si="34"/>
        <v>6.3047746029893117E-2</v>
      </c>
      <c r="DT30" s="9" t="str">
        <f t="shared" si="24"/>
        <v/>
      </c>
      <c r="DU30" s="9" t="str">
        <f t="shared" si="24"/>
        <v/>
      </c>
      <c r="DV30" s="9" t="str">
        <f t="shared" si="24"/>
        <v/>
      </c>
      <c r="DW30" s="9" t="str">
        <f t="shared" si="24"/>
        <v/>
      </c>
      <c r="DX30" s="9" t="str">
        <f t="shared" si="24"/>
        <v/>
      </c>
      <c r="DY30" s="9" t="str">
        <f t="shared" si="24"/>
        <v/>
      </c>
      <c r="EA30" s="9">
        <f t="shared" si="35"/>
        <v>6.3047746029893117E-2</v>
      </c>
      <c r="EC30" s="9">
        <f t="shared" si="36"/>
        <v>1.904437482871695</v>
      </c>
      <c r="ED30" s="9">
        <f t="shared" si="37"/>
        <v>1.9696893129026509</v>
      </c>
      <c r="EE30" s="9">
        <f t="shared" si="38"/>
        <v>1.9636884027349548</v>
      </c>
      <c r="EF30" s="9">
        <v>-0.33421147220520986</v>
      </c>
      <c r="EG30" s="9">
        <v>0.70074749365564315</v>
      </c>
      <c r="EH30" s="9">
        <v>0.60556708601901266</v>
      </c>
      <c r="EJ30" s="9">
        <f t="shared" ca="1" si="25"/>
        <v>-7.9563558675487922E-2</v>
      </c>
      <c r="EK30" s="9">
        <f t="shared" ca="1" si="25"/>
        <v>0.50105710580510054</v>
      </c>
      <c r="EL30" s="9">
        <f t="shared" ca="1" si="25"/>
        <v>2.0239068125778359E-2</v>
      </c>
      <c r="EM30" s="9">
        <f t="shared" ca="1" si="39"/>
        <v>1</v>
      </c>
      <c r="EN30" s="9">
        <f t="shared" ca="1" si="39"/>
        <v>2</v>
      </c>
      <c r="EO30" s="9">
        <f t="shared" ca="1" si="39"/>
        <v>2</v>
      </c>
    </row>
    <row r="31" spans="1:145" s="9" customFormat="1">
      <c r="A31" s="9">
        <v>12</v>
      </c>
      <c r="B31" s="9">
        <f t="shared" si="26"/>
        <v>9.3359375</v>
      </c>
      <c r="C31" s="9">
        <f t="shared" si="27"/>
        <v>0.12092937964470721</v>
      </c>
      <c r="D31" s="9">
        <f t="shared" si="28"/>
        <v>1.9631469914064796</v>
      </c>
      <c r="E31" s="9">
        <f t="shared" si="29"/>
        <v>6.6987486088738862E-2</v>
      </c>
      <c r="H31" s="9">
        <v>-8.8030000000000001E-3</v>
      </c>
      <c r="I31" s="9">
        <v>6.0787940000000003</v>
      </c>
      <c r="J31" s="9">
        <v>1.426717</v>
      </c>
      <c r="L31" s="9">
        <v>2.0751080000000002</v>
      </c>
      <c r="N31" s="9">
        <v>1.426717</v>
      </c>
      <c r="W31" s="9">
        <f t="shared" si="30"/>
        <v>8.8030000000000001E-3</v>
      </c>
      <c r="X31" s="9">
        <f t="shared" si="13"/>
        <v>6.0875970000000006</v>
      </c>
      <c r="Y31" s="9">
        <f t="shared" si="13"/>
        <v>1.4355199999999999</v>
      </c>
      <c r="Z31" s="9" t="str">
        <f t="shared" si="13"/>
        <v/>
      </c>
      <c r="AA31" s="9">
        <f t="shared" si="13"/>
        <v>2.0839110000000001</v>
      </c>
      <c r="AB31" s="9" t="str">
        <f t="shared" si="13"/>
        <v/>
      </c>
      <c r="AC31" s="9">
        <f t="shared" si="13"/>
        <v>1.4355199999999999</v>
      </c>
      <c r="AD31" s="9" t="str">
        <f t="shared" si="13"/>
        <v/>
      </c>
      <c r="AE31" s="9" t="str">
        <f t="shared" si="13"/>
        <v/>
      </c>
      <c r="AF31" s="9" t="str">
        <f t="shared" si="13"/>
        <v/>
      </c>
      <c r="AG31" s="9" t="str">
        <f t="shared" si="13"/>
        <v/>
      </c>
      <c r="AH31" s="9" t="str">
        <f t="shared" si="13"/>
        <v/>
      </c>
      <c r="AI31" s="9" t="str">
        <f t="shared" si="13"/>
        <v/>
      </c>
      <c r="AM31" s="9">
        <f t="shared" si="14"/>
        <v>6.0875970000000006</v>
      </c>
      <c r="AN31" s="9">
        <f t="shared" si="14"/>
        <v>1.4355199999999999</v>
      </c>
      <c r="AO31" s="9" t="str">
        <f t="shared" si="14"/>
        <v/>
      </c>
      <c r="AP31" s="9" t="str">
        <f t="shared" si="14"/>
        <v/>
      </c>
      <c r="AQ31" s="9" t="str">
        <f t="shared" si="14"/>
        <v/>
      </c>
      <c r="AR31" s="9" t="str">
        <f t="shared" si="14"/>
        <v/>
      </c>
      <c r="AS31" s="9" t="str">
        <f t="shared" si="14"/>
        <v/>
      </c>
      <c r="AT31" s="9" t="str">
        <f t="shared" si="14"/>
        <v/>
      </c>
      <c r="AW31" s="9">
        <f t="shared" si="15"/>
        <v>1.98348080806629</v>
      </c>
      <c r="AX31" s="9">
        <f t="shared" si="15"/>
        <v>1.9495781753473631</v>
      </c>
      <c r="AY31" s="9" t="str">
        <f t="shared" si="15"/>
        <v/>
      </c>
      <c r="AZ31" s="9" t="str">
        <f t="shared" si="15"/>
        <v/>
      </c>
      <c r="BA31" s="9" t="str">
        <f t="shared" si="15"/>
        <v/>
      </c>
      <c r="BB31" s="9" t="str">
        <f t="shared" si="15"/>
        <v/>
      </c>
      <c r="BC31" s="9" t="str">
        <f t="shared" si="15"/>
        <v/>
      </c>
      <c r="BD31" s="9" t="str">
        <f t="shared" si="15"/>
        <v/>
      </c>
      <c r="BG31" s="9">
        <f t="shared" si="16"/>
        <v>7.7489810805471418E-2</v>
      </c>
      <c r="BH31" s="9">
        <f t="shared" si="16"/>
        <v>0.11612388281018697</v>
      </c>
      <c r="BI31" s="9">
        <f t="shared" si="16"/>
        <v>0</v>
      </c>
      <c r="BJ31" s="9">
        <f t="shared" si="16"/>
        <v>0</v>
      </c>
      <c r="BK31" s="9">
        <f t="shared" si="16"/>
        <v>0</v>
      </c>
      <c r="BL31" s="9">
        <f t="shared" si="16"/>
        <v>0</v>
      </c>
      <c r="BM31" s="9">
        <f t="shared" si="16"/>
        <v>0</v>
      </c>
      <c r="BN31" s="9">
        <f t="shared" si="16"/>
        <v>0</v>
      </c>
      <c r="BQ31" s="9">
        <f t="shared" si="31"/>
        <v>0.19361369361565839</v>
      </c>
      <c r="BR31" s="9">
        <f t="shared" si="17"/>
        <v>0.11612388281018697</v>
      </c>
      <c r="BS31" s="9" t="str">
        <f t="shared" si="17"/>
        <v/>
      </c>
      <c r="BT31" s="9">
        <f t="shared" si="17"/>
        <v>0</v>
      </c>
      <c r="BU31" s="9" t="str">
        <f t="shared" si="17"/>
        <v/>
      </c>
      <c r="BV31" s="9">
        <f t="shared" si="17"/>
        <v>0</v>
      </c>
      <c r="BW31" s="9" t="str">
        <f t="shared" si="17"/>
        <v/>
      </c>
      <c r="BZ31" s="9">
        <f t="shared" si="18"/>
        <v>1.9631469914064796</v>
      </c>
      <c r="CA31" s="9">
        <f t="shared" si="18"/>
        <v>1.9495781753473631</v>
      </c>
      <c r="CB31" s="9" t="str">
        <f t="shared" si="18"/>
        <v/>
      </c>
      <c r="CC31" s="9" t="str">
        <f t="shared" si="18"/>
        <v/>
      </c>
      <c r="CD31" s="9" t="str">
        <f t="shared" si="18"/>
        <v/>
      </c>
      <c r="CE31" s="9" t="str">
        <f t="shared" si="18"/>
        <v/>
      </c>
      <c r="CF31" s="9" t="str">
        <f t="shared" si="18"/>
        <v/>
      </c>
      <c r="CI31" s="9">
        <f t="shared" si="32"/>
        <v>1.9631469914064796</v>
      </c>
      <c r="CJ31" s="9" t="str">
        <f t="shared" si="19"/>
        <v/>
      </c>
      <c r="CK31" s="9" t="str">
        <f t="shared" si="19"/>
        <v/>
      </c>
      <c r="CL31" s="9" t="str">
        <f t="shared" si="19"/>
        <v/>
      </c>
      <c r="CM31" s="9" t="str">
        <f t="shared" si="19"/>
        <v/>
      </c>
      <c r="CN31" s="9" t="str">
        <f t="shared" si="19"/>
        <v/>
      </c>
      <c r="CO31" s="9" t="str">
        <f t="shared" si="19"/>
        <v/>
      </c>
      <c r="CQ31" s="9">
        <f t="shared" si="20"/>
        <v>1.9631469914064796</v>
      </c>
      <c r="CW31" s="9">
        <f t="shared" si="21"/>
        <v>8.5694204677796371E-2</v>
      </c>
      <c r="CX31" s="9">
        <f t="shared" si="21"/>
        <v>5.4504437389560345E-2</v>
      </c>
      <c r="CY31" s="9" t="str">
        <f t="shared" si="21"/>
        <v/>
      </c>
      <c r="CZ31" s="9" t="str">
        <f t="shared" si="21"/>
        <v/>
      </c>
      <c r="DA31" s="9" t="str">
        <f t="shared" si="21"/>
        <v/>
      </c>
      <c r="DB31" s="9" t="str">
        <f t="shared" si="21"/>
        <v/>
      </c>
      <c r="DC31" s="9" t="str">
        <f t="shared" si="21"/>
        <v/>
      </c>
      <c r="DD31" s="9" t="str">
        <f t="shared" si="21"/>
        <v/>
      </c>
      <c r="DE31" s="9" t="str">
        <f t="shared" si="22"/>
        <v/>
      </c>
      <c r="DI31" s="9">
        <f t="shared" si="33"/>
        <v>6.6987486088738862E-2</v>
      </c>
      <c r="DJ31" s="9">
        <f t="shared" si="23"/>
        <v>5.4504437389560345E-2</v>
      </c>
      <c r="DK31" s="9" t="str">
        <f t="shared" si="23"/>
        <v/>
      </c>
      <c r="DL31" s="9" t="str">
        <f t="shared" si="23"/>
        <v/>
      </c>
      <c r="DM31" s="9" t="str">
        <f t="shared" si="23"/>
        <v/>
      </c>
      <c r="DN31" s="9" t="str">
        <f t="shared" si="23"/>
        <v/>
      </c>
      <c r="DO31" s="9" t="str">
        <f t="shared" si="23"/>
        <v/>
      </c>
      <c r="DS31" s="9">
        <f t="shared" si="34"/>
        <v>6.6987486088738862E-2</v>
      </c>
      <c r="DT31" s="9" t="str">
        <f t="shared" si="24"/>
        <v/>
      </c>
      <c r="DU31" s="9" t="str">
        <f t="shared" si="24"/>
        <v/>
      </c>
      <c r="DV31" s="9" t="str">
        <f t="shared" si="24"/>
        <v/>
      </c>
      <c r="DW31" s="9" t="str">
        <f t="shared" si="24"/>
        <v/>
      </c>
      <c r="DX31" s="9" t="str">
        <f t="shared" si="24"/>
        <v/>
      </c>
      <c r="DY31" s="9" t="str">
        <f t="shared" si="24"/>
        <v/>
      </c>
      <c r="EA31" s="9">
        <f t="shared" si="35"/>
        <v>6.6987486088738862E-2</v>
      </c>
      <c r="EC31" s="9">
        <f t="shared" si="36"/>
        <v>1.9999896035344022</v>
      </c>
      <c r="ED31" s="9">
        <f t="shared" si="37"/>
        <v>1.9394788834455901</v>
      </c>
      <c r="EE31" s="9">
        <f t="shared" si="38"/>
        <v>1.9340988330051079</v>
      </c>
      <c r="EF31" s="9">
        <v>0.54999245798113561</v>
      </c>
      <c r="EG31" s="9">
        <v>-0.35332133421959055</v>
      </c>
      <c r="EH31" s="9">
        <v>-0.43363559520492145</v>
      </c>
      <c r="EJ31" s="9">
        <f t="shared" ca="1" si="25"/>
        <v>-0.10358182831182705</v>
      </c>
      <c r="EK31" s="9">
        <f t="shared" ca="1" si="25"/>
        <v>0.54966221581533825</v>
      </c>
      <c r="EL31" s="9">
        <f t="shared" ca="1" si="25"/>
        <v>-0.17251224852963931</v>
      </c>
      <c r="EM31" s="9">
        <f t="shared" ca="1" si="39"/>
        <v>1</v>
      </c>
      <c r="EN31" s="9">
        <f t="shared" ca="1" si="39"/>
        <v>2</v>
      </c>
      <c r="EO31" s="9">
        <f t="shared" ca="1" si="39"/>
        <v>1</v>
      </c>
    </row>
    <row r="32" spans="1:145" s="9" customFormat="1">
      <c r="A32" s="9">
        <v>13</v>
      </c>
      <c r="B32" s="9">
        <f t="shared" si="26"/>
        <v>9.5390625</v>
      </c>
      <c r="C32" s="9">
        <f t="shared" si="27"/>
        <v>0.12092937964470721</v>
      </c>
      <c r="D32" s="9">
        <f t="shared" si="28"/>
        <v>2.0271406928992133</v>
      </c>
      <c r="E32" s="9">
        <f t="shared" si="29"/>
        <v>7.031455053193178E-2</v>
      </c>
      <c r="H32" s="9">
        <v>-2.725E-3</v>
      </c>
      <c r="I32" s="9">
        <v>6.0774460000000001</v>
      </c>
      <c r="J32" s="9">
        <v>1.427519</v>
      </c>
      <c r="L32" s="9">
        <v>2.0763829999999999</v>
      </c>
      <c r="N32" s="9">
        <v>1.427519</v>
      </c>
      <c r="W32" s="9">
        <f t="shared" si="30"/>
        <v>2.725E-3</v>
      </c>
      <c r="X32" s="9">
        <f t="shared" si="13"/>
        <v>6.080171</v>
      </c>
      <c r="Y32" s="9">
        <f t="shared" si="13"/>
        <v>1.4302440000000001</v>
      </c>
      <c r="Z32" s="9" t="str">
        <f t="shared" si="13"/>
        <v/>
      </c>
      <c r="AA32" s="9">
        <f t="shared" si="13"/>
        <v>2.0791079999999997</v>
      </c>
      <c r="AB32" s="9" t="str">
        <f t="shared" si="13"/>
        <v/>
      </c>
      <c r="AC32" s="9">
        <f t="shared" si="13"/>
        <v>1.4302440000000001</v>
      </c>
      <c r="AD32" s="9" t="str">
        <f t="shared" si="13"/>
        <v/>
      </c>
      <c r="AE32" s="9" t="str">
        <f t="shared" si="13"/>
        <v/>
      </c>
      <c r="AF32" s="9" t="str">
        <f t="shared" si="13"/>
        <v/>
      </c>
      <c r="AG32" s="9" t="str">
        <f t="shared" si="13"/>
        <v/>
      </c>
      <c r="AH32" s="9" t="str">
        <f t="shared" si="13"/>
        <v/>
      </c>
      <c r="AI32" s="9" t="str">
        <f t="shared" si="13"/>
        <v/>
      </c>
      <c r="AM32" s="9">
        <f t="shared" si="14"/>
        <v>6.080171</v>
      </c>
      <c r="AN32" s="9">
        <f t="shared" si="14"/>
        <v>1.4302440000000001</v>
      </c>
      <c r="AO32" s="9" t="str">
        <f t="shared" si="14"/>
        <v/>
      </c>
      <c r="AP32" s="9" t="str">
        <f t="shared" si="14"/>
        <v/>
      </c>
      <c r="AQ32" s="9" t="str">
        <f t="shared" si="14"/>
        <v/>
      </c>
      <c r="AR32" s="9" t="str">
        <f t="shared" si="14"/>
        <v/>
      </c>
      <c r="AS32" s="9" t="str">
        <f t="shared" si="14"/>
        <v/>
      </c>
      <c r="AT32" s="9" t="str">
        <f t="shared" si="14"/>
        <v/>
      </c>
      <c r="AW32" s="9">
        <f t="shared" si="15"/>
        <v>2.0878300437177932</v>
      </c>
      <c r="AX32" s="9">
        <f t="shared" si="15"/>
        <v>1.9942499969621275</v>
      </c>
      <c r="AY32" s="9" t="str">
        <f t="shared" si="15"/>
        <v/>
      </c>
      <c r="AZ32" s="9" t="str">
        <f t="shared" si="15"/>
        <v/>
      </c>
      <c r="BA32" s="9" t="str">
        <f t="shared" si="15"/>
        <v/>
      </c>
      <c r="BB32" s="9" t="str">
        <f t="shared" si="15"/>
        <v/>
      </c>
      <c r="BC32" s="9" t="str">
        <f t="shared" si="15"/>
        <v/>
      </c>
      <c r="BD32" s="9" t="str">
        <f t="shared" si="15"/>
        <v/>
      </c>
      <c r="BG32" s="9">
        <f t="shared" si="16"/>
        <v>6.5042674441516762E-2</v>
      </c>
      <c r="BH32" s="9">
        <f t="shared" si="16"/>
        <v>0.12001563283764395</v>
      </c>
      <c r="BI32" s="9">
        <f t="shared" si="16"/>
        <v>0</v>
      </c>
      <c r="BJ32" s="9">
        <f t="shared" si="16"/>
        <v>0</v>
      </c>
      <c r="BK32" s="9">
        <f t="shared" si="16"/>
        <v>0</v>
      </c>
      <c r="BL32" s="9">
        <f t="shared" si="16"/>
        <v>0</v>
      </c>
      <c r="BM32" s="9">
        <f t="shared" si="16"/>
        <v>0</v>
      </c>
      <c r="BN32" s="9">
        <f t="shared" si="16"/>
        <v>0</v>
      </c>
      <c r="BQ32" s="9">
        <f t="shared" si="31"/>
        <v>0.18505830727916073</v>
      </c>
      <c r="BR32" s="9">
        <f t="shared" si="17"/>
        <v>0.12001563283764395</v>
      </c>
      <c r="BS32" s="9" t="str">
        <f t="shared" si="17"/>
        <v/>
      </c>
      <c r="BT32" s="9">
        <f t="shared" si="17"/>
        <v>0</v>
      </c>
      <c r="BU32" s="9" t="str">
        <f t="shared" si="17"/>
        <v/>
      </c>
      <c r="BV32" s="9">
        <f t="shared" si="17"/>
        <v>0</v>
      </c>
      <c r="BW32" s="9" t="str">
        <f t="shared" si="17"/>
        <v/>
      </c>
      <c r="BZ32" s="9">
        <f t="shared" si="18"/>
        <v>2.0271406928992133</v>
      </c>
      <c r="CA32" s="9">
        <f t="shared" si="18"/>
        <v>1.9942499969621275</v>
      </c>
      <c r="CB32" s="9" t="str">
        <f t="shared" si="18"/>
        <v/>
      </c>
      <c r="CC32" s="9" t="str">
        <f t="shared" si="18"/>
        <v/>
      </c>
      <c r="CD32" s="9" t="str">
        <f t="shared" si="18"/>
        <v/>
      </c>
      <c r="CE32" s="9" t="str">
        <f t="shared" si="18"/>
        <v/>
      </c>
      <c r="CF32" s="9" t="str">
        <f t="shared" si="18"/>
        <v/>
      </c>
      <c r="CI32" s="9">
        <f t="shared" si="32"/>
        <v>2.0271406928992133</v>
      </c>
      <c r="CJ32" s="9" t="str">
        <f t="shared" si="19"/>
        <v/>
      </c>
      <c r="CK32" s="9" t="str">
        <f t="shared" si="19"/>
        <v/>
      </c>
      <c r="CL32" s="9" t="str">
        <f t="shared" si="19"/>
        <v/>
      </c>
      <c r="CM32" s="9" t="str">
        <f t="shared" si="19"/>
        <v/>
      </c>
      <c r="CN32" s="9" t="str">
        <f t="shared" si="19"/>
        <v/>
      </c>
      <c r="CO32" s="9" t="str">
        <f t="shared" si="19"/>
        <v/>
      </c>
      <c r="CQ32" s="9">
        <f t="shared" si="20"/>
        <v>2.0271406928992133</v>
      </c>
      <c r="CW32" s="9">
        <f t="shared" si="21"/>
        <v>0.10310660024765188</v>
      </c>
      <c r="CX32" s="9">
        <f t="shared" si="21"/>
        <v>5.254284393421748E-2</v>
      </c>
      <c r="CY32" s="9" t="str">
        <f t="shared" si="21"/>
        <v/>
      </c>
      <c r="CZ32" s="9" t="str">
        <f t="shared" si="21"/>
        <v/>
      </c>
      <c r="DA32" s="9" t="str">
        <f t="shared" si="21"/>
        <v/>
      </c>
      <c r="DB32" s="9" t="str">
        <f t="shared" si="21"/>
        <v/>
      </c>
      <c r="DC32" s="9" t="str">
        <f t="shared" si="21"/>
        <v/>
      </c>
      <c r="DD32" s="9" t="str">
        <f t="shared" si="21"/>
        <v/>
      </c>
      <c r="DE32" s="9" t="str">
        <f t="shared" si="22"/>
        <v/>
      </c>
      <c r="DI32" s="9">
        <f t="shared" si="33"/>
        <v>7.031455053193178E-2</v>
      </c>
      <c r="DJ32" s="9">
        <f t="shared" si="23"/>
        <v>5.254284393421748E-2</v>
      </c>
      <c r="DK32" s="9" t="str">
        <f t="shared" si="23"/>
        <v/>
      </c>
      <c r="DL32" s="9" t="str">
        <f t="shared" si="23"/>
        <v/>
      </c>
      <c r="DM32" s="9" t="str">
        <f t="shared" si="23"/>
        <v/>
      </c>
      <c r="DN32" s="9" t="str">
        <f t="shared" si="23"/>
        <v/>
      </c>
      <c r="DO32" s="9" t="str">
        <f t="shared" si="23"/>
        <v/>
      </c>
      <c r="DS32" s="9">
        <f t="shared" si="34"/>
        <v>7.031455053193178E-2</v>
      </c>
      <c r="DT32" s="9" t="str">
        <f t="shared" si="24"/>
        <v/>
      </c>
      <c r="DU32" s="9" t="str">
        <f t="shared" si="24"/>
        <v/>
      </c>
      <c r="DV32" s="9" t="str">
        <f t="shared" si="24"/>
        <v/>
      </c>
      <c r="DW32" s="9" t="str">
        <f t="shared" si="24"/>
        <v/>
      </c>
      <c r="DX32" s="9" t="str">
        <f t="shared" si="24"/>
        <v/>
      </c>
      <c r="DY32" s="9" t="str">
        <f t="shared" si="24"/>
        <v/>
      </c>
      <c r="EA32" s="9">
        <f t="shared" si="35"/>
        <v>7.031455053193178E-2</v>
      </c>
      <c r="EC32" s="9">
        <f t="shared" si="36"/>
        <v>2.0382751361263027</v>
      </c>
      <c r="ED32" s="9">
        <f t="shared" si="37"/>
        <v>2.0458124790279397</v>
      </c>
      <c r="EE32" s="9">
        <f t="shared" si="38"/>
        <v>2.0643215942665698</v>
      </c>
      <c r="EF32" s="9">
        <v>0.15835190786056541</v>
      </c>
      <c r="EG32" s="9">
        <v>0.26554654744251283</v>
      </c>
      <c r="EH32" s="9">
        <v>0.52877962080510943</v>
      </c>
      <c r="EJ32" s="9">
        <f t="shared" ca="1" si="25"/>
        <v>0.47607745112080135</v>
      </c>
      <c r="EK32" s="9">
        <f t="shared" ca="1" si="25"/>
        <v>-2.166561054000371E-3</v>
      </c>
      <c r="EL32" s="9">
        <f t="shared" ca="1" si="25"/>
        <v>0.16214258193629461</v>
      </c>
      <c r="EM32" s="9">
        <f t="shared" ca="1" si="39"/>
        <v>2</v>
      </c>
      <c r="EN32" s="9">
        <f t="shared" ca="1" si="39"/>
        <v>1</v>
      </c>
      <c r="EO32" s="9">
        <f t="shared" ca="1" si="39"/>
        <v>2</v>
      </c>
    </row>
    <row r="33" spans="1:145" s="9" customFormat="1">
      <c r="A33" s="9">
        <v>14</v>
      </c>
      <c r="B33" s="9">
        <f t="shared" si="26"/>
        <v>9.7421875</v>
      </c>
      <c r="C33" s="9">
        <f t="shared" si="27"/>
        <v>0.12092937964470721</v>
      </c>
      <c r="D33" s="9">
        <f t="shared" si="28"/>
        <v>1.9642531184093792</v>
      </c>
      <c r="E33" s="9">
        <f t="shared" si="29"/>
        <v>6.5775733417008375E-2</v>
      </c>
      <c r="H33" s="9">
        <v>-6.3889999999999997E-3</v>
      </c>
      <c r="I33" s="9">
        <v>6.0825279999999999</v>
      </c>
      <c r="J33" s="9">
        <v>1.42761</v>
      </c>
      <c r="L33" s="9">
        <v>2.0775890000000001</v>
      </c>
      <c r="N33" s="9">
        <v>1.42761</v>
      </c>
      <c r="W33" s="9">
        <f t="shared" si="30"/>
        <v>6.3889999999999997E-3</v>
      </c>
      <c r="X33" s="9">
        <f t="shared" si="13"/>
        <v>6.0889170000000004</v>
      </c>
      <c r="Y33" s="9">
        <f t="shared" si="13"/>
        <v>1.433999</v>
      </c>
      <c r="Z33" s="9" t="str">
        <f t="shared" si="13"/>
        <v/>
      </c>
      <c r="AA33" s="9">
        <f t="shared" si="13"/>
        <v>2.0839780000000001</v>
      </c>
      <c r="AB33" s="9" t="str">
        <f t="shared" si="13"/>
        <v/>
      </c>
      <c r="AC33" s="9">
        <f t="shared" si="13"/>
        <v>1.433999</v>
      </c>
      <c r="AD33" s="9" t="str">
        <f t="shared" si="13"/>
        <v/>
      </c>
      <c r="AE33" s="9" t="str">
        <f t="shared" si="13"/>
        <v/>
      </c>
      <c r="AF33" s="9" t="str">
        <f t="shared" si="13"/>
        <v/>
      </c>
      <c r="AG33" s="9" t="str">
        <f t="shared" si="13"/>
        <v/>
      </c>
      <c r="AH33" s="9" t="str">
        <f t="shared" si="13"/>
        <v/>
      </c>
      <c r="AI33" s="9" t="str">
        <f t="shared" si="13"/>
        <v/>
      </c>
      <c r="AM33" s="9">
        <f t="shared" si="14"/>
        <v>6.0889170000000004</v>
      </c>
      <c r="AN33" s="9">
        <f t="shared" si="14"/>
        <v>1.433999</v>
      </c>
      <c r="AO33" s="9" t="str">
        <f t="shared" si="14"/>
        <v/>
      </c>
      <c r="AP33" s="9" t="str">
        <f t="shared" si="14"/>
        <v/>
      </c>
      <c r="AQ33" s="9" t="str">
        <f t="shared" si="14"/>
        <v/>
      </c>
      <c r="AR33" s="9" t="str">
        <f t="shared" si="14"/>
        <v/>
      </c>
      <c r="AS33" s="9" t="str">
        <f t="shared" si="14"/>
        <v/>
      </c>
      <c r="AT33" s="9" t="str">
        <f t="shared" si="14"/>
        <v/>
      </c>
      <c r="AW33" s="9">
        <f t="shared" si="15"/>
        <v>1.9666748327843115</v>
      </c>
      <c r="AX33" s="9">
        <f t="shared" si="15"/>
        <v>1.9626097526877482</v>
      </c>
      <c r="AY33" s="9" t="str">
        <f t="shared" si="15"/>
        <v/>
      </c>
      <c r="AZ33" s="9" t="str">
        <f t="shared" si="15"/>
        <v/>
      </c>
      <c r="BA33" s="9" t="str">
        <f t="shared" si="15"/>
        <v/>
      </c>
      <c r="BB33" s="9" t="str">
        <f t="shared" si="15"/>
        <v/>
      </c>
      <c r="BC33" s="9" t="str">
        <f t="shared" si="15"/>
        <v/>
      </c>
      <c r="BD33" s="9" t="str">
        <f t="shared" si="15"/>
        <v/>
      </c>
      <c r="BG33" s="9">
        <f t="shared" si="16"/>
        <v>7.9601568678814294E-2</v>
      </c>
      <c r="BH33" s="9">
        <f t="shared" si="16"/>
        <v>0.11730332487727384</v>
      </c>
      <c r="BI33" s="9">
        <f t="shared" si="16"/>
        <v>0</v>
      </c>
      <c r="BJ33" s="9">
        <f t="shared" si="16"/>
        <v>0</v>
      </c>
      <c r="BK33" s="9">
        <f t="shared" si="16"/>
        <v>0</v>
      </c>
      <c r="BL33" s="9">
        <f t="shared" si="16"/>
        <v>0</v>
      </c>
      <c r="BM33" s="9">
        <f t="shared" si="16"/>
        <v>0</v>
      </c>
      <c r="BN33" s="9">
        <f t="shared" si="16"/>
        <v>0</v>
      </c>
      <c r="BQ33" s="9">
        <f t="shared" si="31"/>
        <v>0.19690489355608815</v>
      </c>
      <c r="BR33" s="9">
        <f t="shared" si="17"/>
        <v>0.11730332487727384</v>
      </c>
      <c r="BS33" s="9" t="str">
        <f t="shared" si="17"/>
        <v/>
      </c>
      <c r="BT33" s="9">
        <f t="shared" si="17"/>
        <v>0</v>
      </c>
      <c r="BU33" s="9" t="str">
        <f t="shared" si="17"/>
        <v/>
      </c>
      <c r="BV33" s="9">
        <f t="shared" si="17"/>
        <v>0</v>
      </c>
      <c r="BW33" s="9" t="str">
        <f t="shared" si="17"/>
        <v/>
      </c>
      <c r="BZ33" s="9">
        <f t="shared" si="18"/>
        <v>1.9642531184093792</v>
      </c>
      <c r="CA33" s="9">
        <f t="shared" si="18"/>
        <v>1.9626097526877482</v>
      </c>
      <c r="CB33" s="9" t="str">
        <f t="shared" si="18"/>
        <v/>
      </c>
      <c r="CC33" s="9" t="str">
        <f t="shared" si="18"/>
        <v/>
      </c>
      <c r="CD33" s="9" t="str">
        <f t="shared" si="18"/>
        <v/>
      </c>
      <c r="CE33" s="9" t="str">
        <f t="shared" si="18"/>
        <v/>
      </c>
      <c r="CF33" s="9" t="str">
        <f t="shared" si="18"/>
        <v/>
      </c>
      <c r="CI33" s="9">
        <f t="shared" si="32"/>
        <v>1.9642531184093792</v>
      </c>
      <c r="CJ33" s="9" t="str">
        <f t="shared" si="19"/>
        <v/>
      </c>
      <c r="CK33" s="9" t="str">
        <f t="shared" si="19"/>
        <v/>
      </c>
      <c r="CL33" s="9" t="str">
        <f t="shared" si="19"/>
        <v/>
      </c>
      <c r="CM33" s="9" t="str">
        <f t="shared" si="19"/>
        <v/>
      </c>
      <c r="CN33" s="9" t="str">
        <f t="shared" si="19"/>
        <v/>
      </c>
      <c r="CO33" s="9" t="str">
        <f t="shared" si="19"/>
        <v/>
      </c>
      <c r="CQ33" s="9">
        <f t="shared" si="20"/>
        <v>1.9642531184093792</v>
      </c>
      <c r="CW33" s="9">
        <f t="shared" si="21"/>
        <v>8.3281914964189505E-2</v>
      </c>
      <c r="CX33" s="9">
        <f t="shared" si="21"/>
        <v>5.38961084004995E-2</v>
      </c>
      <c r="CY33" s="9" t="str">
        <f t="shared" si="21"/>
        <v/>
      </c>
      <c r="CZ33" s="9" t="str">
        <f t="shared" si="21"/>
        <v/>
      </c>
      <c r="DA33" s="9" t="str">
        <f t="shared" si="21"/>
        <v/>
      </c>
      <c r="DB33" s="9" t="str">
        <f t="shared" si="21"/>
        <v/>
      </c>
      <c r="DC33" s="9" t="str">
        <f t="shared" si="21"/>
        <v/>
      </c>
      <c r="DD33" s="9" t="str">
        <f t="shared" si="21"/>
        <v/>
      </c>
      <c r="DE33" s="9" t="str">
        <f t="shared" si="22"/>
        <v/>
      </c>
      <c r="DI33" s="9">
        <f t="shared" si="33"/>
        <v>6.5775733417008375E-2</v>
      </c>
      <c r="DJ33" s="9">
        <f t="shared" si="23"/>
        <v>5.38961084004995E-2</v>
      </c>
      <c r="DK33" s="9" t="str">
        <f t="shared" si="23"/>
        <v/>
      </c>
      <c r="DL33" s="9" t="str">
        <f t="shared" si="23"/>
        <v/>
      </c>
      <c r="DM33" s="9" t="str">
        <f t="shared" si="23"/>
        <v/>
      </c>
      <c r="DN33" s="9" t="str">
        <f t="shared" si="23"/>
        <v/>
      </c>
      <c r="DO33" s="9" t="str">
        <f t="shared" si="23"/>
        <v/>
      </c>
      <c r="DS33" s="9">
        <f t="shared" si="34"/>
        <v>6.5775733417008375E-2</v>
      </c>
      <c r="DT33" s="9" t="str">
        <f t="shared" si="24"/>
        <v/>
      </c>
      <c r="DU33" s="9" t="str">
        <f t="shared" si="24"/>
        <v/>
      </c>
      <c r="DV33" s="9" t="str">
        <f t="shared" si="24"/>
        <v/>
      </c>
      <c r="DW33" s="9" t="str">
        <f t="shared" si="24"/>
        <v/>
      </c>
      <c r="DX33" s="9" t="str">
        <f t="shared" si="24"/>
        <v/>
      </c>
      <c r="DY33" s="9" t="str">
        <f t="shared" si="24"/>
        <v/>
      </c>
      <c r="EA33" s="9">
        <f t="shared" si="35"/>
        <v>6.5775733417008375E-2</v>
      </c>
      <c r="EC33" s="9">
        <f t="shared" si="36"/>
        <v>2.0207093328344921</v>
      </c>
      <c r="ED33" s="9">
        <f t="shared" si="37"/>
        <v>1.9222529974032103</v>
      </c>
      <c r="EE33" s="9">
        <f t="shared" si="38"/>
        <v>1.9343164203914944</v>
      </c>
      <c r="EF33" s="9">
        <v>0.8583137198514954</v>
      </c>
      <c r="EG33" s="9">
        <v>-0.63853519868633601</v>
      </c>
      <c r="EH33" s="9">
        <v>-0.45513286530901131</v>
      </c>
      <c r="EJ33" s="9">
        <f t="shared" ca="1" si="25"/>
        <v>1.5129980432090018E-2</v>
      </c>
      <c r="EK33" s="9">
        <f t="shared" ca="1" si="25"/>
        <v>0.84590382459335756</v>
      </c>
      <c r="EL33" s="9">
        <f t="shared" ca="1" si="25"/>
        <v>0.22702351523651543</v>
      </c>
      <c r="EM33" s="9">
        <f t="shared" ca="1" si="39"/>
        <v>2</v>
      </c>
      <c r="EN33" s="9">
        <f t="shared" ca="1" si="39"/>
        <v>2</v>
      </c>
      <c r="EO33" s="9">
        <f t="shared" ca="1" si="39"/>
        <v>2</v>
      </c>
    </row>
    <row r="34" spans="1:145" s="9" customFormat="1">
      <c r="A34" s="9">
        <v>15</v>
      </c>
      <c r="B34" s="9">
        <f t="shared" si="26"/>
        <v>9.9453125</v>
      </c>
      <c r="C34" s="9">
        <f t="shared" si="27"/>
        <v>0.12092937964470721</v>
      </c>
      <c r="D34" s="9">
        <f t="shared" si="28"/>
        <v>1.9642740504814828</v>
      </c>
      <c r="E34" s="9">
        <f t="shared" si="29"/>
        <v>6.5725398045419464E-2</v>
      </c>
      <c r="H34" s="9">
        <v>-5.9410000000000001E-3</v>
      </c>
      <c r="I34" s="9">
        <v>6.0830339999999996</v>
      </c>
      <c r="J34" s="9">
        <v>1.427996</v>
      </c>
      <c r="L34" s="9">
        <v>2.0786519999999999</v>
      </c>
      <c r="N34" s="9">
        <v>1.427996</v>
      </c>
      <c r="W34" s="9">
        <f t="shared" si="30"/>
        <v>5.9410000000000001E-3</v>
      </c>
      <c r="X34" s="9">
        <f t="shared" si="13"/>
        <v>6.0889749999999996</v>
      </c>
      <c r="Y34" s="9">
        <f t="shared" si="13"/>
        <v>1.433937</v>
      </c>
      <c r="Z34" s="9" t="str">
        <f t="shared" si="13"/>
        <v/>
      </c>
      <c r="AA34" s="9">
        <f t="shared" si="13"/>
        <v>2.0845929999999999</v>
      </c>
      <c r="AB34" s="9" t="str">
        <f t="shared" si="13"/>
        <v/>
      </c>
      <c r="AC34" s="9">
        <f t="shared" si="13"/>
        <v>1.433937</v>
      </c>
      <c r="AD34" s="9" t="str">
        <f t="shared" si="13"/>
        <v/>
      </c>
      <c r="AE34" s="9" t="str">
        <f t="shared" si="13"/>
        <v/>
      </c>
      <c r="AF34" s="9" t="str">
        <f t="shared" si="13"/>
        <v/>
      </c>
      <c r="AG34" s="9" t="str">
        <f t="shared" si="13"/>
        <v/>
      </c>
      <c r="AH34" s="9" t="str">
        <f t="shared" si="13"/>
        <v/>
      </c>
      <c r="AI34" s="9" t="str">
        <f t="shared" si="13"/>
        <v/>
      </c>
      <c r="AM34" s="9">
        <f t="shared" si="14"/>
        <v>6.0889749999999996</v>
      </c>
      <c r="AN34" s="9">
        <f t="shared" si="14"/>
        <v>1.433937</v>
      </c>
      <c r="AO34" s="9" t="str">
        <f t="shared" si="14"/>
        <v/>
      </c>
      <c r="AP34" s="9" t="str">
        <f t="shared" si="14"/>
        <v/>
      </c>
      <c r="AQ34" s="9" t="str">
        <f t="shared" si="14"/>
        <v/>
      </c>
      <c r="AR34" s="9" t="str">
        <f t="shared" si="14"/>
        <v/>
      </c>
      <c r="AS34" s="9" t="str">
        <f t="shared" si="14"/>
        <v/>
      </c>
      <c r="AT34" s="9" t="str">
        <f t="shared" si="14"/>
        <v/>
      </c>
      <c r="AW34" s="9">
        <f t="shared" si="15"/>
        <v>1.9659466251258042</v>
      </c>
      <c r="AX34" s="9">
        <f t="shared" si="15"/>
        <v>1.9631381908685448</v>
      </c>
      <c r="AY34" s="9" t="str">
        <f t="shared" si="15"/>
        <v/>
      </c>
      <c r="AZ34" s="9" t="str">
        <f t="shared" si="15"/>
        <v/>
      </c>
      <c r="BA34" s="9" t="str">
        <f t="shared" si="15"/>
        <v/>
      </c>
      <c r="BB34" s="9" t="str">
        <f t="shared" si="15"/>
        <v/>
      </c>
      <c r="BC34" s="9" t="str">
        <f t="shared" si="15"/>
        <v/>
      </c>
      <c r="BD34" s="9" t="str">
        <f t="shared" si="15"/>
        <v/>
      </c>
      <c r="BG34" s="9">
        <f t="shared" si="16"/>
        <v>7.9693660421222418E-2</v>
      </c>
      <c r="BH34" s="9">
        <f t="shared" si="16"/>
        <v>0.11735041392039869</v>
      </c>
      <c r="BI34" s="9">
        <f t="shared" si="16"/>
        <v>0</v>
      </c>
      <c r="BJ34" s="9">
        <f t="shared" si="16"/>
        <v>0</v>
      </c>
      <c r="BK34" s="9">
        <f t="shared" si="16"/>
        <v>0</v>
      </c>
      <c r="BL34" s="9">
        <f t="shared" si="16"/>
        <v>0</v>
      </c>
      <c r="BM34" s="9">
        <f t="shared" si="16"/>
        <v>0</v>
      </c>
      <c r="BN34" s="9">
        <f t="shared" si="16"/>
        <v>0</v>
      </c>
      <c r="BQ34" s="9">
        <f t="shared" si="31"/>
        <v>0.19704407434162111</v>
      </c>
      <c r="BR34" s="9">
        <f t="shared" si="17"/>
        <v>0.11735041392039869</v>
      </c>
      <c r="BS34" s="9" t="str">
        <f t="shared" si="17"/>
        <v/>
      </c>
      <c r="BT34" s="9">
        <f t="shared" si="17"/>
        <v>0</v>
      </c>
      <c r="BU34" s="9" t="str">
        <f t="shared" si="17"/>
        <v/>
      </c>
      <c r="BV34" s="9">
        <f t="shared" si="17"/>
        <v>0</v>
      </c>
      <c r="BW34" s="9" t="str">
        <f t="shared" si="17"/>
        <v/>
      </c>
      <c r="BZ34" s="9">
        <f t="shared" si="18"/>
        <v>1.9642740504814828</v>
      </c>
      <c r="CA34" s="9">
        <f t="shared" si="18"/>
        <v>1.9631381908685448</v>
      </c>
      <c r="CB34" s="9" t="str">
        <f t="shared" si="18"/>
        <v/>
      </c>
      <c r="CC34" s="9" t="str">
        <f t="shared" si="18"/>
        <v/>
      </c>
      <c r="CD34" s="9" t="str">
        <f t="shared" si="18"/>
        <v/>
      </c>
      <c r="CE34" s="9" t="str">
        <f t="shared" si="18"/>
        <v/>
      </c>
      <c r="CF34" s="9" t="str">
        <f t="shared" si="18"/>
        <v/>
      </c>
      <c r="CI34" s="9">
        <f t="shared" si="32"/>
        <v>1.9642740504814828</v>
      </c>
      <c r="CJ34" s="9" t="str">
        <f t="shared" si="19"/>
        <v/>
      </c>
      <c r="CK34" s="9" t="str">
        <f t="shared" si="19"/>
        <v/>
      </c>
      <c r="CL34" s="9" t="str">
        <f t="shared" si="19"/>
        <v/>
      </c>
      <c r="CM34" s="9" t="str">
        <f t="shared" si="19"/>
        <v/>
      </c>
      <c r="CN34" s="9" t="str">
        <f t="shared" si="19"/>
        <v/>
      </c>
      <c r="CO34" s="9" t="str">
        <f t="shared" si="19"/>
        <v/>
      </c>
      <c r="CQ34" s="9">
        <f t="shared" si="20"/>
        <v>1.9642740504814828</v>
      </c>
      <c r="CW34" s="9">
        <f t="shared" si="21"/>
        <v>8.3179636848704094E-2</v>
      </c>
      <c r="CX34" s="9">
        <f t="shared" si="21"/>
        <v>5.3872076581692636E-2</v>
      </c>
      <c r="CY34" s="9" t="str">
        <f t="shared" si="21"/>
        <v/>
      </c>
      <c r="CZ34" s="9" t="str">
        <f t="shared" si="21"/>
        <v/>
      </c>
      <c r="DA34" s="9" t="str">
        <f t="shared" si="21"/>
        <v/>
      </c>
      <c r="DB34" s="9" t="str">
        <f t="shared" si="21"/>
        <v/>
      </c>
      <c r="DC34" s="9" t="str">
        <f t="shared" si="21"/>
        <v/>
      </c>
      <c r="DD34" s="9" t="str">
        <f t="shared" si="21"/>
        <v/>
      </c>
      <c r="DE34" s="9" t="str">
        <f t="shared" si="22"/>
        <v/>
      </c>
      <c r="DI34" s="9">
        <f t="shared" si="33"/>
        <v>6.5725398045419464E-2</v>
      </c>
      <c r="DJ34" s="9">
        <f t="shared" si="23"/>
        <v>5.3872076581692636E-2</v>
      </c>
      <c r="DK34" s="9" t="str">
        <f t="shared" si="23"/>
        <v/>
      </c>
      <c r="DL34" s="9" t="str">
        <f t="shared" si="23"/>
        <v/>
      </c>
      <c r="DM34" s="9" t="str">
        <f t="shared" si="23"/>
        <v/>
      </c>
      <c r="DN34" s="9" t="str">
        <f t="shared" si="23"/>
        <v/>
      </c>
      <c r="DO34" s="9" t="str">
        <f t="shared" si="23"/>
        <v/>
      </c>
      <c r="DS34" s="9">
        <f t="shared" si="34"/>
        <v>6.5725398045419464E-2</v>
      </c>
      <c r="DT34" s="9" t="str">
        <f t="shared" si="24"/>
        <v/>
      </c>
      <c r="DU34" s="9" t="str">
        <f t="shared" si="24"/>
        <v/>
      </c>
      <c r="DV34" s="9" t="str">
        <f t="shared" si="24"/>
        <v/>
      </c>
      <c r="DW34" s="9" t="str">
        <f t="shared" si="24"/>
        <v/>
      </c>
      <c r="DX34" s="9" t="str">
        <f t="shared" si="24"/>
        <v/>
      </c>
      <c r="DY34" s="9" t="str">
        <f t="shared" si="24"/>
        <v/>
      </c>
      <c r="EA34" s="9">
        <f t="shared" si="35"/>
        <v>6.5725398045419464E-2</v>
      </c>
      <c r="EC34" s="9">
        <f t="shared" si="36"/>
        <v>1.9183380783505317</v>
      </c>
      <c r="ED34" s="9">
        <f t="shared" si="37"/>
        <v>1.9055660620378714</v>
      </c>
      <c r="EE34" s="9">
        <f t="shared" si="38"/>
        <v>1.9055768329223843</v>
      </c>
      <c r="EF34" s="9">
        <v>-0.69890747712485668</v>
      </c>
      <c r="EG34" s="9">
        <v>-0.8932313867926871</v>
      </c>
      <c r="EH34" s="9">
        <v>-0.89306750974008209</v>
      </c>
      <c r="EJ34" s="9">
        <f t="shared" ca="1" si="25"/>
        <v>-0.19398402261081504</v>
      </c>
      <c r="EK34" s="9">
        <f t="shared" ca="1" si="25"/>
        <v>-0.56797212727044233</v>
      </c>
      <c r="EL34" s="9">
        <f t="shared" ca="1" si="25"/>
        <v>-0.82132518181156633</v>
      </c>
      <c r="EM34" s="9">
        <f t="shared" ca="1" si="39"/>
        <v>1</v>
      </c>
      <c r="EN34" s="9">
        <f t="shared" ca="1" si="39"/>
        <v>1</v>
      </c>
      <c r="EO34" s="9">
        <f t="shared" ca="1" si="39"/>
        <v>1</v>
      </c>
    </row>
    <row r="35" spans="1:145" s="9" customFormat="1">
      <c r="A35" s="9">
        <v>16</v>
      </c>
      <c r="B35" s="9">
        <f t="shared" si="26"/>
        <v>10.1484375</v>
      </c>
      <c r="C35" s="9">
        <f t="shared" si="27"/>
        <v>0.12092937964470721</v>
      </c>
      <c r="D35" s="9">
        <f t="shared" si="28"/>
        <v>1.9802916870138485</v>
      </c>
      <c r="E35" s="9">
        <f t="shared" si="29"/>
        <v>6.708997997215807E-2</v>
      </c>
      <c r="H35" s="9">
        <v>-4.8929999999999998E-3</v>
      </c>
      <c r="I35" s="9">
        <v>6.0814959999999996</v>
      </c>
      <c r="J35" s="9">
        <v>1.428458</v>
      </c>
      <c r="L35" s="9">
        <v>2.079977</v>
      </c>
      <c r="N35" s="9">
        <v>1.428458</v>
      </c>
      <c r="W35" s="9">
        <f t="shared" si="30"/>
        <v>4.8929999999999998E-3</v>
      </c>
      <c r="X35" s="9">
        <f t="shared" si="13"/>
        <v>6.0863889999999996</v>
      </c>
      <c r="Y35" s="9">
        <f t="shared" si="13"/>
        <v>1.433351</v>
      </c>
      <c r="Z35" s="9" t="str">
        <f t="shared" si="13"/>
        <v/>
      </c>
      <c r="AA35" s="9">
        <f t="shared" si="13"/>
        <v>2.08487</v>
      </c>
      <c r="AB35" s="9" t="str">
        <f t="shared" si="13"/>
        <v/>
      </c>
      <c r="AC35" s="9">
        <f t="shared" si="13"/>
        <v>1.433351</v>
      </c>
      <c r="AD35" s="9" t="str">
        <f t="shared" si="13"/>
        <v/>
      </c>
      <c r="AE35" s="9" t="str">
        <f t="shared" si="13"/>
        <v/>
      </c>
      <c r="AF35" s="9" t="str">
        <f t="shared" si="13"/>
        <v/>
      </c>
      <c r="AG35" s="9" t="str">
        <f t="shared" si="13"/>
        <v/>
      </c>
      <c r="AH35" s="9" t="str">
        <f t="shared" si="13"/>
        <v/>
      </c>
      <c r="AI35" s="9" t="str">
        <f t="shared" si="13"/>
        <v/>
      </c>
      <c r="AM35" s="9">
        <f t="shared" si="14"/>
        <v>6.0863889999999996</v>
      </c>
      <c r="AN35" s="9">
        <f t="shared" si="14"/>
        <v>1.433351</v>
      </c>
      <c r="AO35" s="9" t="str">
        <f t="shared" si="14"/>
        <v/>
      </c>
      <c r="AP35" s="9" t="str">
        <f t="shared" si="14"/>
        <v/>
      </c>
      <c r="AQ35" s="9" t="str">
        <f t="shared" si="14"/>
        <v/>
      </c>
      <c r="AR35" s="9" t="str">
        <f t="shared" si="14"/>
        <v/>
      </c>
      <c r="AS35" s="9" t="str">
        <f t="shared" si="14"/>
        <v/>
      </c>
      <c r="AT35" s="9" t="str">
        <f t="shared" si="14"/>
        <v/>
      </c>
      <c r="AW35" s="9">
        <f t="shared" si="15"/>
        <v>1.9992699785895653</v>
      </c>
      <c r="AX35" s="9">
        <f t="shared" si="15"/>
        <v>1.9681223930623677</v>
      </c>
      <c r="AY35" s="9" t="str">
        <f t="shared" si="15"/>
        <v/>
      </c>
      <c r="AZ35" s="9" t="str">
        <f t="shared" si="15"/>
        <v/>
      </c>
      <c r="BA35" s="9" t="str">
        <f t="shared" si="15"/>
        <v/>
      </c>
      <c r="BB35" s="9" t="str">
        <f t="shared" si="15"/>
        <v/>
      </c>
      <c r="BC35" s="9" t="str">
        <f t="shared" si="15"/>
        <v/>
      </c>
      <c r="BD35" s="9" t="str">
        <f t="shared" si="15"/>
        <v/>
      </c>
      <c r="BG35" s="9">
        <f t="shared" si="16"/>
        <v>7.553057700662498E-2</v>
      </c>
      <c r="BH35" s="9">
        <f t="shared" si="16"/>
        <v>0.11779165817088325</v>
      </c>
      <c r="BI35" s="9">
        <f t="shared" si="16"/>
        <v>0</v>
      </c>
      <c r="BJ35" s="9">
        <f t="shared" si="16"/>
        <v>0</v>
      </c>
      <c r="BK35" s="9">
        <f t="shared" si="16"/>
        <v>0</v>
      </c>
      <c r="BL35" s="9">
        <f t="shared" si="16"/>
        <v>0</v>
      </c>
      <c r="BM35" s="9">
        <f t="shared" si="16"/>
        <v>0</v>
      </c>
      <c r="BN35" s="9">
        <f t="shared" si="16"/>
        <v>0</v>
      </c>
      <c r="BQ35" s="9">
        <f t="shared" si="31"/>
        <v>0.19332223517750824</v>
      </c>
      <c r="BR35" s="9">
        <f t="shared" si="17"/>
        <v>0.11779165817088325</v>
      </c>
      <c r="BS35" s="9" t="str">
        <f t="shared" si="17"/>
        <v/>
      </c>
      <c r="BT35" s="9">
        <f t="shared" si="17"/>
        <v>0</v>
      </c>
      <c r="BU35" s="9" t="str">
        <f t="shared" si="17"/>
        <v/>
      </c>
      <c r="BV35" s="9">
        <f t="shared" si="17"/>
        <v>0</v>
      </c>
      <c r="BW35" s="9" t="str">
        <f t="shared" si="17"/>
        <v/>
      </c>
      <c r="BZ35" s="9">
        <f t="shared" si="18"/>
        <v>1.9802916870138485</v>
      </c>
      <c r="CA35" s="9">
        <f t="shared" si="18"/>
        <v>1.9681223930623677</v>
      </c>
      <c r="CB35" s="9" t="str">
        <f t="shared" si="18"/>
        <v/>
      </c>
      <c r="CC35" s="9" t="str">
        <f t="shared" si="18"/>
        <v/>
      </c>
      <c r="CD35" s="9" t="str">
        <f t="shared" si="18"/>
        <v/>
      </c>
      <c r="CE35" s="9" t="str">
        <f t="shared" si="18"/>
        <v/>
      </c>
      <c r="CF35" s="9" t="str">
        <f t="shared" si="18"/>
        <v/>
      </c>
      <c r="CI35" s="9">
        <f t="shared" si="32"/>
        <v>1.9802916870138485</v>
      </c>
      <c r="CJ35" s="9" t="str">
        <f t="shared" si="19"/>
        <v/>
      </c>
      <c r="CK35" s="9" t="str">
        <f t="shared" si="19"/>
        <v/>
      </c>
      <c r="CL35" s="9" t="str">
        <f t="shared" si="19"/>
        <v/>
      </c>
      <c r="CM35" s="9" t="str">
        <f t="shared" si="19"/>
        <v/>
      </c>
      <c r="CN35" s="9" t="str">
        <f t="shared" si="19"/>
        <v/>
      </c>
      <c r="CO35" s="9" t="str">
        <f t="shared" si="19"/>
        <v/>
      </c>
      <c r="CQ35" s="9">
        <f t="shared" si="20"/>
        <v>1.9802916870138485</v>
      </c>
      <c r="CW35" s="9">
        <f t="shared" si="21"/>
        <v>8.8053321973699139E-2</v>
      </c>
      <c r="CX35" s="9">
        <f t="shared" si="21"/>
        <v>5.3647828448434937E-2</v>
      </c>
      <c r="CY35" s="9" t="str">
        <f t="shared" si="21"/>
        <v/>
      </c>
      <c r="CZ35" s="9" t="str">
        <f t="shared" si="21"/>
        <v/>
      </c>
      <c r="DA35" s="9" t="str">
        <f t="shared" si="21"/>
        <v/>
      </c>
      <c r="DB35" s="9" t="str">
        <f t="shared" si="21"/>
        <v/>
      </c>
      <c r="DC35" s="9" t="str">
        <f t="shared" si="21"/>
        <v/>
      </c>
      <c r="DD35" s="9" t="str">
        <f t="shared" si="21"/>
        <v/>
      </c>
      <c r="DE35" s="9" t="str">
        <f t="shared" si="22"/>
        <v/>
      </c>
      <c r="DI35" s="9">
        <f t="shared" si="33"/>
        <v>6.708997997215807E-2</v>
      </c>
      <c r="DJ35" s="9">
        <f t="shared" si="23"/>
        <v>5.3647828448434937E-2</v>
      </c>
      <c r="DK35" s="9" t="str">
        <f t="shared" si="23"/>
        <v/>
      </c>
      <c r="DL35" s="9" t="str">
        <f t="shared" si="23"/>
        <v/>
      </c>
      <c r="DM35" s="9" t="str">
        <f t="shared" si="23"/>
        <v/>
      </c>
      <c r="DN35" s="9" t="str">
        <f t="shared" si="23"/>
        <v/>
      </c>
      <c r="DO35" s="9" t="str">
        <f t="shared" si="23"/>
        <v/>
      </c>
      <c r="DS35" s="9">
        <f t="shared" si="34"/>
        <v>6.708997997215807E-2</v>
      </c>
      <c r="DT35" s="9" t="str">
        <f t="shared" si="24"/>
        <v/>
      </c>
      <c r="DU35" s="9" t="str">
        <f t="shared" si="24"/>
        <v/>
      </c>
      <c r="DV35" s="9" t="str">
        <f t="shared" si="24"/>
        <v/>
      </c>
      <c r="DW35" s="9" t="str">
        <f t="shared" si="24"/>
        <v/>
      </c>
      <c r="DX35" s="9" t="str">
        <f t="shared" si="24"/>
        <v/>
      </c>
      <c r="DY35" s="9" t="str">
        <f t="shared" si="24"/>
        <v/>
      </c>
      <c r="EA35" s="9">
        <f t="shared" si="35"/>
        <v>6.708997997215807E-2</v>
      </c>
      <c r="EC35" s="9">
        <f t="shared" si="36"/>
        <v>1.980191282551381</v>
      </c>
      <c r="ED35" s="9">
        <f t="shared" si="37"/>
        <v>1.9193498327374827</v>
      </c>
      <c r="EE35" s="9">
        <f t="shared" si="38"/>
        <v>1.9793554661396133</v>
      </c>
      <c r="EF35" s="9">
        <v>-1.4965642039114213E-3</v>
      </c>
      <c r="EG35" s="9">
        <v>-0.90836000102632686</v>
      </c>
      <c r="EH35" s="9">
        <v>-1.3954704929464823E-2</v>
      </c>
      <c r="EJ35" s="9">
        <f t="shared" ca="1" si="25"/>
        <v>0.51117944040653107</v>
      </c>
      <c r="EK35" s="9">
        <f t="shared" ca="1" si="25"/>
        <v>0.77851600648189134</v>
      </c>
      <c r="EL35" s="9">
        <f t="shared" ca="1" si="25"/>
        <v>-0.30867412854071341</v>
      </c>
      <c r="EM35" s="9">
        <f t="shared" ca="1" si="39"/>
        <v>2</v>
      </c>
      <c r="EN35" s="9">
        <f t="shared" ca="1" si="39"/>
        <v>2</v>
      </c>
      <c r="EO35" s="9">
        <f t="shared" ca="1" si="39"/>
        <v>1</v>
      </c>
    </row>
    <row r="36" spans="1:145" s="9" customFormat="1">
      <c r="A36" s="9">
        <v>17</v>
      </c>
      <c r="B36" s="9">
        <f t="shared" si="26"/>
        <v>10.3515625</v>
      </c>
      <c r="C36" s="9">
        <f t="shared" si="27"/>
        <v>0.12092937964470721</v>
      </c>
      <c r="D36" s="9">
        <f t="shared" si="28"/>
        <v>2.0036776805457803</v>
      </c>
      <c r="E36" s="9">
        <f t="shared" si="29"/>
        <v>6.8588499774520223E-2</v>
      </c>
      <c r="H36" s="9">
        <v>-2.7720000000000002E-3</v>
      </c>
      <c r="I36" s="9">
        <v>6.0805530000000001</v>
      </c>
      <c r="J36" s="9">
        <v>1.4290050000000001</v>
      </c>
      <c r="L36" s="9">
        <v>2.0814029999999999</v>
      </c>
      <c r="N36" s="9">
        <v>1.4290050000000001</v>
      </c>
      <c r="W36" s="9">
        <f t="shared" si="30"/>
        <v>2.7720000000000002E-3</v>
      </c>
      <c r="X36" s="9">
        <f t="shared" si="13"/>
        <v>6.0833250000000003</v>
      </c>
      <c r="Y36" s="9">
        <f t="shared" si="13"/>
        <v>1.4317770000000001</v>
      </c>
      <c r="Z36" s="9" t="str">
        <f t="shared" si="13"/>
        <v/>
      </c>
      <c r="AA36" s="9">
        <f t="shared" si="13"/>
        <v>2.0841750000000001</v>
      </c>
      <c r="AB36" s="9" t="str">
        <f t="shared" si="13"/>
        <v/>
      </c>
      <c r="AC36" s="9">
        <f t="shared" si="13"/>
        <v>1.4317770000000001</v>
      </c>
      <c r="AD36" s="9" t="str">
        <f t="shared" si="13"/>
        <v/>
      </c>
      <c r="AE36" s="9" t="str">
        <f t="shared" si="13"/>
        <v/>
      </c>
      <c r="AF36" s="9" t="str">
        <f t="shared" si="13"/>
        <v/>
      </c>
      <c r="AG36" s="9" t="str">
        <f t="shared" si="13"/>
        <v/>
      </c>
      <c r="AH36" s="9" t="str">
        <f t="shared" si="13"/>
        <v/>
      </c>
      <c r="AI36" s="9" t="str">
        <f t="shared" si="13"/>
        <v/>
      </c>
      <c r="AM36" s="9">
        <f t="shared" si="14"/>
        <v>6.0833250000000003</v>
      </c>
      <c r="AN36" s="9">
        <f t="shared" si="14"/>
        <v>1.4317770000000001</v>
      </c>
      <c r="AO36" s="9" t="str">
        <f t="shared" si="14"/>
        <v/>
      </c>
      <c r="AP36" s="9" t="str">
        <f t="shared" si="14"/>
        <v/>
      </c>
      <c r="AQ36" s="9" t="str">
        <f t="shared" si="14"/>
        <v/>
      </c>
      <c r="AR36" s="9" t="str">
        <f t="shared" si="14"/>
        <v/>
      </c>
      <c r="AS36" s="9" t="str">
        <f t="shared" si="14"/>
        <v/>
      </c>
      <c r="AT36" s="9" t="str">
        <f t="shared" si="14"/>
        <v/>
      </c>
      <c r="AW36" s="9">
        <f t="shared" si="15"/>
        <v>2.0412581876510694</v>
      </c>
      <c r="AX36" s="9">
        <f t="shared" si="15"/>
        <v>1.9814196407556239</v>
      </c>
      <c r="AY36" s="9" t="str">
        <f t="shared" si="15"/>
        <v/>
      </c>
      <c r="AZ36" s="9" t="str">
        <f t="shared" si="15"/>
        <v/>
      </c>
      <c r="BA36" s="9" t="str">
        <f t="shared" si="15"/>
        <v/>
      </c>
      <c r="BB36" s="9" t="str">
        <f t="shared" si="15"/>
        <v/>
      </c>
      <c r="BC36" s="9" t="str">
        <f t="shared" si="15"/>
        <v/>
      </c>
      <c r="BD36" s="9" t="str">
        <f t="shared" si="15"/>
        <v/>
      </c>
      <c r="BG36" s="9">
        <f t="shared" si="16"/>
        <v>7.0446878454238901E-2</v>
      </c>
      <c r="BH36" s="9">
        <f t="shared" si="16"/>
        <v>0.11894261315256609</v>
      </c>
      <c r="BI36" s="9">
        <f t="shared" si="16"/>
        <v>0</v>
      </c>
      <c r="BJ36" s="9">
        <f t="shared" si="16"/>
        <v>0</v>
      </c>
      <c r="BK36" s="9">
        <f t="shared" si="16"/>
        <v>0</v>
      </c>
      <c r="BL36" s="9">
        <f t="shared" si="16"/>
        <v>0</v>
      </c>
      <c r="BM36" s="9">
        <f t="shared" si="16"/>
        <v>0</v>
      </c>
      <c r="BN36" s="9">
        <f t="shared" si="16"/>
        <v>0</v>
      </c>
      <c r="BQ36" s="9">
        <f t="shared" si="31"/>
        <v>0.18938949160680499</v>
      </c>
      <c r="BR36" s="9">
        <f t="shared" si="31"/>
        <v>0.11894261315256609</v>
      </c>
      <c r="BS36" s="9" t="str">
        <f t="shared" si="31"/>
        <v/>
      </c>
      <c r="BT36" s="9">
        <f t="shared" si="31"/>
        <v>0</v>
      </c>
      <c r="BU36" s="9" t="str">
        <f t="shared" si="31"/>
        <v/>
      </c>
      <c r="BV36" s="9">
        <f t="shared" si="31"/>
        <v>0</v>
      </c>
      <c r="BW36" s="9" t="str">
        <f t="shared" si="31"/>
        <v/>
      </c>
      <c r="BZ36" s="9">
        <f t="shared" si="18"/>
        <v>2.0036776805457803</v>
      </c>
      <c r="CA36" s="9">
        <f t="shared" si="18"/>
        <v>1.9814196407556239</v>
      </c>
      <c r="CB36" s="9" t="str">
        <f t="shared" si="18"/>
        <v/>
      </c>
      <c r="CC36" s="9" t="str">
        <f t="shared" si="18"/>
        <v/>
      </c>
      <c r="CD36" s="9" t="str">
        <f t="shared" si="18"/>
        <v/>
      </c>
      <c r="CE36" s="9" t="str">
        <f t="shared" si="18"/>
        <v/>
      </c>
      <c r="CF36" s="9" t="str">
        <f t="shared" si="18"/>
        <v/>
      </c>
      <c r="CI36" s="9">
        <f t="shared" si="32"/>
        <v>2.0036776805457803</v>
      </c>
      <c r="CJ36" s="9" t="str">
        <f t="shared" si="32"/>
        <v/>
      </c>
      <c r="CK36" s="9" t="str">
        <f t="shared" si="32"/>
        <v/>
      </c>
      <c r="CL36" s="9" t="str">
        <f t="shared" si="32"/>
        <v/>
      </c>
      <c r="CM36" s="9" t="str">
        <f t="shared" si="32"/>
        <v/>
      </c>
      <c r="CN36" s="9" t="str">
        <f t="shared" si="32"/>
        <v/>
      </c>
      <c r="CO36" s="9" t="str">
        <f t="shared" si="32"/>
        <v/>
      </c>
      <c r="CQ36" s="9">
        <f t="shared" si="20"/>
        <v>2.0036776805457803</v>
      </c>
      <c r="CW36" s="9">
        <f t="shared" si="21"/>
        <v>9.4788643071279835E-2</v>
      </c>
      <c r="CX36" s="9">
        <f t="shared" si="21"/>
        <v>5.307077856939596E-2</v>
      </c>
      <c r="CY36" s="9" t="str">
        <f t="shared" si="21"/>
        <v/>
      </c>
      <c r="CZ36" s="9" t="str">
        <f t="shared" si="21"/>
        <v/>
      </c>
      <c r="DA36" s="9" t="str">
        <f t="shared" si="21"/>
        <v/>
      </c>
      <c r="DB36" s="9" t="str">
        <f t="shared" si="21"/>
        <v/>
      </c>
      <c r="DC36" s="9" t="str">
        <f t="shared" si="21"/>
        <v/>
      </c>
      <c r="DD36" s="9" t="str">
        <f t="shared" si="21"/>
        <v/>
      </c>
      <c r="DE36" s="9" t="str">
        <f t="shared" si="22"/>
        <v/>
      </c>
      <c r="DI36" s="9">
        <f t="shared" si="33"/>
        <v>6.8588499774520223E-2</v>
      </c>
      <c r="DJ36" s="9">
        <f t="shared" si="33"/>
        <v>5.307077856939596E-2</v>
      </c>
      <c r="DK36" s="9" t="str">
        <f t="shared" si="33"/>
        <v/>
      </c>
      <c r="DL36" s="9" t="str">
        <f t="shared" si="33"/>
        <v/>
      </c>
      <c r="DM36" s="9" t="str">
        <f t="shared" si="33"/>
        <v/>
      </c>
      <c r="DN36" s="9" t="str">
        <f t="shared" si="33"/>
        <v/>
      </c>
      <c r="DO36" s="9" t="str">
        <f t="shared" si="33"/>
        <v/>
      </c>
      <c r="DS36" s="9">
        <f t="shared" si="34"/>
        <v>6.8588499774520223E-2</v>
      </c>
      <c r="DT36" s="9" t="str">
        <f t="shared" si="34"/>
        <v/>
      </c>
      <c r="DU36" s="9" t="str">
        <f t="shared" si="34"/>
        <v/>
      </c>
      <c r="DV36" s="9" t="str">
        <f t="shared" si="34"/>
        <v/>
      </c>
      <c r="DW36" s="9" t="str">
        <f t="shared" si="34"/>
        <v/>
      </c>
      <c r="DX36" s="9" t="str">
        <f t="shared" si="34"/>
        <v/>
      </c>
      <c r="DY36" s="9" t="str">
        <f t="shared" si="34"/>
        <v/>
      </c>
      <c r="EA36" s="9">
        <f t="shared" si="35"/>
        <v>6.8588499774520223E-2</v>
      </c>
      <c r="EC36" s="9">
        <f t="shared" si="36"/>
        <v>1.9761453357860799</v>
      </c>
      <c r="ED36" s="9">
        <f t="shared" si="37"/>
        <v>2.0197277471679924</v>
      </c>
      <c r="EE36" s="9">
        <f t="shared" si="38"/>
        <v>2.0437859217580381</v>
      </c>
      <c r="EF36" s="9">
        <v>-0.40141342718110407</v>
      </c>
      <c r="EG36" s="9">
        <v>0.23400521479512826</v>
      </c>
      <c r="EH36" s="9">
        <v>0.58476627049885754</v>
      </c>
      <c r="EJ36" s="9">
        <f t="shared" ca="1" si="25"/>
        <v>0.32585490838069398</v>
      </c>
      <c r="EK36" s="9">
        <f t="shared" ca="1" si="25"/>
        <v>9.163419515200677E-2</v>
      </c>
      <c r="EL36" s="9">
        <f t="shared" ca="1" si="25"/>
        <v>0.23145621767026747</v>
      </c>
      <c r="EM36" s="9">
        <f t="shared" ca="1" si="39"/>
        <v>2</v>
      </c>
      <c r="EN36" s="9">
        <f t="shared" ca="1" si="39"/>
        <v>2</v>
      </c>
      <c r="EO36" s="9">
        <f t="shared" ca="1" si="39"/>
        <v>2</v>
      </c>
    </row>
    <row r="37" spans="1:145" s="9" customFormat="1">
      <c r="A37" s="9">
        <v>18</v>
      </c>
      <c r="B37" s="9">
        <f t="shared" si="26"/>
        <v>10.5546875</v>
      </c>
      <c r="C37" s="9">
        <f t="shared" si="27"/>
        <v>0.12092937964470721</v>
      </c>
      <c r="D37" s="9">
        <f t="shared" si="28"/>
        <v>1.9843619521678886</v>
      </c>
      <c r="E37" s="9">
        <f t="shared" si="29"/>
        <v>6.5685635065266493E-2</v>
      </c>
      <c r="H37" s="9">
        <v>-2.088E-3</v>
      </c>
      <c r="I37" s="9">
        <v>6.0856830000000004</v>
      </c>
      <c r="J37" s="9">
        <v>1.4290959999999999</v>
      </c>
      <c r="L37" s="9">
        <v>2.08196</v>
      </c>
      <c r="N37" s="9">
        <v>1.4290959999999999</v>
      </c>
      <c r="W37" s="9">
        <f t="shared" si="30"/>
        <v>2.088E-3</v>
      </c>
      <c r="X37" s="9">
        <f t="shared" si="13"/>
        <v>6.087771</v>
      </c>
      <c r="Y37" s="9">
        <f t="shared" si="13"/>
        <v>1.431184</v>
      </c>
      <c r="Z37" s="9" t="str">
        <f t="shared" si="13"/>
        <v/>
      </c>
      <c r="AA37" s="9">
        <f t="shared" si="13"/>
        <v>2.0840480000000001</v>
      </c>
      <c r="AB37" s="9" t="str">
        <f t="shared" si="13"/>
        <v/>
      </c>
      <c r="AC37" s="9">
        <f t="shared" si="13"/>
        <v>1.431184</v>
      </c>
      <c r="AD37" s="9" t="str">
        <f t="shared" si="13"/>
        <v/>
      </c>
      <c r="AE37" s="9" t="str">
        <f t="shared" si="13"/>
        <v/>
      </c>
      <c r="AF37" s="9" t="str">
        <f t="shared" si="13"/>
        <v/>
      </c>
      <c r="AG37" s="9" t="str">
        <f t="shared" si="13"/>
        <v/>
      </c>
      <c r="AH37" s="9" t="str">
        <f t="shared" si="13"/>
        <v/>
      </c>
      <c r="AI37" s="9" t="str">
        <f t="shared" si="13"/>
        <v/>
      </c>
      <c r="AM37" s="9">
        <f t="shared" si="14"/>
        <v>6.087771</v>
      </c>
      <c r="AN37" s="9">
        <f t="shared" si="14"/>
        <v>1.431184</v>
      </c>
      <c r="AO37" s="9" t="str">
        <f t="shared" si="14"/>
        <v/>
      </c>
      <c r="AP37" s="9" t="str">
        <f t="shared" si="14"/>
        <v/>
      </c>
      <c r="AQ37" s="9" t="str">
        <f t="shared" si="14"/>
        <v/>
      </c>
      <c r="AR37" s="9" t="str">
        <f t="shared" si="14"/>
        <v/>
      </c>
      <c r="AS37" s="9" t="str">
        <f t="shared" si="14"/>
        <v/>
      </c>
      <c r="AT37" s="9" t="str">
        <f t="shared" si="14"/>
        <v/>
      </c>
      <c r="AW37" s="9">
        <f t="shared" si="15"/>
        <v>1.9812394014911137</v>
      </c>
      <c r="AX37" s="9">
        <f t="shared" si="15"/>
        <v>1.9863964177539162</v>
      </c>
      <c r="AY37" s="9" t="str">
        <f t="shared" si="15"/>
        <v/>
      </c>
      <c r="AZ37" s="9" t="str">
        <f t="shared" si="15"/>
        <v/>
      </c>
      <c r="BA37" s="9" t="str">
        <f t="shared" si="15"/>
        <v/>
      </c>
      <c r="BB37" s="9" t="str">
        <f t="shared" si="15"/>
        <v/>
      </c>
      <c r="BC37" s="9" t="str">
        <f t="shared" si="15"/>
        <v/>
      </c>
      <c r="BD37" s="9" t="str">
        <f t="shared" si="15"/>
        <v/>
      </c>
      <c r="BG37" s="9">
        <f t="shared" si="16"/>
        <v>7.7769919391723646E-2</v>
      </c>
      <c r="BH37" s="9">
        <f t="shared" si="16"/>
        <v>0.119363294271083</v>
      </c>
      <c r="BI37" s="9">
        <f t="shared" si="16"/>
        <v>0</v>
      </c>
      <c r="BJ37" s="9">
        <f t="shared" si="16"/>
        <v>0</v>
      </c>
      <c r="BK37" s="9">
        <f t="shared" si="16"/>
        <v>0</v>
      </c>
      <c r="BL37" s="9">
        <f t="shared" si="16"/>
        <v>0</v>
      </c>
      <c r="BM37" s="9">
        <f t="shared" si="16"/>
        <v>0</v>
      </c>
      <c r="BN37" s="9">
        <f t="shared" si="16"/>
        <v>0</v>
      </c>
      <c r="BQ37" s="9">
        <f t="shared" si="31"/>
        <v>0.19713321366280664</v>
      </c>
      <c r="BR37" s="9">
        <f t="shared" si="31"/>
        <v>0.119363294271083</v>
      </c>
      <c r="BS37" s="9" t="str">
        <f t="shared" si="31"/>
        <v/>
      </c>
      <c r="BT37" s="9">
        <f t="shared" si="31"/>
        <v>0</v>
      </c>
      <c r="BU37" s="9" t="str">
        <f t="shared" si="31"/>
        <v/>
      </c>
      <c r="BV37" s="9">
        <f t="shared" si="31"/>
        <v>0</v>
      </c>
      <c r="BW37" s="9" t="str">
        <f t="shared" si="31"/>
        <v/>
      </c>
      <c r="BZ37" s="9">
        <f t="shared" si="18"/>
        <v>1.9843619521678886</v>
      </c>
      <c r="CA37" s="9">
        <f t="shared" si="18"/>
        <v>1.9863964177539162</v>
      </c>
      <c r="CB37" s="9" t="str">
        <f t="shared" si="18"/>
        <v/>
      </c>
      <c r="CC37" s="9" t="str">
        <f t="shared" si="18"/>
        <v/>
      </c>
      <c r="CD37" s="9" t="str">
        <f t="shared" si="18"/>
        <v/>
      </c>
      <c r="CE37" s="9" t="str">
        <f t="shared" si="18"/>
        <v/>
      </c>
      <c r="CF37" s="9" t="str">
        <f t="shared" si="18"/>
        <v/>
      </c>
      <c r="CI37" s="9">
        <f t="shared" si="32"/>
        <v>1.9843619521678886</v>
      </c>
      <c r="CJ37" s="9" t="str">
        <f t="shared" si="32"/>
        <v/>
      </c>
      <c r="CK37" s="9" t="str">
        <f t="shared" si="32"/>
        <v/>
      </c>
      <c r="CL37" s="9" t="str">
        <f t="shared" si="32"/>
        <v/>
      </c>
      <c r="CM37" s="9" t="str">
        <f t="shared" si="32"/>
        <v/>
      </c>
      <c r="CN37" s="9" t="str">
        <f t="shared" si="32"/>
        <v/>
      </c>
      <c r="CO37" s="9" t="str">
        <f t="shared" si="32"/>
        <v/>
      </c>
      <c r="CQ37" s="9">
        <f t="shared" si="20"/>
        <v>1.9843619521678886</v>
      </c>
      <c r="CW37" s="9">
        <f t="shared" si="21"/>
        <v>8.5366669917180671E-2</v>
      </c>
      <c r="CX37" s="9">
        <f t="shared" si="21"/>
        <v>5.2862660437044684E-2</v>
      </c>
      <c r="CY37" s="9" t="str">
        <f t="shared" si="21"/>
        <v/>
      </c>
      <c r="CZ37" s="9" t="str">
        <f t="shared" si="21"/>
        <v/>
      </c>
      <c r="DA37" s="9" t="str">
        <f t="shared" si="21"/>
        <v/>
      </c>
      <c r="DB37" s="9" t="str">
        <f t="shared" si="21"/>
        <v/>
      </c>
      <c r="DC37" s="9" t="str">
        <f t="shared" si="21"/>
        <v/>
      </c>
      <c r="DD37" s="9" t="str">
        <f t="shared" si="21"/>
        <v/>
      </c>
      <c r="DE37" s="9" t="str">
        <f t="shared" si="22"/>
        <v/>
      </c>
      <c r="DI37" s="9">
        <f t="shared" si="33"/>
        <v>6.5685635065266493E-2</v>
      </c>
      <c r="DJ37" s="9">
        <f t="shared" si="33"/>
        <v>5.2862660437044684E-2</v>
      </c>
      <c r="DK37" s="9" t="str">
        <f t="shared" si="33"/>
        <v/>
      </c>
      <c r="DL37" s="9" t="str">
        <f t="shared" si="33"/>
        <v/>
      </c>
      <c r="DM37" s="9" t="str">
        <f t="shared" si="33"/>
        <v/>
      </c>
      <c r="DN37" s="9" t="str">
        <f t="shared" si="33"/>
        <v/>
      </c>
      <c r="DO37" s="9" t="str">
        <f t="shared" si="33"/>
        <v/>
      </c>
      <c r="DS37" s="9">
        <f t="shared" si="34"/>
        <v>6.5685635065266493E-2</v>
      </c>
      <c r="DT37" s="9" t="str">
        <f t="shared" si="34"/>
        <v/>
      </c>
      <c r="DU37" s="9" t="str">
        <f t="shared" si="34"/>
        <v/>
      </c>
      <c r="DV37" s="9" t="str">
        <f t="shared" si="34"/>
        <v/>
      </c>
      <c r="DW37" s="9" t="str">
        <f t="shared" si="34"/>
        <v/>
      </c>
      <c r="DX37" s="9" t="str">
        <f t="shared" si="34"/>
        <v/>
      </c>
      <c r="DY37" s="9" t="str">
        <f t="shared" si="34"/>
        <v/>
      </c>
      <c r="EA37" s="9">
        <f t="shared" si="35"/>
        <v>6.5685635065266493E-2</v>
      </c>
      <c r="EC37" s="9">
        <f t="shared" si="36"/>
        <v>2.0297903567904232</v>
      </c>
      <c r="ED37" s="9">
        <f t="shared" si="37"/>
        <v>1.9905111623352718</v>
      </c>
      <c r="EE37" s="9">
        <f t="shared" si="38"/>
        <v>2.0133609822898419</v>
      </c>
      <c r="EF37" s="9">
        <v>0.69160334032541981</v>
      </c>
      <c r="EG37" s="9">
        <v>9.361575268737754E-2</v>
      </c>
      <c r="EH37" s="9">
        <v>0.44148206975755877</v>
      </c>
      <c r="EJ37" s="9">
        <f t="shared" ca="1" si="25"/>
        <v>0.69004079584859701</v>
      </c>
      <c r="EK37" s="9">
        <f t="shared" ca="1" si="25"/>
        <v>0.23961828847904687</v>
      </c>
      <c r="EL37" s="9">
        <f t="shared" ca="1" si="25"/>
        <v>0.4768953554244223</v>
      </c>
      <c r="EM37" s="9">
        <f t="shared" ca="1" si="39"/>
        <v>2</v>
      </c>
      <c r="EN37" s="9">
        <f t="shared" ca="1" si="39"/>
        <v>2</v>
      </c>
      <c r="EO37" s="9">
        <f t="shared" ca="1" si="39"/>
        <v>2</v>
      </c>
    </row>
    <row r="38" spans="1:145" s="9" customFormat="1">
      <c r="A38" s="9">
        <v>19</v>
      </c>
      <c r="B38" s="9">
        <f t="shared" si="26"/>
        <v>10.7578125</v>
      </c>
      <c r="C38" s="9">
        <f t="shared" si="27"/>
        <v>0.12092937964470721</v>
      </c>
      <c r="D38" s="9">
        <f t="shared" si="28"/>
        <v>2.0225653561051247</v>
      </c>
      <c r="E38" s="9">
        <f t="shared" si="29"/>
        <v>6.8616628628927812E-2</v>
      </c>
      <c r="H38" s="9">
        <v>-7.3099999999999999E-4</v>
      </c>
      <c r="I38" s="9">
        <v>6.081493</v>
      </c>
      <c r="J38" s="9">
        <v>1.428466</v>
      </c>
      <c r="L38" s="9">
        <v>2.0819540000000001</v>
      </c>
      <c r="N38" s="9">
        <v>1.428466</v>
      </c>
      <c r="W38" s="9">
        <f t="shared" si="30"/>
        <v>7.3099999999999999E-4</v>
      </c>
      <c r="X38" s="9">
        <f t="shared" si="13"/>
        <v>6.0822240000000001</v>
      </c>
      <c r="Y38" s="9">
        <f t="shared" si="13"/>
        <v>1.4291970000000001</v>
      </c>
      <c r="Z38" s="9" t="str">
        <f t="shared" si="13"/>
        <v/>
      </c>
      <c r="AA38" s="9">
        <f t="shared" si="13"/>
        <v>2.0826850000000001</v>
      </c>
      <c r="AB38" s="9" t="str">
        <f t="shared" si="13"/>
        <v/>
      </c>
      <c r="AC38" s="9">
        <f t="shared" si="13"/>
        <v>1.4291970000000001</v>
      </c>
      <c r="AD38" s="9" t="str">
        <f t="shared" si="13"/>
        <v/>
      </c>
      <c r="AE38" s="9" t="str">
        <f t="shared" si="13"/>
        <v/>
      </c>
      <c r="AF38" s="9" t="str">
        <f t="shared" si="13"/>
        <v/>
      </c>
      <c r="AG38" s="9" t="str">
        <f t="shared" si="13"/>
        <v/>
      </c>
      <c r="AH38" s="9" t="str">
        <f t="shared" si="13"/>
        <v/>
      </c>
      <c r="AI38" s="9" t="str">
        <f t="shared" si="13"/>
        <v/>
      </c>
      <c r="AM38" s="9">
        <f t="shared" si="14"/>
        <v>6.0822240000000001</v>
      </c>
      <c r="AN38" s="9">
        <f t="shared" si="14"/>
        <v>1.4291970000000001</v>
      </c>
      <c r="AO38" s="9" t="str">
        <f t="shared" si="14"/>
        <v/>
      </c>
      <c r="AP38" s="9" t="str">
        <f t="shared" si="14"/>
        <v/>
      </c>
      <c r="AQ38" s="9" t="str">
        <f t="shared" si="14"/>
        <v/>
      </c>
      <c r="AR38" s="9" t="str">
        <f t="shared" si="14"/>
        <v/>
      </c>
      <c r="AS38" s="9" t="str">
        <f t="shared" si="14"/>
        <v/>
      </c>
      <c r="AT38" s="9" t="str">
        <f t="shared" si="14"/>
        <v/>
      </c>
      <c r="AW38" s="9">
        <f t="shared" si="15"/>
        <v>2.0570973896629026</v>
      </c>
      <c r="AX38" s="9">
        <f t="shared" si="15"/>
        <v>2.0029481810552729</v>
      </c>
      <c r="AY38" s="9" t="str">
        <f t="shared" si="15"/>
        <v/>
      </c>
      <c r="AZ38" s="9" t="str">
        <f t="shared" si="15"/>
        <v/>
      </c>
      <c r="BA38" s="9" t="str">
        <f t="shared" si="15"/>
        <v/>
      </c>
      <c r="BB38" s="9" t="str">
        <f t="shared" si="15"/>
        <v/>
      </c>
      <c r="BC38" s="9" t="str">
        <f t="shared" si="15"/>
        <v/>
      </c>
      <c r="BD38" s="9" t="str">
        <f t="shared" si="15"/>
        <v/>
      </c>
      <c r="BG38" s="9">
        <f t="shared" si="16"/>
        <v>6.8580105588256682E-2</v>
      </c>
      <c r="BH38" s="9">
        <f t="shared" si="16"/>
        <v>0.12072128130331729</v>
      </c>
      <c r="BI38" s="9">
        <f t="shared" si="16"/>
        <v>0</v>
      </c>
      <c r="BJ38" s="9">
        <f t="shared" si="16"/>
        <v>0</v>
      </c>
      <c r="BK38" s="9">
        <f t="shared" si="16"/>
        <v>0</v>
      </c>
      <c r="BL38" s="9">
        <f t="shared" si="16"/>
        <v>0</v>
      </c>
      <c r="BM38" s="9">
        <f t="shared" si="16"/>
        <v>0</v>
      </c>
      <c r="BN38" s="9">
        <f t="shared" si="16"/>
        <v>0</v>
      </c>
      <c r="BQ38" s="9">
        <f t="shared" si="31"/>
        <v>0.18930138689157397</v>
      </c>
      <c r="BR38" s="9">
        <f t="shared" si="31"/>
        <v>0.12072128130331729</v>
      </c>
      <c r="BS38" s="9" t="str">
        <f t="shared" si="31"/>
        <v/>
      </c>
      <c r="BT38" s="9">
        <f t="shared" si="31"/>
        <v>0</v>
      </c>
      <c r="BU38" s="9" t="str">
        <f t="shared" si="31"/>
        <v/>
      </c>
      <c r="BV38" s="9">
        <f t="shared" si="31"/>
        <v>0</v>
      </c>
      <c r="BW38" s="9" t="str">
        <f t="shared" si="31"/>
        <v/>
      </c>
      <c r="BZ38" s="9">
        <f t="shared" si="18"/>
        <v>2.0225653561051247</v>
      </c>
      <c r="CA38" s="9">
        <f t="shared" si="18"/>
        <v>2.0029481810552729</v>
      </c>
      <c r="CB38" s="9" t="str">
        <f t="shared" si="18"/>
        <v/>
      </c>
      <c r="CC38" s="9" t="str">
        <f t="shared" si="18"/>
        <v/>
      </c>
      <c r="CD38" s="9" t="str">
        <f t="shared" si="18"/>
        <v/>
      </c>
      <c r="CE38" s="9" t="str">
        <f t="shared" si="18"/>
        <v/>
      </c>
      <c r="CF38" s="9" t="str">
        <f t="shared" si="18"/>
        <v/>
      </c>
      <c r="CI38" s="9">
        <f t="shared" si="32"/>
        <v>2.0225653561051247</v>
      </c>
      <c r="CJ38" s="9" t="str">
        <f t="shared" si="32"/>
        <v/>
      </c>
      <c r="CK38" s="9" t="str">
        <f t="shared" si="32"/>
        <v/>
      </c>
      <c r="CL38" s="9" t="str">
        <f t="shared" si="32"/>
        <v/>
      </c>
      <c r="CM38" s="9" t="str">
        <f t="shared" si="32"/>
        <v/>
      </c>
      <c r="CN38" s="9" t="str">
        <f t="shared" si="32"/>
        <v/>
      </c>
      <c r="CO38" s="9" t="str">
        <f t="shared" si="32"/>
        <v/>
      </c>
      <c r="CQ38" s="9">
        <f t="shared" si="20"/>
        <v>2.0225653561051247</v>
      </c>
      <c r="CW38" s="9">
        <f t="shared" si="21"/>
        <v>9.7513323799584842E-2</v>
      </c>
      <c r="CX38" s="9">
        <f t="shared" si="21"/>
        <v>5.2200812092188742E-2</v>
      </c>
      <c r="CY38" s="9" t="str">
        <f t="shared" si="21"/>
        <v/>
      </c>
      <c r="CZ38" s="9" t="str">
        <f t="shared" si="21"/>
        <v/>
      </c>
      <c r="DA38" s="9" t="str">
        <f t="shared" si="21"/>
        <v/>
      </c>
      <c r="DB38" s="9" t="str">
        <f t="shared" si="21"/>
        <v/>
      </c>
      <c r="DC38" s="9" t="str">
        <f t="shared" si="21"/>
        <v/>
      </c>
      <c r="DD38" s="9" t="str">
        <f t="shared" si="21"/>
        <v/>
      </c>
      <c r="DE38" s="9" t="str">
        <f t="shared" si="22"/>
        <v/>
      </c>
      <c r="DI38" s="9">
        <f t="shared" si="33"/>
        <v>6.8616628628927812E-2</v>
      </c>
      <c r="DJ38" s="9">
        <f t="shared" si="33"/>
        <v>5.2200812092188742E-2</v>
      </c>
      <c r="DK38" s="9" t="str">
        <f t="shared" si="33"/>
        <v/>
      </c>
      <c r="DL38" s="9" t="str">
        <f t="shared" si="33"/>
        <v/>
      </c>
      <c r="DM38" s="9" t="str">
        <f t="shared" si="33"/>
        <v/>
      </c>
      <c r="DN38" s="9" t="str">
        <f t="shared" si="33"/>
        <v/>
      </c>
      <c r="DO38" s="9" t="str">
        <f t="shared" si="33"/>
        <v/>
      </c>
      <c r="DS38" s="9">
        <f t="shared" si="34"/>
        <v>6.8616628628927812E-2</v>
      </c>
      <c r="DT38" s="9" t="str">
        <f t="shared" si="34"/>
        <v/>
      </c>
      <c r="DU38" s="9" t="str">
        <f t="shared" si="34"/>
        <v/>
      </c>
      <c r="DV38" s="9" t="str">
        <f t="shared" si="34"/>
        <v/>
      </c>
      <c r="DW38" s="9" t="str">
        <f t="shared" si="34"/>
        <v/>
      </c>
      <c r="DX38" s="9" t="str">
        <f t="shared" si="34"/>
        <v/>
      </c>
      <c r="DY38" s="9" t="str">
        <f t="shared" si="34"/>
        <v/>
      </c>
      <c r="EA38" s="9">
        <f t="shared" si="35"/>
        <v>6.8616628628927812E-2</v>
      </c>
      <c r="EC38" s="9">
        <f t="shared" si="36"/>
        <v>2.03803597295129</v>
      </c>
      <c r="ED38" s="9">
        <f t="shared" si="37"/>
        <v>1.9608165868893934</v>
      </c>
      <c r="EE38" s="9">
        <f t="shared" si="38"/>
        <v>1.9601566440310445</v>
      </c>
      <c r="EF38" s="9">
        <v>0.22546454343930211</v>
      </c>
      <c r="EG38" s="9">
        <v>-0.89990969316873115</v>
      </c>
      <c r="EH38" s="9">
        <v>-0.90952752009400861</v>
      </c>
      <c r="EJ38" s="9">
        <f t="shared" ca="1" si="25"/>
        <v>0.21408606521059415</v>
      </c>
      <c r="EK38" s="9">
        <f t="shared" ca="1" si="25"/>
        <v>-0.3243735644546859</v>
      </c>
      <c r="EL38" s="9">
        <f t="shared" ca="1" si="25"/>
        <v>-0.10105013271746899</v>
      </c>
      <c r="EM38" s="9">
        <f t="shared" ca="1" si="39"/>
        <v>2</v>
      </c>
      <c r="EN38" s="9">
        <f t="shared" ca="1" si="39"/>
        <v>1</v>
      </c>
      <c r="EO38" s="9">
        <f t="shared" ca="1" si="39"/>
        <v>1</v>
      </c>
    </row>
    <row r="39" spans="1:145">
      <c r="A39">
        <v>20</v>
      </c>
      <c r="B39">
        <f t="shared" si="26"/>
        <v>10.9609375</v>
      </c>
      <c r="C39">
        <f t="shared" si="27"/>
        <v>0.12092937964470721</v>
      </c>
      <c r="D39">
        <f t="shared" si="28"/>
        <v>2.0354163061615873</v>
      </c>
      <c r="E39">
        <f t="shared" si="29"/>
        <v>6.9139526510190369E-2</v>
      </c>
      <c r="H39">
        <v>2.8E-5</v>
      </c>
      <c r="I39">
        <v>6.0809939999999996</v>
      </c>
      <c r="J39">
        <v>1.427961</v>
      </c>
      <c r="K39">
        <v>8.2341879999999996</v>
      </c>
      <c r="L39">
        <v>2.0825499999999999</v>
      </c>
      <c r="M39">
        <v>2.7032060000000002</v>
      </c>
      <c r="N39">
        <v>1.427961</v>
      </c>
      <c r="O39">
        <v>3.800611</v>
      </c>
      <c r="R39">
        <v>7.4020619999999999</v>
      </c>
      <c r="S39">
        <v>4.1811509999999998</v>
      </c>
      <c r="T39">
        <v>3.3868670000000001</v>
      </c>
      <c r="W39">
        <f t="shared" si="30"/>
        <v>-2.8E-5</v>
      </c>
      <c r="X39">
        <f t="shared" si="13"/>
        <v>6.0809659999999992</v>
      </c>
      <c r="Y39">
        <f t="shared" si="13"/>
        <v>1.4279330000000001</v>
      </c>
      <c r="Z39">
        <f t="shared" si="13"/>
        <v>8.2341599999999993</v>
      </c>
      <c r="AA39">
        <f t="shared" si="13"/>
        <v>2.082522</v>
      </c>
      <c r="AB39">
        <f t="shared" si="13"/>
        <v>2.7031780000000003</v>
      </c>
      <c r="AC39">
        <f t="shared" si="13"/>
        <v>1.4279330000000001</v>
      </c>
      <c r="AD39">
        <f t="shared" si="13"/>
        <v>3.800583</v>
      </c>
      <c r="AE39" t="str">
        <f t="shared" si="13"/>
        <v/>
      </c>
      <c r="AF39" t="str">
        <f t="shared" si="13"/>
        <v/>
      </c>
      <c r="AG39">
        <f t="shared" si="13"/>
        <v>7.4020339999999996</v>
      </c>
      <c r="AH39">
        <f t="shared" si="13"/>
        <v>4.1811229999999995</v>
      </c>
      <c r="AI39">
        <f t="shared" si="13"/>
        <v>3.3868390000000002</v>
      </c>
      <c r="AM39">
        <f t="shared" si="14"/>
        <v>6.0809659999999992</v>
      </c>
      <c r="AN39">
        <f t="shared" si="14"/>
        <v>1.4279330000000001</v>
      </c>
      <c r="AO39" t="str">
        <f t="shared" si="14"/>
        <v/>
      </c>
      <c r="AP39" t="str">
        <f t="shared" si="14"/>
        <v/>
      </c>
      <c r="AQ39" t="str">
        <f t="shared" si="14"/>
        <v/>
      </c>
      <c r="AR39" t="str">
        <f t="shared" si="14"/>
        <v/>
      </c>
      <c r="AS39" t="str">
        <f t="shared" si="14"/>
        <v/>
      </c>
      <c r="AT39" t="str">
        <f t="shared" si="14"/>
        <v/>
      </c>
      <c r="AW39">
        <f t="shared" si="15"/>
        <v>2.0757351951764802</v>
      </c>
      <c r="AX39">
        <f t="shared" si="15"/>
        <v>2.0133828423196243</v>
      </c>
      <c r="AY39" t="str">
        <f t="shared" si="15"/>
        <v/>
      </c>
      <c r="AZ39" t="str">
        <f t="shared" si="15"/>
        <v/>
      </c>
      <c r="BA39" t="str">
        <f t="shared" si="15"/>
        <v/>
      </c>
      <c r="BB39" t="str">
        <f t="shared" si="15"/>
        <v/>
      </c>
      <c r="BC39" t="str">
        <f t="shared" si="15"/>
        <v/>
      </c>
      <c r="BD39" t="str">
        <f t="shared" si="15"/>
        <v/>
      </c>
      <c r="BG39">
        <f t="shared" si="16"/>
        <v>6.6421232354904089E-2</v>
      </c>
      <c r="BH39">
        <f t="shared" si="16"/>
        <v>0.12154377154487431</v>
      </c>
      <c r="BI39">
        <f t="shared" si="16"/>
        <v>0</v>
      </c>
      <c r="BJ39">
        <f t="shared" si="16"/>
        <v>0</v>
      </c>
      <c r="BK39">
        <f t="shared" si="16"/>
        <v>0</v>
      </c>
      <c r="BL39">
        <f t="shared" si="16"/>
        <v>0</v>
      </c>
      <c r="BM39">
        <f t="shared" si="16"/>
        <v>0</v>
      </c>
      <c r="BN39">
        <f t="shared" si="16"/>
        <v>0</v>
      </c>
      <c r="BQ39">
        <f t="shared" si="31"/>
        <v>0.18796500389977838</v>
      </c>
      <c r="BR39">
        <f t="shared" si="31"/>
        <v>0.12154377154487431</v>
      </c>
      <c r="BS39">
        <f t="shared" si="31"/>
        <v>0</v>
      </c>
      <c r="BT39">
        <f t="shared" si="31"/>
        <v>0</v>
      </c>
      <c r="BU39">
        <f t="shared" si="31"/>
        <v>0</v>
      </c>
      <c r="BV39">
        <f t="shared" si="31"/>
        <v>0</v>
      </c>
      <c r="BW39">
        <f t="shared" si="31"/>
        <v>0</v>
      </c>
      <c r="BZ39">
        <f t="shared" si="18"/>
        <v>2.0354163061615873</v>
      </c>
      <c r="CA39">
        <f t="shared" si="18"/>
        <v>2.0133828423196243</v>
      </c>
      <c r="CB39" t="str">
        <f t="shared" si="18"/>
        <v/>
      </c>
      <c r="CC39" t="str">
        <f t="shared" si="18"/>
        <v/>
      </c>
      <c r="CD39" t="str">
        <f t="shared" si="18"/>
        <v/>
      </c>
      <c r="CE39" t="str">
        <f t="shared" si="18"/>
        <v/>
      </c>
      <c r="CF39" t="str">
        <f t="shared" si="18"/>
        <v/>
      </c>
      <c r="CI39">
        <f t="shared" si="32"/>
        <v>2.0354163061615873</v>
      </c>
      <c r="CJ39" t="str">
        <f t="shared" si="32"/>
        <v/>
      </c>
      <c r="CK39" t="str">
        <f t="shared" si="32"/>
        <v/>
      </c>
      <c r="CL39" t="str">
        <f t="shared" si="32"/>
        <v/>
      </c>
      <c r="CM39" t="str">
        <f t="shared" si="32"/>
        <v/>
      </c>
      <c r="CN39" t="str">
        <f t="shared" si="32"/>
        <v/>
      </c>
      <c r="CO39" t="str">
        <f t="shared" si="32"/>
        <v/>
      </c>
      <c r="CQ39">
        <f t="shared" si="20"/>
        <v>2.0354163061615873</v>
      </c>
      <c r="CW39">
        <f t="shared" si="21"/>
        <v>0.1008558422251906</v>
      </c>
      <c r="CX39">
        <f t="shared" si="21"/>
        <v>5.1807196364669496E-2</v>
      </c>
      <c r="CY39" t="str">
        <f t="shared" si="21"/>
        <v/>
      </c>
      <c r="CZ39" t="str">
        <f t="shared" si="21"/>
        <v/>
      </c>
      <c r="DA39" t="str">
        <f t="shared" si="21"/>
        <v/>
      </c>
      <c r="DB39" t="str">
        <f t="shared" si="21"/>
        <v/>
      </c>
      <c r="DC39" t="str">
        <f t="shared" si="21"/>
        <v/>
      </c>
      <c r="DD39" t="str">
        <f t="shared" si="21"/>
        <v/>
      </c>
      <c r="DE39" t="str">
        <f t="shared" si="22"/>
        <v/>
      </c>
      <c r="DI39">
        <f t="shared" si="33"/>
        <v>6.9139526510190369E-2</v>
      </c>
      <c r="DJ39">
        <f t="shared" si="33"/>
        <v>5.1807196364669496E-2</v>
      </c>
      <c r="DK39" t="str">
        <f t="shared" si="33"/>
        <v/>
      </c>
      <c r="DL39" t="str">
        <f t="shared" si="33"/>
        <v/>
      </c>
      <c r="DM39" t="str">
        <f t="shared" si="33"/>
        <v/>
      </c>
      <c r="DN39" t="str">
        <f t="shared" si="33"/>
        <v/>
      </c>
      <c r="DO39" t="str">
        <f t="shared" si="33"/>
        <v/>
      </c>
      <c r="DS39">
        <f t="shared" si="34"/>
        <v>6.9139526510190369E-2</v>
      </c>
      <c r="DT39" t="str">
        <f t="shared" si="34"/>
        <v/>
      </c>
      <c r="DU39" t="str">
        <f t="shared" si="34"/>
        <v/>
      </c>
      <c r="DV39" t="str">
        <f t="shared" si="34"/>
        <v/>
      </c>
      <c r="DW39" t="str">
        <f t="shared" si="34"/>
        <v/>
      </c>
      <c r="DX39" t="str">
        <f t="shared" si="34"/>
        <v/>
      </c>
      <c r="DY39" t="str">
        <f t="shared" si="34"/>
        <v/>
      </c>
      <c r="EA39">
        <f t="shared" si="35"/>
        <v>6.9139526510190369E-2</v>
      </c>
      <c r="EC39">
        <f t="shared" si="36"/>
        <v>1.9944709148337274</v>
      </c>
      <c r="ED39">
        <f t="shared" si="37"/>
        <v>2.0554137446139382</v>
      </c>
      <c r="EE39">
        <f t="shared" si="38"/>
        <v>2.0951617085619563</v>
      </c>
      <c r="EF39">
        <v>-0.59221393889391205</v>
      </c>
      <c r="EG39">
        <v>0.28923308361684374</v>
      </c>
      <c r="EH39">
        <v>0.8641280236647727</v>
      </c>
      <c r="EJ39">
        <f t="shared" ca="1" si="25"/>
        <v>-0.80279245250090581</v>
      </c>
      <c r="EK39">
        <f t="shared" ca="1" si="25"/>
        <v>-0.19511615543563821</v>
      </c>
      <c r="EL39">
        <f t="shared" ca="1" si="25"/>
        <v>0.35099427648854664</v>
      </c>
      <c r="EM39">
        <f t="shared" ca="1" si="39"/>
        <v>1</v>
      </c>
      <c r="EN39">
        <f t="shared" ca="1" si="39"/>
        <v>1</v>
      </c>
      <c r="EO39">
        <f t="shared" ca="1" si="39"/>
        <v>2</v>
      </c>
    </row>
    <row r="40" spans="1:145">
      <c r="A40">
        <v>21</v>
      </c>
      <c r="B40">
        <f t="shared" si="26"/>
        <v>11.1640625</v>
      </c>
      <c r="C40">
        <f t="shared" si="27"/>
        <v>0.12092937964470721</v>
      </c>
      <c r="D40">
        <f t="shared" si="28"/>
        <v>2.0350137138335467</v>
      </c>
      <c r="E40">
        <f t="shared" si="29"/>
        <v>6.9313230160426481E-2</v>
      </c>
      <c r="H40">
        <v>4.57E-4</v>
      </c>
      <c r="I40">
        <v>6.0812569999999999</v>
      </c>
      <c r="J40">
        <v>1.428623</v>
      </c>
      <c r="K40">
        <v>8.2378099999999996</v>
      </c>
      <c r="L40">
        <v>2.083993</v>
      </c>
      <c r="M40">
        <v>2.705114</v>
      </c>
      <c r="N40">
        <v>1.428623</v>
      </c>
      <c r="O40">
        <v>3.8014380000000001</v>
      </c>
      <c r="R40">
        <v>7.4041290000000002</v>
      </c>
      <c r="S40">
        <v>4.1823730000000001</v>
      </c>
      <c r="T40">
        <v>3.388773</v>
      </c>
      <c r="W40">
        <f t="shared" si="30"/>
        <v>-4.57E-4</v>
      </c>
      <c r="X40">
        <f t="shared" si="13"/>
        <v>6.0808</v>
      </c>
      <c r="Y40">
        <f t="shared" si="13"/>
        <v>1.428166</v>
      </c>
      <c r="Z40">
        <f t="shared" si="13"/>
        <v>8.2373529999999988</v>
      </c>
      <c r="AA40">
        <f t="shared" si="13"/>
        <v>2.0835360000000001</v>
      </c>
      <c r="AB40">
        <f t="shared" si="13"/>
        <v>2.7046570000000001</v>
      </c>
      <c r="AC40">
        <f t="shared" si="13"/>
        <v>1.428166</v>
      </c>
      <c r="AD40">
        <f t="shared" si="13"/>
        <v>3.8009810000000002</v>
      </c>
      <c r="AE40" t="str">
        <f t="shared" si="13"/>
        <v/>
      </c>
      <c r="AF40" t="str">
        <f t="shared" si="13"/>
        <v/>
      </c>
      <c r="AG40">
        <f t="shared" si="13"/>
        <v>7.4036720000000003</v>
      </c>
      <c r="AH40">
        <f t="shared" si="13"/>
        <v>4.1819160000000002</v>
      </c>
      <c r="AI40">
        <f t="shared" si="13"/>
        <v>3.3883160000000001</v>
      </c>
      <c r="AM40">
        <f t="shared" si="14"/>
        <v>6.0808</v>
      </c>
      <c r="AN40">
        <f t="shared" si="14"/>
        <v>1.428166</v>
      </c>
      <c r="AO40" t="str">
        <f t="shared" si="14"/>
        <v/>
      </c>
      <c r="AP40" t="str">
        <f t="shared" si="14"/>
        <v/>
      </c>
      <c r="AQ40" t="str">
        <f t="shared" si="14"/>
        <v/>
      </c>
      <c r="AR40" t="str">
        <f t="shared" si="14"/>
        <v/>
      </c>
      <c r="AS40" t="str">
        <f t="shared" si="14"/>
        <v/>
      </c>
      <c r="AT40" t="str">
        <f t="shared" si="14"/>
        <v/>
      </c>
      <c r="AW40">
        <f t="shared" si="15"/>
        <v>2.078239808353437</v>
      </c>
      <c r="AX40">
        <f t="shared" si="15"/>
        <v>2.0114646613748408</v>
      </c>
      <c r="AY40" t="str">
        <f t="shared" si="15"/>
        <v/>
      </c>
      <c r="AZ40" t="str">
        <f t="shared" si="15"/>
        <v/>
      </c>
      <c r="BA40" t="str">
        <f t="shared" si="15"/>
        <v/>
      </c>
      <c r="BB40" t="str">
        <f t="shared" si="15"/>
        <v/>
      </c>
      <c r="BC40" t="str">
        <f t="shared" si="15"/>
        <v/>
      </c>
      <c r="BD40" t="str">
        <f t="shared" si="15"/>
        <v/>
      </c>
      <c r="BG40">
        <f t="shared" si="16"/>
        <v>6.613429390673714E-2</v>
      </c>
      <c r="BH40">
        <f t="shared" si="16"/>
        <v>0.12139457604214705</v>
      </c>
      <c r="BI40">
        <f t="shared" si="16"/>
        <v>0</v>
      </c>
      <c r="BJ40">
        <f t="shared" si="16"/>
        <v>0</v>
      </c>
      <c r="BK40">
        <f t="shared" si="16"/>
        <v>0</v>
      </c>
      <c r="BL40">
        <f t="shared" si="16"/>
        <v>0</v>
      </c>
      <c r="BM40">
        <f t="shared" si="16"/>
        <v>0</v>
      </c>
      <c r="BN40">
        <f t="shared" si="16"/>
        <v>0</v>
      </c>
      <c r="BQ40">
        <f t="shared" si="31"/>
        <v>0.18752886994888418</v>
      </c>
      <c r="BR40">
        <f t="shared" si="31"/>
        <v>0.12139457604214705</v>
      </c>
      <c r="BS40">
        <f t="shared" si="31"/>
        <v>0</v>
      </c>
      <c r="BT40">
        <f t="shared" si="31"/>
        <v>0</v>
      </c>
      <c r="BU40">
        <f t="shared" si="31"/>
        <v>0</v>
      </c>
      <c r="BV40">
        <f t="shared" si="31"/>
        <v>0</v>
      </c>
      <c r="BW40">
        <f t="shared" si="31"/>
        <v>0</v>
      </c>
      <c r="BZ40">
        <f t="shared" si="18"/>
        <v>2.0350137138335467</v>
      </c>
      <c r="CA40">
        <f t="shared" si="18"/>
        <v>2.0114646613748408</v>
      </c>
      <c r="CB40" t="str">
        <f t="shared" si="18"/>
        <v/>
      </c>
      <c r="CC40" t="str">
        <f t="shared" si="18"/>
        <v/>
      </c>
      <c r="CD40" t="str">
        <f t="shared" si="18"/>
        <v/>
      </c>
      <c r="CE40" t="str">
        <f t="shared" si="18"/>
        <v/>
      </c>
      <c r="CF40" t="str">
        <f t="shared" si="18"/>
        <v/>
      </c>
      <c r="CI40">
        <f t="shared" si="32"/>
        <v>2.0350137138335467</v>
      </c>
      <c r="CJ40" t="str">
        <f t="shared" si="32"/>
        <v/>
      </c>
      <c r="CK40" t="str">
        <f t="shared" si="32"/>
        <v/>
      </c>
      <c r="CL40" t="str">
        <f t="shared" si="32"/>
        <v/>
      </c>
      <c r="CM40" t="str">
        <f t="shared" si="32"/>
        <v/>
      </c>
      <c r="CN40" t="str">
        <f t="shared" si="32"/>
        <v/>
      </c>
      <c r="CO40" t="str">
        <f t="shared" si="32"/>
        <v/>
      </c>
      <c r="CQ40">
        <f t="shared" si="20"/>
        <v>2.0350137138335467</v>
      </c>
      <c r="CW40">
        <f t="shared" si="21"/>
        <v>0.10131657227516983</v>
      </c>
      <c r="CX40">
        <f t="shared" si="21"/>
        <v>5.1878197209041063E-2</v>
      </c>
      <c r="CY40" t="str">
        <f t="shared" si="21"/>
        <v/>
      </c>
      <c r="CZ40" t="str">
        <f t="shared" si="21"/>
        <v/>
      </c>
      <c r="DA40" t="str">
        <f t="shared" si="21"/>
        <v/>
      </c>
      <c r="DB40" t="str">
        <f t="shared" si="21"/>
        <v/>
      </c>
      <c r="DC40" t="str">
        <f t="shared" si="21"/>
        <v/>
      </c>
      <c r="DD40" t="str">
        <f t="shared" si="21"/>
        <v/>
      </c>
      <c r="DE40" t="str">
        <f t="shared" si="22"/>
        <v/>
      </c>
      <c r="DI40">
        <f t="shared" si="33"/>
        <v>6.9313230160426481E-2</v>
      </c>
      <c r="DJ40">
        <f t="shared" si="33"/>
        <v>5.1878197209041063E-2</v>
      </c>
      <c r="DK40" t="str">
        <f t="shared" si="33"/>
        <v/>
      </c>
      <c r="DL40" t="str">
        <f t="shared" si="33"/>
        <v/>
      </c>
      <c r="DM40" t="str">
        <f t="shared" si="33"/>
        <v/>
      </c>
      <c r="DN40" t="str">
        <f t="shared" si="33"/>
        <v/>
      </c>
      <c r="DO40" t="str">
        <f t="shared" si="33"/>
        <v/>
      </c>
      <c r="DS40">
        <f t="shared" si="34"/>
        <v>6.9313230160426481E-2</v>
      </c>
      <c r="DT40" t="str">
        <f t="shared" si="34"/>
        <v/>
      </c>
      <c r="DU40" t="str">
        <f t="shared" si="34"/>
        <v/>
      </c>
      <c r="DV40" t="str">
        <f t="shared" si="34"/>
        <v/>
      </c>
      <c r="DW40" t="str">
        <f t="shared" si="34"/>
        <v/>
      </c>
      <c r="DX40" t="str">
        <f t="shared" si="34"/>
        <v/>
      </c>
      <c r="DY40" t="str">
        <f t="shared" si="34"/>
        <v/>
      </c>
      <c r="EA40">
        <f t="shared" si="35"/>
        <v>6.9313230160426481E-2</v>
      </c>
      <c r="EC40">
        <f t="shared" si="36"/>
        <v>1.9996948815735702</v>
      </c>
      <c r="ED40">
        <f t="shared" si="37"/>
        <v>2.0478066882545369</v>
      </c>
      <c r="EE40">
        <f t="shared" si="38"/>
        <v>1.9962129682186256</v>
      </c>
      <c r="EF40">
        <v>-0.50955397949613079</v>
      </c>
      <c r="EG40">
        <v>0.18456756944353636</v>
      </c>
      <c r="EH40">
        <v>-0.55978844911882264</v>
      </c>
      <c r="EJ40">
        <f t="shared" ca="1" si="25"/>
        <v>0.54645686577541031</v>
      </c>
      <c r="EK40">
        <f t="shared" ca="1" si="25"/>
        <v>0.72034682619964818</v>
      </c>
      <c r="EL40">
        <f t="shared" ca="1" si="25"/>
        <v>0.38431292896596758</v>
      </c>
      <c r="EM40">
        <f t="shared" ca="1" si="39"/>
        <v>2</v>
      </c>
      <c r="EN40">
        <f t="shared" ca="1" si="39"/>
        <v>2</v>
      </c>
      <c r="EO40">
        <f t="shared" ca="1" si="39"/>
        <v>2</v>
      </c>
    </row>
    <row r="41" spans="1:145">
      <c r="A41">
        <v>22</v>
      </c>
      <c r="B41">
        <f t="shared" si="26"/>
        <v>11.3671875</v>
      </c>
      <c r="C41">
        <f t="shared" si="27"/>
        <v>0.12092937964470721</v>
      </c>
      <c r="D41">
        <f t="shared" si="28"/>
        <v>2.0544730545982572</v>
      </c>
      <c r="E41">
        <f t="shared" si="29"/>
        <v>6.9701097374338286E-2</v>
      </c>
      <c r="H41">
        <v>3.3170000000000001E-3</v>
      </c>
      <c r="I41">
        <v>6.0827099999999996</v>
      </c>
      <c r="J41">
        <v>1.4291069999999999</v>
      </c>
      <c r="K41">
        <v>8.2350659999999998</v>
      </c>
      <c r="L41">
        <v>2.0852750000000002</v>
      </c>
      <c r="M41">
        <v>2.7056770000000001</v>
      </c>
      <c r="N41">
        <v>1.4291069999999999</v>
      </c>
      <c r="O41">
        <v>3.7990490000000001</v>
      </c>
      <c r="R41">
        <v>7.4036949999999999</v>
      </c>
      <c r="S41">
        <v>4.1777829999999998</v>
      </c>
      <c r="T41">
        <v>3.389068</v>
      </c>
      <c r="W41">
        <f t="shared" si="30"/>
        <v>-3.3170000000000001E-3</v>
      </c>
      <c r="X41">
        <f t="shared" si="13"/>
        <v>6.0793929999999996</v>
      </c>
      <c r="Y41">
        <f t="shared" si="13"/>
        <v>1.4257899999999999</v>
      </c>
      <c r="Z41">
        <f t="shared" si="13"/>
        <v>8.2317490000000006</v>
      </c>
      <c r="AA41">
        <f t="shared" ref="AA41:AI69" si="40">IF(L41="","",L41+$W41)</f>
        <v>2.0819580000000002</v>
      </c>
      <c r="AB41">
        <f t="shared" si="40"/>
        <v>2.7023600000000001</v>
      </c>
      <c r="AC41">
        <f t="shared" si="40"/>
        <v>1.4257899999999999</v>
      </c>
      <c r="AD41">
        <f t="shared" si="40"/>
        <v>3.7957320000000001</v>
      </c>
      <c r="AE41" t="str">
        <f t="shared" si="40"/>
        <v/>
      </c>
      <c r="AF41" t="str">
        <f t="shared" si="40"/>
        <v/>
      </c>
      <c r="AG41">
        <f t="shared" si="40"/>
        <v>7.4003779999999999</v>
      </c>
      <c r="AH41">
        <f t="shared" si="40"/>
        <v>4.1744659999999998</v>
      </c>
      <c r="AI41">
        <f t="shared" si="40"/>
        <v>3.385751</v>
      </c>
      <c r="AM41">
        <f t="shared" si="14"/>
        <v>6.0793929999999996</v>
      </c>
      <c r="AN41">
        <f t="shared" si="14"/>
        <v>1.4257899999999999</v>
      </c>
      <c r="AO41" t="str">
        <f t="shared" si="14"/>
        <v/>
      </c>
      <c r="AP41" t="str">
        <f t="shared" si="14"/>
        <v/>
      </c>
      <c r="AQ41">
        <f t="shared" si="14"/>
        <v>2.7023600000000001</v>
      </c>
      <c r="AR41" t="str">
        <f t="shared" si="14"/>
        <v/>
      </c>
      <c r="AS41" t="str">
        <f t="shared" si="14"/>
        <v/>
      </c>
      <c r="AT41" t="str">
        <f t="shared" si="14"/>
        <v/>
      </c>
      <c r="AW41">
        <f t="shared" si="15"/>
        <v>2.0999180568146718</v>
      </c>
      <c r="AX41">
        <f t="shared" si="15"/>
        <v>2.0309181227918134</v>
      </c>
      <c r="AY41" t="str">
        <f t="shared" si="15"/>
        <v/>
      </c>
      <c r="AZ41" t="str">
        <f t="shared" si="15"/>
        <v/>
      </c>
      <c r="BA41">
        <f t="shared" si="15"/>
        <v>5.1808878446014006</v>
      </c>
      <c r="BB41" t="str">
        <f t="shared" si="15"/>
        <v/>
      </c>
      <c r="BC41" t="str">
        <f t="shared" si="15"/>
        <v/>
      </c>
      <c r="BD41" t="str">
        <f t="shared" si="15"/>
        <v/>
      </c>
      <c r="BG41">
        <f t="shared" si="16"/>
        <v>6.3682913207575104E-2</v>
      </c>
      <c r="BH41">
        <f t="shared" si="16"/>
        <v>0.12286472130962725</v>
      </c>
      <c r="BI41">
        <f t="shared" si="16"/>
        <v>0</v>
      </c>
      <c r="BJ41">
        <f t="shared" si="16"/>
        <v>0</v>
      </c>
      <c r="BK41">
        <f t="shared" si="16"/>
        <v>1.1372096389604536E-2</v>
      </c>
      <c r="BL41">
        <f t="shared" si="16"/>
        <v>0</v>
      </c>
      <c r="BM41">
        <f t="shared" si="16"/>
        <v>0</v>
      </c>
      <c r="BN41">
        <f t="shared" si="16"/>
        <v>0</v>
      </c>
      <c r="BQ41">
        <f t="shared" si="31"/>
        <v>0.18654763451720235</v>
      </c>
      <c r="BR41">
        <f t="shared" si="31"/>
        <v>0.12286472130962725</v>
      </c>
      <c r="BS41">
        <f t="shared" si="31"/>
        <v>0</v>
      </c>
      <c r="BT41">
        <f t="shared" si="31"/>
        <v>1.1372096389604536E-2</v>
      </c>
      <c r="BU41">
        <f t="shared" si="31"/>
        <v>1.1372096389604536E-2</v>
      </c>
      <c r="BV41">
        <f t="shared" si="31"/>
        <v>0</v>
      </c>
      <c r="BW41">
        <f t="shared" si="31"/>
        <v>0</v>
      </c>
      <c r="BZ41">
        <f t="shared" si="18"/>
        <v>2.0544730545982572</v>
      </c>
      <c r="CA41">
        <f t="shared" si="18"/>
        <v>2.0309181227918134</v>
      </c>
      <c r="CB41" t="str">
        <f t="shared" si="18"/>
        <v/>
      </c>
      <c r="CC41">
        <f t="shared" si="18"/>
        <v>5.1808878446014006</v>
      </c>
      <c r="CD41">
        <f t="shared" si="18"/>
        <v>5.1808878446014006</v>
      </c>
      <c r="CE41" t="str">
        <f t="shared" si="18"/>
        <v/>
      </c>
      <c r="CF41" t="str">
        <f t="shared" si="18"/>
        <v/>
      </c>
      <c r="CI41">
        <f t="shared" si="32"/>
        <v>2.0544730545982572</v>
      </c>
      <c r="CJ41" t="str">
        <f t="shared" si="32"/>
        <v/>
      </c>
      <c r="CK41" t="str">
        <f t="shared" si="32"/>
        <v/>
      </c>
      <c r="CL41" t="str">
        <f t="shared" si="32"/>
        <v/>
      </c>
      <c r="CM41" t="str">
        <f t="shared" si="32"/>
        <v/>
      </c>
      <c r="CN41" t="str">
        <f t="shared" si="32"/>
        <v/>
      </c>
      <c r="CO41" t="str">
        <f t="shared" si="32"/>
        <v/>
      </c>
      <c r="CQ41">
        <f t="shared" si="20"/>
        <v>2.0544730545982572</v>
      </c>
      <c r="CW41">
        <f t="shared" si="21"/>
        <v>0.10542236139343183</v>
      </c>
      <c r="CX41">
        <f t="shared" si="21"/>
        <v>5.1186147501460791E-2</v>
      </c>
      <c r="CY41" t="str">
        <f t="shared" si="21"/>
        <v/>
      </c>
      <c r="CZ41" t="str">
        <f t="shared" si="21"/>
        <v/>
      </c>
      <c r="DA41">
        <f t="shared" si="21"/>
        <v>0.61560105288502798</v>
      </c>
      <c r="DB41" t="str">
        <f t="shared" si="21"/>
        <v/>
      </c>
      <c r="DC41" t="str">
        <f t="shared" si="21"/>
        <v/>
      </c>
      <c r="DD41" t="str">
        <f t="shared" si="21"/>
        <v/>
      </c>
      <c r="DE41" t="str">
        <f t="shared" si="22"/>
        <v/>
      </c>
      <c r="DI41">
        <f t="shared" si="33"/>
        <v>6.9701097374338286E-2</v>
      </c>
      <c r="DJ41">
        <f t="shared" si="33"/>
        <v>5.1186147501460791E-2</v>
      </c>
      <c r="DK41" t="str">
        <f t="shared" si="33"/>
        <v/>
      </c>
      <c r="DL41">
        <f t="shared" si="33"/>
        <v>0.61560105288502798</v>
      </c>
      <c r="DM41">
        <f t="shared" si="33"/>
        <v>0.61560105288502798</v>
      </c>
      <c r="DN41" t="str">
        <f t="shared" si="33"/>
        <v/>
      </c>
      <c r="DO41" t="str">
        <f t="shared" si="33"/>
        <v/>
      </c>
      <c r="DS41">
        <f t="shared" si="34"/>
        <v>6.9701097374338286E-2</v>
      </c>
      <c r="DT41" t="str">
        <f t="shared" si="34"/>
        <v/>
      </c>
      <c r="DU41" t="str">
        <f t="shared" si="34"/>
        <v/>
      </c>
      <c r="DV41" t="str">
        <f t="shared" si="34"/>
        <v/>
      </c>
      <c r="DW41" t="str">
        <f t="shared" si="34"/>
        <v/>
      </c>
      <c r="DX41" t="str">
        <f t="shared" si="34"/>
        <v/>
      </c>
      <c r="DY41" t="str">
        <f t="shared" si="34"/>
        <v/>
      </c>
      <c r="EA41">
        <f t="shared" si="35"/>
        <v>6.9701097374338286E-2</v>
      </c>
      <c r="EC41">
        <f t="shared" si="36"/>
        <v>2.0243228283238475</v>
      </c>
      <c r="ED41">
        <f t="shared" si="37"/>
        <v>1.9952387399880633</v>
      </c>
      <c r="EE41">
        <f t="shared" si="38"/>
        <v>2.065385843119762</v>
      </c>
      <c r="EF41">
        <v>-0.43256458520996077</v>
      </c>
      <c r="EG41">
        <v>-0.84983331456130184</v>
      </c>
      <c r="EH41">
        <v>0.15656551951967801</v>
      </c>
      <c r="EJ41">
        <f t="shared" ca="1" si="25"/>
        <v>1.5212736238370272E-2</v>
      </c>
      <c r="EK41">
        <f t="shared" ca="1" si="25"/>
        <v>0.37766378345073726</v>
      </c>
      <c r="EL41">
        <f t="shared" ca="1" si="25"/>
        <v>0.85583707618843741</v>
      </c>
      <c r="EM41">
        <f t="shared" ca="1" si="39"/>
        <v>2</v>
      </c>
      <c r="EN41">
        <f t="shared" ca="1" si="39"/>
        <v>2</v>
      </c>
      <c r="EO41">
        <f t="shared" ca="1" si="39"/>
        <v>2</v>
      </c>
    </row>
    <row r="42" spans="1:145">
      <c r="A42">
        <v>23</v>
      </c>
      <c r="B42">
        <f t="shared" si="26"/>
        <v>11.5703125</v>
      </c>
      <c r="C42">
        <f t="shared" si="27"/>
        <v>0.12092937964470721</v>
      </c>
      <c r="D42">
        <f t="shared" si="28"/>
        <v>2.0604236337603452</v>
      </c>
      <c r="E42">
        <f t="shared" si="29"/>
        <v>6.952098411719293E-2</v>
      </c>
      <c r="H42">
        <v>3.591E-3</v>
      </c>
      <c r="I42">
        <v>6.082891</v>
      </c>
      <c r="J42">
        <v>1.428342</v>
      </c>
      <c r="K42">
        <v>8.2356090000000002</v>
      </c>
      <c r="L42">
        <v>2.085737</v>
      </c>
      <c r="M42">
        <v>2.7062469999999998</v>
      </c>
      <c r="N42">
        <v>1.428342</v>
      </c>
      <c r="O42">
        <v>3.7986209999999998</v>
      </c>
      <c r="R42">
        <v>7.4033860000000002</v>
      </c>
      <c r="S42">
        <v>4.1774370000000003</v>
      </c>
      <c r="T42">
        <v>3.3884889999999999</v>
      </c>
      <c r="W42">
        <f t="shared" si="30"/>
        <v>-3.591E-3</v>
      </c>
      <c r="X42">
        <f t="shared" ref="X42:AC73" si="41">IF(I42="","",I42+$W42)</f>
        <v>6.0792999999999999</v>
      </c>
      <c r="Y42">
        <f t="shared" si="41"/>
        <v>1.4247510000000001</v>
      </c>
      <c r="Z42">
        <f t="shared" si="41"/>
        <v>8.2320180000000001</v>
      </c>
      <c r="AA42">
        <f t="shared" si="40"/>
        <v>2.0821459999999998</v>
      </c>
      <c r="AB42">
        <f t="shared" si="40"/>
        <v>2.7026559999999997</v>
      </c>
      <c r="AC42">
        <f t="shared" si="40"/>
        <v>1.4247510000000001</v>
      </c>
      <c r="AD42">
        <f t="shared" si="40"/>
        <v>3.7950299999999997</v>
      </c>
      <c r="AE42" t="str">
        <f t="shared" si="40"/>
        <v/>
      </c>
      <c r="AF42" t="str">
        <f t="shared" si="40"/>
        <v/>
      </c>
      <c r="AG42">
        <f t="shared" si="40"/>
        <v>7.3997950000000001</v>
      </c>
      <c r="AH42">
        <f t="shared" si="40"/>
        <v>4.1738460000000002</v>
      </c>
      <c r="AI42">
        <f t="shared" si="40"/>
        <v>3.3848979999999997</v>
      </c>
      <c r="AM42">
        <f t="shared" si="14"/>
        <v>6.0792999999999999</v>
      </c>
      <c r="AN42">
        <f t="shared" si="14"/>
        <v>1.4247510000000001</v>
      </c>
      <c r="AO42" t="str">
        <f t="shared" si="14"/>
        <v/>
      </c>
      <c r="AP42" t="str">
        <f t="shared" si="14"/>
        <v/>
      </c>
      <c r="AQ42" t="str">
        <f t="shared" si="14"/>
        <v/>
      </c>
      <c r="AR42" t="str">
        <f t="shared" si="14"/>
        <v/>
      </c>
      <c r="AS42" t="str">
        <f t="shared" si="14"/>
        <v/>
      </c>
      <c r="AT42" t="str">
        <f t="shared" si="14"/>
        <v/>
      </c>
      <c r="AW42">
        <f t="shared" si="15"/>
        <v>2.1013802918524971</v>
      </c>
      <c r="AX42">
        <f t="shared" si="15"/>
        <v>2.0393536279596844</v>
      </c>
      <c r="AY42" t="str">
        <f t="shared" si="15"/>
        <v/>
      </c>
      <c r="AZ42" t="str">
        <f t="shared" si="15"/>
        <v/>
      </c>
      <c r="BA42" t="str">
        <f t="shared" si="15"/>
        <v/>
      </c>
      <c r="BB42" t="str">
        <f t="shared" si="15"/>
        <v/>
      </c>
      <c r="BC42" t="str">
        <f t="shared" si="15"/>
        <v/>
      </c>
      <c r="BD42" t="str">
        <f t="shared" si="15"/>
        <v/>
      </c>
      <c r="BG42">
        <f t="shared" si="16"/>
        <v>6.3519664018160976E-2</v>
      </c>
      <c r="BH42">
        <f t="shared" si="16"/>
        <v>0.12347187684393576</v>
      </c>
      <c r="BI42">
        <f t="shared" si="16"/>
        <v>0</v>
      </c>
      <c r="BJ42">
        <f t="shared" si="16"/>
        <v>0</v>
      </c>
      <c r="BK42">
        <f t="shared" si="16"/>
        <v>0</v>
      </c>
      <c r="BL42">
        <f t="shared" si="16"/>
        <v>0</v>
      </c>
      <c r="BM42">
        <f t="shared" si="16"/>
        <v>0</v>
      </c>
      <c r="BN42">
        <f t="shared" si="16"/>
        <v>0</v>
      </c>
      <c r="BQ42">
        <f t="shared" si="31"/>
        <v>0.18699154086209674</v>
      </c>
      <c r="BR42">
        <f t="shared" si="31"/>
        <v>0.12347187684393576</v>
      </c>
      <c r="BS42">
        <f t="shared" si="31"/>
        <v>0</v>
      </c>
      <c r="BT42">
        <f t="shared" si="31"/>
        <v>0</v>
      </c>
      <c r="BU42">
        <f t="shared" si="31"/>
        <v>0</v>
      </c>
      <c r="BV42">
        <f t="shared" si="31"/>
        <v>0</v>
      </c>
      <c r="BW42">
        <f t="shared" si="31"/>
        <v>0</v>
      </c>
      <c r="BZ42">
        <f t="shared" si="18"/>
        <v>2.0604236337603452</v>
      </c>
      <c r="CA42">
        <f t="shared" si="18"/>
        <v>2.0393536279596844</v>
      </c>
      <c r="CB42" t="str">
        <f t="shared" si="18"/>
        <v/>
      </c>
      <c r="CC42" t="str">
        <f t="shared" si="18"/>
        <v/>
      </c>
      <c r="CD42" t="str">
        <f t="shared" si="18"/>
        <v/>
      </c>
      <c r="CE42" t="str">
        <f t="shared" si="18"/>
        <v/>
      </c>
      <c r="CF42" t="str">
        <f t="shared" si="18"/>
        <v/>
      </c>
      <c r="CI42">
        <f t="shared" si="32"/>
        <v>2.0604236337603452</v>
      </c>
      <c r="CJ42" t="str">
        <f t="shared" si="32"/>
        <v/>
      </c>
      <c r="CK42" t="str">
        <f t="shared" si="32"/>
        <v/>
      </c>
      <c r="CL42" t="str">
        <f t="shared" si="32"/>
        <v/>
      </c>
      <c r="CM42" t="str">
        <f t="shared" si="32"/>
        <v/>
      </c>
      <c r="CN42" t="str">
        <f t="shared" si="32"/>
        <v/>
      </c>
      <c r="CO42" t="str">
        <f t="shared" si="32"/>
        <v/>
      </c>
      <c r="CQ42">
        <f t="shared" si="20"/>
        <v>2.0604236337603452</v>
      </c>
      <c r="CW42">
        <f t="shared" si="21"/>
        <v>0.10570706690015562</v>
      </c>
      <c r="CX42">
        <f t="shared" si="21"/>
        <v>5.0905183667245835E-2</v>
      </c>
      <c r="CY42" t="str">
        <f t="shared" si="21"/>
        <v/>
      </c>
      <c r="CZ42" t="str">
        <f t="shared" si="21"/>
        <v/>
      </c>
      <c r="DA42" t="str">
        <f t="shared" si="21"/>
        <v/>
      </c>
      <c r="DB42" t="str">
        <f t="shared" si="21"/>
        <v/>
      </c>
      <c r="DC42" t="str">
        <f t="shared" si="21"/>
        <v/>
      </c>
      <c r="DD42" t="str">
        <f t="shared" si="21"/>
        <v/>
      </c>
      <c r="DE42" t="str">
        <f t="shared" si="22"/>
        <v/>
      </c>
      <c r="DI42">
        <f t="shared" si="33"/>
        <v>6.952098411719293E-2</v>
      </c>
      <c r="DJ42">
        <f t="shared" si="33"/>
        <v>5.0905183667245835E-2</v>
      </c>
      <c r="DK42" t="str">
        <f t="shared" si="33"/>
        <v/>
      </c>
      <c r="DL42" t="str">
        <f t="shared" si="33"/>
        <v/>
      </c>
      <c r="DM42" t="str">
        <f t="shared" si="33"/>
        <v/>
      </c>
      <c r="DN42" t="str">
        <f t="shared" si="33"/>
        <v/>
      </c>
      <c r="DO42" t="str">
        <f t="shared" si="33"/>
        <v/>
      </c>
      <c r="DS42">
        <f t="shared" si="34"/>
        <v>6.952098411719293E-2</v>
      </c>
      <c r="DT42" t="str">
        <f t="shared" si="34"/>
        <v/>
      </c>
      <c r="DU42" t="str">
        <f t="shared" si="34"/>
        <v/>
      </c>
      <c r="DV42" t="str">
        <f t="shared" si="34"/>
        <v/>
      </c>
      <c r="DW42" t="str">
        <f t="shared" si="34"/>
        <v/>
      </c>
      <c r="DX42" t="str">
        <f t="shared" si="34"/>
        <v/>
      </c>
      <c r="DY42" t="str">
        <f t="shared" si="34"/>
        <v/>
      </c>
      <c r="EA42">
        <f t="shared" si="35"/>
        <v>6.952098411719293E-2</v>
      </c>
      <c r="EC42">
        <f t="shared" si="36"/>
        <v>2.0117120923226572</v>
      </c>
      <c r="ED42">
        <f t="shared" si="37"/>
        <v>2.0808395152455379</v>
      </c>
      <c r="EE42">
        <f t="shared" si="38"/>
        <v>2.0853366249065601</v>
      </c>
      <c r="EF42">
        <v>-0.7006739340106849</v>
      </c>
      <c r="EG42">
        <v>0.29366502422890672</v>
      </c>
      <c r="EH42">
        <v>0.35835210710220289</v>
      </c>
      <c r="EJ42">
        <f t="shared" ca="1" si="25"/>
        <v>3.8942221808043076E-2</v>
      </c>
      <c r="EK42">
        <f t="shared" ca="1" si="25"/>
        <v>-0.25260198305701131</v>
      </c>
      <c r="EL42">
        <f t="shared" ca="1" si="25"/>
        <v>0.63372626156667355</v>
      </c>
      <c r="EM42">
        <f t="shared" ca="1" si="39"/>
        <v>2</v>
      </c>
      <c r="EN42">
        <f t="shared" ca="1" si="39"/>
        <v>1</v>
      </c>
      <c r="EO42">
        <f t="shared" ca="1" si="39"/>
        <v>2</v>
      </c>
    </row>
    <row r="43" spans="1:145">
      <c r="A43">
        <v>24</v>
      </c>
      <c r="B43">
        <f t="shared" si="26"/>
        <v>11.7734375</v>
      </c>
      <c r="C43">
        <f t="shared" si="27"/>
        <v>0.12092937964470721</v>
      </c>
      <c r="D43">
        <f t="shared" si="28"/>
        <v>2.0497418470253534</v>
      </c>
      <c r="E43">
        <f t="shared" si="29"/>
        <v>6.7715160381102105E-2</v>
      </c>
      <c r="H43">
        <v>3.3960000000000001E-3</v>
      </c>
      <c r="I43">
        <v>6.0852300000000001</v>
      </c>
      <c r="J43">
        <v>1.4277500000000001</v>
      </c>
      <c r="K43">
        <v>8.2377420000000008</v>
      </c>
      <c r="L43">
        <v>2.0869010000000001</v>
      </c>
      <c r="M43">
        <v>2.7075629999999999</v>
      </c>
      <c r="N43">
        <v>1.4277500000000001</v>
      </c>
      <c r="O43">
        <v>3.7984870000000002</v>
      </c>
      <c r="R43">
        <v>7.4050580000000004</v>
      </c>
      <c r="S43">
        <v>4.179837</v>
      </c>
      <c r="T43">
        <v>3.3883619999999999</v>
      </c>
      <c r="W43">
        <f t="shared" si="30"/>
        <v>-3.3960000000000001E-3</v>
      </c>
      <c r="X43">
        <f t="shared" si="41"/>
        <v>6.0818339999999997</v>
      </c>
      <c r="Y43">
        <f t="shared" si="41"/>
        <v>1.4243540000000001</v>
      </c>
      <c r="Z43">
        <f t="shared" si="41"/>
        <v>8.2343460000000004</v>
      </c>
      <c r="AA43">
        <f t="shared" si="40"/>
        <v>2.0835050000000002</v>
      </c>
      <c r="AB43">
        <f t="shared" si="40"/>
        <v>2.704167</v>
      </c>
      <c r="AC43">
        <f t="shared" si="40"/>
        <v>1.4243540000000001</v>
      </c>
      <c r="AD43">
        <f t="shared" si="40"/>
        <v>3.7950910000000002</v>
      </c>
      <c r="AE43" t="str">
        <f t="shared" si="40"/>
        <v/>
      </c>
      <c r="AF43" t="str">
        <f t="shared" si="40"/>
        <v/>
      </c>
      <c r="AG43">
        <f t="shared" si="40"/>
        <v>7.401662</v>
      </c>
      <c r="AH43">
        <f t="shared" si="40"/>
        <v>4.1764409999999996</v>
      </c>
      <c r="AI43">
        <f t="shared" si="40"/>
        <v>3.3849659999999999</v>
      </c>
      <c r="AM43">
        <f t="shared" si="14"/>
        <v>6.0818339999999997</v>
      </c>
      <c r="AN43">
        <f t="shared" si="14"/>
        <v>1.4243540000000001</v>
      </c>
      <c r="AO43" t="str">
        <f t="shared" si="14"/>
        <v/>
      </c>
      <c r="AP43" t="str">
        <f t="shared" si="14"/>
        <v/>
      </c>
      <c r="AQ43" t="str">
        <f t="shared" si="14"/>
        <v/>
      </c>
      <c r="AR43" t="str">
        <f t="shared" si="14"/>
        <v/>
      </c>
      <c r="AS43" t="str">
        <f t="shared" si="14"/>
        <v/>
      </c>
      <c r="AT43" t="str">
        <f t="shared" si="14"/>
        <v/>
      </c>
      <c r="AW43">
        <f t="shared" si="15"/>
        <v>2.0628119584190356</v>
      </c>
      <c r="AX43">
        <f t="shared" si="15"/>
        <v>2.0425659858523337</v>
      </c>
      <c r="AY43" t="str">
        <f t="shared" si="15"/>
        <v/>
      </c>
      <c r="AZ43" t="str">
        <f t="shared" si="15"/>
        <v/>
      </c>
      <c r="BA43" t="str">
        <f t="shared" si="15"/>
        <v/>
      </c>
      <c r="BB43" t="str">
        <f t="shared" si="15"/>
        <v/>
      </c>
      <c r="BC43" t="str">
        <f t="shared" si="15"/>
        <v/>
      </c>
      <c r="BD43" t="str">
        <f t="shared" si="15"/>
        <v/>
      </c>
      <c r="BG43">
        <f t="shared" si="16"/>
        <v>6.7913775344145388E-2</v>
      </c>
      <c r="BH43">
        <f t="shared" si="16"/>
        <v>0.12369813009355536</v>
      </c>
      <c r="BI43">
        <f t="shared" si="16"/>
        <v>0</v>
      </c>
      <c r="BJ43">
        <f t="shared" si="16"/>
        <v>0</v>
      </c>
      <c r="BK43">
        <f t="shared" si="16"/>
        <v>0</v>
      </c>
      <c r="BL43">
        <f t="shared" si="16"/>
        <v>0</v>
      </c>
      <c r="BM43">
        <f t="shared" si="16"/>
        <v>0</v>
      </c>
      <c r="BN43">
        <f t="shared" si="16"/>
        <v>0</v>
      </c>
      <c r="BQ43">
        <f t="shared" si="31"/>
        <v>0.19161190543770074</v>
      </c>
      <c r="BR43">
        <f t="shared" si="31"/>
        <v>0.12369813009355536</v>
      </c>
      <c r="BS43">
        <f t="shared" si="31"/>
        <v>0</v>
      </c>
      <c r="BT43">
        <f t="shared" si="31"/>
        <v>0</v>
      </c>
      <c r="BU43">
        <f t="shared" si="31"/>
        <v>0</v>
      </c>
      <c r="BV43">
        <f t="shared" si="31"/>
        <v>0</v>
      </c>
      <c r="BW43">
        <f t="shared" si="31"/>
        <v>0</v>
      </c>
      <c r="BZ43">
        <f t="shared" si="18"/>
        <v>2.0497418470253534</v>
      </c>
      <c r="CA43">
        <f t="shared" si="18"/>
        <v>2.0425659858523337</v>
      </c>
      <c r="CB43" t="str">
        <f t="shared" si="18"/>
        <v/>
      </c>
      <c r="CC43" t="str">
        <f t="shared" si="18"/>
        <v/>
      </c>
      <c r="CD43" t="str">
        <f t="shared" si="18"/>
        <v/>
      </c>
      <c r="CE43" t="str">
        <f t="shared" si="18"/>
        <v/>
      </c>
      <c r="CF43" t="str">
        <f t="shared" si="18"/>
        <v/>
      </c>
      <c r="CI43">
        <f t="shared" si="32"/>
        <v>2.0497418470253534</v>
      </c>
      <c r="CJ43" t="str">
        <f t="shared" si="32"/>
        <v/>
      </c>
      <c r="CK43" t="str">
        <f t="shared" si="32"/>
        <v/>
      </c>
      <c r="CL43" t="str">
        <f t="shared" si="32"/>
        <v/>
      </c>
      <c r="CM43" t="str">
        <f t="shared" si="32"/>
        <v/>
      </c>
      <c r="CN43" t="str">
        <f t="shared" si="32"/>
        <v/>
      </c>
      <c r="CO43" t="str">
        <f t="shared" si="32"/>
        <v/>
      </c>
      <c r="CQ43">
        <f t="shared" si="20"/>
        <v>2.0497418470253534</v>
      </c>
      <c r="CW43">
        <f t="shared" si="21"/>
        <v>9.8522251857666679E-2</v>
      </c>
      <c r="CX43">
        <f t="shared" si="21"/>
        <v>5.0801195004555585E-2</v>
      </c>
      <c r="CY43" t="str">
        <f t="shared" si="21"/>
        <v/>
      </c>
      <c r="CZ43" t="str">
        <f t="shared" si="21"/>
        <v/>
      </c>
      <c r="DA43" t="str">
        <f t="shared" si="21"/>
        <v/>
      </c>
      <c r="DB43" t="str">
        <f t="shared" si="21"/>
        <v/>
      </c>
      <c r="DC43" t="str">
        <f t="shared" si="21"/>
        <v/>
      </c>
      <c r="DD43" t="str">
        <f t="shared" si="21"/>
        <v/>
      </c>
      <c r="DE43" t="str">
        <f t="shared" si="22"/>
        <v/>
      </c>
      <c r="DI43">
        <f t="shared" si="33"/>
        <v>6.7715160381102105E-2</v>
      </c>
      <c r="DJ43">
        <f t="shared" si="33"/>
        <v>5.0801195004555585E-2</v>
      </c>
      <c r="DK43" t="str">
        <f t="shared" si="33"/>
        <v/>
      </c>
      <c r="DL43" t="str">
        <f t="shared" si="33"/>
        <v/>
      </c>
      <c r="DM43" t="str">
        <f t="shared" si="33"/>
        <v/>
      </c>
      <c r="DN43" t="str">
        <f t="shared" si="33"/>
        <v/>
      </c>
      <c r="DO43" t="str">
        <f t="shared" si="33"/>
        <v/>
      </c>
      <c r="DS43">
        <f t="shared" si="34"/>
        <v>6.7715160381102105E-2</v>
      </c>
      <c r="DT43" t="str">
        <f t="shared" si="34"/>
        <v/>
      </c>
      <c r="DU43" t="str">
        <f t="shared" si="34"/>
        <v/>
      </c>
      <c r="DV43" t="str">
        <f t="shared" si="34"/>
        <v/>
      </c>
      <c r="DW43" t="str">
        <f t="shared" si="34"/>
        <v/>
      </c>
      <c r="DX43" t="str">
        <f t="shared" si="34"/>
        <v/>
      </c>
      <c r="DY43" t="str">
        <f t="shared" si="34"/>
        <v/>
      </c>
      <c r="EA43">
        <f t="shared" si="35"/>
        <v>6.7715160381102105E-2</v>
      </c>
      <c r="EC43">
        <f t="shared" si="36"/>
        <v>2.0002859157055686</v>
      </c>
      <c r="ED43">
        <f t="shared" si="37"/>
        <v>2.0027131896749255</v>
      </c>
      <c r="EE43">
        <f t="shared" si="38"/>
        <v>2.1102117523226624</v>
      </c>
      <c r="EF43">
        <v>-0.73035242095634079</v>
      </c>
      <c r="EG43">
        <v>-0.69450706585866218</v>
      </c>
      <c r="EH43">
        <v>0.89300394412393325</v>
      </c>
      <c r="EJ43">
        <f t="shared" ca="1" si="25"/>
        <v>0.8228253555452425</v>
      </c>
      <c r="EK43">
        <f t="shared" ca="1" si="25"/>
        <v>-0.67158641496662985</v>
      </c>
      <c r="EL43">
        <f t="shared" ca="1" si="25"/>
        <v>0.83051945469492494</v>
      </c>
      <c r="EM43">
        <f t="shared" ca="1" si="39"/>
        <v>2</v>
      </c>
      <c r="EN43">
        <f t="shared" ca="1" si="39"/>
        <v>1</v>
      </c>
      <c r="EO43">
        <f t="shared" ca="1" si="39"/>
        <v>2</v>
      </c>
    </row>
    <row r="44" spans="1:145">
      <c r="A44">
        <v>25</v>
      </c>
      <c r="B44">
        <f t="shared" si="26"/>
        <v>11.9765625</v>
      </c>
      <c r="C44">
        <f t="shared" si="27"/>
        <v>0.12092937964470721</v>
      </c>
      <c r="D44">
        <f t="shared" si="28"/>
        <v>2.0701581667571367</v>
      </c>
      <c r="E44">
        <f t="shared" si="29"/>
        <v>6.816810644584706E-2</v>
      </c>
      <c r="H44">
        <v>5.4429999999999999E-3</v>
      </c>
      <c r="I44">
        <v>6.0858090000000002</v>
      </c>
      <c r="J44">
        <v>1.4273199999999999</v>
      </c>
      <c r="K44">
        <v>8.2384369999999993</v>
      </c>
      <c r="L44">
        <v>2.0875780000000002</v>
      </c>
      <c r="M44">
        <v>2.7077629999999999</v>
      </c>
      <c r="N44">
        <v>1.4273199999999999</v>
      </c>
      <c r="O44">
        <v>3.796103</v>
      </c>
      <c r="R44">
        <v>7.4047580000000002</v>
      </c>
      <c r="S44">
        <v>4.1721240000000002</v>
      </c>
      <c r="T44">
        <v>3.3878539999999999</v>
      </c>
      <c r="W44">
        <f t="shared" si="30"/>
        <v>-5.4429999999999999E-3</v>
      </c>
      <c r="X44">
        <f t="shared" si="41"/>
        <v>6.0803660000000006</v>
      </c>
      <c r="Y44">
        <f t="shared" si="41"/>
        <v>1.4218769999999998</v>
      </c>
      <c r="Z44">
        <f t="shared" si="41"/>
        <v>8.2329939999999997</v>
      </c>
      <c r="AA44">
        <f t="shared" si="40"/>
        <v>2.0821350000000001</v>
      </c>
      <c r="AB44">
        <f t="shared" si="40"/>
        <v>2.7023199999999998</v>
      </c>
      <c r="AC44">
        <f t="shared" si="40"/>
        <v>1.4218769999999998</v>
      </c>
      <c r="AD44">
        <f t="shared" si="40"/>
        <v>3.7906599999999999</v>
      </c>
      <c r="AE44" t="str">
        <f t="shared" si="40"/>
        <v/>
      </c>
      <c r="AF44" t="str">
        <f t="shared" si="40"/>
        <v/>
      </c>
      <c r="AG44">
        <f t="shared" si="40"/>
        <v>7.3993150000000005</v>
      </c>
      <c r="AH44">
        <f t="shared" si="40"/>
        <v>4.1666810000000005</v>
      </c>
      <c r="AI44">
        <f t="shared" si="40"/>
        <v>3.3824109999999998</v>
      </c>
      <c r="AM44">
        <f t="shared" si="14"/>
        <v>6.0803660000000006</v>
      </c>
      <c r="AN44">
        <f t="shared" si="14"/>
        <v>1.4218769999999998</v>
      </c>
      <c r="AO44" t="str">
        <f t="shared" si="14"/>
        <v/>
      </c>
      <c r="AP44" t="str">
        <f t="shared" si="14"/>
        <v/>
      </c>
      <c r="AQ44">
        <f t="shared" si="14"/>
        <v>2.7023199999999998</v>
      </c>
      <c r="AR44" t="str">
        <f t="shared" si="14"/>
        <v/>
      </c>
      <c r="AS44" t="str">
        <f t="shared" si="14"/>
        <v/>
      </c>
      <c r="AT44" t="str">
        <f t="shared" si="14"/>
        <v/>
      </c>
      <c r="AW44">
        <f t="shared" si="15"/>
        <v>2.0848398039435945</v>
      </c>
      <c r="AX44">
        <f t="shared" si="15"/>
        <v>2.0624812089690403</v>
      </c>
      <c r="AY44" t="str">
        <f t="shared" si="15"/>
        <v/>
      </c>
      <c r="AZ44" t="str">
        <f t="shared" si="15"/>
        <v/>
      </c>
      <c r="BA44">
        <f t="shared" si="15"/>
        <v>5.1843916259483303</v>
      </c>
      <c r="BB44" t="str">
        <f t="shared" si="15"/>
        <v/>
      </c>
      <c r="BC44" t="str">
        <f t="shared" si="15"/>
        <v/>
      </c>
      <c r="BD44" t="str">
        <f t="shared" si="15"/>
        <v/>
      </c>
      <c r="BG44">
        <f t="shared" si="16"/>
        <v>6.5381832525710878E-2</v>
      </c>
      <c r="BH44">
        <f t="shared" si="16"/>
        <v>0.12503811668947867</v>
      </c>
      <c r="BI44">
        <f t="shared" si="16"/>
        <v>0</v>
      </c>
      <c r="BJ44">
        <f t="shared" si="16"/>
        <v>0</v>
      </c>
      <c r="BK44">
        <f t="shared" si="16"/>
        <v>1.1460487780399174E-2</v>
      </c>
      <c r="BL44">
        <f t="shared" si="16"/>
        <v>0</v>
      </c>
      <c r="BM44">
        <f t="shared" si="16"/>
        <v>0</v>
      </c>
      <c r="BN44">
        <f t="shared" si="16"/>
        <v>0</v>
      </c>
      <c r="BQ44">
        <f t="shared" si="31"/>
        <v>0.19041994921518957</v>
      </c>
      <c r="BR44">
        <f t="shared" si="31"/>
        <v>0.12503811668947867</v>
      </c>
      <c r="BS44">
        <f t="shared" si="31"/>
        <v>0</v>
      </c>
      <c r="BT44">
        <f t="shared" si="31"/>
        <v>1.1460487780399174E-2</v>
      </c>
      <c r="BU44">
        <f t="shared" si="31"/>
        <v>1.1460487780399174E-2</v>
      </c>
      <c r="BV44">
        <f t="shared" si="31"/>
        <v>0</v>
      </c>
      <c r="BW44">
        <f t="shared" si="31"/>
        <v>0</v>
      </c>
      <c r="BZ44">
        <f t="shared" si="18"/>
        <v>2.0701581667571367</v>
      </c>
      <c r="CA44">
        <f t="shared" si="18"/>
        <v>2.0624812089690403</v>
      </c>
      <c r="CB44" t="str">
        <f t="shared" si="18"/>
        <v/>
      </c>
      <c r="CC44">
        <f t="shared" si="18"/>
        <v>5.1843916259483303</v>
      </c>
      <c r="CD44">
        <f t="shared" si="18"/>
        <v>5.1843916259483303</v>
      </c>
      <c r="CE44" t="str">
        <f t="shared" si="18"/>
        <v/>
      </c>
      <c r="CF44" t="str">
        <f t="shared" si="18"/>
        <v/>
      </c>
      <c r="CI44">
        <f t="shared" si="32"/>
        <v>2.0701581667571367</v>
      </c>
      <c r="CJ44" t="str">
        <f t="shared" si="32"/>
        <v/>
      </c>
      <c r="CK44" t="str">
        <f t="shared" si="32"/>
        <v/>
      </c>
      <c r="CL44" t="str">
        <f t="shared" si="32"/>
        <v/>
      </c>
      <c r="CM44" t="str">
        <f t="shared" si="32"/>
        <v/>
      </c>
      <c r="CN44" t="str">
        <f t="shared" si="32"/>
        <v/>
      </c>
      <c r="CO44" t="str">
        <f t="shared" si="32"/>
        <v/>
      </c>
      <c r="CQ44">
        <f t="shared" si="20"/>
        <v>2.0701581667571367</v>
      </c>
      <c r="CW44">
        <f t="shared" si="21"/>
        <v>0.10254403582048575</v>
      </c>
      <c r="CX44">
        <f t="shared" si="21"/>
        <v>5.0193097570194252E-2</v>
      </c>
      <c r="CY44" t="str">
        <f t="shared" si="21"/>
        <v/>
      </c>
      <c r="CZ44" t="str">
        <f t="shared" si="21"/>
        <v/>
      </c>
      <c r="DA44">
        <f t="shared" si="21"/>
        <v>0.61080650582794049</v>
      </c>
      <c r="DB44" t="str">
        <f t="shared" si="21"/>
        <v/>
      </c>
      <c r="DC44" t="str">
        <f t="shared" si="21"/>
        <v/>
      </c>
      <c r="DD44" t="str">
        <f t="shared" si="21"/>
        <v/>
      </c>
      <c r="DE44" t="str">
        <f t="shared" si="22"/>
        <v/>
      </c>
      <c r="DI44">
        <f t="shared" si="33"/>
        <v>6.816810644584706E-2</v>
      </c>
      <c r="DJ44">
        <f t="shared" si="33"/>
        <v>5.0193097570194252E-2</v>
      </c>
      <c r="DK44" t="str">
        <f t="shared" si="33"/>
        <v/>
      </c>
      <c r="DL44">
        <f t="shared" si="33"/>
        <v>0.61080650582794049</v>
      </c>
      <c r="DM44">
        <f t="shared" si="33"/>
        <v>0.61080650582794049</v>
      </c>
      <c r="DN44" t="str">
        <f t="shared" si="33"/>
        <v/>
      </c>
      <c r="DO44" t="str">
        <f t="shared" si="33"/>
        <v/>
      </c>
      <c r="DS44">
        <f t="shared" si="34"/>
        <v>6.816810644584706E-2</v>
      </c>
      <c r="DT44" t="str">
        <f t="shared" si="34"/>
        <v/>
      </c>
      <c r="DU44" t="str">
        <f t="shared" si="34"/>
        <v/>
      </c>
      <c r="DV44" t="str">
        <f t="shared" si="34"/>
        <v/>
      </c>
      <c r="DW44" t="str">
        <f t="shared" si="34"/>
        <v/>
      </c>
      <c r="DX44" t="str">
        <f t="shared" si="34"/>
        <v/>
      </c>
      <c r="DY44" t="str">
        <f t="shared" si="34"/>
        <v/>
      </c>
      <c r="EA44">
        <f t="shared" si="35"/>
        <v>6.816810644584706E-2</v>
      </c>
      <c r="EC44">
        <f t="shared" si="36"/>
        <v>2.0575989566406001</v>
      </c>
      <c r="ED44">
        <f t="shared" si="37"/>
        <v>2.0523335343472331</v>
      </c>
      <c r="EE44">
        <f t="shared" si="38"/>
        <v>2.0695477681136101</v>
      </c>
      <c r="EF44">
        <v>-0.18423879980462055</v>
      </c>
      <c r="EG44">
        <v>-0.26148052717385373</v>
      </c>
      <c r="EH44">
        <v>-8.9543141998726927E-3</v>
      </c>
      <c r="EJ44">
        <f t="shared" ca="1" si="25"/>
        <v>-0.51923089101422437</v>
      </c>
      <c r="EK44">
        <f t="shared" ca="1" si="25"/>
        <v>-0.60221074019841614</v>
      </c>
      <c r="EL44">
        <f t="shared" ca="1" si="25"/>
        <v>-0.37746962491199221</v>
      </c>
      <c r="EM44">
        <f t="shared" ca="1" si="39"/>
        <v>1</v>
      </c>
      <c r="EN44">
        <f t="shared" ca="1" si="39"/>
        <v>1</v>
      </c>
      <c r="EO44">
        <f t="shared" ca="1" si="39"/>
        <v>1</v>
      </c>
    </row>
    <row r="45" spans="1:145">
      <c r="A45">
        <v>26</v>
      </c>
      <c r="B45">
        <f t="shared" si="26"/>
        <v>12.1796875</v>
      </c>
      <c r="C45">
        <f t="shared" si="27"/>
        <v>0.12092937964470721</v>
      </c>
      <c r="D45">
        <f t="shared" si="28"/>
        <v>2.0842837406239529</v>
      </c>
      <c r="E45">
        <f t="shared" si="29"/>
        <v>6.8541052468315988E-2</v>
      </c>
      <c r="H45">
        <v>5.8079999999999998E-3</v>
      </c>
      <c r="I45">
        <v>6.0851389999999999</v>
      </c>
      <c r="J45">
        <v>1.426002</v>
      </c>
      <c r="K45">
        <v>8.2391819999999996</v>
      </c>
      <c r="L45">
        <v>2.0876229999999998</v>
      </c>
      <c r="M45">
        <v>2.7081770000000001</v>
      </c>
      <c r="N45">
        <v>1.426002</v>
      </c>
      <c r="O45">
        <v>3.794521</v>
      </c>
      <c r="R45">
        <v>7.4044489999999996</v>
      </c>
      <c r="S45">
        <v>4.1719619999999997</v>
      </c>
      <c r="T45">
        <v>3.3877999999999999</v>
      </c>
      <c r="W45">
        <f t="shared" si="30"/>
        <v>-5.8079999999999998E-3</v>
      </c>
      <c r="X45">
        <f t="shared" si="41"/>
        <v>6.0793309999999998</v>
      </c>
      <c r="Y45">
        <f t="shared" si="41"/>
        <v>1.420194</v>
      </c>
      <c r="Z45">
        <f t="shared" si="41"/>
        <v>8.2333739999999995</v>
      </c>
      <c r="AA45">
        <f t="shared" si="40"/>
        <v>2.0818149999999997</v>
      </c>
      <c r="AB45">
        <f t="shared" si="40"/>
        <v>2.702369</v>
      </c>
      <c r="AC45">
        <f t="shared" si="40"/>
        <v>1.420194</v>
      </c>
      <c r="AD45">
        <f t="shared" si="40"/>
        <v>3.788713</v>
      </c>
      <c r="AE45" t="str">
        <f t="shared" si="40"/>
        <v/>
      </c>
      <c r="AF45" t="str">
        <f t="shared" si="40"/>
        <v/>
      </c>
      <c r="AG45">
        <f t="shared" si="40"/>
        <v>7.3986409999999996</v>
      </c>
      <c r="AH45">
        <f t="shared" si="40"/>
        <v>4.1661539999999997</v>
      </c>
      <c r="AI45">
        <f t="shared" si="40"/>
        <v>3.3819919999999999</v>
      </c>
      <c r="AM45">
        <f t="shared" si="14"/>
        <v>6.0793309999999998</v>
      </c>
      <c r="AN45">
        <f t="shared" si="14"/>
        <v>1.420194</v>
      </c>
      <c r="AO45" t="str">
        <f t="shared" si="14"/>
        <v/>
      </c>
      <c r="AP45" t="str">
        <f t="shared" si="14"/>
        <v/>
      </c>
      <c r="AQ45">
        <f t="shared" si="14"/>
        <v>2.702369</v>
      </c>
      <c r="AR45" t="str">
        <f t="shared" si="14"/>
        <v/>
      </c>
      <c r="AS45" t="str">
        <f t="shared" si="14"/>
        <v/>
      </c>
      <c r="AT45" t="str">
        <f t="shared" si="14"/>
        <v/>
      </c>
      <c r="AW45">
        <f t="shared" si="15"/>
        <v>2.1008924630099406</v>
      </c>
      <c r="AX45">
        <f t="shared" si="15"/>
        <v>2.0758955882553951</v>
      </c>
      <c r="AY45" t="str">
        <f t="shared" si="15"/>
        <v/>
      </c>
      <c r="AZ45" t="str">
        <f t="shared" si="15"/>
        <v/>
      </c>
      <c r="BA45">
        <f t="shared" si="15"/>
        <v>5.1800957408239992</v>
      </c>
      <c r="BB45" t="str">
        <f t="shared" si="15"/>
        <v/>
      </c>
      <c r="BC45" t="str">
        <f t="shared" si="15"/>
        <v/>
      </c>
      <c r="BD45" t="str">
        <f t="shared" si="15"/>
        <v/>
      </c>
      <c r="BG45">
        <f t="shared" si="16"/>
        <v>6.3574097190858853E-2</v>
      </c>
      <c r="BH45">
        <f t="shared" si="16"/>
        <v>0.12587808194098807</v>
      </c>
      <c r="BI45">
        <f t="shared" si="16"/>
        <v>0</v>
      </c>
      <c r="BJ45">
        <f t="shared" si="16"/>
        <v>0</v>
      </c>
      <c r="BK45">
        <f t="shared" si="16"/>
        <v>1.1352204282709387E-2</v>
      </c>
      <c r="BL45">
        <f t="shared" si="16"/>
        <v>0</v>
      </c>
      <c r="BM45">
        <f t="shared" si="16"/>
        <v>0</v>
      </c>
      <c r="BN45">
        <f t="shared" si="16"/>
        <v>0</v>
      </c>
      <c r="BQ45">
        <f t="shared" si="31"/>
        <v>0.18945217913184692</v>
      </c>
      <c r="BR45">
        <f t="shared" si="31"/>
        <v>0.12587808194098807</v>
      </c>
      <c r="BS45">
        <f t="shared" si="31"/>
        <v>0</v>
      </c>
      <c r="BT45">
        <f t="shared" si="31"/>
        <v>1.1352204282709387E-2</v>
      </c>
      <c r="BU45">
        <f t="shared" si="31"/>
        <v>1.1352204282709387E-2</v>
      </c>
      <c r="BV45">
        <f t="shared" si="31"/>
        <v>0</v>
      </c>
      <c r="BW45">
        <f t="shared" si="31"/>
        <v>0</v>
      </c>
      <c r="BZ45">
        <f t="shared" si="18"/>
        <v>2.0842837406239529</v>
      </c>
      <c r="CA45">
        <f t="shared" si="18"/>
        <v>2.0758955882553951</v>
      </c>
      <c r="CB45" t="str">
        <f t="shared" si="18"/>
        <v/>
      </c>
      <c r="CC45">
        <f t="shared" si="18"/>
        <v>5.1800957408239992</v>
      </c>
      <c r="CD45">
        <f t="shared" si="18"/>
        <v>5.1800957408239992</v>
      </c>
      <c r="CE45" t="str">
        <f t="shared" si="18"/>
        <v/>
      </c>
      <c r="CF45" t="str">
        <f t="shared" si="18"/>
        <v/>
      </c>
      <c r="CI45">
        <f t="shared" si="32"/>
        <v>2.0842837406239529</v>
      </c>
      <c r="CJ45" t="str">
        <f t="shared" si="32"/>
        <v/>
      </c>
      <c r="CK45" t="str">
        <f t="shared" si="32"/>
        <v/>
      </c>
      <c r="CL45" t="str">
        <f t="shared" si="32"/>
        <v/>
      </c>
      <c r="CM45" t="str">
        <f t="shared" si="32"/>
        <v/>
      </c>
      <c r="CN45" t="str">
        <f t="shared" si="32"/>
        <v/>
      </c>
      <c r="CO45" t="str">
        <f t="shared" si="32"/>
        <v/>
      </c>
      <c r="CQ45">
        <f t="shared" si="20"/>
        <v>2.0842837406239529</v>
      </c>
      <c r="CW45">
        <f t="shared" si="21"/>
        <v>0.10561197295232498</v>
      </c>
      <c r="CX45">
        <f t="shared" si="21"/>
        <v>4.9818569050513038E-2</v>
      </c>
      <c r="CY45" t="str">
        <f t="shared" si="21"/>
        <v/>
      </c>
      <c r="CZ45" t="str">
        <f t="shared" si="21"/>
        <v/>
      </c>
      <c r="DA45">
        <f t="shared" si="21"/>
        <v>0.61669033795359118</v>
      </c>
      <c r="DB45" t="str">
        <f t="shared" si="21"/>
        <v/>
      </c>
      <c r="DC45" t="str">
        <f t="shared" si="21"/>
        <v/>
      </c>
      <c r="DD45" t="str">
        <f t="shared" si="21"/>
        <v/>
      </c>
      <c r="DE45" t="str">
        <f t="shared" si="22"/>
        <v/>
      </c>
      <c r="DI45">
        <f t="shared" si="33"/>
        <v>6.8541052468315988E-2</v>
      </c>
      <c r="DJ45">
        <f t="shared" si="33"/>
        <v>4.9818569050513038E-2</v>
      </c>
      <c r="DK45" t="str">
        <f t="shared" si="33"/>
        <v/>
      </c>
      <c r="DL45">
        <f t="shared" si="33"/>
        <v>0.61669033795359118</v>
      </c>
      <c r="DM45">
        <f t="shared" si="33"/>
        <v>0.61669033795359118</v>
      </c>
      <c r="DN45" t="str">
        <f t="shared" si="33"/>
        <v/>
      </c>
      <c r="DO45" t="str">
        <f t="shared" si="33"/>
        <v/>
      </c>
      <c r="DS45">
        <f t="shared" si="34"/>
        <v>6.8541052468315988E-2</v>
      </c>
      <c r="DT45" t="str">
        <f t="shared" si="34"/>
        <v/>
      </c>
      <c r="DU45" t="str">
        <f t="shared" si="34"/>
        <v/>
      </c>
      <c r="DV45" t="str">
        <f t="shared" si="34"/>
        <v/>
      </c>
      <c r="DW45" t="str">
        <f t="shared" si="34"/>
        <v/>
      </c>
      <c r="DX45" t="str">
        <f t="shared" si="34"/>
        <v/>
      </c>
      <c r="DY45" t="str">
        <f t="shared" si="34"/>
        <v/>
      </c>
      <c r="EA45">
        <f t="shared" si="35"/>
        <v>6.8541052468315988E-2</v>
      </c>
      <c r="EC45">
        <f t="shared" si="36"/>
        <v>2.0969022998539115</v>
      </c>
      <c r="ED45">
        <f t="shared" si="37"/>
        <v>2.0522829470838797</v>
      </c>
      <c r="EE45">
        <f t="shared" si="38"/>
        <v>2.0711762153356545</v>
      </c>
      <c r="EF45">
        <v>0.18410220992436455</v>
      </c>
      <c r="EG45">
        <v>-0.46688506212924086</v>
      </c>
      <c r="EH45">
        <v>-0.19123612515809318</v>
      </c>
      <c r="EJ45">
        <f t="shared" ca="1" si="25"/>
        <v>-0.58411697817030073</v>
      </c>
      <c r="EK45">
        <f t="shared" ca="1" si="25"/>
        <v>-0.83357838937655682</v>
      </c>
      <c r="EL45">
        <f t="shared" ca="1" si="25"/>
        <v>-0.43568907091039921</v>
      </c>
      <c r="EM45">
        <f t="shared" ca="1" si="39"/>
        <v>1</v>
      </c>
      <c r="EN45">
        <f t="shared" ca="1" si="39"/>
        <v>1</v>
      </c>
      <c r="EO45">
        <f t="shared" ca="1" si="39"/>
        <v>1</v>
      </c>
    </row>
    <row r="46" spans="1:145">
      <c r="A46">
        <v>27</v>
      </c>
      <c r="B46">
        <f t="shared" si="26"/>
        <v>12.3828125</v>
      </c>
      <c r="C46">
        <f t="shared" si="27"/>
        <v>0.12092937964470721</v>
      </c>
      <c r="D46">
        <f t="shared" si="28"/>
        <v>2.0970314755201986</v>
      </c>
      <c r="E46">
        <f t="shared" si="29"/>
        <v>6.9988907193142894E-2</v>
      </c>
      <c r="H46">
        <v>5.4390000000000003E-3</v>
      </c>
      <c r="I46">
        <v>6.0826229999999999</v>
      </c>
      <c r="J46">
        <v>1.425281</v>
      </c>
      <c r="K46">
        <v>8.2402580000000007</v>
      </c>
      <c r="L46">
        <v>2.0885919999999998</v>
      </c>
      <c r="M46">
        <v>2.7091660000000002</v>
      </c>
      <c r="N46">
        <v>1.425281</v>
      </c>
      <c r="O46">
        <v>3.793771</v>
      </c>
      <c r="R46">
        <v>7.4055410000000004</v>
      </c>
      <c r="S46">
        <v>4.1736399999999998</v>
      </c>
      <c r="T46">
        <v>3.387518</v>
      </c>
      <c r="W46">
        <f t="shared" si="30"/>
        <v>-5.4390000000000003E-3</v>
      </c>
      <c r="X46">
        <f t="shared" si="41"/>
        <v>6.0771839999999999</v>
      </c>
      <c r="Y46">
        <f t="shared" si="41"/>
        <v>1.419842</v>
      </c>
      <c r="Z46">
        <f t="shared" si="41"/>
        <v>8.2348189999999999</v>
      </c>
      <c r="AA46">
        <f t="shared" si="40"/>
        <v>2.0831529999999998</v>
      </c>
      <c r="AB46">
        <f t="shared" si="40"/>
        <v>2.7037270000000002</v>
      </c>
      <c r="AC46">
        <f t="shared" si="40"/>
        <v>1.419842</v>
      </c>
      <c r="AD46">
        <f t="shared" si="40"/>
        <v>3.788332</v>
      </c>
      <c r="AE46" t="str">
        <f t="shared" si="40"/>
        <v/>
      </c>
      <c r="AF46" t="str">
        <f t="shared" si="40"/>
        <v/>
      </c>
      <c r="AG46">
        <f t="shared" si="40"/>
        <v>7.4001020000000004</v>
      </c>
      <c r="AH46">
        <f t="shared" si="40"/>
        <v>4.1682009999999998</v>
      </c>
      <c r="AI46">
        <f t="shared" si="40"/>
        <v>3.3820790000000001</v>
      </c>
      <c r="AM46">
        <f t="shared" si="14"/>
        <v>6.0771839999999999</v>
      </c>
      <c r="AN46">
        <f t="shared" si="14"/>
        <v>1.419842</v>
      </c>
      <c r="AO46" t="str">
        <f t="shared" si="14"/>
        <v/>
      </c>
      <c r="AP46" t="str">
        <f t="shared" si="14"/>
        <v/>
      </c>
      <c r="AQ46" t="str">
        <f t="shared" si="14"/>
        <v/>
      </c>
      <c r="AR46" t="str">
        <f t="shared" si="14"/>
        <v/>
      </c>
      <c r="AS46" t="str">
        <f t="shared" si="14"/>
        <v/>
      </c>
      <c r="AT46" t="str">
        <f t="shared" si="14"/>
        <v/>
      </c>
      <c r="AW46">
        <f t="shared" si="15"/>
        <v>2.1357144816961733</v>
      </c>
      <c r="AX46">
        <f t="shared" si="15"/>
        <v>2.0786900706387703</v>
      </c>
      <c r="AY46" t="str">
        <f t="shared" si="15"/>
        <v/>
      </c>
      <c r="AZ46" t="str">
        <f t="shared" si="15"/>
        <v/>
      </c>
      <c r="BA46" t="str">
        <f t="shared" si="15"/>
        <v/>
      </c>
      <c r="BB46" t="str">
        <f t="shared" si="15"/>
        <v/>
      </c>
      <c r="BC46" t="str">
        <f t="shared" si="15"/>
        <v/>
      </c>
      <c r="BD46" t="str">
        <f t="shared" si="15"/>
        <v/>
      </c>
      <c r="BG46">
        <f t="shared" si="16"/>
        <v>5.9764506857951143E-2</v>
      </c>
      <c r="BH46">
        <f t="shared" si="16"/>
        <v>0.12604654893317499</v>
      </c>
      <c r="BI46">
        <f t="shared" si="16"/>
        <v>0</v>
      </c>
      <c r="BJ46">
        <f t="shared" si="16"/>
        <v>0</v>
      </c>
      <c r="BK46">
        <f t="shared" si="16"/>
        <v>0</v>
      </c>
      <c r="BL46">
        <f t="shared" si="16"/>
        <v>0</v>
      </c>
      <c r="BM46">
        <f t="shared" si="16"/>
        <v>0</v>
      </c>
      <c r="BN46">
        <f t="shared" si="16"/>
        <v>0</v>
      </c>
      <c r="BQ46">
        <f t="shared" si="31"/>
        <v>0.18581105579112614</v>
      </c>
      <c r="BR46">
        <f t="shared" si="31"/>
        <v>0.12604654893317499</v>
      </c>
      <c r="BS46">
        <f t="shared" si="31"/>
        <v>0</v>
      </c>
      <c r="BT46">
        <f t="shared" si="31"/>
        <v>0</v>
      </c>
      <c r="BU46">
        <f t="shared" si="31"/>
        <v>0</v>
      </c>
      <c r="BV46">
        <f t="shared" si="31"/>
        <v>0</v>
      </c>
      <c r="BW46">
        <f t="shared" si="31"/>
        <v>0</v>
      </c>
      <c r="BZ46">
        <f t="shared" si="18"/>
        <v>2.0970314755201986</v>
      </c>
      <c r="CA46">
        <f t="shared" si="18"/>
        <v>2.0786900706387703</v>
      </c>
      <c r="CB46" t="str">
        <f t="shared" si="18"/>
        <v/>
      </c>
      <c r="CC46" t="str">
        <f t="shared" si="18"/>
        <v/>
      </c>
      <c r="CD46" t="str">
        <f t="shared" si="18"/>
        <v/>
      </c>
      <c r="CE46" t="str">
        <f t="shared" si="18"/>
        <v/>
      </c>
      <c r="CF46" t="str">
        <f t="shared" si="18"/>
        <v/>
      </c>
      <c r="CI46">
        <f t="shared" si="32"/>
        <v>2.0970314755201986</v>
      </c>
      <c r="CJ46" t="str">
        <f t="shared" si="32"/>
        <v/>
      </c>
      <c r="CK46" t="str">
        <f t="shared" si="32"/>
        <v/>
      </c>
      <c r="CL46" t="str">
        <f t="shared" si="32"/>
        <v/>
      </c>
      <c r="CM46" t="str">
        <f t="shared" si="32"/>
        <v/>
      </c>
      <c r="CN46" t="str">
        <f t="shared" si="32"/>
        <v/>
      </c>
      <c r="CO46" t="str">
        <f t="shared" si="32"/>
        <v/>
      </c>
      <c r="CQ46">
        <f t="shared" si="20"/>
        <v>2.0970314755201986</v>
      </c>
      <c r="CW46">
        <f t="shared" si="21"/>
        <v>0.11268637952315155</v>
      </c>
      <c r="CX46">
        <f t="shared" si="21"/>
        <v>4.9744057972900893E-2</v>
      </c>
      <c r="CY46" t="str">
        <f t="shared" si="21"/>
        <v/>
      </c>
      <c r="CZ46" t="str">
        <f t="shared" si="21"/>
        <v/>
      </c>
      <c r="DA46" t="str">
        <f t="shared" si="21"/>
        <v/>
      </c>
      <c r="DB46" t="str">
        <f t="shared" si="21"/>
        <v/>
      </c>
      <c r="DC46" t="str">
        <f t="shared" si="21"/>
        <v/>
      </c>
      <c r="DD46" t="str">
        <f t="shared" si="21"/>
        <v/>
      </c>
      <c r="DE46" t="str">
        <f t="shared" si="22"/>
        <v/>
      </c>
      <c r="DI46">
        <f t="shared" si="33"/>
        <v>6.9988907193142894E-2</v>
      </c>
      <c r="DJ46">
        <f t="shared" si="33"/>
        <v>4.9744057972900893E-2</v>
      </c>
      <c r="DK46" t="str">
        <f t="shared" si="33"/>
        <v/>
      </c>
      <c r="DL46" t="str">
        <f t="shared" si="33"/>
        <v/>
      </c>
      <c r="DM46" t="str">
        <f t="shared" si="33"/>
        <v/>
      </c>
      <c r="DN46" t="str">
        <f t="shared" si="33"/>
        <v/>
      </c>
      <c r="DO46" t="str">
        <f t="shared" si="33"/>
        <v/>
      </c>
      <c r="DS46">
        <f t="shared" si="34"/>
        <v>6.9988907193142894E-2</v>
      </c>
      <c r="DT46" t="str">
        <f t="shared" si="34"/>
        <v/>
      </c>
      <c r="DU46" t="str">
        <f t="shared" si="34"/>
        <v/>
      </c>
      <c r="DV46" t="str">
        <f t="shared" si="34"/>
        <v/>
      </c>
      <c r="DW46" t="str">
        <f t="shared" si="34"/>
        <v/>
      </c>
      <c r="DX46" t="str">
        <f t="shared" si="34"/>
        <v/>
      </c>
      <c r="DY46" t="str">
        <f t="shared" si="34"/>
        <v/>
      </c>
      <c r="EA46">
        <f t="shared" si="35"/>
        <v>6.9988907193142894E-2</v>
      </c>
      <c r="EC46">
        <f t="shared" si="36"/>
        <v>2.1527670709708544</v>
      </c>
      <c r="ED46">
        <f t="shared" si="37"/>
        <v>2.1337501240208097</v>
      </c>
      <c r="EE46">
        <f t="shared" si="38"/>
        <v>2.0698760136930825</v>
      </c>
      <c r="EF46">
        <v>0.79634898851680225</v>
      </c>
      <c r="EG46">
        <v>0.52463525968881519</v>
      </c>
      <c r="EH46">
        <v>-0.38799665427233188</v>
      </c>
      <c r="EJ46">
        <f t="shared" ca="1" si="25"/>
        <v>-0.4129202316284879</v>
      </c>
      <c r="EK46">
        <f t="shared" ca="1" si="25"/>
        <v>-0.8015784071346661</v>
      </c>
      <c r="EL46">
        <f t="shared" ca="1" si="25"/>
        <v>0.153239682897369</v>
      </c>
      <c r="EM46">
        <f t="shared" ca="1" si="39"/>
        <v>1</v>
      </c>
      <c r="EN46">
        <f t="shared" ca="1" si="39"/>
        <v>1</v>
      </c>
      <c r="EO46">
        <f t="shared" ca="1" si="39"/>
        <v>2</v>
      </c>
    </row>
    <row r="47" spans="1:145">
      <c r="A47">
        <v>28</v>
      </c>
      <c r="B47">
        <f t="shared" si="26"/>
        <v>12.5859375</v>
      </c>
      <c r="C47">
        <f t="shared" si="27"/>
        <v>0.12092937964470721</v>
      </c>
      <c r="D47">
        <f t="shared" si="28"/>
        <v>2.0922279536751178</v>
      </c>
      <c r="E47">
        <f t="shared" si="29"/>
        <v>6.9061713174551731E-2</v>
      </c>
      <c r="H47">
        <v>4.437E-3</v>
      </c>
      <c r="I47">
        <v>6.0828490000000004</v>
      </c>
      <c r="J47">
        <v>1.424015</v>
      </c>
      <c r="K47">
        <v>8.2434589999999996</v>
      </c>
      <c r="L47">
        <v>2.0886480000000001</v>
      </c>
      <c r="M47">
        <v>2.7093980000000002</v>
      </c>
      <c r="N47">
        <v>1.424015</v>
      </c>
      <c r="O47">
        <v>3.7925960000000001</v>
      </c>
      <c r="R47">
        <v>7.4072820000000004</v>
      </c>
      <c r="S47">
        <v>4.1693660000000001</v>
      </c>
      <c r="T47">
        <v>3.387346</v>
      </c>
      <c r="W47">
        <f t="shared" si="30"/>
        <v>-4.437E-3</v>
      </c>
      <c r="X47">
        <f t="shared" si="41"/>
        <v>6.0784120000000001</v>
      </c>
      <c r="Y47">
        <f t="shared" si="41"/>
        <v>1.419578</v>
      </c>
      <c r="Z47">
        <f t="shared" si="41"/>
        <v>8.2390220000000003</v>
      </c>
      <c r="AA47">
        <f t="shared" si="40"/>
        <v>2.0842110000000003</v>
      </c>
      <c r="AB47">
        <f t="shared" si="40"/>
        <v>2.7049610000000004</v>
      </c>
      <c r="AC47">
        <f t="shared" si="40"/>
        <v>1.419578</v>
      </c>
      <c r="AD47">
        <f t="shared" si="40"/>
        <v>3.7881590000000003</v>
      </c>
      <c r="AE47" t="str">
        <f t="shared" si="40"/>
        <v/>
      </c>
      <c r="AF47" t="str">
        <f t="shared" si="40"/>
        <v/>
      </c>
      <c r="AG47">
        <f t="shared" si="40"/>
        <v>7.4028450000000001</v>
      </c>
      <c r="AH47">
        <f t="shared" si="40"/>
        <v>4.1649289999999999</v>
      </c>
      <c r="AI47">
        <f t="shared" si="40"/>
        <v>3.3829090000000002</v>
      </c>
      <c r="AM47">
        <f t="shared" si="14"/>
        <v>6.0784120000000001</v>
      </c>
      <c r="AN47">
        <f t="shared" si="14"/>
        <v>1.419578</v>
      </c>
      <c r="AO47" t="str">
        <f t="shared" si="14"/>
        <v/>
      </c>
      <c r="AP47" t="str">
        <f t="shared" si="14"/>
        <v/>
      </c>
      <c r="AQ47" t="str">
        <f t="shared" si="14"/>
        <v/>
      </c>
      <c r="AR47" t="str">
        <f t="shared" si="14"/>
        <v/>
      </c>
      <c r="AS47" t="str">
        <f t="shared" si="14"/>
        <v/>
      </c>
      <c r="AT47" t="str">
        <f t="shared" si="14"/>
        <v/>
      </c>
      <c r="AW47">
        <f t="shared" si="15"/>
        <v>2.1155352127284446</v>
      </c>
      <c r="AX47">
        <f t="shared" si="15"/>
        <v>2.0807834975530795</v>
      </c>
      <c r="AY47" t="str">
        <f t="shared" si="15"/>
        <v/>
      </c>
      <c r="AZ47" t="str">
        <f t="shared" si="15"/>
        <v/>
      </c>
      <c r="BA47" t="str">
        <f t="shared" si="15"/>
        <v/>
      </c>
      <c r="BB47" t="str">
        <f t="shared" si="15"/>
        <v/>
      </c>
      <c r="BC47" t="str">
        <f t="shared" si="15"/>
        <v/>
      </c>
      <c r="BD47" t="str">
        <f t="shared" si="15"/>
        <v/>
      </c>
      <c r="BG47">
        <f t="shared" si="16"/>
        <v>6.1953293901215165E-2</v>
      </c>
      <c r="BH47">
        <f t="shared" si="16"/>
        <v>0.12617126185506705</v>
      </c>
      <c r="BI47">
        <f t="shared" si="16"/>
        <v>0</v>
      </c>
      <c r="BJ47">
        <f t="shared" si="16"/>
        <v>0</v>
      </c>
      <c r="BK47">
        <f t="shared" si="16"/>
        <v>0</v>
      </c>
      <c r="BL47">
        <f t="shared" si="16"/>
        <v>0</v>
      </c>
      <c r="BM47">
        <f t="shared" si="16"/>
        <v>0</v>
      </c>
      <c r="BN47">
        <f t="shared" si="16"/>
        <v>0</v>
      </c>
      <c r="BQ47">
        <f t="shared" si="31"/>
        <v>0.18812455575628223</v>
      </c>
      <c r="BR47">
        <f t="shared" si="31"/>
        <v>0.12617126185506705</v>
      </c>
      <c r="BS47">
        <f t="shared" si="31"/>
        <v>0</v>
      </c>
      <c r="BT47">
        <f t="shared" si="31"/>
        <v>0</v>
      </c>
      <c r="BU47">
        <f t="shared" si="31"/>
        <v>0</v>
      </c>
      <c r="BV47">
        <f t="shared" si="31"/>
        <v>0</v>
      </c>
      <c r="BW47">
        <f t="shared" si="31"/>
        <v>0</v>
      </c>
      <c r="BZ47">
        <f t="shared" si="18"/>
        <v>2.0922279536751178</v>
      </c>
      <c r="CA47">
        <f t="shared" si="18"/>
        <v>2.0807834975530795</v>
      </c>
      <c r="CB47" t="str">
        <f t="shared" si="18"/>
        <v/>
      </c>
      <c r="CC47" t="str">
        <f t="shared" si="18"/>
        <v/>
      </c>
      <c r="CD47" t="str">
        <f t="shared" si="18"/>
        <v/>
      </c>
      <c r="CE47" t="str">
        <f t="shared" si="18"/>
        <v/>
      </c>
      <c r="CF47" t="str">
        <f t="shared" si="18"/>
        <v/>
      </c>
      <c r="CI47">
        <f t="shared" si="32"/>
        <v>2.0922279536751178</v>
      </c>
      <c r="CJ47" t="str">
        <f t="shared" si="32"/>
        <v/>
      </c>
      <c r="CK47" t="str">
        <f t="shared" si="32"/>
        <v/>
      </c>
      <c r="CL47" t="str">
        <f t="shared" si="32"/>
        <v/>
      </c>
      <c r="CM47" t="str">
        <f t="shared" si="32"/>
        <v/>
      </c>
      <c r="CN47" t="str">
        <f t="shared" si="32"/>
        <v/>
      </c>
      <c r="CO47" t="str">
        <f t="shared" si="32"/>
        <v/>
      </c>
      <c r="CQ47">
        <f t="shared" si="20"/>
        <v>2.0922279536751178</v>
      </c>
      <c r="CW47">
        <f t="shared" si="21"/>
        <v>0.10851524292819931</v>
      </c>
      <c r="CX47">
        <f t="shared" si="21"/>
        <v>4.9689028077086313E-2</v>
      </c>
      <c r="CY47" t="str">
        <f t="shared" si="21"/>
        <v/>
      </c>
      <c r="CZ47" t="str">
        <f t="shared" si="21"/>
        <v/>
      </c>
      <c r="DA47" t="str">
        <f t="shared" si="21"/>
        <v/>
      </c>
      <c r="DB47" t="str">
        <f t="shared" si="21"/>
        <v/>
      </c>
      <c r="DC47" t="str">
        <f t="shared" si="21"/>
        <v/>
      </c>
      <c r="DD47" t="str">
        <f t="shared" si="21"/>
        <v/>
      </c>
      <c r="DE47" t="str">
        <f t="shared" si="22"/>
        <v/>
      </c>
      <c r="DI47">
        <f t="shared" si="33"/>
        <v>6.9061713174551731E-2</v>
      </c>
      <c r="DJ47">
        <f t="shared" si="33"/>
        <v>4.9689028077086313E-2</v>
      </c>
      <c r="DK47" t="str">
        <f t="shared" si="33"/>
        <v/>
      </c>
      <c r="DL47" t="str">
        <f t="shared" si="33"/>
        <v/>
      </c>
      <c r="DM47" t="str">
        <f t="shared" si="33"/>
        <v/>
      </c>
      <c r="DN47" t="str">
        <f t="shared" si="33"/>
        <v/>
      </c>
      <c r="DO47" t="str">
        <f t="shared" si="33"/>
        <v/>
      </c>
      <c r="DS47">
        <f t="shared" si="34"/>
        <v>6.9061713174551731E-2</v>
      </c>
      <c r="DT47" t="str">
        <f t="shared" si="34"/>
        <v/>
      </c>
      <c r="DU47" t="str">
        <f t="shared" si="34"/>
        <v/>
      </c>
      <c r="DV47" t="str">
        <f t="shared" si="34"/>
        <v/>
      </c>
      <c r="DW47" t="str">
        <f t="shared" si="34"/>
        <v/>
      </c>
      <c r="DX47" t="str">
        <f t="shared" si="34"/>
        <v/>
      </c>
      <c r="DY47" t="str">
        <f t="shared" si="34"/>
        <v/>
      </c>
      <c r="EA47">
        <f t="shared" si="35"/>
        <v>6.9061713174551731E-2</v>
      </c>
      <c r="EC47">
        <f t="shared" si="36"/>
        <v>2.1507185452425035</v>
      </c>
      <c r="ED47">
        <f t="shared" si="37"/>
        <v>2.1145801738610701</v>
      </c>
      <c r="EE47">
        <f t="shared" si="38"/>
        <v>2.1213393764071649</v>
      </c>
      <c r="EF47">
        <v>0.84693224188563165</v>
      </c>
      <c r="EG47">
        <v>0.32365574438412281</v>
      </c>
      <c r="EH47">
        <v>0.42152766553109955</v>
      </c>
      <c r="EJ47">
        <f t="shared" ca="1" si="25"/>
        <v>-0.35883743927495015</v>
      </c>
      <c r="EK47">
        <f t="shared" ca="1" si="25"/>
        <v>0.21063513153120628</v>
      </c>
      <c r="EL47">
        <f t="shared" ca="1" si="25"/>
        <v>0.30043803662728963</v>
      </c>
      <c r="EM47">
        <f t="shared" ca="1" si="39"/>
        <v>1</v>
      </c>
      <c r="EN47">
        <f t="shared" ca="1" si="39"/>
        <v>2</v>
      </c>
      <c r="EO47">
        <f t="shared" ca="1" si="39"/>
        <v>2</v>
      </c>
    </row>
    <row r="48" spans="1:145">
      <c r="A48">
        <v>29</v>
      </c>
      <c r="B48">
        <f t="shared" si="26"/>
        <v>12.7890625</v>
      </c>
      <c r="C48">
        <f t="shared" si="27"/>
        <v>0.12092937964470721</v>
      </c>
      <c r="D48">
        <f t="shared" si="28"/>
        <v>2.114014583500305</v>
      </c>
      <c r="E48">
        <f t="shared" si="29"/>
        <v>7.0592130372533604E-2</v>
      </c>
      <c r="H48">
        <v>5.7970000000000001E-3</v>
      </c>
      <c r="I48">
        <v>6.0816689999999998</v>
      </c>
      <c r="J48">
        <v>1.4236930000000001</v>
      </c>
      <c r="K48">
        <v>8.2426379999999995</v>
      </c>
      <c r="L48">
        <v>2.0891839999999999</v>
      </c>
      <c r="M48">
        <v>2.7098179999999998</v>
      </c>
      <c r="N48">
        <v>1.4236930000000001</v>
      </c>
      <c r="O48">
        <v>3.7909229999999998</v>
      </c>
      <c r="R48">
        <v>7.4063290000000004</v>
      </c>
      <c r="S48">
        <v>4.170102</v>
      </c>
      <c r="T48">
        <v>3.3878439999999999</v>
      </c>
      <c r="W48">
        <f t="shared" si="30"/>
        <v>-5.7970000000000001E-3</v>
      </c>
      <c r="X48">
        <f t="shared" si="41"/>
        <v>6.0758719999999995</v>
      </c>
      <c r="Y48">
        <f t="shared" si="41"/>
        <v>1.417896</v>
      </c>
      <c r="Z48">
        <f t="shared" si="41"/>
        <v>8.2368410000000001</v>
      </c>
      <c r="AA48">
        <f t="shared" si="40"/>
        <v>2.0833870000000001</v>
      </c>
      <c r="AB48">
        <f t="shared" si="40"/>
        <v>2.704021</v>
      </c>
      <c r="AC48">
        <f t="shared" si="40"/>
        <v>1.417896</v>
      </c>
      <c r="AD48">
        <f t="shared" si="40"/>
        <v>3.785126</v>
      </c>
      <c r="AE48" t="str">
        <f t="shared" si="40"/>
        <v/>
      </c>
      <c r="AF48" t="str">
        <f t="shared" si="40"/>
        <v/>
      </c>
      <c r="AG48">
        <f t="shared" si="40"/>
        <v>7.4005320000000001</v>
      </c>
      <c r="AH48">
        <f t="shared" si="40"/>
        <v>4.1643049999999997</v>
      </c>
      <c r="AI48">
        <f t="shared" si="40"/>
        <v>3.382047</v>
      </c>
      <c r="AM48">
        <f t="shared" si="14"/>
        <v>6.0758719999999995</v>
      </c>
      <c r="AN48">
        <f t="shared" si="14"/>
        <v>1.417896</v>
      </c>
      <c r="AO48" t="str">
        <f t="shared" si="14"/>
        <v/>
      </c>
      <c r="AP48" t="str">
        <f t="shared" si="14"/>
        <v/>
      </c>
      <c r="AQ48" t="str">
        <f t="shared" si="14"/>
        <v/>
      </c>
      <c r="AR48" t="str">
        <f t="shared" si="14"/>
        <v/>
      </c>
      <c r="AS48" t="str">
        <f t="shared" si="14"/>
        <v/>
      </c>
      <c r="AT48" t="str">
        <f t="shared" si="14"/>
        <v/>
      </c>
      <c r="AW48">
        <f t="shared" si="15"/>
        <v>2.1581130249784595</v>
      </c>
      <c r="AX48">
        <f t="shared" si="15"/>
        <v>2.0940740108813829</v>
      </c>
      <c r="AY48" t="str">
        <f t="shared" si="15"/>
        <v/>
      </c>
      <c r="AZ48" t="str">
        <f t="shared" si="15"/>
        <v/>
      </c>
      <c r="BA48" t="str">
        <f t="shared" si="15"/>
        <v/>
      </c>
      <c r="BB48" t="str">
        <f t="shared" si="15"/>
        <v/>
      </c>
      <c r="BC48" t="str">
        <f t="shared" si="15"/>
        <v/>
      </c>
      <c r="BD48" t="str">
        <f t="shared" si="15"/>
        <v/>
      </c>
      <c r="BG48">
        <f t="shared" si="16"/>
        <v>5.7396910587914969E-2</v>
      </c>
      <c r="BH48">
        <f t="shared" si="16"/>
        <v>0.12693287955964699</v>
      </c>
      <c r="BI48">
        <f t="shared" si="16"/>
        <v>0</v>
      </c>
      <c r="BJ48">
        <f t="shared" si="16"/>
        <v>0</v>
      </c>
      <c r="BK48">
        <f t="shared" si="16"/>
        <v>0</v>
      </c>
      <c r="BL48">
        <f t="shared" si="16"/>
        <v>0</v>
      </c>
      <c r="BM48">
        <f t="shared" si="16"/>
        <v>0</v>
      </c>
      <c r="BN48">
        <f t="shared" si="16"/>
        <v>0</v>
      </c>
      <c r="BQ48">
        <f t="shared" si="31"/>
        <v>0.18432979014756196</v>
      </c>
      <c r="BR48">
        <f t="shared" si="31"/>
        <v>0.12693287955964699</v>
      </c>
      <c r="BS48">
        <f t="shared" si="31"/>
        <v>0</v>
      </c>
      <c r="BT48">
        <f t="shared" si="31"/>
        <v>0</v>
      </c>
      <c r="BU48">
        <f t="shared" si="31"/>
        <v>0</v>
      </c>
      <c r="BV48">
        <f t="shared" si="31"/>
        <v>0</v>
      </c>
      <c r="BW48">
        <f t="shared" si="31"/>
        <v>0</v>
      </c>
      <c r="BZ48">
        <f t="shared" si="18"/>
        <v>2.114014583500305</v>
      </c>
      <c r="CA48">
        <f t="shared" si="18"/>
        <v>2.0940740108813829</v>
      </c>
      <c r="CB48" t="str">
        <f t="shared" si="18"/>
        <v/>
      </c>
      <c r="CC48" t="str">
        <f t="shared" si="18"/>
        <v/>
      </c>
      <c r="CD48" t="str">
        <f t="shared" si="18"/>
        <v/>
      </c>
      <c r="CE48" t="str">
        <f t="shared" si="18"/>
        <v/>
      </c>
      <c r="CF48" t="str">
        <f t="shared" si="18"/>
        <v/>
      </c>
      <c r="CI48">
        <f t="shared" si="32"/>
        <v>2.114014583500305</v>
      </c>
      <c r="CJ48" t="str">
        <f t="shared" si="32"/>
        <v/>
      </c>
      <c r="CK48" t="str">
        <f t="shared" si="32"/>
        <v/>
      </c>
      <c r="CL48" t="str">
        <f t="shared" si="32"/>
        <v/>
      </c>
      <c r="CM48" t="str">
        <f t="shared" si="32"/>
        <v/>
      </c>
      <c r="CN48" t="str">
        <f t="shared" si="32"/>
        <v/>
      </c>
      <c r="CO48" t="str">
        <f t="shared" si="32"/>
        <v/>
      </c>
      <c r="CQ48">
        <f t="shared" si="20"/>
        <v>2.114014583500305</v>
      </c>
      <c r="CW48">
        <f t="shared" si="21"/>
        <v>0.11755717377393034</v>
      </c>
      <c r="CX48">
        <f t="shared" si="21"/>
        <v>4.9355328637481162E-2</v>
      </c>
      <c r="CY48" t="str">
        <f t="shared" si="21"/>
        <v/>
      </c>
      <c r="CZ48" t="str">
        <f t="shared" si="21"/>
        <v/>
      </c>
      <c r="DA48" t="str">
        <f t="shared" si="21"/>
        <v/>
      </c>
      <c r="DB48" t="str">
        <f t="shared" si="21"/>
        <v/>
      </c>
      <c r="DC48" t="str">
        <f t="shared" si="21"/>
        <v/>
      </c>
      <c r="DD48" t="str">
        <f t="shared" si="21"/>
        <v/>
      </c>
      <c r="DE48" t="str">
        <f t="shared" si="22"/>
        <v/>
      </c>
      <c r="DI48">
        <f t="shared" si="33"/>
        <v>7.0592130372533604E-2</v>
      </c>
      <c r="DJ48">
        <f t="shared" si="33"/>
        <v>4.9355328637481162E-2</v>
      </c>
      <c r="DK48" t="str">
        <f t="shared" si="33"/>
        <v/>
      </c>
      <c r="DL48" t="str">
        <f t="shared" si="33"/>
        <v/>
      </c>
      <c r="DM48" t="str">
        <f t="shared" si="33"/>
        <v/>
      </c>
      <c r="DN48" t="str">
        <f t="shared" si="33"/>
        <v/>
      </c>
      <c r="DO48" t="str">
        <f t="shared" si="33"/>
        <v/>
      </c>
      <c r="DS48">
        <f t="shared" si="34"/>
        <v>7.0592130372533604E-2</v>
      </c>
      <c r="DT48" t="str">
        <f t="shared" si="34"/>
        <v/>
      </c>
      <c r="DU48" t="str">
        <f t="shared" si="34"/>
        <v/>
      </c>
      <c r="DV48" t="str">
        <f t="shared" si="34"/>
        <v/>
      </c>
      <c r="DW48" t="str">
        <f t="shared" si="34"/>
        <v/>
      </c>
      <c r="DX48" t="str">
        <f t="shared" si="34"/>
        <v/>
      </c>
      <c r="DY48" t="str">
        <f t="shared" si="34"/>
        <v/>
      </c>
      <c r="EA48">
        <f t="shared" si="35"/>
        <v>7.0592130372533604E-2</v>
      </c>
      <c r="EC48">
        <f t="shared" si="36"/>
        <v>2.0520406748535369</v>
      </c>
      <c r="ED48">
        <f t="shared" si="37"/>
        <v>2.0937943058561594</v>
      </c>
      <c r="EE48">
        <f t="shared" si="38"/>
        <v>2.0497174066123947</v>
      </c>
      <c r="EF48">
        <v>-0.87791526222137251</v>
      </c>
      <c r="EG48">
        <v>-0.28643812755667752</v>
      </c>
      <c r="EH48">
        <v>-0.91082641292445732</v>
      </c>
      <c r="EJ48">
        <f t="shared" ca="1" si="25"/>
        <v>0.26215998916222394</v>
      </c>
      <c r="EK48">
        <f t="shared" ca="1" si="25"/>
        <v>-0.31639867898741214</v>
      </c>
      <c r="EL48">
        <f t="shared" ca="1" si="25"/>
        <v>-0.58813968586282872</v>
      </c>
      <c r="EM48">
        <f t="shared" ca="1" si="39"/>
        <v>2</v>
      </c>
      <c r="EN48">
        <f t="shared" ca="1" si="39"/>
        <v>1</v>
      </c>
      <c r="EO48">
        <f t="shared" ca="1" si="39"/>
        <v>1</v>
      </c>
    </row>
    <row r="49" spans="1:145">
      <c r="A49">
        <v>30</v>
      </c>
      <c r="B49">
        <f t="shared" si="26"/>
        <v>12.9921875</v>
      </c>
      <c r="C49">
        <f t="shared" si="27"/>
        <v>0.12092937964470721</v>
      </c>
      <c r="D49">
        <f t="shared" si="28"/>
        <v>2.1200387395531712</v>
      </c>
      <c r="E49">
        <f t="shared" si="29"/>
        <v>6.9540753593437421E-2</v>
      </c>
      <c r="H49">
        <v>6.339E-3</v>
      </c>
      <c r="I49">
        <v>6.0831710000000001</v>
      </c>
      <c r="J49">
        <v>1.422201</v>
      </c>
      <c r="K49">
        <v>8.2427960000000002</v>
      </c>
      <c r="L49">
        <v>2.0895769999999998</v>
      </c>
      <c r="M49">
        <v>2.7100439999999999</v>
      </c>
      <c r="N49">
        <v>1.422201</v>
      </c>
      <c r="O49">
        <v>3.7895249999999998</v>
      </c>
      <c r="R49">
        <v>7.4053800000000001</v>
      </c>
      <c r="S49">
        <v>4.1692130000000001</v>
      </c>
      <c r="T49">
        <v>3.3868740000000002</v>
      </c>
      <c r="W49">
        <f t="shared" si="30"/>
        <v>-6.339E-3</v>
      </c>
      <c r="X49">
        <f t="shared" si="41"/>
        <v>6.0768320000000005</v>
      </c>
      <c r="Y49">
        <f t="shared" si="41"/>
        <v>1.415862</v>
      </c>
      <c r="Z49">
        <f t="shared" si="41"/>
        <v>8.2364569999999997</v>
      </c>
      <c r="AA49">
        <f t="shared" si="40"/>
        <v>2.0832379999999997</v>
      </c>
      <c r="AB49">
        <f t="shared" si="40"/>
        <v>2.7037049999999998</v>
      </c>
      <c r="AC49">
        <f t="shared" si="40"/>
        <v>1.415862</v>
      </c>
      <c r="AD49">
        <f t="shared" si="40"/>
        <v>3.7831859999999997</v>
      </c>
      <c r="AE49" t="str">
        <f t="shared" si="40"/>
        <v/>
      </c>
      <c r="AF49" t="str">
        <f t="shared" si="40"/>
        <v/>
      </c>
      <c r="AG49">
        <f t="shared" si="40"/>
        <v>7.3990410000000004</v>
      </c>
      <c r="AH49">
        <f t="shared" si="40"/>
        <v>4.1628740000000004</v>
      </c>
      <c r="AI49">
        <f t="shared" si="40"/>
        <v>3.3805350000000001</v>
      </c>
      <c r="AM49">
        <f t="shared" si="14"/>
        <v>6.0768320000000005</v>
      </c>
      <c r="AN49">
        <f t="shared" si="14"/>
        <v>1.415862</v>
      </c>
      <c r="AO49" t="str">
        <f t="shared" si="14"/>
        <v/>
      </c>
      <c r="AP49" t="str">
        <f t="shared" si="14"/>
        <v/>
      </c>
      <c r="AQ49" t="str">
        <f t="shared" si="14"/>
        <v/>
      </c>
      <c r="AR49" t="str">
        <f t="shared" si="14"/>
        <v/>
      </c>
      <c r="AS49" t="str">
        <f t="shared" si="14"/>
        <v/>
      </c>
      <c r="AT49" t="str">
        <f t="shared" si="14"/>
        <v/>
      </c>
      <c r="AW49">
        <f t="shared" si="15"/>
        <v>2.1416356231469469</v>
      </c>
      <c r="AX49">
        <f t="shared" si="15"/>
        <v>2.1100442615725528</v>
      </c>
      <c r="AY49" t="str">
        <f t="shared" si="15"/>
        <v/>
      </c>
      <c r="AZ49" t="str">
        <f t="shared" si="15"/>
        <v/>
      </c>
      <c r="BA49" t="str">
        <f t="shared" si="15"/>
        <v/>
      </c>
      <c r="BB49" t="str">
        <f t="shared" si="15"/>
        <v/>
      </c>
      <c r="BC49" t="str">
        <f t="shared" si="15"/>
        <v/>
      </c>
      <c r="BD49" t="str">
        <f t="shared" si="15"/>
        <v/>
      </c>
      <c r="BG49">
        <f t="shared" si="16"/>
        <v>5.9132247645998379E-2</v>
      </c>
      <c r="BH49">
        <f t="shared" si="16"/>
        <v>0.12777778604600279</v>
      </c>
      <c r="BI49">
        <f t="shared" si="16"/>
        <v>0</v>
      </c>
      <c r="BJ49">
        <f t="shared" si="16"/>
        <v>0</v>
      </c>
      <c r="BK49">
        <f t="shared" si="16"/>
        <v>0</v>
      </c>
      <c r="BL49">
        <f t="shared" si="16"/>
        <v>0</v>
      </c>
      <c r="BM49">
        <f t="shared" si="16"/>
        <v>0</v>
      </c>
      <c r="BN49">
        <f t="shared" si="16"/>
        <v>0</v>
      </c>
      <c r="BQ49">
        <f t="shared" si="31"/>
        <v>0.18691003369200115</v>
      </c>
      <c r="BR49">
        <f t="shared" si="31"/>
        <v>0.12777778604600279</v>
      </c>
      <c r="BS49">
        <f t="shared" si="31"/>
        <v>0</v>
      </c>
      <c r="BT49">
        <f t="shared" si="31"/>
        <v>0</v>
      </c>
      <c r="BU49">
        <f t="shared" si="31"/>
        <v>0</v>
      </c>
      <c r="BV49">
        <f t="shared" si="31"/>
        <v>0</v>
      </c>
      <c r="BW49">
        <f t="shared" si="31"/>
        <v>0</v>
      </c>
      <c r="BZ49">
        <f t="shared" si="18"/>
        <v>2.1200387395531712</v>
      </c>
      <c r="CA49">
        <f t="shared" si="18"/>
        <v>2.1100442615725528</v>
      </c>
      <c r="CB49" t="str">
        <f t="shared" si="18"/>
        <v/>
      </c>
      <c r="CC49" t="str">
        <f t="shared" si="18"/>
        <v/>
      </c>
      <c r="CD49" t="str">
        <f t="shared" si="18"/>
        <v/>
      </c>
      <c r="CE49" t="str">
        <f t="shared" si="18"/>
        <v/>
      </c>
      <c r="CF49" t="str">
        <f t="shared" si="18"/>
        <v/>
      </c>
      <c r="CI49">
        <f t="shared" si="32"/>
        <v>2.1200387395531712</v>
      </c>
      <c r="CJ49" t="str">
        <f t="shared" si="32"/>
        <v/>
      </c>
      <c r="CK49" t="str">
        <f t="shared" si="32"/>
        <v/>
      </c>
      <c r="CL49" t="str">
        <f t="shared" si="32"/>
        <v/>
      </c>
      <c r="CM49" t="str">
        <f t="shared" si="32"/>
        <v/>
      </c>
      <c r="CN49" t="str">
        <f t="shared" si="32"/>
        <v/>
      </c>
      <c r="CO49" t="str">
        <f t="shared" si="32"/>
        <v/>
      </c>
      <c r="CQ49">
        <f t="shared" si="20"/>
        <v>2.1200387395531712</v>
      </c>
      <c r="CW49">
        <f t="shared" si="21"/>
        <v>0.11394886561217811</v>
      </c>
      <c r="CX49">
        <f t="shared" si="21"/>
        <v>4.8989830317634132E-2</v>
      </c>
      <c r="CY49" t="str">
        <f t="shared" si="21"/>
        <v/>
      </c>
      <c r="CZ49" t="str">
        <f t="shared" si="21"/>
        <v/>
      </c>
      <c r="DA49" t="str">
        <f t="shared" si="21"/>
        <v/>
      </c>
      <c r="DB49" t="str">
        <f t="shared" si="21"/>
        <v/>
      </c>
      <c r="DC49" t="str">
        <f t="shared" si="21"/>
        <v/>
      </c>
      <c r="DD49" t="str">
        <f t="shared" si="21"/>
        <v/>
      </c>
      <c r="DE49" t="str">
        <f t="shared" si="22"/>
        <v/>
      </c>
      <c r="DI49">
        <f t="shared" si="33"/>
        <v>6.9540753593437421E-2</v>
      </c>
      <c r="DJ49">
        <f t="shared" si="33"/>
        <v>4.8989830317634132E-2</v>
      </c>
      <c r="DK49" t="str">
        <f t="shared" si="33"/>
        <v/>
      </c>
      <c r="DL49" t="str">
        <f t="shared" si="33"/>
        <v/>
      </c>
      <c r="DM49" t="str">
        <f t="shared" si="33"/>
        <v/>
      </c>
      <c r="DN49" t="str">
        <f t="shared" si="33"/>
        <v/>
      </c>
      <c r="DO49" t="str">
        <f t="shared" si="33"/>
        <v/>
      </c>
      <c r="DS49">
        <f t="shared" si="34"/>
        <v>6.9540753593437421E-2</v>
      </c>
      <c r="DT49" t="str">
        <f t="shared" si="34"/>
        <v/>
      </c>
      <c r="DU49" t="str">
        <f t="shared" si="34"/>
        <v/>
      </c>
      <c r="DV49" t="str">
        <f t="shared" si="34"/>
        <v/>
      </c>
      <c r="DW49" t="str">
        <f t="shared" si="34"/>
        <v/>
      </c>
      <c r="DX49" t="str">
        <f t="shared" si="34"/>
        <v/>
      </c>
      <c r="DY49" t="str">
        <f t="shared" si="34"/>
        <v/>
      </c>
      <c r="EA49">
        <f t="shared" si="35"/>
        <v>6.9540753593437421E-2</v>
      </c>
      <c r="EC49">
        <f t="shared" si="36"/>
        <v>2.0968682824327809</v>
      </c>
      <c r="ED49">
        <f t="shared" si="37"/>
        <v>2.1208522837418582</v>
      </c>
      <c r="EE49">
        <f t="shared" si="38"/>
        <v>2.1201736541146405</v>
      </c>
      <c r="EF49">
        <v>-0.33319249394180916</v>
      </c>
      <c r="EG49">
        <v>1.1698811799524922E-2</v>
      </c>
      <c r="EH49">
        <v>1.9400790830956804E-3</v>
      </c>
      <c r="EJ49">
        <f t="shared" ca="1" si="25"/>
        <v>-0.4253907469015088</v>
      </c>
      <c r="EK49">
        <f t="shared" ca="1" si="25"/>
        <v>0.16766445495052562</v>
      </c>
      <c r="EL49">
        <f t="shared" ca="1" si="25"/>
        <v>0.23107709012116773</v>
      </c>
      <c r="EM49">
        <f t="shared" ca="1" si="39"/>
        <v>1</v>
      </c>
      <c r="EN49">
        <f t="shared" ca="1" si="39"/>
        <v>2</v>
      </c>
      <c r="EO49">
        <f t="shared" ca="1" si="39"/>
        <v>2</v>
      </c>
    </row>
    <row r="50" spans="1:145">
      <c r="A50">
        <v>31</v>
      </c>
      <c r="B50">
        <f t="shared" si="26"/>
        <v>13.1953125</v>
      </c>
      <c r="C50">
        <f t="shared" si="27"/>
        <v>0.12092937964470721</v>
      </c>
      <c r="D50">
        <f t="shared" si="28"/>
        <v>2.1218172865783989</v>
      </c>
      <c r="E50">
        <f t="shared" si="29"/>
        <v>6.8886122659392965E-2</v>
      </c>
      <c r="H50">
        <v>6.234E-3</v>
      </c>
      <c r="I50">
        <v>6.0837649999999996</v>
      </c>
      <c r="J50">
        <v>1.421079</v>
      </c>
      <c r="K50">
        <v>8.2432850000000002</v>
      </c>
      <c r="L50">
        <v>2.09036</v>
      </c>
      <c r="M50">
        <v>2.711039</v>
      </c>
      <c r="N50">
        <v>1.421079</v>
      </c>
      <c r="O50">
        <v>3.787779</v>
      </c>
      <c r="R50">
        <v>7.4057719999999998</v>
      </c>
      <c r="S50">
        <v>4.1626089999999998</v>
      </c>
      <c r="T50">
        <v>3.3854709999999999</v>
      </c>
      <c r="W50">
        <f t="shared" si="30"/>
        <v>-6.234E-3</v>
      </c>
      <c r="X50">
        <f t="shared" si="41"/>
        <v>6.0775309999999996</v>
      </c>
      <c r="Y50">
        <f t="shared" si="41"/>
        <v>1.4148449999999999</v>
      </c>
      <c r="Z50">
        <f t="shared" si="41"/>
        <v>8.237051000000001</v>
      </c>
      <c r="AA50">
        <f t="shared" si="40"/>
        <v>2.0841259999999999</v>
      </c>
      <c r="AB50">
        <f t="shared" si="40"/>
        <v>2.7048049999999999</v>
      </c>
      <c r="AC50">
        <f t="shared" si="40"/>
        <v>1.4148449999999999</v>
      </c>
      <c r="AD50">
        <f t="shared" si="40"/>
        <v>3.7815449999999999</v>
      </c>
      <c r="AE50" t="str">
        <f t="shared" si="40"/>
        <v/>
      </c>
      <c r="AF50" t="str">
        <f t="shared" si="40"/>
        <v/>
      </c>
      <c r="AG50">
        <f t="shared" si="40"/>
        <v>7.3995379999999997</v>
      </c>
      <c r="AH50">
        <f t="shared" si="40"/>
        <v>4.1563749999999997</v>
      </c>
      <c r="AI50">
        <f t="shared" si="40"/>
        <v>3.3792369999999998</v>
      </c>
      <c r="AM50">
        <f t="shared" si="14"/>
        <v>6.0775309999999996</v>
      </c>
      <c r="AN50">
        <f t="shared" si="14"/>
        <v>1.4148449999999999</v>
      </c>
      <c r="AO50" t="str">
        <f t="shared" si="14"/>
        <v/>
      </c>
      <c r="AP50" t="str">
        <f t="shared" si="14"/>
        <v/>
      </c>
      <c r="AQ50" t="str">
        <f t="shared" si="14"/>
        <v/>
      </c>
      <c r="AR50" t="str">
        <f t="shared" si="14"/>
        <v/>
      </c>
      <c r="AS50" t="str">
        <f t="shared" si="14"/>
        <v/>
      </c>
      <c r="AT50" t="str">
        <f t="shared" si="14"/>
        <v/>
      </c>
      <c r="AW50">
        <f t="shared" si="15"/>
        <v>2.1299383422905298</v>
      </c>
      <c r="AX50">
        <f t="shared" si="15"/>
        <v>2.1179911244245431</v>
      </c>
      <c r="AY50" t="str">
        <f t="shared" si="15"/>
        <v/>
      </c>
      <c r="AZ50" t="str">
        <f t="shared" si="15"/>
        <v/>
      </c>
      <c r="BA50" t="str">
        <f t="shared" si="15"/>
        <v/>
      </c>
      <c r="BB50" t="str">
        <f t="shared" si="15"/>
        <v/>
      </c>
      <c r="BC50" t="str">
        <f t="shared" si="15"/>
        <v/>
      </c>
      <c r="BD50" t="str">
        <f t="shared" si="15"/>
        <v/>
      </c>
      <c r="BG50">
        <f t="shared" si="16"/>
        <v>6.0385667985082637E-2</v>
      </c>
      <c r="BH50">
        <f t="shared" si="16"/>
        <v>0.12816899916981148</v>
      </c>
      <c r="BI50">
        <f t="shared" si="16"/>
        <v>0</v>
      </c>
      <c r="BJ50">
        <f t="shared" si="16"/>
        <v>0</v>
      </c>
      <c r="BK50">
        <f t="shared" si="16"/>
        <v>0</v>
      </c>
      <c r="BL50">
        <f t="shared" si="16"/>
        <v>0</v>
      </c>
      <c r="BM50">
        <f t="shared" si="16"/>
        <v>0</v>
      </c>
      <c r="BN50">
        <f t="shared" si="16"/>
        <v>0</v>
      </c>
      <c r="BQ50">
        <f t="shared" si="31"/>
        <v>0.18855466715489411</v>
      </c>
      <c r="BR50">
        <f t="shared" si="31"/>
        <v>0.12816899916981148</v>
      </c>
      <c r="BS50">
        <f t="shared" si="31"/>
        <v>0</v>
      </c>
      <c r="BT50">
        <f t="shared" si="31"/>
        <v>0</v>
      </c>
      <c r="BU50">
        <f t="shared" si="31"/>
        <v>0</v>
      </c>
      <c r="BV50">
        <f t="shared" si="31"/>
        <v>0</v>
      </c>
      <c r="BW50">
        <f t="shared" si="31"/>
        <v>0</v>
      </c>
      <c r="BZ50">
        <f t="shared" si="18"/>
        <v>2.1218172865783989</v>
      </c>
      <c r="CA50">
        <f t="shared" si="18"/>
        <v>2.1179911244245431</v>
      </c>
      <c r="CB50" t="str">
        <f t="shared" si="18"/>
        <v/>
      </c>
      <c r="CC50" t="str">
        <f t="shared" si="18"/>
        <v/>
      </c>
      <c r="CD50" t="str">
        <f t="shared" si="18"/>
        <v/>
      </c>
      <c r="CE50" t="str">
        <f t="shared" si="18"/>
        <v/>
      </c>
      <c r="CF50" t="str">
        <f t="shared" si="18"/>
        <v/>
      </c>
      <c r="CI50">
        <f t="shared" si="32"/>
        <v>2.1218172865783989</v>
      </c>
      <c r="CJ50" t="str">
        <f t="shared" si="32"/>
        <v/>
      </c>
      <c r="CK50" t="str">
        <f t="shared" si="32"/>
        <v/>
      </c>
      <c r="CL50" t="str">
        <f t="shared" si="32"/>
        <v/>
      </c>
      <c r="CM50" t="str">
        <f t="shared" si="32"/>
        <v/>
      </c>
      <c r="CN50" t="str">
        <f t="shared" si="32"/>
        <v/>
      </c>
      <c r="CO50" t="str">
        <f t="shared" si="32"/>
        <v/>
      </c>
      <c r="CQ50">
        <f t="shared" si="20"/>
        <v>2.1218172865783989</v>
      </c>
      <c r="CW50">
        <f t="shared" si="21"/>
        <v>0.11147184954835641</v>
      </c>
      <c r="CX50">
        <f t="shared" si="21"/>
        <v>4.8822241522166653E-2</v>
      </c>
      <c r="CY50" t="str">
        <f t="shared" si="21"/>
        <v/>
      </c>
      <c r="CZ50" t="str">
        <f t="shared" si="21"/>
        <v/>
      </c>
      <c r="DA50" t="str">
        <f t="shared" si="21"/>
        <v/>
      </c>
      <c r="DB50" t="str">
        <f t="shared" si="21"/>
        <v/>
      </c>
      <c r="DC50" t="str">
        <f t="shared" si="21"/>
        <v/>
      </c>
      <c r="DD50" t="str">
        <f t="shared" si="21"/>
        <v/>
      </c>
      <c r="DE50" t="str">
        <f t="shared" si="22"/>
        <v/>
      </c>
      <c r="DI50">
        <f t="shared" si="33"/>
        <v>6.8886122659392965E-2</v>
      </c>
      <c r="DJ50">
        <f t="shared" si="33"/>
        <v>4.8822241522166653E-2</v>
      </c>
      <c r="DK50" t="str">
        <f t="shared" si="33"/>
        <v/>
      </c>
      <c r="DL50" t="str">
        <f t="shared" si="33"/>
        <v/>
      </c>
      <c r="DM50" t="str">
        <f t="shared" si="33"/>
        <v/>
      </c>
      <c r="DN50" t="str">
        <f t="shared" si="33"/>
        <v/>
      </c>
      <c r="DO50" t="str">
        <f t="shared" si="33"/>
        <v/>
      </c>
      <c r="DS50">
        <f t="shared" si="34"/>
        <v>6.8886122659392965E-2</v>
      </c>
      <c r="DT50" t="str">
        <f t="shared" si="34"/>
        <v/>
      </c>
      <c r="DU50" t="str">
        <f t="shared" si="34"/>
        <v/>
      </c>
      <c r="DV50" t="str">
        <f t="shared" si="34"/>
        <v/>
      </c>
      <c r="DW50" t="str">
        <f t="shared" si="34"/>
        <v/>
      </c>
      <c r="DX50" t="str">
        <f t="shared" si="34"/>
        <v/>
      </c>
      <c r="DY50" t="str">
        <f t="shared" si="34"/>
        <v/>
      </c>
      <c r="EA50">
        <f t="shared" si="35"/>
        <v>6.8886122659392965E-2</v>
      </c>
      <c r="EC50">
        <f t="shared" si="36"/>
        <v>2.1616031685273409</v>
      </c>
      <c r="ED50">
        <f t="shared" si="37"/>
        <v>2.0883653194929983</v>
      </c>
      <c r="EE50">
        <f t="shared" si="38"/>
        <v>2.0680789282344008</v>
      </c>
      <c r="EF50">
        <v>0.57756018793020392</v>
      </c>
      <c r="EG50">
        <v>-0.48561257034023519</v>
      </c>
      <c r="EH50">
        <v>-0.78010426874665484</v>
      </c>
      <c r="EJ50">
        <f t="shared" ca="1" si="25"/>
        <v>6.1638129448831736E-2</v>
      </c>
      <c r="EK50">
        <f t="shared" ca="1" si="25"/>
        <v>-0.15264481645014527</v>
      </c>
      <c r="EL50">
        <f t="shared" ca="1" si="25"/>
        <v>0.19239660061176234</v>
      </c>
      <c r="EM50">
        <f t="shared" ca="1" si="39"/>
        <v>2</v>
      </c>
      <c r="EN50">
        <f t="shared" ca="1" si="39"/>
        <v>1</v>
      </c>
      <c r="EO50">
        <f t="shared" ca="1" si="39"/>
        <v>2</v>
      </c>
    </row>
    <row r="51" spans="1:145">
      <c r="A51">
        <v>32</v>
      </c>
      <c r="B51">
        <f t="shared" si="26"/>
        <v>13.3984375</v>
      </c>
      <c r="C51">
        <f t="shared" si="27"/>
        <v>0.12092937964470721</v>
      </c>
      <c r="D51">
        <f t="shared" si="28"/>
        <v>2.1401069446489815</v>
      </c>
      <c r="E51">
        <f t="shared" si="29"/>
        <v>7.009821952654989E-2</v>
      </c>
      <c r="H51">
        <v>5.9540000000000001E-3</v>
      </c>
      <c r="I51">
        <v>6.0815060000000001</v>
      </c>
      <c r="J51">
        <v>1.419297</v>
      </c>
      <c r="K51">
        <v>8.2448800000000002</v>
      </c>
      <c r="L51">
        <v>2.0907450000000001</v>
      </c>
      <c r="M51">
        <v>2.7115</v>
      </c>
      <c r="N51">
        <v>1.419297</v>
      </c>
      <c r="O51">
        <v>3.7856010000000002</v>
      </c>
      <c r="R51">
        <v>7.4061399999999997</v>
      </c>
      <c r="S51">
        <v>4.1579519999999999</v>
      </c>
      <c r="T51">
        <v>3.385567</v>
      </c>
      <c r="W51">
        <f t="shared" si="30"/>
        <v>-5.9540000000000001E-3</v>
      </c>
      <c r="X51">
        <f t="shared" si="41"/>
        <v>6.0755520000000001</v>
      </c>
      <c r="Y51">
        <f t="shared" si="41"/>
        <v>1.413343</v>
      </c>
      <c r="Z51">
        <f t="shared" si="41"/>
        <v>8.2389260000000011</v>
      </c>
      <c r="AA51">
        <f t="shared" si="40"/>
        <v>2.0847910000000001</v>
      </c>
      <c r="AB51">
        <f t="shared" si="40"/>
        <v>2.705546</v>
      </c>
      <c r="AC51">
        <f t="shared" si="40"/>
        <v>1.413343</v>
      </c>
      <c r="AD51">
        <f t="shared" si="40"/>
        <v>3.7796470000000002</v>
      </c>
      <c r="AE51" t="str">
        <f t="shared" si="40"/>
        <v/>
      </c>
      <c r="AF51" t="str">
        <f t="shared" si="40"/>
        <v/>
      </c>
      <c r="AG51">
        <f t="shared" si="40"/>
        <v>7.4001859999999997</v>
      </c>
      <c r="AH51">
        <f t="shared" si="40"/>
        <v>4.1519979999999999</v>
      </c>
      <c r="AI51">
        <f t="shared" si="40"/>
        <v>3.379613</v>
      </c>
      <c r="AM51">
        <f t="shared" si="14"/>
        <v>6.0755520000000001</v>
      </c>
      <c r="AN51">
        <f t="shared" si="14"/>
        <v>1.413343</v>
      </c>
      <c r="AO51" t="str">
        <f t="shared" si="14"/>
        <v/>
      </c>
      <c r="AP51" t="str">
        <f t="shared" si="14"/>
        <v/>
      </c>
      <c r="AQ51" t="str">
        <f t="shared" si="14"/>
        <v/>
      </c>
      <c r="AR51" t="str">
        <f t="shared" si="14"/>
        <v/>
      </c>
      <c r="AS51" t="str">
        <f t="shared" si="14"/>
        <v/>
      </c>
      <c r="AT51" t="str">
        <f t="shared" ref="AT51" si="42">IF(AE51="","",IF(P$6&lt;0,IF(AE51&gt;P$5-$B$2,"",IF(AE51&lt;P$4+$B$2,"",AE51)),IF(AE51&lt;P$5+$B$2,"",IF(AE51&gt;P$4-$B$2,"",AE51))))</f>
        <v/>
      </c>
      <c r="AW51">
        <f t="shared" si="15"/>
        <v>2.1637166829981056</v>
      </c>
      <c r="AX51">
        <f t="shared" si="15"/>
        <v>2.1296850786213639</v>
      </c>
      <c r="AY51" t="str">
        <f t="shared" si="15"/>
        <v/>
      </c>
      <c r="AZ51" t="str">
        <f t="shared" si="15"/>
        <v/>
      </c>
      <c r="BA51" t="str">
        <f t="shared" si="15"/>
        <v/>
      </c>
      <c r="BB51" t="str">
        <f t="shared" si="15"/>
        <v/>
      </c>
      <c r="BC51" t="str">
        <f t="shared" si="15"/>
        <v/>
      </c>
      <c r="BD51" t="str">
        <f t="shared" ref="BD51" si="43">IF(AT51="","",P$3+P$7*((0.51*SQRT($C51)/(1+SQRT($C51)))-0.1*$C51)+LOG10((P$4-AT51)/(AT51-P$5)))</f>
        <v/>
      </c>
      <c r="BG51">
        <f t="shared" si="16"/>
        <v>5.6814889697741344E-2</v>
      </c>
      <c r="BH51">
        <f t="shared" si="16"/>
        <v>0.12870868580956549</v>
      </c>
      <c r="BI51">
        <f t="shared" si="16"/>
        <v>0</v>
      </c>
      <c r="BJ51">
        <f t="shared" si="16"/>
        <v>0</v>
      </c>
      <c r="BK51">
        <f t="shared" si="16"/>
        <v>0</v>
      </c>
      <c r="BL51">
        <f t="shared" si="16"/>
        <v>0</v>
      </c>
      <c r="BM51">
        <f t="shared" si="16"/>
        <v>0</v>
      </c>
      <c r="BN51">
        <f t="shared" ref="BN51" si="44">IF(AT51="",0,IF(P$6&lt;0,-LN(10)*((P$5-AT51)*(AT51-P$4))/(P$4-P$5),LN(10)*((P$5-AT51)*(AT51-P$4))/(P$4-P$5)))</f>
        <v>0</v>
      </c>
      <c r="BQ51">
        <f t="shared" si="31"/>
        <v>0.18552357550730683</v>
      </c>
      <c r="BR51">
        <f t="shared" si="31"/>
        <v>0.12870868580956549</v>
      </c>
      <c r="BS51">
        <f t="shared" si="31"/>
        <v>0</v>
      </c>
      <c r="BT51">
        <f t="shared" si="31"/>
        <v>0</v>
      </c>
      <c r="BU51">
        <f t="shared" si="31"/>
        <v>0</v>
      </c>
      <c r="BV51">
        <f t="shared" si="31"/>
        <v>0</v>
      </c>
      <c r="BW51">
        <f t="shared" si="31"/>
        <v>0</v>
      </c>
      <c r="BZ51">
        <f t="shared" si="18"/>
        <v>2.1401069446489815</v>
      </c>
      <c r="CA51">
        <f t="shared" si="18"/>
        <v>2.1296850786213639</v>
      </c>
      <c r="CB51" t="str">
        <f t="shared" si="18"/>
        <v/>
      </c>
      <c r="CC51" t="str">
        <f t="shared" si="18"/>
        <v/>
      </c>
      <c r="CD51" t="str">
        <f t="shared" si="18"/>
        <v/>
      </c>
      <c r="CE51" t="str">
        <f t="shared" si="18"/>
        <v/>
      </c>
      <c r="CF51" t="str">
        <f t="shared" si="18"/>
        <v/>
      </c>
      <c r="CI51">
        <f t="shared" si="32"/>
        <v>2.1401069446489815</v>
      </c>
      <c r="CJ51" t="str">
        <f t="shared" si="32"/>
        <v/>
      </c>
      <c r="CK51" t="str">
        <f t="shared" si="32"/>
        <v/>
      </c>
      <c r="CL51" t="str">
        <f t="shared" si="32"/>
        <v/>
      </c>
      <c r="CM51" t="str">
        <f t="shared" si="32"/>
        <v/>
      </c>
      <c r="CN51" t="str">
        <f t="shared" si="32"/>
        <v/>
      </c>
      <c r="CO51" t="str">
        <f t="shared" si="32"/>
        <v/>
      </c>
      <c r="CQ51">
        <f t="shared" si="20"/>
        <v>2.1401069446489815</v>
      </c>
      <c r="CW51">
        <f t="shared" si="21"/>
        <v>0.11881683087774586</v>
      </c>
      <c r="CX51">
        <f t="shared" si="21"/>
        <v>4.8592735939834424E-2</v>
      </c>
      <c r="CY51" t="str">
        <f t="shared" si="21"/>
        <v/>
      </c>
      <c r="CZ51" t="str">
        <f t="shared" si="21"/>
        <v/>
      </c>
      <c r="DA51" t="str">
        <f t="shared" si="21"/>
        <v/>
      </c>
      <c r="DB51" t="str">
        <f t="shared" si="21"/>
        <v/>
      </c>
      <c r="DC51" t="str">
        <f t="shared" si="21"/>
        <v/>
      </c>
      <c r="DD51" t="str">
        <f t="shared" ref="DD51:DD114" si="45">IF(AT51="","",SQRT((DD$17^2)+($B$3/(2.303*(AT51-P$4)))^2+($B$3/(2.303*(P$5-AT51)))^2+($B$3*(P$5-P$4)/(2.303*(AT51-P$4)*(P$5-AT51)))^2))</f>
        <v/>
      </c>
      <c r="DE51" t="str">
        <f t="shared" si="22"/>
        <v/>
      </c>
      <c r="DI51">
        <f t="shared" si="33"/>
        <v>7.009821952654989E-2</v>
      </c>
      <c r="DJ51">
        <f t="shared" si="33"/>
        <v>4.8592735939834424E-2</v>
      </c>
      <c r="DK51" t="str">
        <f t="shared" si="33"/>
        <v/>
      </c>
      <c r="DL51" t="str">
        <f t="shared" si="33"/>
        <v/>
      </c>
      <c r="DM51" t="str">
        <f t="shared" si="33"/>
        <v/>
      </c>
      <c r="DN51" t="str">
        <f t="shared" si="33"/>
        <v/>
      </c>
      <c r="DO51" t="str">
        <f t="shared" si="33"/>
        <v/>
      </c>
      <c r="DS51">
        <f t="shared" si="34"/>
        <v>7.009821952654989E-2</v>
      </c>
      <c r="DT51" t="str">
        <f t="shared" si="34"/>
        <v/>
      </c>
      <c r="DU51" t="str">
        <f t="shared" si="34"/>
        <v/>
      </c>
      <c r="DV51" t="str">
        <f t="shared" si="34"/>
        <v/>
      </c>
      <c r="DW51" t="str">
        <f t="shared" si="34"/>
        <v/>
      </c>
      <c r="DX51" t="str">
        <f t="shared" si="34"/>
        <v/>
      </c>
      <c r="DY51" t="str">
        <f t="shared" si="34"/>
        <v/>
      </c>
      <c r="EA51">
        <f t="shared" si="35"/>
        <v>7.009821952654989E-2</v>
      </c>
      <c r="EC51">
        <f t="shared" si="36"/>
        <v>2.1992779073139284</v>
      </c>
      <c r="ED51">
        <f t="shared" si="37"/>
        <v>2.199309886176303</v>
      </c>
      <c r="EE51">
        <f t="shared" si="38"/>
        <v>2.0897231171409962</v>
      </c>
      <c r="EF51">
        <v>0.84411505833661848</v>
      </c>
      <c r="EG51">
        <v>0.8445712591159068</v>
      </c>
      <c r="EH51">
        <v>-0.71876044567582953</v>
      </c>
      <c r="EJ51">
        <f t="shared" ca="1" si="25"/>
        <v>-0.60029091248048727</v>
      </c>
      <c r="EK51">
        <f t="shared" ca="1" si="25"/>
        <v>-0.96084708772222382</v>
      </c>
      <c r="EL51">
        <f t="shared" ca="1" si="25"/>
        <v>-0.19174008934821574</v>
      </c>
      <c r="EM51">
        <f t="shared" ca="1" si="39"/>
        <v>1</v>
      </c>
      <c r="EN51">
        <f t="shared" ca="1" si="39"/>
        <v>1</v>
      </c>
      <c r="EO51">
        <f t="shared" ca="1" si="39"/>
        <v>1</v>
      </c>
    </row>
    <row r="52" spans="1:145">
      <c r="A52">
        <v>33</v>
      </c>
      <c r="B52">
        <f t="shared" si="26"/>
        <v>13.6015625</v>
      </c>
      <c r="C52">
        <f t="shared" si="27"/>
        <v>0.12092937964470721</v>
      </c>
      <c r="D52">
        <f t="shared" si="28"/>
        <v>2.1691285334899333</v>
      </c>
      <c r="E52">
        <f t="shared" si="29"/>
        <v>7.1219226414842407E-2</v>
      </c>
      <c r="H52">
        <v>7.8329999999999997E-3</v>
      </c>
      <c r="I52">
        <v>6.0813319999999997</v>
      </c>
      <c r="J52">
        <v>1.417767</v>
      </c>
      <c r="K52">
        <v>8.2449429999999992</v>
      </c>
      <c r="L52">
        <v>2.0909870000000002</v>
      </c>
      <c r="M52">
        <v>2.7117680000000002</v>
      </c>
      <c r="N52">
        <v>1.417767</v>
      </c>
      <c r="O52">
        <v>3.782222</v>
      </c>
      <c r="R52">
        <v>7.4048949999999998</v>
      </c>
      <c r="S52">
        <v>4.1565539999999999</v>
      </c>
      <c r="T52">
        <v>3.385507</v>
      </c>
      <c r="W52">
        <f t="shared" si="30"/>
        <v>-7.8329999999999997E-3</v>
      </c>
      <c r="X52">
        <f t="shared" si="41"/>
        <v>6.073499</v>
      </c>
      <c r="Y52">
        <f t="shared" si="41"/>
        <v>1.409934</v>
      </c>
      <c r="Z52">
        <f t="shared" si="41"/>
        <v>8.2371099999999995</v>
      </c>
      <c r="AA52">
        <f t="shared" si="40"/>
        <v>2.083154</v>
      </c>
      <c r="AB52">
        <f t="shared" si="40"/>
        <v>2.703935</v>
      </c>
      <c r="AC52">
        <f t="shared" si="40"/>
        <v>1.409934</v>
      </c>
      <c r="AD52">
        <f t="shared" si="40"/>
        <v>3.7743889999999998</v>
      </c>
      <c r="AE52" t="str">
        <f t="shared" si="40"/>
        <v/>
      </c>
      <c r="AF52" t="str">
        <f t="shared" si="40"/>
        <v/>
      </c>
      <c r="AG52">
        <f t="shared" si="40"/>
        <v>7.397062</v>
      </c>
      <c r="AH52">
        <f t="shared" si="40"/>
        <v>4.1487210000000001</v>
      </c>
      <c r="AI52">
        <f t="shared" si="40"/>
        <v>3.3776739999999998</v>
      </c>
      <c r="AM52">
        <f t="shared" ref="AM52:AT83" si="46">IF(X52="","",IF(I$6&lt;0,IF(X52&gt;I$5-$B$2,"",IF(X52&lt;I$4+$B$2,"",X52)),IF(X52&lt;I$5+$B$2,"",IF(X52&gt;I$4-$B$2,"",X52))))</f>
        <v>6.073499</v>
      </c>
      <c r="AN52">
        <f t="shared" si="46"/>
        <v>1.409934</v>
      </c>
      <c r="AO52" t="str">
        <f t="shared" si="46"/>
        <v/>
      </c>
      <c r="AP52" t="str">
        <f t="shared" si="46"/>
        <v/>
      </c>
      <c r="AQ52" t="str">
        <f t="shared" si="46"/>
        <v/>
      </c>
      <c r="AR52" t="str">
        <f t="shared" si="46"/>
        <v/>
      </c>
      <c r="AS52" t="str">
        <f t="shared" si="46"/>
        <v/>
      </c>
      <c r="AT52" t="str">
        <f t="shared" si="46"/>
        <v/>
      </c>
      <c r="AW52">
        <f t="shared" ref="AW52:BD83" si="47">IF(AM52="","",I$3+I$7*((0.51*SQRT($C52)/(1+SQRT($C52)))-0.1*$C52)+LOG10((I$4-AM52)/(AM52-I$5)))</f>
        <v>2.2011043880412555</v>
      </c>
      <c r="AX52">
        <f t="shared" si="47"/>
        <v>2.1560591704773819</v>
      </c>
      <c r="AY52" t="str">
        <f t="shared" si="47"/>
        <v/>
      </c>
      <c r="AZ52" t="str">
        <f t="shared" si="47"/>
        <v/>
      </c>
      <c r="BA52" t="str">
        <f t="shared" si="47"/>
        <v/>
      </c>
      <c r="BB52" t="str">
        <f t="shared" si="47"/>
        <v/>
      </c>
      <c r="BC52" t="str">
        <f t="shared" si="47"/>
        <v/>
      </c>
      <c r="BD52" t="str">
        <f t="shared" si="47"/>
        <v/>
      </c>
      <c r="BG52">
        <f t="shared" ref="BG52:BN83" si="48">IF(AM52="",0,IF(I$6&lt;0,-LN(10)*((I$5-AM52)*(AM52-I$4))/(I$4-I$5),LN(10)*((I$5-AM52)*(AM52-I$4))/(I$4-I$5)))</f>
        <v>5.3038338563047245E-2</v>
      </c>
      <c r="BH52">
        <f t="shared" si="48"/>
        <v>0.12976502358279124</v>
      </c>
      <c r="BI52">
        <f t="shared" si="48"/>
        <v>0</v>
      </c>
      <c r="BJ52">
        <f t="shared" si="48"/>
        <v>0</v>
      </c>
      <c r="BK52">
        <f t="shared" si="48"/>
        <v>0</v>
      </c>
      <c r="BL52">
        <f t="shared" si="48"/>
        <v>0</v>
      </c>
      <c r="BM52">
        <f t="shared" si="48"/>
        <v>0</v>
      </c>
      <c r="BN52">
        <f t="shared" si="48"/>
        <v>0</v>
      </c>
      <c r="BQ52">
        <f t="shared" si="31"/>
        <v>0.18280336214583848</v>
      </c>
      <c r="BR52">
        <f t="shared" si="31"/>
        <v>0.12976502358279124</v>
      </c>
      <c r="BS52">
        <f t="shared" si="31"/>
        <v>0</v>
      </c>
      <c r="BT52">
        <f t="shared" si="31"/>
        <v>0</v>
      </c>
      <c r="BU52">
        <f t="shared" si="31"/>
        <v>0</v>
      </c>
      <c r="BV52">
        <f t="shared" si="31"/>
        <v>0</v>
      </c>
      <c r="BW52">
        <f t="shared" si="31"/>
        <v>0</v>
      </c>
      <c r="BZ52">
        <f t="shared" ref="BZ52:CF83" si="49">IF(BQ52="","",IF(AW52="",AX52,IF(AX52="",AW52,(AW52*BG52+AX52*BH52)/BQ52)))</f>
        <v>2.1691285334899333</v>
      </c>
      <c r="CA52">
        <f t="shared" si="49"/>
        <v>2.1560591704773819</v>
      </c>
      <c r="CB52" t="str">
        <f t="shared" si="49"/>
        <v/>
      </c>
      <c r="CC52" t="str">
        <f t="shared" si="49"/>
        <v/>
      </c>
      <c r="CD52" t="str">
        <f t="shared" si="49"/>
        <v/>
      </c>
      <c r="CE52" t="str">
        <f t="shared" si="49"/>
        <v/>
      </c>
      <c r="CF52" t="str">
        <f t="shared" si="49"/>
        <v/>
      </c>
      <c r="CI52">
        <f t="shared" si="32"/>
        <v>2.1691285334899333</v>
      </c>
      <c r="CJ52" t="str">
        <f t="shared" si="32"/>
        <v/>
      </c>
      <c r="CK52" t="str">
        <f t="shared" si="32"/>
        <v/>
      </c>
      <c r="CL52" t="str">
        <f t="shared" si="32"/>
        <v/>
      </c>
      <c r="CM52" t="str">
        <f t="shared" si="32"/>
        <v/>
      </c>
      <c r="CN52" t="str">
        <f t="shared" si="32"/>
        <v/>
      </c>
      <c r="CO52" t="str">
        <f t="shared" si="32"/>
        <v/>
      </c>
      <c r="CQ52">
        <f t="shared" si="20"/>
        <v>2.1691285334899333</v>
      </c>
      <c r="CW52">
        <f t="shared" ref="CW52:DC83" si="50">IF(AM52="","",SQRT((CW$17^2)+($B$3/(2.303*(AM52-I$4)))^2+($B$3/(2.303*(I$5-AM52)))^2+($B$3*(I$5-I$4)/(2.303*(AM52-I$4)*(I$5-AM52)))^2))</f>
        <v>0.12766323131933818</v>
      </c>
      <c r="CX52">
        <f t="shared" si="50"/>
        <v>4.8149094268879804E-2</v>
      </c>
      <c r="CY52" t="str">
        <f t="shared" si="50"/>
        <v/>
      </c>
      <c r="CZ52" t="str">
        <f t="shared" si="50"/>
        <v/>
      </c>
      <c r="DA52" t="str">
        <f t="shared" si="50"/>
        <v/>
      </c>
      <c r="DB52" t="str">
        <f t="shared" si="50"/>
        <v/>
      </c>
      <c r="DC52" t="str">
        <f t="shared" si="50"/>
        <v/>
      </c>
      <c r="DD52" t="str">
        <f t="shared" si="45"/>
        <v/>
      </c>
      <c r="DE52" t="str">
        <f t="shared" si="22"/>
        <v/>
      </c>
      <c r="DI52">
        <f t="shared" si="33"/>
        <v>7.1219226414842407E-2</v>
      </c>
      <c r="DJ52">
        <f t="shared" si="33"/>
        <v>4.8149094268879804E-2</v>
      </c>
      <c r="DK52" t="str">
        <f t="shared" si="33"/>
        <v/>
      </c>
      <c r="DL52" t="str">
        <f t="shared" si="33"/>
        <v/>
      </c>
      <c r="DM52" t="str">
        <f t="shared" si="33"/>
        <v/>
      </c>
      <c r="DN52" t="str">
        <f t="shared" si="33"/>
        <v/>
      </c>
      <c r="DO52" t="str">
        <f t="shared" si="33"/>
        <v/>
      </c>
      <c r="DS52">
        <f t="shared" si="34"/>
        <v>7.1219226414842407E-2</v>
      </c>
      <c r="DT52" t="str">
        <f t="shared" si="34"/>
        <v/>
      </c>
      <c r="DU52" t="str">
        <f t="shared" si="34"/>
        <v/>
      </c>
      <c r="DV52" t="str">
        <f t="shared" si="34"/>
        <v/>
      </c>
      <c r="DW52" t="str">
        <f t="shared" si="34"/>
        <v/>
      </c>
      <c r="DX52" t="str">
        <f t="shared" si="34"/>
        <v/>
      </c>
      <c r="DY52" t="str">
        <f t="shared" si="34"/>
        <v/>
      </c>
      <c r="EA52">
        <f t="shared" si="35"/>
        <v>7.1219226414842407E-2</v>
      </c>
      <c r="EC52">
        <f t="shared" si="36"/>
        <v>2.1608610798948757</v>
      </c>
      <c r="ED52">
        <f t="shared" si="37"/>
        <v>2.1077423420370112</v>
      </c>
      <c r="EE52">
        <f t="shared" si="38"/>
        <v>2.2180762565457437</v>
      </c>
      <c r="EF52">
        <v>-0.11608457450661869</v>
      </c>
      <c r="EG52">
        <v>-0.86193285918827334</v>
      </c>
      <c r="EH52">
        <v>0.68728243088034557</v>
      </c>
      <c r="EJ52">
        <f t="shared" ref="EJ52:EL83" ca="1" si="51">IF(EM52=2,RAND(),-RAND())</f>
        <v>-0.70247962645000683</v>
      </c>
      <c r="EK52">
        <f t="shared" ca="1" si="51"/>
        <v>0.45074307025575544</v>
      </c>
      <c r="EL52">
        <f t="shared" ca="1" si="51"/>
        <v>0.34442564892394156</v>
      </c>
      <c r="EM52">
        <f t="shared" ca="1" si="39"/>
        <v>1</v>
      </c>
      <c r="EN52">
        <f t="shared" ca="1" si="39"/>
        <v>2</v>
      </c>
      <c r="EO52">
        <f t="shared" ca="1" si="39"/>
        <v>2</v>
      </c>
    </row>
    <row r="53" spans="1:145">
      <c r="A53">
        <v>34</v>
      </c>
      <c r="B53">
        <f t="shared" si="26"/>
        <v>13.8046875</v>
      </c>
      <c r="C53">
        <f t="shared" si="27"/>
        <v>0.12092937964470721</v>
      </c>
      <c r="D53">
        <f t="shared" si="28"/>
        <v>2.1737273205443777</v>
      </c>
      <c r="E53">
        <f t="shared" si="29"/>
        <v>7.0568905358476153E-2</v>
      </c>
      <c r="H53">
        <v>7.3270000000000002E-3</v>
      </c>
      <c r="I53">
        <v>6.0814640000000004</v>
      </c>
      <c r="J53">
        <v>1.4158029999999999</v>
      </c>
      <c r="K53">
        <v>8.2465309999999992</v>
      </c>
      <c r="L53">
        <v>2.0911749999999998</v>
      </c>
      <c r="M53">
        <v>2.7119420000000001</v>
      </c>
      <c r="N53">
        <v>1.4158029999999999</v>
      </c>
      <c r="O53">
        <v>3.7805529999999998</v>
      </c>
      <c r="R53">
        <v>7.4060300000000003</v>
      </c>
      <c r="S53">
        <v>4.1514889999999998</v>
      </c>
      <c r="T53">
        <v>3.385132</v>
      </c>
      <c r="W53">
        <f t="shared" si="30"/>
        <v>-7.3270000000000002E-3</v>
      </c>
      <c r="X53">
        <f t="shared" si="41"/>
        <v>6.0741370000000003</v>
      </c>
      <c r="Y53">
        <f t="shared" si="41"/>
        <v>1.4084759999999998</v>
      </c>
      <c r="Z53">
        <f t="shared" si="41"/>
        <v>8.2392039999999991</v>
      </c>
      <c r="AA53">
        <f t="shared" si="40"/>
        <v>2.0838479999999997</v>
      </c>
      <c r="AB53">
        <f t="shared" si="40"/>
        <v>2.704615</v>
      </c>
      <c r="AC53">
        <f t="shared" si="40"/>
        <v>1.4084759999999998</v>
      </c>
      <c r="AD53">
        <f t="shared" si="40"/>
        <v>3.7732259999999997</v>
      </c>
      <c r="AE53" t="str">
        <f t="shared" si="40"/>
        <v/>
      </c>
      <c r="AF53" t="str">
        <f t="shared" si="40"/>
        <v/>
      </c>
      <c r="AG53">
        <f t="shared" si="40"/>
        <v>7.3987030000000003</v>
      </c>
      <c r="AH53">
        <f t="shared" si="40"/>
        <v>4.1441619999999997</v>
      </c>
      <c r="AI53">
        <f t="shared" si="40"/>
        <v>3.3778049999999999</v>
      </c>
      <c r="AM53">
        <f t="shared" si="46"/>
        <v>6.0741370000000003</v>
      </c>
      <c r="AN53">
        <f t="shared" si="46"/>
        <v>1.4084759999999998</v>
      </c>
      <c r="AO53" t="str">
        <f t="shared" si="46"/>
        <v/>
      </c>
      <c r="AP53" t="str">
        <f t="shared" si="46"/>
        <v/>
      </c>
      <c r="AQ53" t="str">
        <f t="shared" si="46"/>
        <v/>
      </c>
      <c r="AR53" t="str">
        <f t="shared" si="46"/>
        <v/>
      </c>
      <c r="AS53" t="str">
        <f t="shared" si="46"/>
        <v/>
      </c>
      <c r="AT53" t="str">
        <f t="shared" si="46"/>
        <v/>
      </c>
      <c r="AW53">
        <f t="shared" si="47"/>
        <v>2.1892075091928969</v>
      </c>
      <c r="AX53">
        <f t="shared" si="47"/>
        <v>2.167278121946056</v>
      </c>
      <c r="AY53" t="str">
        <f t="shared" si="47"/>
        <v/>
      </c>
      <c r="AZ53" t="str">
        <f t="shared" si="47"/>
        <v/>
      </c>
      <c r="BA53" t="str">
        <f t="shared" si="47"/>
        <v/>
      </c>
      <c r="BB53" t="str">
        <f t="shared" si="47"/>
        <v/>
      </c>
      <c r="BC53" t="str">
        <f t="shared" si="47"/>
        <v/>
      </c>
      <c r="BD53" t="str">
        <f t="shared" si="47"/>
        <v/>
      </c>
      <c r="BG53">
        <f t="shared" si="48"/>
        <v>5.4219837325070103E-2</v>
      </c>
      <c r="BH53">
        <f t="shared" si="48"/>
        <v>0.13014536573622074</v>
      </c>
      <c r="BI53">
        <f t="shared" si="48"/>
        <v>0</v>
      </c>
      <c r="BJ53">
        <f t="shared" si="48"/>
        <v>0</v>
      </c>
      <c r="BK53">
        <f t="shared" si="48"/>
        <v>0</v>
      </c>
      <c r="BL53">
        <f t="shared" si="48"/>
        <v>0</v>
      </c>
      <c r="BM53">
        <f t="shared" si="48"/>
        <v>0</v>
      </c>
      <c r="BN53">
        <f t="shared" si="48"/>
        <v>0</v>
      </c>
      <c r="BQ53">
        <f t="shared" si="31"/>
        <v>0.18436520306129084</v>
      </c>
      <c r="BR53">
        <f t="shared" si="31"/>
        <v>0.13014536573622074</v>
      </c>
      <c r="BS53">
        <f t="shared" si="31"/>
        <v>0</v>
      </c>
      <c r="BT53">
        <f t="shared" si="31"/>
        <v>0</v>
      </c>
      <c r="BU53">
        <f t="shared" si="31"/>
        <v>0</v>
      </c>
      <c r="BV53">
        <f t="shared" si="31"/>
        <v>0</v>
      </c>
      <c r="BW53">
        <f t="shared" si="31"/>
        <v>0</v>
      </c>
      <c r="BZ53">
        <f t="shared" si="49"/>
        <v>2.1737273205443777</v>
      </c>
      <c r="CA53">
        <f t="shared" si="49"/>
        <v>2.167278121946056</v>
      </c>
      <c r="CB53" t="str">
        <f t="shared" si="49"/>
        <v/>
      </c>
      <c r="CC53" t="str">
        <f t="shared" si="49"/>
        <v/>
      </c>
      <c r="CD53" t="str">
        <f t="shared" si="49"/>
        <v/>
      </c>
      <c r="CE53" t="str">
        <f t="shared" si="49"/>
        <v/>
      </c>
      <c r="CF53" t="str">
        <f t="shared" si="49"/>
        <v/>
      </c>
      <c r="CI53">
        <f t="shared" si="32"/>
        <v>2.1737273205443777</v>
      </c>
      <c r="CJ53" t="str">
        <f t="shared" si="32"/>
        <v/>
      </c>
      <c r="CK53" t="str">
        <f t="shared" si="32"/>
        <v/>
      </c>
      <c r="CL53" t="str">
        <f t="shared" si="32"/>
        <v/>
      </c>
      <c r="CM53" t="str">
        <f t="shared" si="32"/>
        <v/>
      </c>
      <c r="CN53" t="str">
        <f t="shared" si="32"/>
        <v/>
      </c>
      <c r="CO53" t="str">
        <f t="shared" si="32"/>
        <v/>
      </c>
      <c r="CQ53">
        <f t="shared" si="20"/>
        <v>2.1737273205443777</v>
      </c>
      <c r="CW53">
        <f t="shared" si="50"/>
        <v>0.12476294364243293</v>
      </c>
      <c r="CX53">
        <f t="shared" si="50"/>
        <v>4.799113685229435E-2</v>
      </c>
      <c r="CY53" t="str">
        <f t="shared" si="50"/>
        <v/>
      </c>
      <c r="CZ53" t="str">
        <f t="shared" si="50"/>
        <v/>
      </c>
      <c r="DA53" t="str">
        <f t="shared" si="50"/>
        <v/>
      </c>
      <c r="DB53" t="str">
        <f t="shared" si="50"/>
        <v/>
      </c>
      <c r="DC53" t="str">
        <f t="shared" si="50"/>
        <v/>
      </c>
      <c r="DD53" t="str">
        <f t="shared" si="45"/>
        <v/>
      </c>
      <c r="DE53" t="str">
        <f t="shared" si="22"/>
        <v/>
      </c>
      <c r="DI53">
        <f t="shared" si="33"/>
        <v>7.0568905358476153E-2</v>
      </c>
      <c r="DJ53">
        <f t="shared" si="33"/>
        <v>4.799113685229435E-2</v>
      </c>
      <c r="DK53" t="str">
        <f t="shared" si="33"/>
        <v/>
      </c>
      <c r="DL53" t="str">
        <f t="shared" si="33"/>
        <v/>
      </c>
      <c r="DM53" t="str">
        <f t="shared" si="33"/>
        <v/>
      </c>
      <c r="DN53" t="str">
        <f t="shared" si="33"/>
        <v/>
      </c>
      <c r="DO53" t="str">
        <f t="shared" si="33"/>
        <v/>
      </c>
      <c r="DS53">
        <f t="shared" si="34"/>
        <v>7.0568905358476153E-2</v>
      </c>
      <c r="DT53" t="str">
        <f t="shared" si="34"/>
        <v/>
      </c>
      <c r="DU53" t="str">
        <f t="shared" si="34"/>
        <v/>
      </c>
      <c r="DV53" t="str">
        <f t="shared" si="34"/>
        <v/>
      </c>
      <c r="DW53" t="str">
        <f t="shared" si="34"/>
        <v/>
      </c>
      <c r="DX53" t="str">
        <f t="shared" si="34"/>
        <v/>
      </c>
      <c r="DY53" t="str">
        <f t="shared" si="34"/>
        <v/>
      </c>
      <c r="EA53">
        <f t="shared" si="35"/>
        <v>7.0568905358476153E-2</v>
      </c>
      <c r="EC53">
        <f t="shared" si="36"/>
        <v>2.2116411494685249</v>
      </c>
      <c r="ED53">
        <f t="shared" si="37"/>
        <v>2.1372287331456472</v>
      </c>
      <c r="EE53">
        <f t="shared" si="38"/>
        <v>2.1539396256094236</v>
      </c>
      <c r="EF53">
        <v>0.53725970002726431</v>
      </c>
      <c r="EG53">
        <v>-0.517204953276868</v>
      </c>
      <c r="EH53">
        <v>-0.28040246386757117</v>
      </c>
      <c r="EJ53">
        <f t="shared" ca="1" si="51"/>
        <v>4.7463037632497929E-2</v>
      </c>
      <c r="EK53">
        <f t="shared" ca="1" si="51"/>
        <v>0.87385671565983536</v>
      </c>
      <c r="EL53">
        <f t="shared" ca="1" si="51"/>
        <v>0.18546658086397627</v>
      </c>
      <c r="EM53">
        <f t="shared" ca="1" si="39"/>
        <v>2</v>
      </c>
      <c r="EN53">
        <f t="shared" ca="1" si="39"/>
        <v>2</v>
      </c>
      <c r="EO53">
        <f t="shared" ca="1" si="39"/>
        <v>2</v>
      </c>
    </row>
    <row r="54" spans="1:145">
      <c r="A54">
        <v>35</v>
      </c>
      <c r="B54">
        <f t="shared" si="26"/>
        <v>14.0078125</v>
      </c>
      <c r="C54">
        <f t="shared" si="27"/>
        <v>0.12092937964470721</v>
      </c>
      <c r="D54">
        <f t="shared" si="28"/>
        <v>2.1936027268695968</v>
      </c>
      <c r="E54">
        <f t="shared" si="29"/>
        <v>7.2060793013903321E-2</v>
      </c>
      <c r="H54">
        <v>7.9089999999999994E-3</v>
      </c>
      <c r="I54">
        <v>6.0799409999999998</v>
      </c>
      <c r="J54">
        <v>1.414757</v>
      </c>
      <c r="K54">
        <v>8.2446579999999994</v>
      </c>
      <c r="L54">
        <v>2.0919650000000001</v>
      </c>
      <c r="M54">
        <v>2.7125810000000001</v>
      </c>
      <c r="N54">
        <v>1.414757</v>
      </c>
      <c r="O54">
        <v>3.7771560000000002</v>
      </c>
      <c r="R54">
        <v>7.4040710000000001</v>
      </c>
      <c r="S54">
        <v>4.150493</v>
      </c>
      <c r="T54">
        <v>3.3850199999999999</v>
      </c>
      <c r="W54">
        <f t="shared" si="30"/>
        <v>-7.9089999999999994E-3</v>
      </c>
      <c r="X54">
        <f t="shared" si="41"/>
        <v>6.0720320000000001</v>
      </c>
      <c r="Y54">
        <f t="shared" si="41"/>
        <v>1.4068480000000001</v>
      </c>
      <c r="Z54">
        <f t="shared" si="41"/>
        <v>8.2367489999999997</v>
      </c>
      <c r="AA54">
        <f t="shared" si="40"/>
        <v>2.0840559999999999</v>
      </c>
      <c r="AB54">
        <f t="shared" si="40"/>
        <v>2.704672</v>
      </c>
      <c r="AC54">
        <f t="shared" si="40"/>
        <v>1.4068480000000001</v>
      </c>
      <c r="AD54">
        <f t="shared" si="40"/>
        <v>3.769247</v>
      </c>
      <c r="AE54" t="str">
        <f t="shared" si="40"/>
        <v/>
      </c>
      <c r="AF54" t="str">
        <f t="shared" si="40"/>
        <v/>
      </c>
      <c r="AG54">
        <f t="shared" si="40"/>
        <v>7.3961620000000003</v>
      </c>
      <c r="AH54">
        <f t="shared" si="40"/>
        <v>4.1425840000000003</v>
      </c>
      <c r="AI54">
        <f t="shared" si="40"/>
        <v>3.3771109999999998</v>
      </c>
      <c r="AM54">
        <f t="shared" si="46"/>
        <v>6.0720320000000001</v>
      </c>
      <c r="AN54">
        <f t="shared" si="46"/>
        <v>1.4068480000000001</v>
      </c>
      <c r="AO54" t="str">
        <f t="shared" si="46"/>
        <v/>
      </c>
      <c r="AP54" t="str">
        <f t="shared" si="46"/>
        <v/>
      </c>
      <c r="AQ54" t="str">
        <f t="shared" si="46"/>
        <v/>
      </c>
      <c r="AR54" t="str">
        <f t="shared" si="46"/>
        <v/>
      </c>
      <c r="AS54" t="str">
        <f t="shared" si="46"/>
        <v/>
      </c>
      <c r="AT54" t="str">
        <f t="shared" si="46"/>
        <v/>
      </c>
      <c r="AW54">
        <f t="shared" si="47"/>
        <v>2.2295029775184352</v>
      </c>
      <c r="AX54">
        <f t="shared" si="47"/>
        <v>2.1797688405037015</v>
      </c>
      <c r="AY54" t="str">
        <f t="shared" si="47"/>
        <v/>
      </c>
      <c r="AZ54" t="str">
        <f t="shared" si="47"/>
        <v/>
      </c>
      <c r="BA54" t="str">
        <f t="shared" si="47"/>
        <v/>
      </c>
      <c r="BB54" t="str">
        <f t="shared" si="47"/>
        <v/>
      </c>
      <c r="BC54" t="str">
        <f t="shared" si="47"/>
        <v/>
      </c>
      <c r="BD54" t="str">
        <f t="shared" si="47"/>
        <v/>
      </c>
      <c r="BG54">
        <f t="shared" si="48"/>
        <v>5.0294678168955283E-2</v>
      </c>
      <c r="BH54">
        <f t="shared" si="48"/>
        <v>0.1305194726060088</v>
      </c>
      <c r="BI54">
        <f t="shared" si="48"/>
        <v>0</v>
      </c>
      <c r="BJ54">
        <f t="shared" si="48"/>
        <v>0</v>
      </c>
      <c r="BK54">
        <f t="shared" si="48"/>
        <v>0</v>
      </c>
      <c r="BL54">
        <f t="shared" si="48"/>
        <v>0</v>
      </c>
      <c r="BM54">
        <f t="shared" si="48"/>
        <v>0</v>
      </c>
      <c r="BN54">
        <f t="shared" si="48"/>
        <v>0</v>
      </c>
      <c r="BQ54">
        <f t="shared" si="31"/>
        <v>0.18081415077496407</v>
      </c>
      <c r="BR54">
        <f t="shared" si="31"/>
        <v>0.1305194726060088</v>
      </c>
      <c r="BS54">
        <f t="shared" si="31"/>
        <v>0</v>
      </c>
      <c r="BT54">
        <f t="shared" si="31"/>
        <v>0</v>
      </c>
      <c r="BU54">
        <f t="shared" si="31"/>
        <v>0</v>
      </c>
      <c r="BV54">
        <f t="shared" si="31"/>
        <v>0</v>
      </c>
      <c r="BW54">
        <f t="shared" si="31"/>
        <v>0</v>
      </c>
      <c r="BZ54">
        <f t="shared" si="49"/>
        <v>2.1936027268695968</v>
      </c>
      <c r="CA54">
        <f t="shared" si="49"/>
        <v>2.1797688405037015</v>
      </c>
      <c r="CB54" t="str">
        <f t="shared" si="49"/>
        <v/>
      </c>
      <c r="CC54" t="str">
        <f t="shared" si="49"/>
        <v/>
      </c>
      <c r="CD54" t="str">
        <f t="shared" si="49"/>
        <v/>
      </c>
      <c r="CE54" t="str">
        <f t="shared" si="49"/>
        <v/>
      </c>
      <c r="CF54" t="str">
        <f t="shared" si="49"/>
        <v/>
      </c>
      <c r="CI54">
        <f t="shared" si="32"/>
        <v>2.1936027268695968</v>
      </c>
      <c r="CJ54" t="str">
        <f t="shared" si="32"/>
        <v/>
      </c>
      <c r="CK54" t="str">
        <f t="shared" si="32"/>
        <v/>
      </c>
      <c r="CL54" t="str">
        <f t="shared" si="32"/>
        <v/>
      </c>
      <c r="CM54" t="str">
        <f t="shared" si="32"/>
        <v/>
      </c>
      <c r="CN54" t="str">
        <f t="shared" si="32"/>
        <v/>
      </c>
      <c r="CO54" t="str">
        <f t="shared" si="32"/>
        <v/>
      </c>
      <c r="CQ54">
        <f t="shared" si="20"/>
        <v>2.1936027268695968</v>
      </c>
      <c r="CW54">
        <f t="shared" si="50"/>
        <v>0.13492468247670236</v>
      </c>
      <c r="CX54">
        <f t="shared" si="50"/>
        <v>4.7836675142048687E-2</v>
      </c>
      <c r="CY54" t="str">
        <f t="shared" si="50"/>
        <v/>
      </c>
      <c r="CZ54" t="str">
        <f t="shared" si="50"/>
        <v/>
      </c>
      <c r="DA54" t="str">
        <f t="shared" si="50"/>
        <v/>
      </c>
      <c r="DB54" t="str">
        <f t="shared" si="50"/>
        <v/>
      </c>
      <c r="DC54" t="str">
        <f t="shared" si="50"/>
        <v/>
      </c>
      <c r="DD54" t="str">
        <f t="shared" si="45"/>
        <v/>
      </c>
      <c r="DE54" t="str">
        <f t="shared" si="22"/>
        <v/>
      </c>
      <c r="DI54">
        <f t="shared" si="33"/>
        <v>7.2060793013903321E-2</v>
      </c>
      <c r="DJ54">
        <f t="shared" si="33"/>
        <v>4.7836675142048687E-2</v>
      </c>
      <c r="DK54" t="str">
        <f t="shared" si="33"/>
        <v/>
      </c>
      <c r="DL54" t="str">
        <f t="shared" si="33"/>
        <v/>
      </c>
      <c r="DM54" t="str">
        <f t="shared" si="33"/>
        <v/>
      </c>
      <c r="DN54" t="str">
        <f t="shared" si="33"/>
        <v/>
      </c>
      <c r="DO54" t="str">
        <f t="shared" si="33"/>
        <v/>
      </c>
      <c r="DS54">
        <f t="shared" si="34"/>
        <v>7.2060793013903321E-2</v>
      </c>
      <c r="DT54" t="str">
        <f t="shared" si="34"/>
        <v/>
      </c>
      <c r="DU54" t="str">
        <f t="shared" si="34"/>
        <v/>
      </c>
      <c r="DV54" t="str">
        <f t="shared" si="34"/>
        <v/>
      </c>
      <c r="DW54" t="str">
        <f t="shared" si="34"/>
        <v/>
      </c>
      <c r="DX54" t="str">
        <f t="shared" si="34"/>
        <v/>
      </c>
      <c r="DY54" t="str">
        <f t="shared" si="34"/>
        <v/>
      </c>
      <c r="EA54">
        <f t="shared" si="35"/>
        <v>7.2060793013903321E-2</v>
      </c>
      <c r="EC54">
        <f t="shared" si="36"/>
        <v>2.1736685528565167</v>
      </c>
      <c r="ED54">
        <f t="shared" si="37"/>
        <v>2.1904363348337985</v>
      </c>
      <c r="EE54">
        <f t="shared" si="38"/>
        <v>2.1878590524480148</v>
      </c>
      <c r="EF54">
        <v>-0.27662995617095376</v>
      </c>
      <c r="EG54">
        <v>-4.3940566060480912E-2</v>
      </c>
      <c r="EH54">
        <v>-7.9705956337084771E-2</v>
      </c>
      <c r="EJ54">
        <f t="shared" ca="1" si="51"/>
        <v>4.2560637230369625E-2</v>
      </c>
      <c r="EK54">
        <f t="shared" ca="1" si="51"/>
        <v>0.62248266291614773</v>
      </c>
      <c r="EL54">
        <f t="shared" ca="1" si="51"/>
        <v>-0.20052297080208981</v>
      </c>
      <c r="EM54">
        <f t="shared" ca="1" si="39"/>
        <v>2</v>
      </c>
      <c r="EN54">
        <f t="shared" ca="1" si="39"/>
        <v>2</v>
      </c>
      <c r="EO54">
        <f t="shared" ca="1" si="39"/>
        <v>1</v>
      </c>
    </row>
    <row r="55" spans="1:145">
      <c r="A55">
        <v>36</v>
      </c>
      <c r="B55">
        <f t="shared" si="26"/>
        <v>14.2109375</v>
      </c>
      <c r="C55">
        <f t="shared" si="27"/>
        <v>0.12092937964470721</v>
      </c>
      <c r="D55">
        <f t="shared" si="28"/>
        <v>2.221739572961464</v>
      </c>
      <c r="E55">
        <f t="shared" si="29"/>
        <v>7.3409284987103154E-2</v>
      </c>
      <c r="H55">
        <v>8.8970000000000004E-3</v>
      </c>
      <c r="I55">
        <v>6.0789900000000001</v>
      </c>
      <c r="J55">
        <v>1.412477</v>
      </c>
      <c r="K55">
        <v>8.2447660000000003</v>
      </c>
      <c r="L55">
        <v>2.0918969999999999</v>
      </c>
      <c r="M55">
        <v>2.7129569999999998</v>
      </c>
      <c r="N55">
        <v>1.412477</v>
      </c>
      <c r="O55">
        <v>3.7736339999999999</v>
      </c>
      <c r="R55">
        <v>7.4039330000000003</v>
      </c>
      <c r="S55">
        <v>4.1511529999999999</v>
      </c>
      <c r="T55">
        <v>3.3838810000000001</v>
      </c>
      <c r="W55">
        <f t="shared" si="30"/>
        <v>-8.8970000000000004E-3</v>
      </c>
      <c r="X55">
        <f t="shared" si="41"/>
        <v>6.070093</v>
      </c>
      <c r="Y55">
        <f t="shared" si="41"/>
        <v>1.40358</v>
      </c>
      <c r="Z55">
        <f t="shared" si="41"/>
        <v>8.235869000000001</v>
      </c>
      <c r="AA55">
        <f t="shared" si="40"/>
        <v>2.0829999999999997</v>
      </c>
      <c r="AB55">
        <f t="shared" si="40"/>
        <v>2.7040599999999997</v>
      </c>
      <c r="AC55">
        <f t="shared" si="40"/>
        <v>1.40358</v>
      </c>
      <c r="AD55">
        <f t="shared" si="40"/>
        <v>3.7647369999999998</v>
      </c>
      <c r="AE55" t="str">
        <f t="shared" si="40"/>
        <v/>
      </c>
      <c r="AF55" t="str">
        <f t="shared" si="40"/>
        <v/>
      </c>
      <c r="AG55">
        <f t="shared" si="40"/>
        <v>7.3950360000000002</v>
      </c>
      <c r="AH55">
        <f t="shared" si="40"/>
        <v>4.1422559999999997</v>
      </c>
      <c r="AI55">
        <f t="shared" si="40"/>
        <v>3.374984</v>
      </c>
      <c r="AM55">
        <f t="shared" si="46"/>
        <v>6.070093</v>
      </c>
      <c r="AN55">
        <f t="shared" si="46"/>
        <v>1.40358</v>
      </c>
      <c r="AO55" t="str">
        <f t="shared" si="46"/>
        <v/>
      </c>
      <c r="AP55" t="str">
        <f t="shared" si="46"/>
        <v/>
      </c>
      <c r="AQ55" t="str">
        <f t="shared" si="46"/>
        <v/>
      </c>
      <c r="AR55" t="str">
        <f t="shared" si="46"/>
        <v/>
      </c>
      <c r="AS55" t="str">
        <f t="shared" si="46"/>
        <v/>
      </c>
      <c r="AT55" t="str">
        <f t="shared" si="46"/>
        <v/>
      </c>
      <c r="AW55">
        <f t="shared" si="47"/>
        <v>2.2695362076709862</v>
      </c>
      <c r="AX55">
        <f t="shared" si="47"/>
        <v>2.2047474177662645</v>
      </c>
      <c r="AY55" t="str">
        <f t="shared" si="47"/>
        <v/>
      </c>
      <c r="AZ55" t="str">
        <f t="shared" si="47"/>
        <v/>
      </c>
      <c r="BA55" t="str">
        <f t="shared" si="47"/>
        <v/>
      </c>
      <c r="BB55" t="str">
        <f t="shared" si="47"/>
        <v/>
      </c>
      <c r="BC55" t="str">
        <f t="shared" si="47"/>
        <v/>
      </c>
      <c r="BD55" t="str">
        <f t="shared" si="47"/>
        <v/>
      </c>
      <c r="BG55">
        <f t="shared" si="48"/>
        <v>4.6610613375862558E-2</v>
      </c>
      <c r="BH55">
        <f t="shared" si="48"/>
        <v>0.13110935225816553</v>
      </c>
      <c r="BI55">
        <f t="shared" si="48"/>
        <v>0</v>
      </c>
      <c r="BJ55">
        <f t="shared" si="48"/>
        <v>0</v>
      </c>
      <c r="BK55">
        <f t="shared" si="48"/>
        <v>0</v>
      </c>
      <c r="BL55">
        <f t="shared" si="48"/>
        <v>0</v>
      </c>
      <c r="BM55">
        <f t="shared" si="48"/>
        <v>0</v>
      </c>
      <c r="BN55">
        <f t="shared" si="48"/>
        <v>0</v>
      </c>
      <c r="BQ55">
        <f t="shared" si="31"/>
        <v>0.17771996563402809</v>
      </c>
      <c r="BR55">
        <f t="shared" si="31"/>
        <v>0.13110935225816553</v>
      </c>
      <c r="BS55">
        <f t="shared" si="31"/>
        <v>0</v>
      </c>
      <c r="BT55">
        <f t="shared" si="31"/>
        <v>0</v>
      </c>
      <c r="BU55">
        <f t="shared" si="31"/>
        <v>0</v>
      </c>
      <c r="BV55">
        <f t="shared" si="31"/>
        <v>0</v>
      </c>
      <c r="BW55">
        <f t="shared" si="31"/>
        <v>0</v>
      </c>
      <c r="BZ55">
        <f t="shared" si="49"/>
        <v>2.221739572961464</v>
      </c>
      <c r="CA55">
        <f t="shared" si="49"/>
        <v>2.2047474177662645</v>
      </c>
      <c r="CB55" t="str">
        <f t="shared" si="49"/>
        <v/>
      </c>
      <c r="CC55" t="str">
        <f t="shared" si="49"/>
        <v/>
      </c>
      <c r="CD55" t="str">
        <f t="shared" si="49"/>
        <v/>
      </c>
      <c r="CE55" t="str">
        <f t="shared" si="49"/>
        <v/>
      </c>
      <c r="CF55" t="str">
        <f t="shared" si="49"/>
        <v/>
      </c>
      <c r="CI55">
        <f t="shared" si="32"/>
        <v>2.221739572961464</v>
      </c>
      <c r="CJ55" t="str">
        <f t="shared" si="32"/>
        <v/>
      </c>
      <c r="CK55" t="str">
        <f t="shared" si="32"/>
        <v/>
      </c>
      <c r="CL55" t="str">
        <f t="shared" si="32"/>
        <v/>
      </c>
      <c r="CM55" t="str">
        <f t="shared" si="32"/>
        <v/>
      </c>
      <c r="CN55" t="str">
        <f t="shared" si="32"/>
        <v/>
      </c>
      <c r="CO55" t="str">
        <f t="shared" si="32"/>
        <v/>
      </c>
      <c r="CQ55">
        <f t="shared" si="20"/>
        <v>2.221739572961464</v>
      </c>
      <c r="CW55">
        <f t="shared" si="50"/>
        <v>0.14602156946502129</v>
      </c>
      <c r="CX55">
        <f t="shared" si="50"/>
        <v>4.7594931854810854E-2</v>
      </c>
      <c r="CY55" t="str">
        <f t="shared" si="50"/>
        <v/>
      </c>
      <c r="CZ55" t="str">
        <f t="shared" si="50"/>
        <v/>
      </c>
      <c r="DA55" t="str">
        <f t="shared" si="50"/>
        <v/>
      </c>
      <c r="DB55" t="str">
        <f t="shared" si="50"/>
        <v/>
      </c>
      <c r="DC55" t="str">
        <f t="shared" si="50"/>
        <v/>
      </c>
      <c r="DD55" t="str">
        <f t="shared" si="45"/>
        <v/>
      </c>
      <c r="DE55" t="str">
        <f t="shared" si="22"/>
        <v/>
      </c>
      <c r="DI55">
        <f t="shared" si="33"/>
        <v>7.3409284987103154E-2</v>
      </c>
      <c r="DJ55">
        <f t="shared" si="33"/>
        <v>4.7594931854810854E-2</v>
      </c>
      <c r="DK55" t="str">
        <f t="shared" si="33"/>
        <v/>
      </c>
      <c r="DL55" t="str">
        <f t="shared" si="33"/>
        <v/>
      </c>
      <c r="DM55" t="str">
        <f t="shared" si="33"/>
        <v/>
      </c>
      <c r="DN55" t="str">
        <f t="shared" si="33"/>
        <v/>
      </c>
      <c r="DO55" t="str">
        <f t="shared" si="33"/>
        <v/>
      </c>
      <c r="DS55">
        <f t="shared" si="34"/>
        <v>7.3409284987103154E-2</v>
      </c>
      <c r="DT55" t="str">
        <f t="shared" si="34"/>
        <v/>
      </c>
      <c r="DU55" t="str">
        <f t="shared" si="34"/>
        <v/>
      </c>
      <c r="DV55" t="str">
        <f t="shared" si="34"/>
        <v/>
      </c>
      <c r="DW55" t="str">
        <f t="shared" si="34"/>
        <v/>
      </c>
      <c r="DX55" t="str">
        <f t="shared" si="34"/>
        <v/>
      </c>
      <c r="DY55" t="str">
        <f t="shared" si="34"/>
        <v/>
      </c>
      <c r="EA55">
        <f t="shared" si="35"/>
        <v>7.3409284987103154E-2</v>
      </c>
      <c r="EC55">
        <f t="shared" si="36"/>
        <v>2.2233858217314184</v>
      </c>
      <c r="ED55">
        <f t="shared" si="37"/>
        <v>2.2249678052791246</v>
      </c>
      <c r="EE55">
        <f t="shared" si="38"/>
        <v>2.1900284425943291</v>
      </c>
      <c r="EF55">
        <v>2.2425620549821335E-2</v>
      </c>
      <c r="EG55">
        <v>4.3975803854075513E-2</v>
      </c>
      <c r="EH55">
        <v>-0.43197710443176041</v>
      </c>
      <c r="EJ55">
        <f t="shared" ca="1" si="51"/>
        <v>0.47176430692571647</v>
      </c>
      <c r="EK55">
        <f t="shared" ca="1" si="51"/>
        <v>-2.2758647118315323E-2</v>
      </c>
      <c r="EL55">
        <f t="shared" ca="1" si="51"/>
        <v>-0.71707863744519473</v>
      </c>
      <c r="EM55">
        <f t="shared" ca="1" si="39"/>
        <v>2</v>
      </c>
      <c r="EN55">
        <f t="shared" ca="1" si="39"/>
        <v>1</v>
      </c>
      <c r="EO55">
        <f t="shared" ca="1" si="39"/>
        <v>1</v>
      </c>
    </row>
    <row r="56" spans="1:145">
      <c r="A56">
        <v>37</v>
      </c>
      <c r="B56">
        <f t="shared" si="26"/>
        <v>14.4140625</v>
      </c>
      <c r="C56">
        <f t="shared" si="27"/>
        <v>0.12092937964470721</v>
      </c>
      <c r="D56">
        <f t="shared" si="28"/>
        <v>2.2387126005097593</v>
      </c>
      <c r="E56">
        <f t="shared" si="29"/>
        <v>7.4154321865527881E-2</v>
      </c>
      <c r="H56">
        <v>9.1140000000000006E-3</v>
      </c>
      <c r="I56">
        <v>6.0782049999999996</v>
      </c>
      <c r="J56">
        <v>1.4105920000000001</v>
      </c>
      <c r="K56">
        <v>8.2458329999999993</v>
      </c>
      <c r="L56">
        <v>2.0921850000000002</v>
      </c>
      <c r="M56">
        <v>2.7133690000000001</v>
      </c>
      <c r="N56">
        <v>1.4105920000000001</v>
      </c>
      <c r="O56">
        <v>3.7712140000000001</v>
      </c>
      <c r="R56">
        <v>7.4047289999999997</v>
      </c>
      <c r="S56">
        <v>4.1430769999999999</v>
      </c>
      <c r="T56">
        <v>3.382803</v>
      </c>
      <c r="W56">
        <f t="shared" si="30"/>
        <v>-9.1140000000000006E-3</v>
      </c>
      <c r="X56">
        <f t="shared" si="41"/>
        <v>6.0690909999999993</v>
      </c>
      <c r="Y56">
        <f t="shared" si="41"/>
        <v>1.401478</v>
      </c>
      <c r="Z56">
        <f t="shared" si="41"/>
        <v>8.236718999999999</v>
      </c>
      <c r="AA56">
        <f t="shared" si="40"/>
        <v>2.0830710000000003</v>
      </c>
      <c r="AB56">
        <f t="shared" si="40"/>
        <v>2.7042550000000003</v>
      </c>
      <c r="AC56">
        <f t="shared" si="40"/>
        <v>1.401478</v>
      </c>
      <c r="AD56">
        <f t="shared" si="40"/>
        <v>3.7621000000000002</v>
      </c>
      <c r="AE56" t="str">
        <f t="shared" si="40"/>
        <v/>
      </c>
      <c r="AF56" t="str">
        <f t="shared" si="40"/>
        <v/>
      </c>
      <c r="AG56">
        <f t="shared" si="40"/>
        <v>7.3956149999999994</v>
      </c>
      <c r="AH56">
        <f t="shared" si="40"/>
        <v>4.1339629999999996</v>
      </c>
      <c r="AI56">
        <f t="shared" si="40"/>
        <v>3.3736890000000002</v>
      </c>
      <c r="AM56">
        <f t="shared" si="46"/>
        <v>6.0690909999999993</v>
      </c>
      <c r="AN56">
        <f t="shared" si="46"/>
        <v>1.401478</v>
      </c>
      <c r="AO56" t="str">
        <f t="shared" si="46"/>
        <v/>
      </c>
      <c r="AP56" t="str">
        <f t="shared" si="46"/>
        <v/>
      </c>
      <c r="AQ56" t="str">
        <f t="shared" si="46"/>
        <v/>
      </c>
      <c r="AR56" t="str">
        <f t="shared" si="46"/>
        <v/>
      </c>
      <c r="AS56" t="str">
        <f t="shared" si="46"/>
        <v/>
      </c>
      <c r="AT56" t="str">
        <f t="shared" si="46"/>
        <v/>
      </c>
      <c r="AW56">
        <f t="shared" si="47"/>
        <v>2.2914903813820664</v>
      </c>
      <c r="AX56">
        <f t="shared" si="47"/>
        <v>2.2207627039960816</v>
      </c>
      <c r="AY56" t="str">
        <f t="shared" si="47"/>
        <v/>
      </c>
      <c r="AZ56" t="str">
        <f t="shared" si="47"/>
        <v/>
      </c>
      <c r="BA56" t="str">
        <f t="shared" si="47"/>
        <v/>
      </c>
      <c r="BB56" t="str">
        <f t="shared" si="47"/>
        <v/>
      </c>
      <c r="BC56" t="str">
        <f t="shared" si="47"/>
        <v/>
      </c>
      <c r="BD56" t="str">
        <f t="shared" si="47"/>
        <v/>
      </c>
      <c r="BG56">
        <f t="shared" si="48"/>
        <v>4.4681109634004942E-2</v>
      </c>
      <c r="BH56">
        <f t="shared" si="48"/>
        <v>0.13137512027426793</v>
      </c>
      <c r="BI56">
        <f t="shared" si="48"/>
        <v>0</v>
      </c>
      <c r="BJ56">
        <f t="shared" si="48"/>
        <v>0</v>
      </c>
      <c r="BK56">
        <f t="shared" si="48"/>
        <v>0</v>
      </c>
      <c r="BL56">
        <f t="shared" si="48"/>
        <v>0</v>
      </c>
      <c r="BM56">
        <f t="shared" si="48"/>
        <v>0</v>
      </c>
      <c r="BN56">
        <f t="shared" si="48"/>
        <v>0</v>
      </c>
      <c r="BQ56">
        <f t="shared" si="31"/>
        <v>0.17605622990827285</v>
      </c>
      <c r="BR56">
        <f t="shared" si="31"/>
        <v>0.13137512027426793</v>
      </c>
      <c r="BS56">
        <f t="shared" si="31"/>
        <v>0</v>
      </c>
      <c r="BT56">
        <f t="shared" si="31"/>
        <v>0</v>
      </c>
      <c r="BU56">
        <f t="shared" si="31"/>
        <v>0</v>
      </c>
      <c r="BV56">
        <f t="shared" si="31"/>
        <v>0</v>
      </c>
      <c r="BW56">
        <f t="shared" si="31"/>
        <v>0</v>
      </c>
      <c r="BZ56">
        <f t="shared" si="49"/>
        <v>2.2387126005097593</v>
      </c>
      <c r="CA56">
        <f t="shared" si="49"/>
        <v>2.2207627039960816</v>
      </c>
      <c r="CB56" t="str">
        <f t="shared" si="49"/>
        <v/>
      </c>
      <c r="CC56" t="str">
        <f t="shared" si="49"/>
        <v/>
      </c>
      <c r="CD56" t="str">
        <f t="shared" si="49"/>
        <v/>
      </c>
      <c r="CE56" t="str">
        <f t="shared" si="49"/>
        <v/>
      </c>
      <c r="CF56" t="str">
        <f t="shared" si="49"/>
        <v/>
      </c>
      <c r="CI56">
        <f t="shared" si="32"/>
        <v>2.2387126005097593</v>
      </c>
      <c r="CJ56" t="str">
        <f t="shared" si="32"/>
        <v/>
      </c>
      <c r="CK56" t="str">
        <f t="shared" si="32"/>
        <v/>
      </c>
      <c r="CL56" t="str">
        <f t="shared" si="32"/>
        <v/>
      </c>
      <c r="CM56" t="str">
        <f t="shared" si="32"/>
        <v/>
      </c>
      <c r="CN56" t="str">
        <f t="shared" si="32"/>
        <v/>
      </c>
      <c r="CO56" t="str">
        <f t="shared" si="32"/>
        <v/>
      </c>
      <c r="CQ56">
        <f t="shared" si="20"/>
        <v>2.2387126005097593</v>
      </c>
      <c r="CW56">
        <f t="shared" si="50"/>
        <v>0.15256459319970853</v>
      </c>
      <c r="CX56">
        <f t="shared" si="50"/>
        <v>4.7486731209089007E-2</v>
      </c>
      <c r="CY56" t="str">
        <f t="shared" si="50"/>
        <v/>
      </c>
      <c r="CZ56" t="str">
        <f t="shared" si="50"/>
        <v/>
      </c>
      <c r="DA56" t="str">
        <f t="shared" si="50"/>
        <v/>
      </c>
      <c r="DB56" t="str">
        <f t="shared" si="50"/>
        <v/>
      </c>
      <c r="DC56" t="str">
        <f t="shared" si="50"/>
        <v/>
      </c>
      <c r="DD56" t="str">
        <f t="shared" si="45"/>
        <v/>
      </c>
      <c r="DE56" t="str">
        <f t="shared" si="22"/>
        <v/>
      </c>
      <c r="DI56">
        <f t="shared" si="33"/>
        <v>7.4154321865527881E-2</v>
      </c>
      <c r="DJ56">
        <f t="shared" si="33"/>
        <v>4.7486731209089007E-2</v>
      </c>
      <c r="DK56" t="str">
        <f t="shared" si="33"/>
        <v/>
      </c>
      <c r="DL56" t="str">
        <f t="shared" si="33"/>
        <v/>
      </c>
      <c r="DM56" t="str">
        <f t="shared" si="33"/>
        <v/>
      </c>
      <c r="DN56" t="str">
        <f t="shared" si="33"/>
        <v/>
      </c>
      <c r="DO56" t="str">
        <f t="shared" si="33"/>
        <v/>
      </c>
      <c r="DS56">
        <f t="shared" si="34"/>
        <v>7.4154321865527881E-2</v>
      </c>
      <c r="DT56" t="str">
        <f t="shared" si="34"/>
        <v/>
      </c>
      <c r="DU56" t="str">
        <f t="shared" si="34"/>
        <v/>
      </c>
      <c r="DV56" t="str">
        <f t="shared" si="34"/>
        <v/>
      </c>
      <c r="DW56" t="str">
        <f t="shared" si="34"/>
        <v/>
      </c>
      <c r="DX56" t="str">
        <f t="shared" si="34"/>
        <v/>
      </c>
      <c r="DY56" t="str">
        <f t="shared" si="34"/>
        <v/>
      </c>
      <c r="EA56">
        <f t="shared" si="35"/>
        <v>7.4154321865527881E-2</v>
      </c>
      <c r="EC56">
        <f t="shared" si="36"/>
        <v>2.2034188933583772</v>
      </c>
      <c r="ED56">
        <f t="shared" si="37"/>
        <v>2.268312767765444</v>
      </c>
      <c r="EE56">
        <f t="shared" si="38"/>
        <v>2.2299537105489464</v>
      </c>
      <c r="EF56">
        <v>-0.47594942902160553</v>
      </c>
      <c r="EG56">
        <v>0.39916981925021178</v>
      </c>
      <c r="EH56">
        <v>-0.1181170529304606</v>
      </c>
      <c r="EJ56">
        <f t="shared" ca="1" si="51"/>
        <v>-0.32076898200390713</v>
      </c>
      <c r="EK56">
        <f t="shared" ca="1" si="51"/>
        <v>-0.34382615621709522</v>
      </c>
      <c r="EL56">
        <f t="shared" ca="1" si="51"/>
        <v>0.76811814812612988</v>
      </c>
      <c r="EM56">
        <f t="shared" ca="1" si="39"/>
        <v>1</v>
      </c>
      <c r="EN56">
        <f t="shared" ca="1" si="39"/>
        <v>1</v>
      </c>
      <c r="EO56">
        <f t="shared" ca="1" si="39"/>
        <v>2</v>
      </c>
    </row>
    <row r="57" spans="1:145">
      <c r="A57">
        <v>38</v>
      </c>
      <c r="B57">
        <f t="shared" si="26"/>
        <v>14.6171875</v>
      </c>
      <c r="C57">
        <f t="shared" si="27"/>
        <v>0.12092937964470721</v>
      </c>
      <c r="D57">
        <f t="shared" si="28"/>
        <v>2.2681290321784506</v>
      </c>
      <c r="E57">
        <f t="shared" si="29"/>
        <v>7.5486621367388179E-2</v>
      </c>
      <c r="H57">
        <v>1.0468999999999999E-2</v>
      </c>
      <c r="I57">
        <v>6.0779439999999996</v>
      </c>
      <c r="J57">
        <v>1.4082429999999999</v>
      </c>
      <c r="K57">
        <v>8.2456709999999998</v>
      </c>
      <c r="L57">
        <v>2.0924510000000001</v>
      </c>
      <c r="M57">
        <v>2.7136149999999999</v>
      </c>
      <c r="N57">
        <v>1.4082429999999999</v>
      </c>
      <c r="O57">
        <v>3.7673899999999998</v>
      </c>
      <c r="R57">
        <v>7.4029389999999999</v>
      </c>
      <c r="S57">
        <v>4.1410809999999998</v>
      </c>
      <c r="T57">
        <v>3.382212</v>
      </c>
      <c r="W57">
        <f t="shared" si="30"/>
        <v>-1.0468999999999999E-2</v>
      </c>
      <c r="X57">
        <f t="shared" si="41"/>
        <v>6.067475</v>
      </c>
      <c r="Y57">
        <f t="shared" si="41"/>
        <v>1.3977739999999998</v>
      </c>
      <c r="Z57">
        <f t="shared" si="41"/>
        <v>8.2352019999999992</v>
      </c>
      <c r="AA57">
        <f t="shared" si="40"/>
        <v>2.081982</v>
      </c>
      <c r="AB57">
        <f t="shared" si="40"/>
        <v>2.7031459999999998</v>
      </c>
      <c r="AC57">
        <f t="shared" si="40"/>
        <v>1.3977739999999998</v>
      </c>
      <c r="AD57">
        <f t="shared" si="40"/>
        <v>3.7569209999999997</v>
      </c>
      <c r="AE57" t="str">
        <f t="shared" si="40"/>
        <v/>
      </c>
      <c r="AF57" t="str">
        <f t="shared" si="40"/>
        <v/>
      </c>
      <c r="AG57">
        <f t="shared" si="40"/>
        <v>7.3924700000000003</v>
      </c>
      <c r="AH57">
        <f t="shared" si="40"/>
        <v>4.1306120000000002</v>
      </c>
      <c r="AI57">
        <f t="shared" si="40"/>
        <v>3.3717429999999999</v>
      </c>
      <c r="AM57">
        <f t="shared" si="46"/>
        <v>6.067475</v>
      </c>
      <c r="AN57">
        <f t="shared" si="46"/>
        <v>1.3977739999999998</v>
      </c>
      <c r="AO57" t="str">
        <f t="shared" si="46"/>
        <v/>
      </c>
      <c r="AP57" t="str">
        <f t="shared" si="46"/>
        <v/>
      </c>
      <c r="AQ57" t="str">
        <f t="shared" si="46"/>
        <v/>
      </c>
      <c r="AR57" t="str">
        <f t="shared" si="46"/>
        <v/>
      </c>
      <c r="AS57" t="str">
        <f t="shared" si="46"/>
        <v/>
      </c>
      <c r="AT57" t="str">
        <f t="shared" si="46"/>
        <v/>
      </c>
      <c r="AW57">
        <f t="shared" si="47"/>
        <v>2.3289921132707034</v>
      </c>
      <c r="AX57">
        <f t="shared" si="47"/>
        <v>2.2489248644436763</v>
      </c>
      <c r="AY57" t="str">
        <f t="shared" si="47"/>
        <v/>
      </c>
      <c r="AZ57" t="str">
        <f t="shared" si="47"/>
        <v/>
      </c>
      <c r="BA57" t="str">
        <f t="shared" si="47"/>
        <v/>
      </c>
      <c r="BB57" t="str">
        <f t="shared" si="47"/>
        <v/>
      </c>
      <c r="BC57" t="str">
        <f t="shared" si="47"/>
        <v/>
      </c>
      <c r="BD57" t="str">
        <f t="shared" si="47"/>
        <v/>
      </c>
      <c r="BG57">
        <f t="shared" si="48"/>
        <v>4.1532327626691914E-2</v>
      </c>
      <c r="BH57">
        <f t="shared" si="48"/>
        <v>0.13162691865662648</v>
      </c>
      <c r="BI57">
        <f t="shared" si="48"/>
        <v>0</v>
      </c>
      <c r="BJ57">
        <f t="shared" si="48"/>
        <v>0</v>
      </c>
      <c r="BK57">
        <f t="shared" si="48"/>
        <v>0</v>
      </c>
      <c r="BL57">
        <f t="shared" si="48"/>
        <v>0</v>
      </c>
      <c r="BM57">
        <f t="shared" si="48"/>
        <v>0</v>
      </c>
      <c r="BN57">
        <f t="shared" si="48"/>
        <v>0</v>
      </c>
      <c r="BQ57">
        <f t="shared" si="31"/>
        <v>0.17315924628331841</v>
      </c>
      <c r="BR57">
        <f t="shared" si="31"/>
        <v>0.13162691865662648</v>
      </c>
      <c r="BS57">
        <f t="shared" si="31"/>
        <v>0</v>
      </c>
      <c r="BT57">
        <f t="shared" si="31"/>
        <v>0</v>
      </c>
      <c r="BU57">
        <f t="shared" si="31"/>
        <v>0</v>
      </c>
      <c r="BV57">
        <f t="shared" si="31"/>
        <v>0</v>
      </c>
      <c r="BW57">
        <f t="shared" si="31"/>
        <v>0</v>
      </c>
      <c r="BZ57">
        <f t="shared" si="49"/>
        <v>2.2681290321784506</v>
      </c>
      <c r="CA57">
        <f t="shared" si="49"/>
        <v>2.2489248644436763</v>
      </c>
      <c r="CB57" t="str">
        <f t="shared" si="49"/>
        <v/>
      </c>
      <c r="CC57" t="str">
        <f t="shared" si="49"/>
        <v/>
      </c>
      <c r="CD57" t="str">
        <f t="shared" si="49"/>
        <v/>
      </c>
      <c r="CE57" t="str">
        <f t="shared" si="49"/>
        <v/>
      </c>
      <c r="CF57" t="str">
        <f t="shared" si="49"/>
        <v/>
      </c>
      <c r="CI57">
        <f t="shared" si="32"/>
        <v>2.2681290321784506</v>
      </c>
      <c r="CJ57" t="str">
        <f t="shared" si="32"/>
        <v/>
      </c>
      <c r="CK57" t="str">
        <f t="shared" si="32"/>
        <v/>
      </c>
      <c r="CL57" t="str">
        <f t="shared" si="32"/>
        <v/>
      </c>
      <c r="CM57" t="str">
        <f t="shared" si="32"/>
        <v/>
      </c>
      <c r="CN57" t="str">
        <f t="shared" si="32"/>
        <v/>
      </c>
      <c r="CO57" t="str">
        <f t="shared" si="32"/>
        <v/>
      </c>
      <c r="CQ57">
        <f t="shared" si="20"/>
        <v>2.2681290321784506</v>
      </c>
      <c r="CW57">
        <f t="shared" si="50"/>
        <v>0.1645492729071267</v>
      </c>
      <c r="CX57">
        <f t="shared" si="50"/>
        <v>4.7384624748445826E-2</v>
      </c>
      <c r="CY57" t="str">
        <f t="shared" si="50"/>
        <v/>
      </c>
      <c r="CZ57" t="str">
        <f t="shared" si="50"/>
        <v/>
      </c>
      <c r="DA57" t="str">
        <f t="shared" si="50"/>
        <v/>
      </c>
      <c r="DB57" t="str">
        <f t="shared" si="50"/>
        <v/>
      </c>
      <c r="DC57" t="str">
        <f t="shared" si="50"/>
        <v/>
      </c>
      <c r="DD57" t="str">
        <f t="shared" si="45"/>
        <v/>
      </c>
      <c r="DE57" t="str">
        <f t="shared" si="22"/>
        <v/>
      </c>
      <c r="DI57">
        <f t="shared" si="33"/>
        <v>7.5486621367388179E-2</v>
      </c>
      <c r="DJ57">
        <f t="shared" si="33"/>
        <v>4.7384624748445826E-2</v>
      </c>
      <c r="DK57" t="str">
        <f t="shared" si="33"/>
        <v/>
      </c>
      <c r="DL57" t="str">
        <f t="shared" si="33"/>
        <v/>
      </c>
      <c r="DM57" t="str">
        <f t="shared" si="33"/>
        <v/>
      </c>
      <c r="DN57" t="str">
        <f t="shared" si="33"/>
        <v/>
      </c>
      <c r="DO57" t="str">
        <f t="shared" si="33"/>
        <v/>
      </c>
      <c r="DS57">
        <f t="shared" si="34"/>
        <v>7.5486621367388179E-2</v>
      </c>
      <c r="DT57" t="str">
        <f t="shared" si="34"/>
        <v/>
      </c>
      <c r="DU57" t="str">
        <f t="shared" si="34"/>
        <v/>
      </c>
      <c r="DV57" t="str">
        <f t="shared" si="34"/>
        <v/>
      </c>
      <c r="DW57" t="str">
        <f t="shared" si="34"/>
        <v/>
      </c>
      <c r="DX57" t="str">
        <f t="shared" si="34"/>
        <v/>
      </c>
      <c r="DY57" t="str">
        <f t="shared" si="34"/>
        <v/>
      </c>
      <c r="EA57">
        <f t="shared" si="35"/>
        <v>7.5486621367388179E-2</v>
      </c>
      <c r="EC57">
        <f t="shared" si="36"/>
        <v>2.2521782881533894</v>
      </c>
      <c r="ED57">
        <f t="shared" si="37"/>
        <v>2.2407250445018274</v>
      </c>
      <c r="EE57">
        <f t="shared" si="38"/>
        <v>2.2906916949490665</v>
      </c>
      <c r="EF57">
        <v>-0.21130557622164525</v>
      </c>
      <c r="EG57">
        <v>-0.36303105345316855</v>
      </c>
      <c r="EH57">
        <v>0.29889618003705509</v>
      </c>
      <c r="EJ57">
        <f t="shared" ca="1" si="51"/>
        <v>0.9052246109829194</v>
      </c>
      <c r="EK57">
        <f t="shared" ca="1" si="51"/>
        <v>0.90459329887763995</v>
      </c>
      <c r="EL57">
        <f t="shared" ca="1" si="51"/>
        <v>-0.88241298519286293</v>
      </c>
      <c r="EM57">
        <f t="shared" ca="1" si="39"/>
        <v>2</v>
      </c>
      <c r="EN57">
        <f t="shared" ca="1" si="39"/>
        <v>2</v>
      </c>
      <c r="EO57">
        <f t="shared" ca="1" si="39"/>
        <v>1</v>
      </c>
    </row>
    <row r="58" spans="1:145">
      <c r="A58">
        <v>39</v>
      </c>
      <c r="B58">
        <f t="shared" si="26"/>
        <v>14.8203125</v>
      </c>
      <c r="C58">
        <f t="shared" si="27"/>
        <v>0.12092937964470721</v>
      </c>
      <c r="D58">
        <f t="shared" si="28"/>
        <v>2.2638909445211612</v>
      </c>
      <c r="E58">
        <f t="shared" si="29"/>
        <v>7.3547912157119241E-2</v>
      </c>
      <c r="H58">
        <v>8.8970000000000004E-3</v>
      </c>
      <c r="I58">
        <v>6.0785450000000001</v>
      </c>
      <c r="J58">
        <v>1.4054</v>
      </c>
      <c r="K58">
        <v>8.2492560000000008</v>
      </c>
      <c r="L58">
        <v>2.0922689999999999</v>
      </c>
      <c r="M58">
        <v>2.7140339999999998</v>
      </c>
      <c r="N58">
        <v>1.4054</v>
      </c>
      <c r="O58">
        <v>3.763738</v>
      </c>
      <c r="R58">
        <v>7.4053500000000003</v>
      </c>
      <c r="S58">
        <v>4.1394580000000003</v>
      </c>
      <c r="T58">
        <v>3.3824000000000001</v>
      </c>
      <c r="W58">
        <f t="shared" si="30"/>
        <v>-8.8970000000000004E-3</v>
      </c>
      <c r="X58">
        <f t="shared" si="41"/>
        <v>6.0696479999999999</v>
      </c>
      <c r="Y58">
        <f t="shared" si="41"/>
        <v>1.396503</v>
      </c>
      <c r="Z58">
        <f t="shared" si="41"/>
        <v>8.2403590000000015</v>
      </c>
      <c r="AA58">
        <f t="shared" si="40"/>
        <v>2.0833719999999998</v>
      </c>
      <c r="AB58">
        <f t="shared" si="40"/>
        <v>2.7051369999999997</v>
      </c>
      <c r="AC58">
        <f t="shared" si="40"/>
        <v>1.396503</v>
      </c>
      <c r="AD58">
        <f t="shared" si="40"/>
        <v>3.7548409999999999</v>
      </c>
      <c r="AE58" t="str">
        <f t="shared" si="40"/>
        <v/>
      </c>
      <c r="AF58" t="str">
        <f t="shared" si="40"/>
        <v/>
      </c>
      <c r="AG58">
        <f t="shared" si="40"/>
        <v>7.3964530000000002</v>
      </c>
      <c r="AH58">
        <f t="shared" si="40"/>
        <v>4.1305610000000001</v>
      </c>
      <c r="AI58">
        <f t="shared" si="40"/>
        <v>3.3735029999999999</v>
      </c>
      <c r="AM58">
        <f t="shared" si="46"/>
        <v>6.0696479999999999</v>
      </c>
      <c r="AN58">
        <f t="shared" si="46"/>
        <v>1.396503</v>
      </c>
      <c r="AO58" t="str">
        <f t="shared" si="46"/>
        <v/>
      </c>
      <c r="AP58" t="str">
        <f t="shared" si="46"/>
        <v/>
      </c>
      <c r="AQ58" t="str">
        <f t="shared" si="46"/>
        <v/>
      </c>
      <c r="AR58" t="str">
        <f t="shared" si="46"/>
        <v/>
      </c>
      <c r="AS58" t="str">
        <f t="shared" si="46"/>
        <v/>
      </c>
      <c r="AT58" t="str">
        <f t="shared" si="46"/>
        <v/>
      </c>
      <c r="AW58">
        <f t="shared" si="47"/>
        <v>2.2791719532744259</v>
      </c>
      <c r="AX58">
        <f t="shared" si="47"/>
        <v>2.2585799112073301</v>
      </c>
      <c r="AY58" t="str">
        <f t="shared" si="47"/>
        <v/>
      </c>
      <c r="AZ58" t="str">
        <f t="shared" si="47"/>
        <v/>
      </c>
      <c r="BA58" t="str">
        <f t="shared" si="47"/>
        <v/>
      </c>
      <c r="BB58" t="str">
        <f t="shared" si="47"/>
        <v/>
      </c>
      <c r="BC58" t="str">
        <f t="shared" si="47"/>
        <v/>
      </c>
      <c r="BD58" t="str">
        <f t="shared" si="47"/>
        <v/>
      </c>
      <c r="BG58">
        <f t="shared" si="48"/>
        <v>4.5755861537440469E-2</v>
      </c>
      <c r="BH58">
        <f t="shared" si="48"/>
        <v>0.13164965823994842</v>
      </c>
      <c r="BI58">
        <f t="shared" si="48"/>
        <v>0</v>
      </c>
      <c r="BJ58">
        <f t="shared" si="48"/>
        <v>0</v>
      </c>
      <c r="BK58">
        <f t="shared" si="48"/>
        <v>0</v>
      </c>
      <c r="BL58">
        <f t="shared" si="48"/>
        <v>0</v>
      </c>
      <c r="BM58">
        <f t="shared" si="48"/>
        <v>0</v>
      </c>
      <c r="BN58">
        <f t="shared" si="48"/>
        <v>0</v>
      </c>
      <c r="BQ58">
        <f t="shared" si="31"/>
        <v>0.17740551977738889</v>
      </c>
      <c r="BR58">
        <f t="shared" si="31"/>
        <v>0.13164965823994842</v>
      </c>
      <c r="BS58">
        <f t="shared" si="31"/>
        <v>0</v>
      </c>
      <c r="BT58">
        <f t="shared" si="31"/>
        <v>0</v>
      </c>
      <c r="BU58">
        <f t="shared" si="31"/>
        <v>0</v>
      </c>
      <c r="BV58">
        <f t="shared" si="31"/>
        <v>0</v>
      </c>
      <c r="BW58">
        <f t="shared" si="31"/>
        <v>0</v>
      </c>
      <c r="BZ58">
        <f t="shared" si="49"/>
        <v>2.2638909445211612</v>
      </c>
      <c r="CA58">
        <f t="shared" si="49"/>
        <v>2.2585799112073301</v>
      </c>
      <c r="CB58" t="str">
        <f t="shared" si="49"/>
        <v/>
      </c>
      <c r="CC58" t="str">
        <f t="shared" si="49"/>
        <v/>
      </c>
      <c r="CD58" t="str">
        <f t="shared" si="49"/>
        <v/>
      </c>
      <c r="CE58" t="str">
        <f t="shared" si="49"/>
        <v/>
      </c>
      <c r="CF58" t="str">
        <f t="shared" si="49"/>
        <v/>
      </c>
      <c r="CI58">
        <f t="shared" si="32"/>
        <v>2.2638909445211612</v>
      </c>
      <c r="CJ58" t="str">
        <f t="shared" si="32"/>
        <v/>
      </c>
      <c r="CK58" t="str">
        <f t="shared" si="32"/>
        <v/>
      </c>
      <c r="CL58" t="str">
        <f t="shared" si="32"/>
        <v/>
      </c>
      <c r="CM58" t="str">
        <f t="shared" si="32"/>
        <v/>
      </c>
      <c r="CN58" t="str">
        <f t="shared" si="32"/>
        <v/>
      </c>
      <c r="CO58" t="str">
        <f t="shared" si="32"/>
        <v/>
      </c>
      <c r="CQ58">
        <f t="shared" si="20"/>
        <v>2.2638909445211612</v>
      </c>
      <c r="CW58">
        <f t="shared" si="50"/>
        <v>0.14885190884395891</v>
      </c>
      <c r="CX58">
        <f t="shared" si="50"/>
        <v>4.7375423054725488E-2</v>
      </c>
      <c r="CY58" t="str">
        <f t="shared" si="50"/>
        <v/>
      </c>
      <c r="CZ58" t="str">
        <f t="shared" si="50"/>
        <v/>
      </c>
      <c r="DA58" t="str">
        <f t="shared" si="50"/>
        <v/>
      </c>
      <c r="DB58" t="str">
        <f t="shared" si="50"/>
        <v/>
      </c>
      <c r="DC58" t="str">
        <f t="shared" si="50"/>
        <v/>
      </c>
      <c r="DD58" t="str">
        <f t="shared" si="45"/>
        <v/>
      </c>
      <c r="DE58" t="str">
        <f t="shared" si="22"/>
        <v/>
      </c>
      <c r="DI58">
        <f t="shared" si="33"/>
        <v>7.3547912157119241E-2</v>
      </c>
      <c r="DJ58">
        <f t="shared" si="33"/>
        <v>4.7375423054725488E-2</v>
      </c>
      <c r="DK58" t="str">
        <f t="shared" si="33"/>
        <v/>
      </c>
      <c r="DL58" t="str">
        <f t="shared" si="33"/>
        <v/>
      </c>
      <c r="DM58" t="str">
        <f t="shared" si="33"/>
        <v/>
      </c>
      <c r="DN58" t="str">
        <f t="shared" si="33"/>
        <v/>
      </c>
      <c r="DO58" t="str">
        <f t="shared" si="33"/>
        <v/>
      </c>
      <c r="DS58">
        <f t="shared" si="34"/>
        <v>7.3547912157119241E-2</v>
      </c>
      <c r="DT58" t="str">
        <f t="shared" si="34"/>
        <v/>
      </c>
      <c r="DU58" t="str">
        <f t="shared" si="34"/>
        <v/>
      </c>
      <c r="DV58" t="str">
        <f t="shared" si="34"/>
        <v/>
      </c>
      <c r="DW58" t="str">
        <f t="shared" si="34"/>
        <v/>
      </c>
      <c r="DX58" t="str">
        <f t="shared" si="34"/>
        <v/>
      </c>
      <c r="DY58" t="str">
        <f t="shared" si="34"/>
        <v/>
      </c>
      <c r="EA58">
        <f t="shared" si="35"/>
        <v>7.3547912157119241E-2</v>
      </c>
      <c r="EC58">
        <f t="shared" si="36"/>
        <v>2.1917041728488655</v>
      </c>
      <c r="ED58">
        <f t="shared" si="37"/>
        <v>2.2774338642623402</v>
      </c>
      <c r="EE58">
        <f t="shared" si="38"/>
        <v>2.2336618904035572</v>
      </c>
      <c r="EF58">
        <v>-0.98149314582967684</v>
      </c>
      <c r="EG58">
        <v>0.18413737853288858</v>
      </c>
      <c r="EH58">
        <v>-0.41101172325634872</v>
      </c>
      <c r="EJ58">
        <f t="shared" ca="1" si="51"/>
        <v>0.39370050644484933</v>
      </c>
      <c r="EK58">
        <f t="shared" ca="1" si="51"/>
        <v>0.27515805369265067</v>
      </c>
      <c r="EL58">
        <f t="shared" ca="1" si="51"/>
        <v>-0.13398299368654654</v>
      </c>
      <c r="EM58">
        <f t="shared" ca="1" si="39"/>
        <v>2</v>
      </c>
      <c r="EN58">
        <f t="shared" ca="1" si="39"/>
        <v>2</v>
      </c>
      <c r="EO58">
        <f t="shared" ca="1" si="39"/>
        <v>1</v>
      </c>
    </row>
    <row r="59" spans="1:145">
      <c r="A59">
        <v>40</v>
      </c>
      <c r="B59">
        <f t="shared" si="26"/>
        <v>15.0234375</v>
      </c>
      <c r="C59">
        <f t="shared" si="27"/>
        <v>0.12092937964470721</v>
      </c>
      <c r="D59">
        <f t="shared" si="28"/>
        <v>2.2704876200908326</v>
      </c>
      <c r="E59">
        <f t="shared" si="29"/>
        <v>7.3156055257128941E-2</v>
      </c>
      <c r="H59">
        <v>8.4860000000000005E-3</v>
      </c>
      <c r="I59">
        <v>6.0786040000000003</v>
      </c>
      <c r="J59">
        <v>1.4033519999999999</v>
      </c>
      <c r="K59">
        <v>8.250864</v>
      </c>
      <c r="L59">
        <v>2.0930559999999998</v>
      </c>
      <c r="M59">
        <v>2.714966</v>
      </c>
      <c r="N59">
        <v>1.4033519999999999</v>
      </c>
      <c r="O59">
        <v>3.7611620000000001</v>
      </c>
      <c r="R59">
        <v>7.4059169999999996</v>
      </c>
      <c r="S59">
        <v>4.1367250000000002</v>
      </c>
      <c r="T59">
        <v>3.3820410000000001</v>
      </c>
      <c r="W59">
        <f t="shared" si="30"/>
        <v>-8.4860000000000005E-3</v>
      </c>
      <c r="X59">
        <f t="shared" si="41"/>
        <v>6.0701179999999999</v>
      </c>
      <c r="Y59">
        <f t="shared" si="41"/>
        <v>1.3948659999999999</v>
      </c>
      <c r="Z59">
        <f t="shared" si="41"/>
        <v>8.2423780000000004</v>
      </c>
      <c r="AA59">
        <f t="shared" si="40"/>
        <v>2.0845699999999998</v>
      </c>
      <c r="AB59">
        <f t="shared" si="40"/>
        <v>2.70648</v>
      </c>
      <c r="AC59">
        <f t="shared" si="40"/>
        <v>1.3948659999999999</v>
      </c>
      <c r="AD59">
        <f t="shared" si="40"/>
        <v>3.7526760000000001</v>
      </c>
      <c r="AE59" t="str">
        <f t="shared" si="40"/>
        <v/>
      </c>
      <c r="AF59" t="str">
        <f t="shared" si="40"/>
        <v/>
      </c>
      <c r="AG59">
        <f t="shared" si="40"/>
        <v>7.3974309999999992</v>
      </c>
      <c r="AH59">
        <f t="shared" si="40"/>
        <v>4.1282389999999998</v>
      </c>
      <c r="AI59">
        <f t="shared" si="40"/>
        <v>3.3735550000000001</v>
      </c>
      <c r="AM59">
        <f t="shared" si="46"/>
        <v>6.0701179999999999</v>
      </c>
      <c r="AN59">
        <f t="shared" si="46"/>
        <v>1.3948659999999999</v>
      </c>
      <c r="AO59" t="str">
        <f t="shared" si="46"/>
        <v/>
      </c>
      <c r="AP59" t="str">
        <f t="shared" si="46"/>
        <v/>
      </c>
      <c r="AQ59" t="str">
        <f t="shared" si="46"/>
        <v/>
      </c>
      <c r="AR59" t="str">
        <f t="shared" si="46"/>
        <v/>
      </c>
      <c r="AS59" t="str">
        <f t="shared" si="46"/>
        <v/>
      </c>
      <c r="AT59" t="str">
        <f t="shared" si="46"/>
        <v/>
      </c>
      <c r="AW59">
        <f t="shared" si="47"/>
        <v>2.2690001246610816</v>
      </c>
      <c r="AX59">
        <f t="shared" si="47"/>
        <v>2.2710148845020988</v>
      </c>
      <c r="AY59" t="str">
        <f t="shared" si="47"/>
        <v/>
      </c>
      <c r="AZ59" t="str">
        <f t="shared" si="47"/>
        <v/>
      </c>
      <c r="BA59" t="str">
        <f t="shared" si="47"/>
        <v/>
      </c>
      <c r="BB59" t="str">
        <f t="shared" si="47"/>
        <v/>
      </c>
      <c r="BC59" t="str">
        <f t="shared" si="47"/>
        <v/>
      </c>
      <c r="BD59" t="str">
        <f t="shared" si="47"/>
        <v/>
      </c>
      <c r="BG59">
        <f t="shared" si="48"/>
        <v>4.6658530581888367E-2</v>
      </c>
      <c r="BH59">
        <f t="shared" si="48"/>
        <v>0.13163101760040899</v>
      </c>
      <c r="BI59">
        <f t="shared" si="48"/>
        <v>0</v>
      </c>
      <c r="BJ59">
        <f t="shared" si="48"/>
        <v>0</v>
      </c>
      <c r="BK59">
        <f t="shared" si="48"/>
        <v>0</v>
      </c>
      <c r="BL59">
        <f t="shared" si="48"/>
        <v>0</v>
      </c>
      <c r="BM59">
        <f t="shared" si="48"/>
        <v>0</v>
      </c>
      <c r="BN59">
        <f t="shared" si="48"/>
        <v>0</v>
      </c>
      <c r="BQ59">
        <f t="shared" si="31"/>
        <v>0.17828954818229736</v>
      </c>
      <c r="BR59">
        <f t="shared" si="31"/>
        <v>0.13163101760040899</v>
      </c>
      <c r="BS59">
        <f t="shared" si="31"/>
        <v>0</v>
      </c>
      <c r="BT59">
        <f t="shared" si="31"/>
        <v>0</v>
      </c>
      <c r="BU59">
        <f t="shared" si="31"/>
        <v>0</v>
      </c>
      <c r="BV59">
        <f t="shared" si="31"/>
        <v>0</v>
      </c>
      <c r="BW59">
        <f t="shared" si="31"/>
        <v>0</v>
      </c>
      <c r="BZ59">
        <f t="shared" si="49"/>
        <v>2.2704876200908326</v>
      </c>
      <c r="CA59">
        <f t="shared" si="49"/>
        <v>2.2710148845020988</v>
      </c>
      <c r="CB59" t="str">
        <f t="shared" si="49"/>
        <v/>
      </c>
      <c r="CC59" t="str">
        <f t="shared" si="49"/>
        <v/>
      </c>
      <c r="CD59" t="str">
        <f t="shared" si="49"/>
        <v/>
      </c>
      <c r="CE59" t="str">
        <f t="shared" si="49"/>
        <v/>
      </c>
      <c r="CF59" t="str">
        <f t="shared" si="49"/>
        <v/>
      </c>
      <c r="CI59">
        <f t="shared" si="32"/>
        <v>2.2704876200908326</v>
      </c>
      <c r="CJ59" t="str">
        <f t="shared" si="32"/>
        <v/>
      </c>
      <c r="CK59" t="str">
        <f t="shared" si="32"/>
        <v/>
      </c>
      <c r="CL59" t="str">
        <f t="shared" si="32"/>
        <v/>
      </c>
      <c r="CM59" t="str">
        <f t="shared" si="32"/>
        <v/>
      </c>
      <c r="CN59" t="str">
        <f t="shared" si="32"/>
        <v/>
      </c>
      <c r="CO59" t="str">
        <f t="shared" si="32"/>
        <v/>
      </c>
      <c r="CQ59">
        <f t="shared" si="20"/>
        <v>2.2704876200908326</v>
      </c>
      <c r="CW59">
        <f t="shared" si="50"/>
        <v>0.14586597438245896</v>
      </c>
      <c r="CX59">
        <f t="shared" si="50"/>
        <v>4.7382965851905816E-2</v>
      </c>
      <c r="CY59" t="str">
        <f t="shared" si="50"/>
        <v/>
      </c>
      <c r="CZ59" t="str">
        <f t="shared" si="50"/>
        <v/>
      </c>
      <c r="DA59" t="str">
        <f t="shared" si="50"/>
        <v/>
      </c>
      <c r="DB59" t="str">
        <f t="shared" si="50"/>
        <v/>
      </c>
      <c r="DC59" t="str">
        <f t="shared" si="50"/>
        <v/>
      </c>
      <c r="DD59" t="str">
        <f t="shared" si="45"/>
        <v/>
      </c>
      <c r="DE59" t="str">
        <f t="shared" si="22"/>
        <v/>
      </c>
      <c r="DI59">
        <f t="shared" si="33"/>
        <v>7.3156055257128941E-2</v>
      </c>
      <c r="DJ59">
        <f t="shared" si="33"/>
        <v>4.7382965851905816E-2</v>
      </c>
      <c r="DK59" t="str">
        <f t="shared" si="33"/>
        <v/>
      </c>
      <c r="DL59" t="str">
        <f t="shared" si="33"/>
        <v/>
      </c>
      <c r="DM59" t="str">
        <f t="shared" si="33"/>
        <v/>
      </c>
      <c r="DN59" t="str">
        <f t="shared" si="33"/>
        <v/>
      </c>
      <c r="DO59" t="str">
        <f t="shared" si="33"/>
        <v/>
      </c>
      <c r="DS59">
        <f t="shared" si="34"/>
        <v>7.3156055257128941E-2</v>
      </c>
      <c r="DT59" t="str">
        <f t="shared" si="34"/>
        <v/>
      </c>
      <c r="DU59" t="str">
        <f t="shared" si="34"/>
        <v/>
      </c>
      <c r="DV59" t="str">
        <f t="shared" si="34"/>
        <v/>
      </c>
      <c r="DW59" t="str">
        <f t="shared" si="34"/>
        <v/>
      </c>
      <c r="DX59" t="str">
        <f t="shared" si="34"/>
        <v/>
      </c>
      <c r="DY59" t="str">
        <f t="shared" si="34"/>
        <v/>
      </c>
      <c r="EA59">
        <f t="shared" si="35"/>
        <v>7.3156055257128941E-2</v>
      </c>
      <c r="EC59">
        <f t="shared" si="36"/>
        <v>2.2950085342089328</v>
      </c>
      <c r="ED59">
        <f t="shared" si="37"/>
        <v>2.1997223600360698</v>
      </c>
      <c r="EE59">
        <f t="shared" si="38"/>
        <v>2.2463653784478819</v>
      </c>
      <c r="EF59">
        <v>0.33518639068104761</v>
      </c>
      <c r="EG59">
        <v>-0.96731924385530232</v>
      </c>
      <c r="EH59">
        <v>-0.32973677377991284</v>
      </c>
      <c r="EJ59">
        <f t="shared" ca="1" si="51"/>
        <v>-0.85972521419318126</v>
      </c>
      <c r="EK59">
        <f t="shared" ca="1" si="51"/>
        <v>1.0523436911208717E-2</v>
      </c>
      <c r="EL59">
        <f t="shared" ca="1" si="51"/>
        <v>-0.85887807253362047</v>
      </c>
      <c r="EM59">
        <f t="shared" ca="1" si="39"/>
        <v>1</v>
      </c>
      <c r="EN59">
        <f t="shared" ca="1" si="39"/>
        <v>2</v>
      </c>
      <c r="EO59">
        <f t="shared" ca="1" si="39"/>
        <v>1</v>
      </c>
    </row>
    <row r="60" spans="1:145">
      <c r="A60">
        <v>41</v>
      </c>
      <c r="B60">
        <f t="shared" si="26"/>
        <v>15.2265625</v>
      </c>
      <c r="C60">
        <f t="shared" si="27"/>
        <v>0.12092937964470721</v>
      </c>
      <c r="D60">
        <f t="shared" si="28"/>
        <v>2.3091266824961756</v>
      </c>
      <c r="E60">
        <f t="shared" si="29"/>
        <v>7.5352070985662448E-2</v>
      </c>
      <c r="H60">
        <v>1.0038E-2</v>
      </c>
      <c r="I60">
        <v>6.077826</v>
      </c>
      <c r="J60">
        <v>1.400415</v>
      </c>
      <c r="K60">
        <v>8.24892</v>
      </c>
      <c r="L60">
        <v>2.0927600000000002</v>
      </c>
      <c r="M60">
        <v>2.7144439999999999</v>
      </c>
      <c r="N60">
        <v>1.400415</v>
      </c>
      <c r="O60">
        <v>3.7550659999999998</v>
      </c>
      <c r="R60">
        <v>7.4027630000000002</v>
      </c>
      <c r="S60">
        <v>4.1290100000000001</v>
      </c>
      <c r="T60">
        <v>3.379794</v>
      </c>
      <c r="W60">
        <f t="shared" si="30"/>
        <v>-1.0038E-2</v>
      </c>
      <c r="X60">
        <f t="shared" si="41"/>
        <v>6.0677880000000002</v>
      </c>
      <c r="Y60">
        <f t="shared" si="41"/>
        <v>1.390377</v>
      </c>
      <c r="Z60">
        <f t="shared" si="41"/>
        <v>8.2388820000000003</v>
      </c>
      <c r="AA60">
        <f t="shared" si="40"/>
        <v>2.082722</v>
      </c>
      <c r="AB60">
        <f t="shared" si="40"/>
        <v>2.7044059999999996</v>
      </c>
      <c r="AC60">
        <f t="shared" si="40"/>
        <v>1.390377</v>
      </c>
      <c r="AD60">
        <f t="shared" si="40"/>
        <v>3.7450279999999996</v>
      </c>
      <c r="AE60" t="str">
        <f t="shared" si="40"/>
        <v/>
      </c>
      <c r="AF60" t="str">
        <f t="shared" si="40"/>
        <v/>
      </c>
      <c r="AG60">
        <f t="shared" si="40"/>
        <v>7.3927250000000004</v>
      </c>
      <c r="AH60">
        <f t="shared" si="40"/>
        <v>4.1189720000000003</v>
      </c>
      <c r="AI60">
        <f t="shared" si="40"/>
        <v>3.3697559999999998</v>
      </c>
      <c r="AM60">
        <f t="shared" si="46"/>
        <v>6.0677880000000002</v>
      </c>
      <c r="AN60">
        <f t="shared" si="46"/>
        <v>1.390377</v>
      </c>
      <c r="AO60" t="str">
        <f t="shared" si="46"/>
        <v/>
      </c>
      <c r="AP60" t="str">
        <f t="shared" si="46"/>
        <v/>
      </c>
      <c r="AQ60" t="str">
        <f t="shared" si="46"/>
        <v/>
      </c>
      <c r="AR60" t="str">
        <f t="shared" si="46"/>
        <v/>
      </c>
      <c r="AS60" t="str">
        <f t="shared" si="46"/>
        <v/>
      </c>
      <c r="AT60" t="str">
        <f t="shared" si="46"/>
        <v/>
      </c>
      <c r="AW60">
        <f t="shared" si="47"/>
        <v>2.3215109550393676</v>
      </c>
      <c r="AX60">
        <f t="shared" si="47"/>
        <v>2.3051515671629952</v>
      </c>
      <c r="AY60" t="str">
        <f t="shared" si="47"/>
        <v/>
      </c>
      <c r="AZ60" t="str">
        <f t="shared" si="47"/>
        <v/>
      </c>
      <c r="BA60" t="str">
        <f t="shared" si="47"/>
        <v/>
      </c>
      <c r="BB60" t="str">
        <f t="shared" si="47"/>
        <v/>
      </c>
      <c r="BC60" t="str">
        <f t="shared" si="47"/>
        <v/>
      </c>
      <c r="BD60" t="str">
        <f t="shared" si="47"/>
        <v/>
      </c>
      <c r="BG60">
        <f t="shared" si="48"/>
        <v>4.2145769123451332E-2</v>
      </c>
      <c r="BH60">
        <f t="shared" si="48"/>
        <v>0.13130303088580847</v>
      </c>
      <c r="BI60">
        <f t="shared" si="48"/>
        <v>0</v>
      </c>
      <c r="BJ60">
        <f t="shared" si="48"/>
        <v>0</v>
      </c>
      <c r="BK60">
        <f t="shared" si="48"/>
        <v>0</v>
      </c>
      <c r="BL60">
        <f t="shared" si="48"/>
        <v>0</v>
      </c>
      <c r="BM60">
        <f t="shared" si="48"/>
        <v>0</v>
      </c>
      <c r="BN60">
        <f t="shared" si="48"/>
        <v>0</v>
      </c>
      <c r="BQ60">
        <f t="shared" si="31"/>
        <v>0.1734488000092598</v>
      </c>
      <c r="BR60">
        <f t="shared" si="31"/>
        <v>0.13130303088580847</v>
      </c>
      <c r="BS60">
        <f t="shared" si="31"/>
        <v>0</v>
      </c>
      <c r="BT60">
        <f t="shared" si="31"/>
        <v>0</v>
      </c>
      <c r="BU60">
        <f t="shared" si="31"/>
        <v>0</v>
      </c>
      <c r="BV60">
        <f t="shared" si="31"/>
        <v>0</v>
      </c>
      <c r="BW60">
        <f t="shared" si="31"/>
        <v>0</v>
      </c>
      <c r="BZ60">
        <f t="shared" si="49"/>
        <v>2.3091266824961756</v>
      </c>
      <c r="CA60">
        <f t="shared" si="49"/>
        <v>2.3051515671629952</v>
      </c>
      <c r="CB60" t="str">
        <f t="shared" si="49"/>
        <v/>
      </c>
      <c r="CC60" t="str">
        <f t="shared" si="49"/>
        <v/>
      </c>
      <c r="CD60" t="str">
        <f t="shared" si="49"/>
        <v/>
      </c>
      <c r="CE60" t="str">
        <f t="shared" si="49"/>
        <v/>
      </c>
      <c r="CF60" t="str">
        <f t="shared" si="49"/>
        <v/>
      </c>
      <c r="CI60">
        <f t="shared" si="32"/>
        <v>2.3091266824961756</v>
      </c>
      <c r="CJ60" t="str">
        <f t="shared" si="32"/>
        <v/>
      </c>
      <c r="CK60" t="str">
        <f t="shared" si="32"/>
        <v/>
      </c>
      <c r="CL60" t="str">
        <f t="shared" si="32"/>
        <v/>
      </c>
      <c r="CM60" t="str">
        <f t="shared" si="32"/>
        <v/>
      </c>
      <c r="CN60" t="str">
        <f t="shared" si="32"/>
        <v/>
      </c>
      <c r="CO60" t="str">
        <f t="shared" si="32"/>
        <v/>
      </c>
      <c r="CQ60">
        <f t="shared" si="20"/>
        <v>2.3091266824961756</v>
      </c>
      <c r="CW60">
        <f t="shared" si="50"/>
        <v>0.16207383982612308</v>
      </c>
      <c r="CX60">
        <f t="shared" si="50"/>
        <v>4.7516036867714245E-2</v>
      </c>
      <c r="CY60" t="str">
        <f t="shared" si="50"/>
        <v/>
      </c>
      <c r="CZ60" t="str">
        <f t="shared" si="50"/>
        <v/>
      </c>
      <c r="DA60" t="str">
        <f t="shared" si="50"/>
        <v/>
      </c>
      <c r="DB60" t="str">
        <f t="shared" si="50"/>
        <v/>
      </c>
      <c r="DC60" t="str">
        <f t="shared" si="50"/>
        <v/>
      </c>
      <c r="DD60" t="str">
        <f t="shared" si="45"/>
        <v/>
      </c>
      <c r="DE60" t="str">
        <f t="shared" si="22"/>
        <v/>
      </c>
      <c r="DI60">
        <f t="shared" si="33"/>
        <v>7.5352070985662448E-2</v>
      </c>
      <c r="DJ60">
        <f t="shared" si="33"/>
        <v>4.7516036867714245E-2</v>
      </c>
      <c r="DK60" t="str">
        <f t="shared" si="33"/>
        <v/>
      </c>
      <c r="DL60" t="str">
        <f t="shared" si="33"/>
        <v/>
      </c>
      <c r="DM60" t="str">
        <f t="shared" si="33"/>
        <v/>
      </c>
      <c r="DN60" t="str">
        <f t="shared" si="33"/>
        <v/>
      </c>
      <c r="DO60" t="str">
        <f t="shared" si="33"/>
        <v/>
      </c>
      <c r="DS60">
        <f t="shared" si="34"/>
        <v>7.5352070985662448E-2</v>
      </c>
      <c r="DT60" t="str">
        <f t="shared" si="34"/>
        <v/>
      </c>
      <c r="DU60" t="str">
        <f t="shared" si="34"/>
        <v/>
      </c>
      <c r="DV60" t="str">
        <f t="shared" si="34"/>
        <v/>
      </c>
      <c r="DW60" t="str">
        <f t="shared" si="34"/>
        <v/>
      </c>
      <c r="DX60" t="str">
        <f t="shared" si="34"/>
        <v/>
      </c>
      <c r="DY60" t="str">
        <f t="shared" si="34"/>
        <v/>
      </c>
      <c r="EA60">
        <f t="shared" si="35"/>
        <v>7.5352070985662448E-2</v>
      </c>
      <c r="EC60">
        <f t="shared" si="36"/>
        <v>2.3290414987524404</v>
      </c>
      <c r="ED60">
        <f t="shared" si="37"/>
        <v>2.3669735153734921</v>
      </c>
      <c r="EE60">
        <f t="shared" si="38"/>
        <v>2.3083125311950967</v>
      </c>
      <c r="EF60">
        <v>0.2642902311212374</v>
      </c>
      <c r="EG60">
        <v>0.76768736573044127</v>
      </c>
      <c r="EH60">
        <v>-1.0804630721213071E-2</v>
      </c>
      <c r="EJ60">
        <f t="shared" ca="1" si="51"/>
        <v>-0.95141223594887636</v>
      </c>
      <c r="EK60">
        <f t="shared" ca="1" si="51"/>
        <v>0.13483822193022399</v>
      </c>
      <c r="EL60">
        <f t="shared" ca="1" si="51"/>
        <v>0.72157574951037851</v>
      </c>
      <c r="EM60">
        <f t="shared" ca="1" si="39"/>
        <v>1</v>
      </c>
      <c r="EN60">
        <f t="shared" ca="1" si="39"/>
        <v>2</v>
      </c>
      <c r="EO60">
        <f t="shared" ca="1" si="39"/>
        <v>2</v>
      </c>
    </row>
    <row r="61" spans="1:145">
      <c r="A61">
        <v>42</v>
      </c>
      <c r="B61">
        <f t="shared" si="26"/>
        <v>15.4296875</v>
      </c>
      <c r="C61">
        <f t="shared" si="27"/>
        <v>0.12092937964470721</v>
      </c>
      <c r="D61">
        <f t="shared" si="28"/>
        <v>2.3337437328424726</v>
      </c>
      <c r="E61">
        <f t="shared" si="29"/>
        <v>7.6073829247979313E-2</v>
      </c>
      <c r="H61">
        <v>1.0916E-2</v>
      </c>
      <c r="I61">
        <v>6.0782239999999996</v>
      </c>
      <c r="J61">
        <v>1.3975169999999999</v>
      </c>
      <c r="K61">
        <v>8.2506719999999998</v>
      </c>
      <c r="L61">
        <v>2.0929329999999999</v>
      </c>
      <c r="M61">
        <v>2.7150080000000001</v>
      </c>
      <c r="N61">
        <v>1.3975169999999999</v>
      </c>
      <c r="O61">
        <v>3.7512300000000001</v>
      </c>
      <c r="R61">
        <v>7.4031570000000002</v>
      </c>
      <c r="S61">
        <v>4.1274879999999996</v>
      </c>
      <c r="T61">
        <v>3.3791000000000002</v>
      </c>
      <c r="W61">
        <f t="shared" si="30"/>
        <v>-1.0916E-2</v>
      </c>
      <c r="X61">
        <f t="shared" si="41"/>
        <v>6.0673079999999997</v>
      </c>
      <c r="Y61">
        <f t="shared" si="41"/>
        <v>1.386601</v>
      </c>
      <c r="Z61">
        <f t="shared" si="41"/>
        <v>8.2397559999999999</v>
      </c>
      <c r="AA61">
        <f t="shared" si="40"/>
        <v>2.082017</v>
      </c>
      <c r="AB61">
        <f t="shared" si="40"/>
        <v>2.7040920000000002</v>
      </c>
      <c r="AC61">
        <f t="shared" si="40"/>
        <v>1.386601</v>
      </c>
      <c r="AD61">
        <f t="shared" si="40"/>
        <v>3.7403140000000001</v>
      </c>
      <c r="AE61" t="str">
        <f t="shared" si="40"/>
        <v/>
      </c>
      <c r="AF61" t="str">
        <f t="shared" si="40"/>
        <v/>
      </c>
      <c r="AG61">
        <f t="shared" si="40"/>
        <v>7.3922410000000003</v>
      </c>
      <c r="AH61">
        <f t="shared" si="40"/>
        <v>4.1165719999999997</v>
      </c>
      <c r="AI61">
        <f t="shared" si="40"/>
        <v>3.3681840000000003</v>
      </c>
      <c r="AM61">
        <f t="shared" si="46"/>
        <v>6.0673079999999997</v>
      </c>
      <c r="AN61">
        <f t="shared" si="46"/>
        <v>1.386601</v>
      </c>
      <c r="AO61" t="str">
        <f t="shared" si="46"/>
        <v/>
      </c>
      <c r="AP61" t="str">
        <f t="shared" si="46"/>
        <v/>
      </c>
      <c r="AQ61" t="str">
        <f t="shared" si="46"/>
        <v/>
      </c>
      <c r="AR61" t="str">
        <f t="shared" si="46"/>
        <v/>
      </c>
      <c r="AS61" t="str">
        <f t="shared" si="46"/>
        <v/>
      </c>
      <c r="AT61" t="str">
        <f t="shared" si="46"/>
        <v/>
      </c>
      <c r="AW61">
        <f t="shared" si="47"/>
        <v>2.3330290352090861</v>
      </c>
      <c r="AX61">
        <f t="shared" si="47"/>
        <v>2.3339690252978755</v>
      </c>
      <c r="AY61" t="str">
        <f t="shared" si="47"/>
        <v/>
      </c>
      <c r="AZ61" t="str">
        <f t="shared" si="47"/>
        <v/>
      </c>
      <c r="BA61" t="str">
        <f t="shared" si="47"/>
        <v/>
      </c>
      <c r="BB61" t="str">
        <f t="shared" si="47"/>
        <v/>
      </c>
      <c r="BC61" t="str">
        <f t="shared" si="47"/>
        <v/>
      </c>
      <c r="BD61" t="str">
        <f t="shared" si="47"/>
        <v/>
      </c>
      <c r="BG61">
        <f t="shared" si="48"/>
        <v>4.1204328491330044E-2</v>
      </c>
      <c r="BH61">
        <f t="shared" si="48"/>
        <v>0.13071292602935197</v>
      </c>
      <c r="BI61">
        <f t="shared" si="48"/>
        <v>0</v>
      </c>
      <c r="BJ61">
        <f t="shared" si="48"/>
        <v>0</v>
      </c>
      <c r="BK61">
        <f t="shared" si="48"/>
        <v>0</v>
      </c>
      <c r="BL61">
        <f t="shared" si="48"/>
        <v>0</v>
      </c>
      <c r="BM61">
        <f t="shared" si="48"/>
        <v>0</v>
      </c>
      <c r="BN61">
        <f t="shared" si="48"/>
        <v>0</v>
      </c>
      <c r="BQ61">
        <f t="shared" si="31"/>
        <v>0.17191725452068202</v>
      </c>
      <c r="BR61">
        <f t="shared" si="31"/>
        <v>0.13071292602935197</v>
      </c>
      <c r="BS61">
        <f t="shared" si="31"/>
        <v>0</v>
      </c>
      <c r="BT61">
        <f t="shared" si="31"/>
        <v>0</v>
      </c>
      <c r="BU61">
        <f t="shared" si="31"/>
        <v>0</v>
      </c>
      <c r="BV61">
        <f t="shared" si="31"/>
        <v>0</v>
      </c>
      <c r="BW61">
        <f t="shared" si="31"/>
        <v>0</v>
      </c>
      <c r="BZ61">
        <f t="shared" si="49"/>
        <v>2.3337437328424726</v>
      </c>
      <c r="CA61">
        <f t="shared" si="49"/>
        <v>2.3339690252978755</v>
      </c>
      <c r="CB61" t="str">
        <f t="shared" si="49"/>
        <v/>
      </c>
      <c r="CC61" t="str">
        <f t="shared" si="49"/>
        <v/>
      </c>
      <c r="CD61" t="str">
        <f t="shared" si="49"/>
        <v/>
      </c>
      <c r="CE61" t="str">
        <f t="shared" si="49"/>
        <v/>
      </c>
      <c r="CF61" t="str">
        <f t="shared" si="49"/>
        <v/>
      </c>
      <c r="CI61">
        <f t="shared" si="32"/>
        <v>2.3337437328424726</v>
      </c>
      <c r="CJ61" t="str">
        <f t="shared" si="32"/>
        <v/>
      </c>
      <c r="CK61" t="str">
        <f t="shared" si="32"/>
        <v/>
      </c>
      <c r="CL61" t="str">
        <f t="shared" si="32"/>
        <v/>
      </c>
      <c r="CM61" t="str">
        <f t="shared" si="32"/>
        <v/>
      </c>
      <c r="CN61" t="str">
        <f t="shared" si="32"/>
        <v/>
      </c>
      <c r="CO61" t="str">
        <f t="shared" si="32"/>
        <v/>
      </c>
      <c r="CQ61">
        <f t="shared" si="20"/>
        <v>2.3337437328424726</v>
      </c>
      <c r="CW61">
        <f t="shared" si="50"/>
        <v>0.16590312386143011</v>
      </c>
      <c r="CX61">
        <f t="shared" si="50"/>
        <v>4.7757151809621451E-2</v>
      </c>
      <c r="CY61" t="str">
        <f t="shared" si="50"/>
        <v/>
      </c>
      <c r="CZ61" t="str">
        <f t="shared" si="50"/>
        <v/>
      </c>
      <c r="DA61" t="str">
        <f t="shared" si="50"/>
        <v/>
      </c>
      <c r="DB61" t="str">
        <f t="shared" si="50"/>
        <v/>
      </c>
      <c r="DC61" t="str">
        <f t="shared" si="50"/>
        <v/>
      </c>
      <c r="DD61" t="str">
        <f t="shared" si="45"/>
        <v/>
      </c>
      <c r="DE61" t="str">
        <f t="shared" si="22"/>
        <v/>
      </c>
      <c r="DI61">
        <f t="shared" si="33"/>
        <v>7.6073829247979313E-2</v>
      </c>
      <c r="DJ61">
        <f t="shared" si="33"/>
        <v>4.7757151809621451E-2</v>
      </c>
      <c r="DK61" t="str">
        <f t="shared" si="33"/>
        <v/>
      </c>
      <c r="DL61" t="str">
        <f t="shared" si="33"/>
        <v/>
      </c>
      <c r="DM61" t="str">
        <f t="shared" si="33"/>
        <v/>
      </c>
      <c r="DN61" t="str">
        <f t="shared" si="33"/>
        <v/>
      </c>
      <c r="DO61" t="str">
        <f t="shared" si="33"/>
        <v/>
      </c>
      <c r="DS61">
        <f t="shared" si="34"/>
        <v>7.6073829247979313E-2</v>
      </c>
      <c r="DT61" t="str">
        <f t="shared" si="34"/>
        <v/>
      </c>
      <c r="DU61" t="str">
        <f t="shared" si="34"/>
        <v/>
      </c>
      <c r="DV61" t="str">
        <f t="shared" si="34"/>
        <v/>
      </c>
      <c r="DW61" t="str">
        <f t="shared" si="34"/>
        <v/>
      </c>
      <c r="DX61" t="str">
        <f t="shared" si="34"/>
        <v/>
      </c>
      <c r="DY61" t="str">
        <f t="shared" si="34"/>
        <v/>
      </c>
      <c r="EA61">
        <f t="shared" si="35"/>
        <v>7.6073829247979313E-2</v>
      </c>
      <c r="EC61">
        <f t="shared" si="36"/>
        <v>2.3390562414313405</v>
      </c>
      <c r="ED61">
        <f t="shared" si="37"/>
        <v>2.2661306900080165</v>
      </c>
      <c r="EE61">
        <f t="shared" si="38"/>
        <v>2.2583288784103308</v>
      </c>
      <c r="EF61">
        <v>6.9833589834825793E-2</v>
      </c>
      <c r="EG61">
        <v>-0.88878190440573823</v>
      </c>
      <c r="EH61">
        <v>-0.99133769362799584</v>
      </c>
      <c r="EJ61">
        <f t="shared" ca="1" si="51"/>
        <v>-0.55082476378527734</v>
      </c>
      <c r="EK61">
        <f t="shared" ca="1" si="51"/>
        <v>0.90425751814547284</v>
      </c>
      <c r="EL61">
        <f t="shared" ca="1" si="51"/>
        <v>0.31670141751782288</v>
      </c>
      <c r="EM61">
        <f t="shared" ca="1" si="39"/>
        <v>1</v>
      </c>
      <c r="EN61">
        <f t="shared" ca="1" si="39"/>
        <v>2</v>
      </c>
      <c r="EO61">
        <f t="shared" ca="1" si="39"/>
        <v>2</v>
      </c>
    </row>
    <row r="62" spans="1:145">
      <c r="A62">
        <v>43</v>
      </c>
      <c r="B62">
        <f t="shared" si="26"/>
        <v>15.6328125</v>
      </c>
      <c r="C62">
        <f t="shared" si="27"/>
        <v>0.12092937964470721</v>
      </c>
      <c r="D62">
        <f t="shared" si="28"/>
        <v>2.3676320511200126</v>
      </c>
      <c r="E62">
        <f t="shared" si="29"/>
        <v>7.859031223896136E-2</v>
      </c>
      <c r="H62">
        <v>1.1991E-2</v>
      </c>
      <c r="I62">
        <v>6.0771290000000002</v>
      </c>
      <c r="J62">
        <v>1.3949830000000001</v>
      </c>
      <c r="K62">
        <v>8.2494449999999997</v>
      </c>
      <c r="L62">
        <v>2.0939079999999999</v>
      </c>
      <c r="M62">
        <v>2.715522</v>
      </c>
      <c r="N62">
        <v>1.3949830000000001</v>
      </c>
      <c r="O62">
        <v>3.7461720000000001</v>
      </c>
      <c r="R62">
        <v>7.4011950000000004</v>
      </c>
      <c r="S62">
        <v>4.1224939999999997</v>
      </c>
      <c r="T62">
        <v>3.3774500000000001</v>
      </c>
      <c r="W62">
        <f t="shared" si="30"/>
        <v>-1.1991E-2</v>
      </c>
      <c r="X62">
        <f t="shared" si="41"/>
        <v>6.0651380000000001</v>
      </c>
      <c r="Y62">
        <f t="shared" si="41"/>
        <v>1.382992</v>
      </c>
      <c r="Z62">
        <f t="shared" si="41"/>
        <v>8.2374539999999996</v>
      </c>
      <c r="AA62">
        <f t="shared" si="40"/>
        <v>2.0819169999999998</v>
      </c>
      <c r="AB62">
        <f t="shared" si="40"/>
        <v>2.7035309999999999</v>
      </c>
      <c r="AC62">
        <f t="shared" si="40"/>
        <v>1.382992</v>
      </c>
      <c r="AD62">
        <f t="shared" si="40"/>
        <v>3.734181</v>
      </c>
      <c r="AE62" t="str">
        <f t="shared" si="40"/>
        <v/>
      </c>
      <c r="AF62" t="str">
        <f t="shared" si="40"/>
        <v/>
      </c>
      <c r="AG62">
        <f t="shared" si="40"/>
        <v>7.3892040000000003</v>
      </c>
      <c r="AH62">
        <f t="shared" si="40"/>
        <v>4.1105029999999996</v>
      </c>
      <c r="AI62">
        <f t="shared" si="40"/>
        <v>3.365459</v>
      </c>
      <c r="AM62">
        <f t="shared" si="46"/>
        <v>6.0651380000000001</v>
      </c>
      <c r="AN62">
        <f t="shared" si="46"/>
        <v>1.382992</v>
      </c>
      <c r="AO62" t="str">
        <f t="shared" si="46"/>
        <v/>
      </c>
      <c r="AP62" t="str">
        <f t="shared" si="46"/>
        <v/>
      </c>
      <c r="AQ62" t="str">
        <f t="shared" si="46"/>
        <v/>
      </c>
      <c r="AR62" t="str">
        <f t="shared" si="46"/>
        <v/>
      </c>
      <c r="AS62" t="str">
        <f t="shared" si="46"/>
        <v/>
      </c>
      <c r="AT62" t="str">
        <f t="shared" si="46"/>
        <v/>
      </c>
      <c r="AW62">
        <f t="shared" si="47"/>
        <v>2.388643782229698</v>
      </c>
      <c r="AX62">
        <f t="shared" si="47"/>
        <v>2.3616627855051298</v>
      </c>
      <c r="AY62" t="str">
        <f t="shared" si="47"/>
        <v/>
      </c>
      <c r="AZ62" t="str">
        <f t="shared" si="47"/>
        <v/>
      </c>
      <c r="BA62" t="str">
        <f t="shared" si="47"/>
        <v/>
      </c>
      <c r="BB62" t="str">
        <f t="shared" si="47"/>
        <v/>
      </c>
      <c r="BC62" t="str">
        <f t="shared" si="47"/>
        <v/>
      </c>
      <c r="BD62" t="str">
        <f t="shared" si="47"/>
        <v/>
      </c>
      <c r="BG62">
        <f t="shared" si="48"/>
        <v>3.6898038912958391E-2</v>
      </c>
      <c r="BH62">
        <f t="shared" si="48"/>
        <v>0.1298805786394906</v>
      </c>
      <c r="BI62">
        <f t="shared" si="48"/>
        <v>0</v>
      </c>
      <c r="BJ62">
        <f t="shared" si="48"/>
        <v>0</v>
      </c>
      <c r="BK62">
        <f t="shared" si="48"/>
        <v>0</v>
      </c>
      <c r="BL62">
        <f t="shared" si="48"/>
        <v>0</v>
      </c>
      <c r="BM62">
        <f t="shared" si="48"/>
        <v>0</v>
      </c>
      <c r="BN62">
        <f t="shared" si="48"/>
        <v>0</v>
      </c>
      <c r="BQ62">
        <f t="shared" si="31"/>
        <v>0.16677861755244899</v>
      </c>
      <c r="BR62">
        <f t="shared" si="31"/>
        <v>0.1298805786394906</v>
      </c>
      <c r="BS62">
        <f t="shared" si="31"/>
        <v>0</v>
      </c>
      <c r="BT62">
        <f t="shared" si="31"/>
        <v>0</v>
      </c>
      <c r="BU62">
        <f t="shared" si="31"/>
        <v>0</v>
      </c>
      <c r="BV62">
        <f t="shared" si="31"/>
        <v>0</v>
      </c>
      <c r="BW62">
        <f t="shared" si="31"/>
        <v>0</v>
      </c>
      <c r="BZ62">
        <f t="shared" si="49"/>
        <v>2.3676320511200126</v>
      </c>
      <c r="CA62">
        <f t="shared" si="49"/>
        <v>2.3616627855051298</v>
      </c>
      <c r="CB62" t="str">
        <f t="shared" si="49"/>
        <v/>
      </c>
      <c r="CC62" t="str">
        <f t="shared" si="49"/>
        <v/>
      </c>
      <c r="CD62" t="str">
        <f t="shared" si="49"/>
        <v/>
      </c>
      <c r="CE62" t="str">
        <f t="shared" si="49"/>
        <v/>
      </c>
      <c r="CF62" t="str">
        <f t="shared" si="49"/>
        <v/>
      </c>
      <c r="CI62">
        <f t="shared" si="32"/>
        <v>2.3676320511200126</v>
      </c>
      <c r="CJ62" t="str">
        <f t="shared" si="32"/>
        <v/>
      </c>
      <c r="CK62" t="str">
        <f t="shared" si="32"/>
        <v/>
      </c>
      <c r="CL62" t="str">
        <f t="shared" si="32"/>
        <v/>
      </c>
      <c r="CM62" t="str">
        <f t="shared" si="32"/>
        <v/>
      </c>
      <c r="CN62" t="str">
        <f t="shared" si="32"/>
        <v/>
      </c>
      <c r="CO62" t="str">
        <f t="shared" si="32"/>
        <v/>
      </c>
      <c r="CQ62">
        <f t="shared" si="20"/>
        <v>2.3676320511200126</v>
      </c>
      <c r="CW62">
        <f t="shared" si="50"/>
        <v>0.1859122449423678</v>
      </c>
      <c r="CX62">
        <f t="shared" si="50"/>
        <v>4.8101005134040968E-2</v>
      </c>
      <c r="CY62" t="str">
        <f t="shared" si="50"/>
        <v/>
      </c>
      <c r="CZ62" t="str">
        <f t="shared" si="50"/>
        <v/>
      </c>
      <c r="DA62" t="str">
        <f t="shared" si="50"/>
        <v/>
      </c>
      <c r="DB62" t="str">
        <f t="shared" si="50"/>
        <v/>
      </c>
      <c r="DC62" t="str">
        <f t="shared" si="50"/>
        <v/>
      </c>
      <c r="DD62" t="str">
        <f t="shared" si="45"/>
        <v/>
      </c>
      <c r="DE62" t="str">
        <f t="shared" si="22"/>
        <v/>
      </c>
      <c r="DI62">
        <f t="shared" si="33"/>
        <v>7.859031223896136E-2</v>
      </c>
      <c r="DJ62">
        <f t="shared" si="33"/>
        <v>4.8101005134040968E-2</v>
      </c>
      <c r="DK62" t="str">
        <f t="shared" si="33"/>
        <v/>
      </c>
      <c r="DL62" t="str">
        <f t="shared" si="33"/>
        <v/>
      </c>
      <c r="DM62" t="str">
        <f t="shared" si="33"/>
        <v/>
      </c>
      <c r="DN62" t="str">
        <f t="shared" si="33"/>
        <v/>
      </c>
      <c r="DO62" t="str">
        <f t="shared" si="33"/>
        <v/>
      </c>
      <c r="DS62">
        <f t="shared" si="34"/>
        <v>7.859031223896136E-2</v>
      </c>
      <c r="DT62" t="str">
        <f t="shared" si="34"/>
        <v/>
      </c>
      <c r="DU62" t="str">
        <f t="shared" si="34"/>
        <v/>
      </c>
      <c r="DV62" t="str">
        <f t="shared" si="34"/>
        <v/>
      </c>
      <c r="DW62" t="str">
        <f t="shared" si="34"/>
        <v/>
      </c>
      <c r="DX62" t="str">
        <f t="shared" si="34"/>
        <v/>
      </c>
      <c r="DY62" t="str">
        <f t="shared" si="34"/>
        <v/>
      </c>
      <c r="EA62">
        <f t="shared" si="35"/>
        <v>7.859031223896136E-2</v>
      </c>
      <c r="EC62">
        <f t="shared" si="36"/>
        <v>2.4104519355311398</v>
      </c>
      <c r="ED62">
        <f t="shared" si="37"/>
        <v>2.3369115765026041</v>
      </c>
      <c r="EE62">
        <f t="shared" si="38"/>
        <v>2.3040766313760983</v>
      </c>
      <c r="EF62">
        <v>0.5448493992609319</v>
      </c>
      <c r="EG62">
        <v>-0.39089391226745862</v>
      </c>
      <c r="EH62">
        <v>-0.80869280110082542</v>
      </c>
      <c r="EJ62">
        <f t="shared" ca="1" si="51"/>
        <v>2.6781477125069508E-2</v>
      </c>
      <c r="EK62">
        <f t="shared" ca="1" si="51"/>
        <v>-0.45104445210607325</v>
      </c>
      <c r="EL62">
        <f t="shared" ca="1" si="51"/>
        <v>-0.90222299802474015</v>
      </c>
      <c r="EM62">
        <f t="shared" ca="1" si="39"/>
        <v>2</v>
      </c>
      <c r="EN62">
        <f t="shared" ca="1" si="39"/>
        <v>1</v>
      </c>
      <c r="EO62">
        <f t="shared" ca="1" si="39"/>
        <v>1</v>
      </c>
    </row>
    <row r="63" spans="1:145">
      <c r="A63">
        <v>44</v>
      </c>
      <c r="B63">
        <f t="shared" si="26"/>
        <v>15.8359375</v>
      </c>
      <c r="C63">
        <f t="shared" si="27"/>
        <v>0.12092937964470721</v>
      </c>
      <c r="D63">
        <f t="shared" si="28"/>
        <v>2.3847168857407679</v>
      </c>
      <c r="E63">
        <f t="shared" si="29"/>
        <v>7.9125076371779235E-2</v>
      </c>
      <c r="H63">
        <v>1.0454E-2</v>
      </c>
      <c r="I63">
        <v>6.0754669999999997</v>
      </c>
      <c r="J63">
        <v>1.39073</v>
      </c>
      <c r="K63">
        <v>8.2508420000000005</v>
      </c>
      <c r="L63">
        <v>2.0930399999999998</v>
      </c>
      <c r="M63">
        <v>2.714715</v>
      </c>
      <c r="N63">
        <v>1.39073</v>
      </c>
      <c r="O63">
        <v>3.7393939999999999</v>
      </c>
      <c r="R63">
        <v>7.4003290000000002</v>
      </c>
      <c r="S63">
        <v>4.1183069999999997</v>
      </c>
      <c r="T63">
        <v>3.3744909999999999</v>
      </c>
      <c r="W63">
        <f t="shared" si="30"/>
        <v>-1.0454E-2</v>
      </c>
      <c r="X63">
        <f t="shared" si="41"/>
        <v>6.0650129999999995</v>
      </c>
      <c r="Y63">
        <f t="shared" si="41"/>
        <v>1.3802760000000001</v>
      </c>
      <c r="Z63">
        <f t="shared" si="41"/>
        <v>8.2403880000000012</v>
      </c>
      <c r="AA63">
        <f t="shared" si="40"/>
        <v>2.0825859999999996</v>
      </c>
      <c r="AB63">
        <f t="shared" si="40"/>
        <v>2.7042609999999998</v>
      </c>
      <c r="AC63">
        <f t="shared" si="40"/>
        <v>1.3802760000000001</v>
      </c>
      <c r="AD63">
        <f t="shared" si="40"/>
        <v>3.7289399999999997</v>
      </c>
      <c r="AE63" t="str">
        <f t="shared" si="40"/>
        <v/>
      </c>
      <c r="AF63" t="str">
        <f t="shared" si="40"/>
        <v/>
      </c>
      <c r="AG63">
        <f t="shared" si="40"/>
        <v>7.389875</v>
      </c>
      <c r="AH63">
        <f t="shared" si="40"/>
        <v>4.1078529999999995</v>
      </c>
      <c r="AI63">
        <f t="shared" si="40"/>
        <v>3.3640369999999997</v>
      </c>
      <c r="AM63">
        <f t="shared" si="46"/>
        <v>6.0650129999999995</v>
      </c>
      <c r="AN63">
        <f t="shared" si="46"/>
        <v>1.3802760000000001</v>
      </c>
      <c r="AO63" t="str">
        <f t="shared" si="46"/>
        <v/>
      </c>
      <c r="AP63" t="str">
        <f t="shared" si="46"/>
        <v/>
      </c>
      <c r="AQ63" t="str">
        <f t="shared" si="46"/>
        <v/>
      </c>
      <c r="AR63" t="str">
        <f t="shared" si="46"/>
        <v/>
      </c>
      <c r="AS63" t="str">
        <f t="shared" si="46"/>
        <v/>
      </c>
      <c r="AT63" t="str">
        <f t="shared" si="46"/>
        <v/>
      </c>
      <c r="AW63">
        <f t="shared" si="47"/>
        <v>2.3920430487985245</v>
      </c>
      <c r="AX63">
        <f t="shared" si="47"/>
        <v>2.38263691333534</v>
      </c>
      <c r="AY63" t="str">
        <f t="shared" si="47"/>
        <v/>
      </c>
      <c r="AZ63" t="str">
        <f t="shared" si="47"/>
        <v/>
      </c>
      <c r="BA63" t="str">
        <f t="shared" si="47"/>
        <v/>
      </c>
      <c r="BB63" t="str">
        <f t="shared" si="47"/>
        <v/>
      </c>
      <c r="BC63" t="str">
        <f t="shared" si="47"/>
        <v/>
      </c>
      <c r="BD63" t="str">
        <f t="shared" si="47"/>
        <v/>
      </c>
      <c r="BG63">
        <f t="shared" si="48"/>
        <v>3.6647476761696295E-2</v>
      </c>
      <c r="BH63">
        <f t="shared" si="48"/>
        <v>0.12908122709264888</v>
      </c>
      <c r="BI63">
        <f t="shared" si="48"/>
        <v>0</v>
      </c>
      <c r="BJ63">
        <f t="shared" si="48"/>
        <v>0</v>
      </c>
      <c r="BK63">
        <f t="shared" si="48"/>
        <v>0</v>
      </c>
      <c r="BL63">
        <f t="shared" si="48"/>
        <v>0</v>
      </c>
      <c r="BM63">
        <f t="shared" si="48"/>
        <v>0</v>
      </c>
      <c r="BN63">
        <f t="shared" si="48"/>
        <v>0</v>
      </c>
      <c r="BQ63">
        <f t="shared" si="31"/>
        <v>0.16572870385434518</v>
      </c>
      <c r="BR63">
        <f t="shared" si="31"/>
        <v>0.12908122709264888</v>
      </c>
      <c r="BS63">
        <f t="shared" si="31"/>
        <v>0</v>
      </c>
      <c r="BT63">
        <f t="shared" si="31"/>
        <v>0</v>
      </c>
      <c r="BU63">
        <f t="shared" si="31"/>
        <v>0</v>
      </c>
      <c r="BV63">
        <f t="shared" si="31"/>
        <v>0</v>
      </c>
      <c r="BW63">
        <f t="shared" si="31"/>
        <v>0</v>
      </c>
      <c r="BZ63">
        <f t="shared" si="49"/>
        <v>2.3847168857407679</v>
      </c>
      <c r="CA63">
        <f t="shared" si="49"/>
        <v>2.38263691333534</v>
      </c>
      <c r="CB63" t="str">
        <f t="shared" si="49"/>
        <v/>
      </c>
      <c r="CC63" t="str">
        <f t="shared" si="49"/>
        <v/>
      </c>
      <c r="CD63" t="str">
        <f t="shared" si="49"/>
        <v/>
      </c>
      <c r="CE63" t="str">
        <f t="shared" si="49"/>
        <v/>
      </c>
      <c r="CF63" t="str">
        <f t="shared" si="49"/>
        <v/>
      </c>
      <c r="CI63">
        <f t="shared" si="32"/>
        <v>2.3847168857407679</v>
      </c>
      <c r="CJ63" t="str">
        <f t="shared" si="32"/>
        <v/>
      </c>
      <c r="CK63" t="str">
        <f t="shared" si="32"/>
        <v/>
      </c>
      <c r="CL63" t="str">
        <f t="shared" si="32"/>
        <v/>
      </c>
      <c r="CM63" t="str">
        <f t="shared" si="32"/>
        <v/>
      </c>
      <c r="CN63" t="str">
        <f t="shared" si="32"/>
        <v/>
      </c>
      <c r="CO63" t="str">
        <f t="shared" si="32"/>
        <v/>
      </c>
      <c r="CQ63">
        <f t="shared" si="20"/>
        <v>2.3847168857407679</v>
      </c>
      <c r="CW63">
        <f t="shared" si="50"/>
        <v>0.18722135838553294</v>
      </c>
      <c r="CX63">
        <f t="shared" si="50"/>
        <v>4.8435439525660255E-2</v>
      </c>
      <c r="CY63" t="str">
        <f t="shared" si="50"/>
        <v/>
      </c>
      <c r="CZ63" t="str">
        <f t="shared" si="50"/>
        <v/>
      </c>
      <c r="DA63" t="str">
        <f t="shared" si="50"/>
        <v/>
      </c>
      <c r="DB63" t="str">
        <f t="shared" si="50"/>
        <v/>
      </c>
      <c r="DC63" t="str">
        <f t="shared" si="50"/>
        <v/>
      </c>
      <c r="DD63" t="str">
        <f t="shared" si="45"/>
        <v/>
      </c>
      <c r="DE63" t="str">
        <f t="shared" si="22"/>
        <v/>
      </c>
      <c r="DI63">
        <f t="shared" si="33"/>
        <v>7.9125076371779235E-2</v>
      </c>
      <c r="DJ63">
        <f t="shared" si="33"/>
        <v>4.8435439525660255E-2</v>
      </c>
      <c r="DK63" t="str">
        <f t="shared" si="33"/>
        <v/>
      </c>
      <c r="DL63" t="str">
        <f t="shared" si="33"/>
        <v/>
      </c>
      <c r="DM63" t="str">
        <f t="shared" si="33"/>
        <v/>
      </c>
      <c r="DN63" t="str">
        <f t="shared" si="33"/>
        <v/>
      </c>
      <c r="DO63" t="str">
        <f t="shared" si="33"/>
        <v/>
      </c>
      <c r="DS63">
        <f t="shared" si="34"/>
        <v>7.9125076371779235E-2</v>
      </c>
      <c r="DT63" t="str">
        <f t="shared" si="34"/>
        <v/>
      </c>
      <c r="DU63" t="str">
        <f t="shared" si="34"/>
        <v/>
      </c>
      <c r="DV63" t="str">
        <f t="shared" si="34"/>
        <v/>
      </c>
      <c r="DW63" t="str">
        <f t="shared" si="34"/>
        <v/>
      </c>
      <c r="DX63" t="str">
        <f t="shared" si="34"/>
        <v/>
      </c>
      <c r="DY63" t="str">
        <f t="shared" si="34"/>
        <v/>
      </c>
      <c r="EA63">
        <f t="shared" si="35"/>
        <v>7.9125076371779235E-2</v>
      </c>
      <c r="EC63">
        <f t="shared" si="36"/>
        <v>2.3666956690295722</v>
      </c>
      <c r="ED63">
        <f t="shared" si="37"/>
        <v>2.4208125620515513</v>
      </c>
      <c r="EE63">
        <f t="shared" si="38"/>
        <v>2.45899097705751</v>
      </c>
      <c r="EF63">
        <v>-0.2277560735173334</v>
      </c>
      <c r="EG63">
        <v>0.45618504228903789</v>
      </c>
      <c r="EH63">
        <v>0.93869219118040437</v>
      </c>
      <c r="EJ63">
        <f t="shared" ca="1" si="51"/>
        <v>-0.8430805987467066</v>
      </c>
      <c r="EK63">
        <f t="shared" ca="1" si="51"/>
        <v>0.50240096861769545</v>
      </c>
      <c r="EL63">
        <f t="shared" ca="1" si="51"/>
        <v>2.0207118258094958E-2</v>
      </c>
      <c r="EM63">
        <f t="shared" ca="1" si="39"/>
        <v>1</v>
      </c>
      <c r="EN63">
        <f t="shared" ca="1" si="39"/>
        <v>2</v>
      </c>
      <c r="EO63">
        <f t="shared" ca="1" si="39"/>
        <v>2</v>
      </c>
    </row>
    <row r="64" spans="1:145">
      <c r="A64">
        <v>45</v>
      </c>
      <c r="B64">
        <f t="shared" si="26"/>
        <v>16.0390625</v>
      </c>
      <c r="C64">
        <f t="shared" si="27"/>
        <v>0.12092937964470721</v>
      </c>
      <c r="D64">
        <f t="shared" si="28"/>
        <v>2.4053601947600236</v>
      </c>
      <c r="E64">
        <f t="shared" si="29"/>
        <v>7.9379442441427098E-2</v>
      </c>
      <c r="H64">
        <v>1.0832E-2</v>
      </c>
      <c r="I64">
        <v>6.0762999999999998</v>
      </c>
      <c r="J64">
        <v>1.387224</v>
      </c>
      <c r="K64">
        <v>8.2537739999999999</v>
      </c>
      <c r="L64">
        <v>2.0935389999999998</v>
      </c>
      <c r="M64">
        <v>2.715808</v>
      </c>
      <c r="N64">
        <v>1.387224</v>
      </c>
      <c r="O64">
        <v>3.7350020000000002</v>
      </c>
      <c r="R64">
        <v>7.4018689999999996</v>
      </c>
      <c r="S64">
        <v>4.1164630000000004</v>
      </c>
      <c r="T64">
        <v>3.3753009999999999</v>
      </c>
      <c r="W64">
        <f t="shared" si="30"/>
        <v>-1.0832E-2</v>
      </c>
      <c r="X64">
        <f t="shared" si="41"/>
        <v>6.0654680000000001</v>
      </c>
      <c r="Y64">
        <f t="shared" si="41"/>
        <v>1.3763920000000001</v>
      </c>
      <c r="Z64">
        <f t="shared" si="41"/>
        <v>8.2429419999999993</v>
      </c>
      <c r="AA64">
        <f t="shared" si="40"/>
        <v>2.0827069999999996</v>
      </c>
      <c r="AB64">
        <f t="shared" si="40"/>
        <v>2.7049759999999998</v>
      </c>
      <c r="AC64">
        <f t="shared" si="40"/>
        <v>1.3763920000000001</v>
      </c>
      <c r="AD64">
        <f t="shared" si="40"/>
        <v>3.72417</v>
      </c>
      <c r="AE64" t="str">
        <f t="shared" si="40"/>
        <v/>
      </c>
      <c r="AF64" t="str">
        <f t="shared" si="40"/>
        <v/>
      </c>
      <c r="AG64">
        <f t="shared" si="40"/>
        <v>7.3910369999999999</v>
      </c>
      <c r="AH64">
        <f t="shared" si="40"/>
        <v>4.1056310000000007</v>
      </c>
      <c r="AI64">
        <f t="shared" si="40"/>
        <v>3.3644689999999997</v>
      </c>
      <c r="AM64">
        <f t="shared" si="46"/>
        <v>6.0654680000000001</v>
      </c>
      <c r="AN64">
        <f t="shared" si="46"/>
        <v>1.3763920000000001</v>
      </c>
      <c r="AO64" t="str">
        <f t="shared" si="46"/>
        <v/>
      </c>
      <c r="AP64" t="str">
        <f t="shared" si="46"/>
        <v/>
      </c>
      <c r="AQ64" t="str">
        <f t="shared" si="46"/>
        <v/>
      </c>
      <c r="AR64" t="str">
        <f t="shared" si="46"/>
        <v/>
      </c>
      <c r="AS64" t="str">
        <f t="shared" si="46"/>
        <v/>
      </c>
      <c r="AT64" t="str">
        <f t="shared" si="46"/>
        <v/>
      </c>
      <c r="AW64">
        <f t="shared" si="47"/>
        <v>2.3797793218780878</v>
      </c>
      <c r="AX64">
        <f t="shared" si="47"/>
        <v>2.4128850353396709</v>
      </c>
      <c r="AY64" t="str">
        <f t="shared" si="47"/>
        <v/>
      </c>
      <c r="AZ64" t="str">
        <f t="shared" si="47"/>
        <v/>
      </c>
      <c r="BA64" t="str">
        <f t="shared" si="47"/>
        <v/>
      </c>
      <c r="BB64" t="str">
        <f t="shared" si="47"/>
        <v/>
      </c>
      <c r="BC64" t="str">
        <f t="shared" si="47"/>
        <v/>
      </c>
      <c r="BD64" t="str">
        <f t="shared" si="47"/>
        <v/>
      </c>
      <c r="BG64">
        <f t="shared" si="48"/>
        <v>3.7558212404145586E-2</v>
      </c>
      <c r="BH64">
        <f t="shared" si="48"/>
        <v>0.12768002816987409</v>
      </c>
      <c r="BI64">
        <f t="shared" si="48"/>
        <v>0</v>
      </c>
      <c r="BJ64">
        <f t="shared" si="48"/>
        <v>0</v>
      </c>
      <c r="BK64">
        <f t="shared" si="48"/>
        <v>0</v>
      </c>
      <c r="BL64">
        <f t="shared" si="48"/>
        <v>0</v>
      </c>
      <c r="BM64">
        <f t="shared" si="48"/>
        <v>0</v>
      </c>
      <c r="BN64">
        <f t="shared" si="48"/>
        <v>0</v>
      </c>
      <c r="BQ64">
        <f t="shared" si="31"/>
        <v>0.16523824057401967</v>
      </c>
      <c r="BR64">
        <f t="shared" si="31"/>
        <v>0.12768002816987409</v>
      </c>
      <c r="BS64">
        <f t="shared" si="31"/>
        <v>0</v>
      </c>
      <c r="BT64">
        <f t="shared" si="31"/>
        <v>0</v>
      </c>
      <c r="BU64">
        <f t="shared" si="31"/>
        <v>0</v>
      </c>
      <c r="BV64">
        <f t="shared" si="31"/>
        <v>0</v>
      </c>
      <c r="BW64">
        <f t="shared" si="31"/>
        <v>0</v>
      </c>
      <c r="BZ64">
        <f t="shared" si="49"/>
        <v>2.4053601947600236</v>
      </c>
      <c r="CA64">
        <f t="shared" si="49"/>
        <v>2.4128850353396709</v>
      </c>
      <c r="CB64" t="str">
        <f t="shared" si="49"/>
        <v/>
      </c>
      <c r="CC64" t="str">
        <f t="shared" si="49"/>
        <v/>
      </c>
      <c r="CD64" t="str">
        <f t="shared" si="49"/>
        <v/>
      </c>
      <c r="CE64" t="str">
        <f t="shared" si="49"/>
        <v/>
      </c>
      <c r="CF64" t="str">
        <f t="shared" si="49"/>
        <v/>
      </c>
      <c r="CI64">
        <f t="shared" si="32"/>
        <v>2.4053601947600236</v>
      </c>
      <c r="CJ64" t="str">
        <f t="shared" si="32"/>
        <v/>
      </c>
      <c r="CK64" t="str">
        <f t="shared" si="32"/>
        <v/>
      </c>
      <c r="CL64" t="str">
        <f t="shared" si="32"/>
        <v/>
      </c>
      <c r="CM64" t="str">
        <f t="shared" si="32"/>
        <v/>
      </c>
      <c r="CN64" t="str">
        <f t="shared" si="32"/>
        <v/>
      </c>
      <c r="CO64" t="str">
        <f t="shared" si="32"/>
        <v/>
      </c>
      <c r="CQ64">
        <f t="shared" si="20"/>
        <v>2.4053601947600236</v>
      </c>
      <c r="CW64">
        <f t="shared" si="50"/>
        <v>0.18254673069220992</v>
      </c>
      <c r="CX64">
        <f t="shared" si="50"/>
        <v>4.9031869834947499E-2</v>
      </c>
      <c r="CY64" t="str">
        <f t="shared" si="50"/>
        <v/>
      </c>
      <c r="CZ64" t="str">
        <f t="shared" si="50"/>
        <v/>
      </c>
      <c r="DA64" t="str">
        <f t="shared" si="50"/>
        <v/>
      </c>
      <c r="DB64" t="str">
        <f t="shared" si="50"/>
        <v/>
      </c>
      <c r="DC64" t="str">
        <f t="shared" si="50"/>
        <v/>
      </c>
      <c r="DD64" t="str">
        <f t="shared" si="45"/>
        <v/>
      </c>
      <c r="DE64" t="str">
        <f t="shared" si="22"/>
        <v/>
      </c>
      <c r="DI64">
        <f t="shared" si="33"/>
        <v>7.9379442441427098E-2</v>
      </c>
      <c r="DJ64">
        <f t="shared" si="33"/>
        <v>4.9031869834947499E-2</v>
      </c>
      <c r="DK64" t="str">
        <f t="shared" si="33"/>
        <v/>
      </c>
      <c r="DL64" t="str">
        <f t="shared" si="33"/>
        <v/>
      </c>
      <c r="DM64" t="str">
        <f t="shared" si="33"/>
        <v/>
      </c>
      <c r="DN64" t="str">
        <f t="shared" si="33"/>
        <v/>
      </c>
      <c r="DO64" t="str">
        <f t="shared" si="33"/>
        <v/>
      </c>
      <c r="DS64">
        <f t="shared" si="34"/>
        <v>7.9379442441427098E-2</v>
      </c>
      <c r="DT64" t="str">
        <f t="shared" si="34"/>
        <v/>
      </c>
      <c r="DU64" t="str">
        <f t="shared" si="34"/>
        <v/>
      </c>
      <c r="DV64" t="str">
        <f t="shared" si="34"/>
        <v/>
      </c>
      <c r="DW64" t="str">
        <f t="shared" si="34"/>
        <v/>
      </c>
      <c r="DX64" t="str">
        <f t="shared" si="34"/>
        <v/>
      </c>
      <c r="DY64" t="str">
        <f t="shared" si="34"/>
        <v/>
      </c>
      <c r="EA64">
        <f t="shared" si="35"/>
        <v>7.9379442441427098E-2</v>
      </c>
      <c r="EC64">
        <f t="shared" si="36"/>
        <v>2.3837586032842983</v>
      </c>
      <c r="ED64">
        <f t="shared" si="37"/>
        <v>2.4602794627295026</v>
      </c>
      <c r="EE64">
        <f t="shared" si="38"/>
        <v>2.3693070881057423</v>
      </c>
      <c r="EF64">
        <v>-0.2721308037866973</v>
      </c>
      <c r="EG64">
        <v>0.69185756765680151</v>
      </c>
      <c r="EH64">
        <v>-0.45418694746922939</v>
      </c>
      <c r="EJ64">
        <f t="shared" ca="1" si="51"/>
        <v>-0.1690630445165987</v>
      </c>
      <c r="EK64">
        <f t="shared" ca="1" si="51"/>
        <v>-0.80218911626549183</v>
      </c>
      <c r="EL64">
        <f t="shared" ca="1" si="51"/>
        <v>-2.2792779158975485E-4</v>
      </c>
      <c r="EM64">
        <f t="shared" ca="1" si="39"/>
        <v>1</v>
      </c>
      <c r="EN64">
        <f t="shared" ca="1" si="39"/>
        <v>1</v>
      </c>
      <c r="EO64">
        <f t="shared" ca="1" si="39"/>
        <v>1</v>
      </c>
    </row>
    <row r="65" spans="1:145">
      <c r="A65">
        <v>46</v>
      </c>
      <c r="B65">
        <f t="shared" si="26"/>
        <v>16.2421875</v>
      </c>
      <c r="C65">
        <f t="shared" si="27"/>
        <v>0.12092937964470721</v>
      </c>
      <c r="D65">
        <f t="shared" si="28"/>
        <v>2.4512423003356352</v>
      </c>
      <c r="E65">
        <f t="shared" si="29"/>
        <v>8.4518382979595019E-2</v>
      </c>
      <c r="H65">
        <v>1.0461E-2</v>
      </c>
      <c r="I65">
        <v>6.0720530000000004</v>
      </c>
      <c r="J65">
        <v>1.3833070000000001</v>
      </c>
      <c r="K65">
        <v>8.2550080000000001</v>
      </c>
      <c r="L65">
        <v>2.0932949999999999</v>
      </c>
      <c r="M65">
        <v>2.715233</v>
      </c>
      <c r="N65">
        <v>1.3833070000000001</v>
      </c>
      <c r="O65">
        <v>3.7267220000000001</v>
      </c>
      <c r="R65">
        <v>7.4002220000000003</v>
      </c>
      <c r="S65">
        <v>4.1099940000000004</v>
      </c>
      <c r="T65">
        <v>3.3738199999999998</v>
      </c>
      <c r="W65">
        <f t="shared" si="30"/>
        <v>-1.0461E-2</v>
      </c>
      <c r="X65">
        <f t="shared" si="41"/>
        <v>6.0615920000000001</v>
      </c>
      <c r="Y65">
        <f t="shared" si="41"/>
        <v>1.372846</v>
      </c>
      <c r="Z65">
        <f t="shared" si="41"/>
        <v>8.2445470000000007</v>
      </c>
      <c r="AA65">
        <f t="shared" si="40"/>
        <v>2.0828340000000001</v>
      </c>
      <c r="AB65">
        <f t="shared" si="40"/>
        <v>2.7047720000000002</v>
      </c>
      <c r="AC65">
        <f t="shared" si="40"/>
        <v>1.372846</v>
      </c>
      <c r="AD65">
        <f t="shared" si="40"/>
        <v>3.7162610000000003</v>
      </c>
      <c r="AE65" t="str">
        <f t="shared" si="40"/>
        <v/>
      </c>
      <c r="AF65" t="str">
        <f t="shared" si="40"/>
        <v/>
      </c>
      <c r="AG65">
        <f t="shared" si="40"/>
        <v>7.389761</v>
      </c>
      <c r="AH65">
        <f t="shared" si="40"/>
        <v>4.0995330000000001</v>
      </c>
      <c r="AI65">
        <f t="shared" si="40"/>
        <v>3.363359</v>
      </c>
      <c r="AM65">
        <f t="shared" si="46"/>
        <v>6.0615920000000001</v>
      </c>
      <c r="AN65">
        <f t="shared" si="46"/>
        <v>1.372846</v>
      </c>
      <c r="AO65" t="str">
        <f t="shared" si="46"/>
        <v/>
      </c>
      <c r="AP65" t="str">
        <f t="shared" si="46"/>
        <v/>
      </c>
      <c r="AQ65" t="str">
        <f t="shared" si="46"/>
        <v/>
      </c>
      <c r="AR65" t="str">
        <f t="shared" si="46"/>
        <v/>
      </c>
      <c r="AS65" t="str">
        <f t="shared" si="46"/>
        <v/>
      </c>
      <c r="AT65" t="str">
        <f t="shared" si="46"/>
        <v/>
      </c>
      <c r="AW65">
        <f t="shared" si="47"/>
        <v>2.4955194977617521</v>
      </c>
      <c r="AX65">
        <f t="shared" si="47"/>
        <v>2.4408222879882993</v>
      </c>
      <c r="AY65" t="str">
        <f t="shared" si="47"/>
        <v/>
      </c>
      <c r="AZ65" t="str">
        <f t="shared" si="47"/>
        <v/>
      </c>
      <c r="BA65" t="str">
        <f t="shared" si="47"/>
        <v/>
      </c>
      <c r="BB65" t="str">
        <f t="shared" si="47"/>
        <v/>
      </c>
      <c r="BC65" t="str">
        <f t="shared" si="47"/>
        <v/>
      </c>
      <c r="BD65" t="str">
        <f t="shared" si="47"/>
        <v/>
      </c>
      <c r="BG65">
        <f t="shared" si="48"/>
        <v>2.9684207229731845E-2</v>
      </c>
      <c r="BH65">
        <f t="shared" si="48"/>
        <v>0.12613550350395644</v>
      </c>
      <c r="BI65">
        <f t="shared" si="48"/>
        <v>0</v>
      </c>
      <c r="BJ65">
        <f t="shared" si="48"/>
        <v>0</v>
      </c>
      <c r="BK65">
        <f t="shared" si="48"/>
        <v>0</v>
      </c>
      <c r="BL65">
        <f t="shared" si="48"/>
        <v>0</v>
      </c>
      <c r="BM65">
        <f t="shared" si="48"/>
        <v>0</v>
      </c>
      <c r="BN65">
        <f t="shared" si="48"/>
        <v>0</v>
      </c>
      <c r="BQ65">
        <f t="shared" si="31"/>
        <v>0.15581971073368828</v>
      </c>
      <c r="BR65">
        <f t="shared" si="31"/>
        <v>0.12613550350395644</v>
      </c>
      <c r="BS65">
        <f t="shared" si="31"/>
        <v>0</v>
      </c>
      <c r="BT65">
        <f t="shared" si="31"/>
        <v>0</v>
      </c>
      <c r="BU65">
        <f t="shared" si="31"/>
        <v>0</v>
      </c>
      <c r="BV65">
        <f t="shared" si="31"/>
        <v>0</v>
      </c>
      <c r="BW65">
        <f t="shared" si="31"/>
        <v>0</v>
      </c>
      <c r="BZ65">
        <f t="shared" si="49"/>
        <v>2.4512423003356352</v>
      </c>
      <c r="CA65">
        <f t="shared" si="49"/>
        <v>2.4408222879882993</v>
      </c>
      <c r="CB65" t="str">
        <f t="shared" si="49"/>
        <v/>
      </c>
      <c r="CC65" t="str">
        <f t="shared" si="49"/>
        <v/>
      </c>
      <c r="CD65" t="str">
        <f t="shared" si="49"/>
        <v/>
      </c>
      <c r="CE65" t="str">
        <f t="shared" si="49"/>
        <v/>
      </c>
      <c r="CF65" t="str">
        <f t="shared" si="49"/>
        <v/>
      </c>
      <c r="CI65">
        <f t="shared" si="32"/>
        <v>2.4512423003356352</v>
      </c>
      <c r="CJ65" t="str">
        <f t="shared" si="32"/>
        <v/>
      </c>
      <c r="CK65" t="str">
        <f t="shared" si="32"/>
        <v/>
      </c>
      <c r="CL65" t="str">
        <f t="shared" si="32"/>
        <v/>
      </c>
      <c r="CM65" t="str">
        <f t="shared" si="32"/>
        <v/>
      </c>
      <c r="CN65" t="str">
        <f t="shared" si="32"/>
        <v/>
      </c>
      <c r="CO65" t="str">
        <f t="shared" si="32"/>
        <v/>
      </c>
      <c r="CQ65">
        <f t="shared" si="20"/>
        <v>2.4512423003356352</v>
      </c>
      <c r="CW65">
        <f t="shared" si="50"/>
        <v>0.23244988656342239</v>
      </c>
      <c r="CX65">
        <f t="shared" si="50"/>
        <v>4.9704795320269488E-2</v>
      </c>
      <c r="CY65" t="str">
        <f t="shared" si="50"/>
        <v/>
      </c>
      <c r="CZ65" t="str">
        <f t="shared" si="50"/>
        <v/>
      </c>
      <c r="DA65" t="str">
        <f t="shared" si="50"/>
        <v/>
      </c>
      <c r="DB65" t="str">
        <f t="shared" si="50"/>
        <v/>
      </c>
      <c r="DC65" t="str">
        <f t="shared" si="50"/>
        <v/>
      </c>
      <c r="DD65" t="str">
        <f t="shared" si="45"/>
        <v/>
      </c>
      <c r="DE65" t="str">
        <f t="shared" si="22"/>
        <v/>
      </c>
      <c r="DI65">
        <f t="shared" si="33"/>
        <v>8.4518382979595019E-2</v>
      </c>
      <c r="DJ65">
        <f t="shared" si="33"/>
        <v>4.9704795320269488E-2</v>
      </c>
      <c r="DK65" t="str">
        <f t="shared" si="33"/>
        <v/>
      </c>
      <c r="DL65" t="str">
        <f t="shared" si="33"/>
        <v/>
      </c>
      <c r="DM65" t="str">
        <f t="shared" si="33"/>
        <v/>
      </c>
      <c r="DN65" t="str">
        <f t="shared" si="33"/>
        <v/>
      </c>
      <c r="DO65" t="str">
        <f t="shared" si="33"/>
        <v/>
      </c>
      <c r="DS65">
        <f t="shared" si="34"/>
        <v>8.4518382979595019E-2</v>
      </c>
      <c r="DT65" t="str">
        <f t="shared" si="34"/>
        <v/>
      </c>
      <c r="DU65" t="str">
        <f t="shared" si="34"/>
        <v/>
      </c>
      <c r="DV65" t="str">
        <f t="shared" si="34"/>
        <v/>
      </c>
      <c r="DW65" t="str">
        <f t="shared" si="34"/>
        <v/>
      </c>
      <c r="DX65" t="str">
        <f t="shared" si="34"/>
        <v/>
      </c>
      <c r="DY65" t="str">
        <f t="shared" si="34"/>
        <v/>
      </c>
      <c r="EA65">
        <f t="shared" si="35"/>
        <v>8.4518382979595019E-2</v>
      </c>
      <c r="EC65">
        <f t="shared" si="36"/>
        <v>2.5017602337832603</v>
      </c>
      <c r="ED65">
        <f t="shared" si="37"/>
        <v>2.4199788822614425</v>
      </c>
      <c r="EE65">
        <f t="shared" si="38"/>
        <v>2.4482884449551614</v>
      </c>
      <c r="EF65">
        <v>0.59771533324083481</v>
      </c>
      <c r="EG65">
        <v>-0.36990080704384076</v>
      </c>
      <c r="EH65">
        <v>-3.4949265193428558E-2</v>
      </c>
      <c r="EJ65">
        <f t="shared" ca="1" si="51"/>
        <v>-0.34557241039391129</v>
      </c>
      <c r="EK65">
        <f t="shared" ca="1" si="51"/>
        <v>-0.74730052722747253</v>
      </c>
      <c r="EL65">
        <f t="shared" ca="1" si="51"/>
        <v>0.64831072164169135</v>
      </c>
      <c r="EM65">
        <f t="shared" ca="1" si="39"/>
        <v>1</v>
      </c>
      <c r="EN65">
        <f t="shared" ca="1" si="39"/>
        <v>1</v>
      </c>
      <c r="EO65">
        <f t="shared" ca="1" si="39"/>
        <v>2</v>
      </c>
    </row>
    <row r="66" spans="1:145">
      <c r="A66">
        <v>47</v>
      </c>
      <c r="B66">
        <f t="shared" si="26"/>
        <v>16.4453125</v>
      </c>
      <c r="C66">
        <f t="shared" si="27"/>
        <v>0.12092937964470721</v>
      </c>
      <c r="D66">
        <f t="shared" si="28"/>
        <v>2.4749148310514379</v>
      </c>
      <c r="E66">
        <f t="shared" si="29"/>
        <v>8.5345368323548429E-2</v>
      </c>
      <c r="H66">
        <v>1.0433E-2</v>
      </c>
      <c r="I66">
        <v>6.0723159999999998</v>
      </c>
      <c r="J66">
        <v>1.379345</v>
      </c>
      <c r="K66">
        <v>8.2555809999999994</v>
      </c>
      <c r="L66">
        <v>2.093394</v>
      </c>
      <c r="M66">
        <v>2.7153890000000001</v>
      </c>
      <c r="N66">
        <v>1.379345</v>
      </c>
      <c r="O66">
        <v>3.7217769999999999</v>
      </c>
      <c r="R66">
        <v>7.3997099999999998</v>
      </c>
      <c r="S66">
        <v>4.104609</v>
      </c>
      <c r="T66">
        <v>3.3719640000000002</v>
      </c>
      <c r="W66">
        <f t="shared" si="30"/>
        <v>-1.0433E-2</v>
      </c>
      <c r="X66">
        <f t="shared" si="41"/>
        <v>6.0618829999999999</v>
      </c>
      <c r="Y66">
        <f t="shared" si="41"/>
        <v>1.3689120000000001</v>
      </c>
      <c r="Z66">
        <f t="shared" si="41"/>
        <v>8.2451479999999986</v>
      </c>
      <c r="AA66">
        <f t="shared" si="40"/>
        <v>2.0829610000000001</v>
      </c>
      <c r="AB66">
        <f t="shared" si="40"/>
        <v>2.7049560000000001</v>
      </c>
      <c r="AC66">
        <f t="shared" si="40"/>
        <v>1.3689120000000001</v>
      </c>
      <c r="AD66">
        <f t="shared" si="40"/>
        <v>3.711344</v>
      </c>
      <c r="AE66" t="str">
        <f t="shared" si="40"/>
        <v/>
      </c>
      <c r="AF66" t="str">
        <f t="shared" si="40"/>
        <v/>
      </c>
      <c r="AG66">
        <f t="shared" si="40"/>
        <v>7.3892769999999999</v>
      </c>
      <c r="AH66">
        <f t="shared" si="40"/>
        <v>4.094176</v>
      </c>
      <c r="AI66">
        <f t="shared" si="40"/>
        <v>3.3615310000000003</v>
      </c>
      <c r="AM66">
        <f t="shared" si="46"/>
        <v>6.0618829999999999</v>
      </c>
      <c r="AN66">
        <f t="shared" si="46"/>
        <v>1.3689120000000001</v>
      </c>
      <c r="AO66" t="str">
        <f t="shared" si="46"/>
        <v/>
      </c>
      <c r="AP66" t="str">
        <f t="shared" si="46"/>
        <v/>
      </c>
      <c r="AQ66" t="str">
        <f t="shared" si="46"/>
        <v/>
      </c>
      <c r="AR66" t="str">
        <f t="shared" si="46"/>
        <v/>
      </c>
      <c r="AS66" t="str">
        <f t="shared" si="46"/>
        <v/>
      </c>
      <c r="AT66" t="str">
        <f t="shared" si="46"/>
        <v/>
      </c>
      <c r="AW66">
        <f t="shared" si="47"/>
        <v>2.4858141474773809</v>
      </c>
      <c r="AX66">
        <f t="shared" si="47"/>
        <v>2.4722555910445956</v>
      </c>
      <c r="AY66" t="str">
        <f t="shared" si="47"/>
        <v/>
      </c>
      <c r="AZ66" t="str">
        <f t="shared" si="47"/>
        <v/>
      </c>
      <c r="BA66" t="str">
        <f t="shared" si="47"/>
        <v/>
      </c>
      <c r="BB66" t="str">
        <f t="shared" si="47"/>
        <v/>
      </c>
      <c r="BC66" t="str">
        <f t="shared" si="47"/>
        <v/>
      </c>
      <c r="BD66" t="str">
        <f t="shared" si="47"/>
        <v/>
      </c>
      <c r="BG66">
        <f t="shared" si="48"/>
        <v>3.0284472964498828E-2</v>
      </c>
      <c r="BH66">
        <f t="shared" si="48"/>
        <v>0.12412570989595142</v>
      </c>
      <c r="BI66">
        <f t="shared" si="48"/>
        <v>0</v>
      </c>
      <c r="BJ66">
        <f t="shared" si="48"/>
        <v>0</v>
      </c>
      <c r="BK66">
        <f t="shared" si="48"/>
        <v>0</v>
      </c>
      <c r="BL66">
        <f t="shared" si="48"/>
        <v>0</v>
      </c>
      <c r="BM66">
        <f t="shared" si="48"/>
        <v>0</v>
      </c>
      <c r="BN66">
        <f t="shared" si="48"/>
        <v>0</v>
      </c>
      <c r="BQ66">
        <f t="shared" si="31"/>
        <v>0.15441018286045025</v>
      </c>
      <c r="BR66">
        <f t="shared" si="31"/>
        <v>0.12412570989595142</v>
      </c>
      <c r="BS66">
        <f t="shared" si="31"/>
        <v>0</v>
      </c>
      <c r="BT66">
        <f t="shared" si="31"/>
        <v>0</v>
      </c>
      <c r="BU66">
        <f t="shared" si="31"/>
        <v>0</v>
      </c>
      <c r="BV66">
        <f t="shared" si="31"/>
        <v>0</v>
      </c>
      <c r="BW66">
        <f t="shared" si="31"/>
        <v>0</v>
      </c>
      <c r="BZ66">
        <f t="shared" si="49"/>
        <v>2.4749148310514379</v>
      </c>
      <c r="CA66">
        <f t="shared" si="49"/>
        <v>2.4722555910445956</v>
      </c>
      <c r="CB66" t="str">
        <f t="shared" si="49"/>
        <v/>
      </c>
      <c r="CC66" t="str">
        <f t="shared" si="49"/>
        <v/>
      </c>
      <c r="CD66" t="str">
        <f t="shared" si="49"/>
        <v/>
      </c>
      <c r="CE66" t="str">
        <f t="shared" si="49"/>
        <v/>
      </c>
      <c r="CF66" t="str">
        <f t="shared" si="49"/>
        <v/>
      </c>
      <c r="CI66">
        <f t="shared" si="32"/>
        <v>2.4749148310514379</v>
      </c>
      <c r="CJ66" t="str">
        <f t="shared" si="32"/>
        <v/>
      </c>
      <c r="CK66" t="str">
        <f t="shared" si="32"/>
        <v/>
      </c>
      <c r="CL66" t="str">
        <f t="shared" si="32"/>
        <v/>
      </c>
      <c r="CM66" t="str">
        <f t="shared" si="32"/>
        <v/>
      </c>
      <c r="CN66" t="str">
        <f t="shared" si="32"/>
        <v/>
      </c>
      <c r="CO66" t="str">
        <f t="shared" si="32"/>
        <v/>
      </c>
      <c r="CQ66">
        <f t="shared" si="20"/>
        <v>2.4749148310514379</v>
      </c>
      <c r="CW66">
        <f t="shared" si="50"/>
        <v>0.22773132948138713</v>
      </c>
      <c r="CX66">
        <f t="shared" si="50"/>
        <v>5.0605717732036336E-2</v>
      </c>
      <c r="CY66" t="str">
        <f t="shared" si="50"/>
        <v/>
      </c>
      <c r="CZ66" t="str">
        <f t="shared" si="50"/>
        <v/>
      </c>
      <c r="DA66" t="str">
        <f t="shared" si="50"/>
        <v/>
      </c>
      <c r="DB66" t="str">
        <f t="shared" si="50"/>
        <v/>
      </c>
      <c r="DC66" t="str">
        <f t="shared" si="50"/>
        <v/>
      </c>
      <c r="DD66" t="str">
        <f t="shared" si="45"/>
        <v/>
      </c>
      <c r="DE66" t="str">
        <f t="shared" si="22"/>
        <v/>
      </c>
      <c r="DI66">
        <f t="shared" si="33"/>
        <v>8.5345368323548429E-2</v>
      </c>
      <c r="DJ66">
        <f t="shared" si="33"/>
        <v>5.0605717732036336E-2</v>
      </c>
      <c r="DK66" t="str">
        <f t="shared" si="33"/>
        <v/>
      </c>
      <c r="DL66" t="str">
        <f t="shared" si="33"/>
        <v/>
      </c>
      <c r="DM66" t="str">
        <f t="shared" si="33"/>
        <v/>
      </c>
      <c r="DN66" t="str">
        <f t="shared" si="33"/>
        <v/>
      </c>
      <c r="DO66" t="str">
        <f t="shared" si="33"/>
        <v/>
      </c>
      <c r="DS66">
        <f t="shared" si="34"/>
        <v>8.5345368323548429E-2</v>
      </c>
      <c r="DT66" t="str">
        <f t="shared" si="34"/>
        <v/>
      </c>
      <c r="DU66" t="str">
        <f t="shared" si="34"/>
        <v/>
      </c>
      <c r="DV66" t="str">
        <f t="shared" si="34"/>
        <v/>
      </c>
      <c r="DW66" t="str">
        <f t="shared" si="34"/>
        <v/>
      </c>
      <c r="DX66" t="str">
        <f t="shared" si="34"/>
        <v/>
      </c>
      <c r="DY66" t="str">
        <f t="shared" si="34"/>
        <v/>
      </c>
      <c r="EA66">
        <f t="shared" si="35"/>
        <v>8.5345368323548429E-2</v>
      </c>
      <c r="EC66">
        <f t="shared" si="36"/>
        <v>2.4171158377835136</v>
      </c>
      <c r="ED66">
        <f t="shared" si="37"/>
        <v>2.4975374932895975</v>
      </c>
      <c r="EE66">
        <f t="shared" si="38"/>
        <v>2.5522729360558407</v>
      </c>
      <c r="EF66">
        <v>-0.67723643828925484</v>
      </c>
      <c r="EG66">
        <v>0.26507193867153878</v>
      </c>
      <c r="EH66">
        <v>0.90641245710176654</v>
      </c>
      <c r="EJ66">
        <f t="shared" ca="1" si="51"/>
        <v>0.15834872529023158</v>
      </c>
      <c r="EK66">
        <f t="shared" ca="1" si="51"/>
        <v>-0.71332703774827744</v>
      </c>
      <c r="EL66">
        <f t="shared" ca="1" si="51"/>
        <v>-0.57774275910731365</v>
      </c>
      <c r="EM66">
        <f t="shared" ca="1" si="39"/>
        <v>2</v>
      </c>
      <c r="EN66">
        <f t="shared" ca="1" si="39"/>
        <v>1</v>
      </c>
      <c r="EO66">
        <f t="shared" ca="1" si="39"/>
        <v>1</v>
      </c>
    </row>
    <row r="67" spans="1:145">
      <c r="A67">
        <v>48</v>
      </c>
      <c r="B67">
        <f t="shared" si="26"/>
        <v>16.6484375</v>
      </c>
      <c r="C67">
        <f t="shared" si="27"/>
        <v>0.12092937964470721</v>
      </c>
      <c r="D67">
        <f t="shared" si="28"/>
        <v>2.5086033975468442</v>
      </c>
      <c r="E67">
        <f t="shared" si="29"/>
        <v>8.7393298454256974E-2</v>
      </c>
      <c r="H67">
        <v>1.1467E-2</v>
      </c>
      <c r="I67">
        <v>6.0731450000000002</v>
      </c>
      <c r="J67">
        <v>1.375437</v>
      </c>
      <c r="K67">
        <v>8.2581310000000006</v>
      </c>
      <c r="L67">
        <v>2.0937399999999999</v>
      </c>
      <c r="M67">
        <v>2.7160690000000001</v>
      </c>
      <c r="N67">
        <v>1.375437</v>
      </c>
      <c r="O67">
        <v>3.7165859999999999</v>
      </c>
      <c r="R67">
        <v>7.400595</v>
      </c>
      <c r="S67">
        <v>4.1028149999999997</v>
      </c>
      <c r="T67">
        <v>3.3712080000000002</v>
      </c>
      <c r="W67">
        <f t="shared" si="30"/>
        <v>-1.1467E-2</v>
      </c>
      <c r="X67">
        <f t="shared" si="41"/>
        <v>6.0616780000000006</v>
      </c>
      <c r="Y67">
        <f t="shared" si="41"/>
        <v>1.3639700000000001</v>
      </c>
      <c r="Z67">
        <f t="shared" si="41"/>
        <v>8.2466640000000009</v>
      </c>
      <c r="AA67">
        <f t="shared" si="40"/>
        <v>2.0822729999999998</v>
      </c>
      <c r="AB67">
        <f t="shared" si="40"/>
        <v>2.704602</v>
      </c>
      <c r="AC67">
        <f t="shared" si="40"/>
        <v>1.3639700000000001</v>
      </c>
      <c r="AD67">
        <f t="shared" si="40"/>
        <v>3.7051189999999998</v>
      </c>
      <c r="AE67" t="str">
        <f t="shared" si="40"/>
        <v/>
      </c>
      <c r="AF67" t="str">
        <f t="shared" si="40"/>
        <v/>
      </c>
      <c r="AG67">
        <f t="shared" si="40"/>
        <v>7.3891280000000004</v>
      </c>
      <c r="AH67">
        <f t="shared" si="40"/>
        <v>4.091348</v>
      </c>
      <c r="AI67">
        <f t="shared" si="40"/>
        <v>3.3597410000000001</v>
      </c>
      <c r="AM67">
        <f t="shared" si="46"/>
        <v>6.0616780000000006</v>
      </c>
      <c r="AN67">
        <f t="shared" si="46"/>
        <v>1.3639700000000001</v>
      </c>
      <c r="AO67" t="str">
        <f t="shared" si="46"/>
        <v/>
      </c>
      <c r="AP67" t="str">
        <f t="shared" si="46"/>
        <v/>
      </c>
      <c r="AQ67" t="str">
        <f t="shared" si="46"/>
        <v/>
      </c>
      <c r="AR67" t="str">
        <f t="shared" si="46"/>
        <v/>
      </c>
      <c r="AS67" t="str">
        <f t="shared" si="46"/>
        <v/>
      </c>
      <c r="AT67" t="str">
        <f t="shared" si="46"/>
        <v/>
      </c>
      <c r="AW67">
        <f t="shared" si="47"/>
        <v>2.4926309654596537</v>
      </c>
      <c r="AX67">
        <f t="shared" si="47"/>
        <v>2.5125400733218082</v>
      </c>
      <c r="AY67" t="str">
        <f t="shared" si="47"/>
        <v/>
      </c>
      <c r="AZ67" t="str">
        <f t="shared" si="47"/>
        <v/>
      </c>
      <c r="BA67" t="str">
        <f t="shared" si="47"/>
        <v/>
      </c>
      <c r="BB67" t="str">
        <f t="shared" si="47"/>
        <v/>
      </c>
      <c r="BC67" t="str">
        <f t="shared" si="47"/>
        <v/>
      </c>
      <c r="BD67" t="str">
        <f t="shared" si="47"/>
        <v/>
      </c>
      <c r="BG67">
        <f t="shared" si="48"/>
        <v>2.9861759234569615E-2</v>
      </c>
      <c r="BH67">
        <f t="shared" si="48"/>
        <v>0.12115931020062001</v>
      </c>
      <c r="BI67">
        <f t="shared" si="48"/>
        <v>0</v>
      </c>
      <c r="BJ67">
        <f t="shared" si="48"/>
        <v>0</v>
      </c>
      <c r="BK67">
        <f t="shared" si="48"/>
        <v>0</v>
      </c>
      <c r="BL67">
        <f t="shared" si="48"/>
        <v>0</v>
      </c>
      <c r="BM67">
        <f t="shared" si="48"/>
        <v>0</v>
      </c>
      <c r="BN67">
        <f t="shared" si="48"/>
        <v>0</v>
      </c>
      <c r="BQ67">
        <f t="shared" si="31"/>
        <v>0.15102106943518961</v>
      </c>
      <c r="BR67">
        <f t="shared" si="31"/>
        <v>0.12115931020062001</v>
      </c>
      <c r="BS67">
        <f t="shared" si="31"/>
        <v>0</v>
      </c>
      <c r="BT67">
        <f t="shared" si="31"/>
        <v>0</v>
      </c>
      <c r="BU67">
        <f t="shared" si="31"/>
        <v>0</v>
      </c>
      <c r="BV67">
        <f t="shared" si="31"/>
        <v>0</v>
      </c>
      <c r="BW67">
        <f t="shared" si="31"/>
        <v>0</v>
      </c>
      <c r="BZ67">
        <f t="shared" si="49"/>
        <v>2.5086033975468442</v>
      </c>
      <c r="CA67">
        <f t="shared" si="49"/>
        <v>2.5125400733218082</v>
      </c>
      <c r="CB67" t="str">
        <f t="shared" si="49"/>
        <v/>
      </c>
      <c r="CC67" t="str">
        <f t="shared" si="49"/>
        <v/>
      </c>
      <c r="CD67" t="str">
        <f t="shared" si="49"/>
        <v/>
      </c>
      <c r="CE67" t="str">
        <f t="shared" si="49"/>
        <v/>
      </c>
      <c r="CF67" t="str">
        <f t="shared" si="49"/>
        <v/>
      </c>
      <c r="CI67">
        <f t="shared" si="32"/>
        <v>2.5086033975468442</v>
      </c>
      <c r="CJ67" t="str">
        <f t="shared" si="32"/>
        <v/>
      </c>
      <c r="CK67" t="str">
        <f t="shared" si="32"/>
        <v/>
      </c>
      <c r="CL67" t="str">
        <f t="shared" si="32"/>
        <v/>
      </c>
      <c r="CM67" t="str">
        <f t="shared" si="32"/>
        <v/>
      </c>
      <c r="CN67" t="str">
        <f t="shared" si="32"/>
        <v/>
      </c>
      <c r="CO67" t="str">
        <f t="shared" si="32"/>
        <v/>
      </c>
      <c r="CQ67">
        <f t="shared" si="20"/>
        <v>2.5086033975468442</v>
      </c>
      <c r="CW67">
        <f t="shared" si="50"/>
        <v>0.23103442308169972</v>
      </c>
      <c r="CX67">
        <f t="shared" si="50"/>
        <v>5.1990516177723718E-2</v>
      </c>
      <c r="CY67" t="str">
        <f t="shared" si="50"/>
        <v/>
      </c>
      <c r="CZ67" t="str">
        <f t="shared" si="50"/>
        <v/>
      </c>
      <c r="DA67" t="str">
        <f t="shared" si="50"/>
        <v/>
      </c>
      <c r="DB67" t="str">
        <f t="shared" si="50"/>
        <v/>
      </c>
      <c r="DC67" t="str">
        <f t="shared" si="50"/>
        <v/>
      </c>
      <c r="DD67" t="str">
        <f t="shared" si="45"/>
        <v/>
      </c>
      <c r="DE67" t="str">
        <f t="shared" si="22"/>
        <v/>
      </c>
      <c r="DI67">
        <f t="shared" si="33"/>
        <v>8.7393298454256974E-2</v>
      </c>
      <c r="DJ67">
        <f t="shared" si="33"/>
        <v>5.1990516177723718E-2</v>
      </c>
      <c r="DK67" t="str">
        <f t="shared" si="33"/>
        <v/>
      </c>
      <c r="DL67" t="str">
        <f t="shared" si="33"/>
        <v/>
      </c>
      <c r="DM67" t="str">
        <f t="shared" si="33"/>
        <v/>
      </c>
      <c r="DN67" t="str">
        <f t="shared" si="33"/>
        <v/>
      </c>
      <c r="DO67" t="str">
        <f t="shared" si="33"/>
        <v/>
      </c>
      <c r="DS67">
        <f t="shared" si="34"/>
        <v>8.7393298454256974E-2</v>
      </c>
      <c r="DT67" t="str">
        <f t="shared" si="34"/>
        <v/>
      </c>
      <c r="DU67" t="str">
        <f t="shared" si="34"/>
        <v/>
      </c>
      <c r="DV67" t="str">
        <f t="shared" si="34"/>
        <v/>
      </c>
      <c r="DW67" t="str">
        <f t="shared" si="34"/>
        <v/>
      </c>
      <c r="DX67" t="str">
        <f t="shared" si="34"/>
        <v/>
      </c>
      <c r="DY67" t="str">
        <f t="shared" si="34"/>
        <v/>
      </c>
      <c r="EA67">
        <f t="shared" si="35"/>
        <v>8.7393298454256974E-2</v>
      </c>
      <c r="EC67">
        <f t="shared" si="36"/>
        <v>2.5678694806775222</v>
      </c>
      <c r="ED67">
        <f t="shared" si="37"/>
        <v>2.4375834909461043</v>
      </c>
      <c r="EE67">
        <f t="shared" si="38"/>
        <v>2.5110369685565233</v>
      </c>
      <c r="EF67">
        <v>0.67815363625048075</v>
      </c>
      <c r="EG67">
        <v>-0.81264705483010269</v>
      </c>
      <c r="EH67">
        <v>2.7846197050826471E-2</v>
      </c>
      <c r="EJ67">
        <f t="shared" ca="1" si="51"/>
        <v>-0.68688747879358358</v>
      </c>
      <c r="EK67">
        <f t="shared" ca="1" si="51"/>
        <v>-5.6274519893197206E-2</v>
      </c>
      <c r="EL67">
        <f t="shared" ca="1" si="51"/>
        <v>0.40561518717187794</v>
      </c>
      <c r="EM67">
        <f t="shared" ca="1" si="39"/>
        <v>1</v>
      </c>
      <c r="EN67">
        <f t="shared" ca="1" si="39"/>
        <v>1</v>
      </c>
      <c r="EO67">
        <f t="shared" ca="1" si="39"/>
        <v>2</v>
      </c>
    </row>
    <row r="68" spans="1:145">
      <c r="A68">
        <v>49</v>
      </c>
      <c r="B68">
        <f t="shared" si="26"/>
        <v>16.8515625</v>
      </c>
      <c r="C68">
        <f t="shared" si="27"/>
        <v>0.12092937964470721</v>
      </c>
      <c r="D68">
        <f t="shared" si="28"/>
        <v>2.5638611762287824</v>
      </c>
      <c r="E68">
        <f t="shared" si="29"/>
        <v>9.3966165460978218E-2</v>
      </c>
      <c r="H68">
        <v>1.1568E-2</v>
      </c>
      <c r="I68">
        <v>6.0701890000000001</v>
      </c>
      <c r="J68">
        <v>1.3704559999999999</v>
      </c>
      <c r="K68">
        <v>8.2575620000000001</v>
      </c>
      <c r="L68">
        <v>2.0931069999999998</v>
      </c>
      <c r="M68">
        <v>2.7155119999999999</v>
      </c>
      <c r="N68">
        <v>1.3704559999999999</v>
      </c>
      <c r="O68">
        <v>3.7081089999999999</v>
      </c>
      <c r="R68">
        <v>7.3969360000000002</v>
      </c>
      <c r="S68">
        <v>4.0950329999999999</v>
      </c>
      <c r="T68">
        <v>3.3692000000000002</v>
      </c>
      <c r="W68">
        <f t="shared" si="30"/>
        <v>-1.1568E-2</v>
      </c>
      <c r="X68">
        <f t="shared" si="41"/>
        <v>6.0586210000000005</v>
      </c>
      <c r="Y68">
        <f t="shared" si="41"/>
        <v>1.3588879999999999</v>
      </c>
      <c r="Z68">
        <f t="shared" si="41"/>
        <v>8.2459939999999996</v>
      </c>
      <c r="AA68">
        <f t="shared" si="40"/>
        <v>2.0815389999999998</v>
      </c>
      <c r="AB68">
        <f t="shared" si="40"/>
        <v>2.7039439999999999</v>
      </c>
      <c r="AC68">
        <f t="shared" si="40"/>
        <v>1.3588879999999999</v>
      </c>
      <c r="AD68">
        <f t="shared" si="40"/>
        <v>3.6965409999999999</v>
      </c>
      <c r="AE68" t="str">
        <f t="shared" si="40"/>
        <v/>
      </c>
      <c r="AF68" t="str">
        <f t="shared" si="40"/>
        <v/>
      </c>
      <c r="AG68">
        <f t="shared" si="40"/>
        <v>7.3853680000000006</v>
      </c>
      <c r="AH68">
        <f t="shared" si="40"/>
        <v>4.0834650000000003</v>
      </c>
      <c r="AI68">
        <f t="shared" si="40"/>
        <v>3.3576320000000002</v>
      </c>
      <c r="AM68">
        <f t="shared" si="46"/>
        <v>6.0586210000000005</v>
      </c>
      <c r="AN68">
        <f t="shared" si="46"/>
        <v>1.3588879999999999</v>
      </c>
      <c r="AO68" t="str">
        <f t="shared" si="46"/>
        <v/>
      </c>
      <c r="AP68" t="str">
        <f t="shared" si="46"/>
        <v/>
      </c>
      <c r="AQ68" t="str">
        <f t="shared" si="46"/>
        <v/>
      </c>
      <c r="AR68" t="str">
        <f t="shared" si="46"/>
        <v/>
      </c>
      <c r="AS68" t="str">
        <f t="shared" si="46"/>
        <v/>
      </c>
      <c r="AT68" t="str">
        <f t="shared" si="46"/>
        <v/>
      </c>
      <c r="AW68">
        <f t="shared" si="47"/>
        <v>2.6077639435007098</v>
      </c>
      <c r="AX68">
        <f t="shared" si="47"/>
        <v>2.555098568170763</v>
      </c>
      <c r="AY68" t="str">
        <f t="shared" si="47"/>
        <v/>
      </c>
      <c r="AZ68" t="str">
        <f t="shared" si="47"/>
        <v/>
      </c>
      <c r="BA68" t="str">
        <f t="shared" si="47"/>
        <v/>
      </c>
      <c r="BB68" t="str">
        <f t="shared" si="47"/>
        <v/>
      </c>
      <c r="BC68" t="str">
        <f t="shared" si="47"/>
        <v/>
      </c>
      <c r="BD68" t="str">
        <f t="shared" si="47"/>
        <v/>
      </c>
      <c r="BG68">
        <f t="shared" si="48"/>
        <v>2.3471129330415331E-2</v>
      </c>
      <c r="BH68">
        <f t="shared" si="48"/>
        <v>0.1175959853253367</v>
      </c>
      <c r="BI68">
        <f t="shared" si="48"/>
        <v>0</v>
      </c>
      <c r="BJ68">
        <f t="shared" si="48"/>
        <v>0</v>
      </c>
      <c r="BK68">
        <f t="shared" si="48"/>
        <v>0</v>
      </c>
      <c r="BL68">
        <f t="shared" si="48"/>
        <v>0</v>
      </c>
      <c r="BM68">
        <f t="shared" si="48"/>
        <v>0</v>
      </c>
      <c r="BN68">
        <f t="shared" si="48"/>
        <v>0</v>
      </c>
      <c r="BQ68">
        <f t="shared" si="31"/>
        <v>0.14106711465575203</v>
      </c>
      <c r="BR68">
        <f t="shared" si="31"/>
        <v>0.1175959853253367</v>
      </c>
      <c r="BS68">
        <f t="shared" si="31"/>
        <v>0</v>
      </c>
      <c r="BT68">
        <f t="shared" si="31"/>
        <v>0</v>
      </c>
      <c r="BU68">
        <f t="shared" si="31"/>
        <v>0</v>
      </c>
      <c r="BV68">
        <f t="shared" si="31"/>
        <v>0</v>
      </c>
      <c r="BW68">
        <f t="shared" si="31"/>
        <v>0</v>
      </c>
      <c r="BZ68">
        <f t="shared" si="49"/>
        <v>2.5638611762287824</v>
      </c>
      <c r="CA68">
        <f t="shared" si="49"/>
        <v>2.555098568170763</v>
      </c>
      <c r="CB68" t="str">
        <f t="shared" si="49"/>
        <v/>
      </c>
      <c r="CC68" t="str">
        <f t="shared" si="49"/>
        <v/>
      </c>
      <c r="CD68" t="str">
        <f t="shared" si="49"/>
        <v/>
      </c>
      <c r="CE68" t="str">
        <f t="shared" si="49"/>
        <v/>
      </c>
      <c r="CF68" t="str">
        <f t="shared" si="49"/>
        <v/>
      </c>
      <c r="CI68">
        <f t="shared" si="32"/>
        <v>2.5638611762287824</v>
      </c>
      <c r="CJ68" t="str">
        <f t="shared" si="32"/>
        <v/>
      </c>
      <c r="CK68" t="str">
        <f t="shared" si="32"/>
        <v/>
      </c>
      <c r="CL68" t="str">
        <f t="shared" si="32"/>
        <v/>
      </c>
      <c r="CM68" t="str">
        <f t="shared" si="32"/>
        <v/>
      </c>
      <c r="CN68" t="str">
        <f t="shared" si="32"/>
        <v/>
      </c>
      <c r="CO68" t="str">
        <f t="shared" si="32"/>
        <v/>
      </c>
      <c r="CQ68">
        <f t="shared" si="20"/>
        <v>2.5638611762287824</v>
      </c>
      <c r="CW68">
        <f t="shared" si="50"/>
        <v>0.29547350807270428</v>
      </c>
      <c r="CX68">
        <f t="shared" si="50"/>
        <v>5.3747063708623456E-2</v>
      </c>
      <c r="CY68" t="str">
        <f t="shared" si="50"/>
        <v/>
      </c>
      <c r="CZ68" t="str">
        <f t="shared" si="50"/>
        <v/>
      </c>
      <c r="DA68" t="str">
        <f t="shared" si="50"/>
        <v/>
      </c>
      <c r="DB68" t="str">
        <f t="shared" si="50"/>
        <v/>
      </c>
      <c r="DC68" t="str">
        <f t="shared" si="50"/>
        <v/>
      </c>
      <c r="DD68" t="str">
        <f t="shared" si="45"/>
        <v/>
      </c>
      <c r="DE68" t="str">
        <f t="shared" si="22"/>
        <v/>
      </c>
      <c r="DI68">
        <f t="shared" si="33"/>
        <v>9.3966165460978218E-2</v>
      </c>
      <c r="DJ68">
        <f t="shared" si="33"/>
        <v>5.3747063708623456E-2</v>
      </c>
      <c r="DK68" t="str">
        <f t="shared" si="33"/>
        <v/>
      </c>
      <c r="DL68" t="str">
        <f t="shared" si="33"/>
        <v/>
      </c>
      <c r="DM68" t="str">
        <f t="shared" si="33"/>
        <v/>
      </c>
      <c r="DN68" t="str">
        <f t="shared" si="33"/>
        <v/>
      </c>
      <c r="DO68" t="str">
        <f t="shared" si="33"/>
        <v/>
      </c>
      <c r="DS68">
        <f t="shared" si="34"/>
        <v>9.3966165460978218E-2</v>
      </c>
      <c r="DT68" t="str">
        <f t="shared" si="34"/>
        <v/>
      </c>
      <c r="DU68" t="str">
        <f t="shared" si="34"/>
        <v/>
      </c>
      <c r="DV68" t="str">
        <f t="shared" si="34"/>
        <v/>
      </c>
      <c r="DW68" t="str">
        <f t="shared" si="34"/>
        <v/>
      </c>
      <c r="DX68" t="str">
        <f t="shared" si="34"/>
        <v/>
      </c>
      <c r="DY68" t="str">
        <f t="shared" si="34"/>
        <v/>
      </c>
      <c r="EA68">
        <f t="shared" si="35"/>
        <v>9.3966165460978218E-2</v>
      </c>
      <c r="EC68">
        <f t="shared" si="36"/>
        <v>2.5095394897870387</v>
      </c>
      <c r="ED68">
        <f t="shared" si="37"/>
        <v>2.4834690572446392</v>
      </c>
      <c r="EE68">
        <f t="shared" si="38"/>
        <v>2.5614235165160366</v>
      </c>
      <c r="EF68">
        <v>-0.57809836312094809</v>
      </c>
      <c r="EG68">
        <v>-0.85554325421024036</v>
      </c>
      <c r="EH68">
        <v>-2.5941887708062161E-2</v>
      </c>
      <c r="EJ68">
        <f t="shared" ca="1" si="51"/>
        <v>-0.18587423105765466</v>
      </c>
      <c r="EK68">
        <f t="shared" ca="1" si="51"/>
        <v>-0.45517580816499836</v>
      </c>
      <c r="EL68">
        <f t="shared" ca="1" si="51"/>
        <v>-0.58382096999721034</v>
      </c>
      <c r="EM68">
        <f t="shared" ca="1" si="39"/>
        <v>1</v>
      </c>
      <c r="EN68">
        <f t="shared" ca="1" si="39"/>
        <v>1</v>
      </c>
      <c r="EO68">
        <f t="shared" ca="1" si="39"/>
        <v>1</v>
      </c>
    </row>
    <row r="69" spans="1:145">
      <c r="A69">
        <v>50</v>
      </c>
      <c r="B69">
        <f t="shared" si="26"/>
        <v>17.0546875</v>
      </c>
      <c r="C69">
        <f t="shared" si="27"/>
        <v>0.12092937964470721</v>
      </c>
      <c r="D69">
        <f t="shared" si="28"/>
        <v>2.5903382260288081</v>
      </c>
      <c r="E69">
        <f>IF(SUM(DS69:DY69)=0,"",AVERAGE(DS69:DY69))</f>
        <v>9.5688752986140491E-2</v>
      </c>
      <c r="H69">
        <v>1.1205E-2</v>
      </c>
      <c r="I69">
        <v>6.0702239999999996</v>
      </c>
      <c r="J69">
        <v>1.3660239999999999</v>
      </c>
      <c r="K69">
        <v>8.2601019999999998</v>
      </c>
      <c r="L69">
        <v>2.0934729999999999</v>
      </c>
      <c r="M69">
        <v>2.716167</v>
      </c>
      <c r="N69">
        <v>1.3660239999999999</v>
      </c>
      <c r="O69">
        <v>3.7004730000000001</v>
      </c>
      <c r="R69">
        <v>7.3974520000000004</v>
      </c>
      <c r="S69">
        <v>4.0914479999999998</v>
      </c>
      <c r="T69">
        <v>3.3692760000000002</v>
      </c>
      <c r="W69">
        <f t="shared" si="30"/>
        <v>-1.1205E-2</v>
      </c>
      <c r="X69">
        <f t="shared" si="41"/>
        <v>6.0590189999999993</v>
      </c>
      <c r="Y69">
        <f t="shared" si="41"/>
        <v>1.354819</v>
      </c>
      <c r="Z69">
        <f t="shared" si="41"/>
        <v>8.2488969999999995</v>
      </c>
      <c r="AA69">
        <f t="shared" si="40"/>
        <v>2.082268</v>
      </c>
      <c r="AB69">
        <f t="shared" si="40"/>
        <v>2.7049620000000001</v>
      </c>
      <c r="AC69">
        <f t="shared" si="40"/>
        <v>1.354819</v>
      </c>
      <c r="AD69">
        <f t="shared" ref="AD69:AI84" si="52">IF(O69="","",O69+$W69)</f>
        <v>3.6892680000000002</v>
      </c>
      <c r="AE69" t="str">
        <f t="shared" si="52"/>
        <v/>
      </c>
      <c r="AF69" t="str">
        <f t="shared" si="52"/>
        <v/>
      </c>
      <c r="AG69">
        <f t="shared" si="52"/>
        <v>7.386247</v>
      </c>
      <c r="AH69">
        <f t="shared" si="52"/>
        <v>4.0802429999999994</v>
      </c>
      <c r="AI69">
        <f t="shared" si="52"/>
        <v>3.3580710000000003</v>
      </c>
      <c r="AM69">
        <f t="shared" si="46"/>
        <v>6.0590189999999993</v>
      </c>
      <c r="AN69">
        <f t="shared" si="46"/>
        <v>1.354819</v>
      </c>
      <c r="AO69" t="str">
        <f t="shared" si="46"/>
        <v/>
      </c>
      <c r="AP69" t="str">
        <f t="shared" si="46"/>
        <v/>
      </c>
      <c r="AQ69" t="str">
        <f t="shared" si="46"/>
        <v/>
      </c>
      <c r="AR69" t="str">
        <f t="shared" si="46"/>
        <v/>
      </c>
      <c r="AS69" t="str">
        <f t="shared" si="46"/>
        <v/>
      </c>
      <c r="AT69" t="str">
        <f t="shared" si="46"/>
        <v/>
      </c>
      <c r="AW69">
        <f t="shared" si="47"/>
        <v>2.5911039166880965</v>
      </c>
      <c r="AX69">
        <f t="shared" si="47"/>
        <v>2.5901754553623682</v>
      </c>
      <c r="AY69" t="str">
        <f t="shared" si="47"/>
        <v/>
      </c>
      <c r="AZ69" t="str">
        <f t="shared" si="47"/>
        <v/>
      </c>
      <c r="BA69" t="str">
        <f t="shared" si="47"/>
        <v/>
      </c>
      <c r="BB69" t="str">
        <f t="shared" si="47"/>
        <v/>
      </c>
      <c r="BC69" t="str">
        <f t="shared" si="47"/>
        <v/>
      </c>
      <c r="BD69" t="str">
        <f t="shared" si="47"/>
        <v/>
      </c>
      <c r="BG69">
        <f t="shared" si="48"/>
        <v>2.4312381849122159E-2</v>
      </c>
      <c r="BH69">
        <f t="shared" si="48"/>
        <v>0.11436804980960376</v>
      </c>
      <c r="BI69">
        <f t="shared" si="48"/>
        <v>0</v>
      </c>
      <c r="BJ69">
        <f t="shared" si="48"/>
        <v>0</v>
      </c>
      <c r="BK69">
        <f t="shared" si="48"/>
        <v>0</v>
      </c>
      <c r="BL69">
        <f t="shared" si="48"/>
        <v>0</v>
      </c>
      <c r="BM69">
        <f t="shared" si="48"/>
        <v>0</v>
      </c>
      <c r="BN69">
        <f t="shared" si="48"/>
        <v>0</v>
      </c>
      <c r="BQ69">
        <f t="shared" si="31"/>
        <v>0.13868043165872593</v>
      </c>
      <c r="BR69">
        <f t="shared" si="31"/>
        <v>0.11436804980960376</v>
      </c>
      <c r="BS69">
        <f t="shared" si="31"/>
        <v>0</v>
      </c>
      <c r="BT69">
        <f t="shared" si="31"/>
        <v>0</v>
      </c>
      <c r="BU69">
        <f t="shared" si="31"/>
        <v>0</v>
      </c>
      <c r="BV69">
        <f t="shared" si="31"/>
        <v>0</v>
      </c>
      <c r="BW69">
        <f t="shared" si="31"/>
        <v>0</v>
      </c>
      <c r="BZ69">
        <f t="shared" si="49"/>
        <v>2.5903382260288081</v>
      </c>
      <c r="CA69">
        <f t="shared" si="49"/>
        <v>2.5901754553623682</v>
      </c>
      <c r="CB69" t="str">
        <f t="shared" si="49"/>
        <v/>
      </c>
      <c r="CC69" t="str">
        <f t="shared" si="49"/>
        <v/>
      </c>
      <c r="CD69" t="str">
        <f t="shared" si="49"/>
        <v/>
      </c>
      <c r="CE69" t="str">
        <f t="shared" si="49"/>
        <v/>
      </c>
      <c r="CF69" t="str">
        <f t="shared" si="49"/>
        <v/>
      </c>
      <c r="CI69">
        <f t="shared" si="32"/>
        <v>2.5903382260288081</v>
      </c>
      <c r="CJ69" t="str">
        <f t="shared" si="32"/>
        <v/>
      </c>
      <c r="CK69" t="str">
        <f t="shared" si="32"/>
        <v/>
      </c>
      <c r="CL69" t="str">
        <f t="shared" si="32"/>
        <v/>
      </c>
      <c r="CM69" t="str">
        <f t="shared" si="32"/>
        <v/>
      </c>
      <c r="CN69" t="str">
        <f t="shared" si="32"/>
        <v/>
      </c>
      <c r="CO69" t="str">
        <f t="shared" si="32"/>
        <v/>
      </c>
      <c r="CQ69">
        <f t="shared" si="20"/>
        <v>2.5903382260288081</v>
      </c>
      <c r="CW69">
        <f t="shared" si="50"/>
        <v>0.28505396413836454</v>
      </c>
      <c r="CX69">
        <f t="shared" si="50"/>
        <v>5.5433460269888248E-2</v>
      </c>
      <c r="CY69" t="str">
        <f t="shared" si="50"/>
        <v/>
      </c>
      <c r="CZ69" t="str">
        <f t="shared" si="50"/>
        <v/>
      </c>
      <c r="DA69" t="str">
        <f t="shared" si="50"/>
        <v/>
      </c>
      <c r="DB69" t="str">
        <f t="shared" si="50"/>
        <v/>
      </c>
      <c r="DC69" t="str">
        <f t="shared" si="50"/>
        <v/>
      </c>
      <c r="DD69" t="str">
        <f t="shared" si="45"/>
        <v/>
      </c>
      <c r="DE69" t="str">
        <f t="shared" si="22"/>
        <v/>
      </c>
      <c r="DI69">
        <f t="shared" si="33"/>
        <v>9.5688752986140491E-2</v>
      </c>
      <c r="DJ69">
        <f t="shared" si="33"/>
        <v>5.5433460269888248E-2</v>
      </c>
      <c r="DK69" t="str">
        <f t="shared" si="33"/>
        <v/>
      </c>
      <c r="DL69" t="str">
        <f t="shared" si="33"/>
        <v/>
      </c>
      <c r="DM69" t="str">
        <f t="shared" si="33"/>
        <v/>
      </c>
      <c r="DN69" t="str">
        <f t="shared" si="33"/>
        <v/>
      </c>
      <c r="DO69" t="str">
        <f t="shared" si="33"/>
        <v/>
      </c>
      <c r="DS69">
        <f t="shared" si="34"/>
        <v>9.5688752986140491E-2</v>
      </c>
      <c r="DT69" t="str">
        <f t="shared" si="34"/>
        <v/>
      </c>
      <c r="DU69" t="str">
        <f t="shared" si="34"/>
        <v/>
      </c>
      <c r="DV69" t="str">
        <f t="shared" si="34"/>
        <v/>
      </c>
      <c r="DW69" t="str">
        <f t="shared" si="34"/>
        <v/>
      </c>
      <c r="DX69" t="str">
        <f t="shared" si="34"/>
        <v/>
      </c>
      <c r="DY69" t="str">
        <f t="shared" si="34"/>
        <v/>
      </c>
      <c r="EA69">
        <f t="shared" si="35"/>
        <v>9.5688752986140491E-2</v>
      </c>
      <c r="EC69">
        <f t="shared" si="36"/>
        <v>2.6803999367424018</v>
      </c>
      <c r="ED69">
        <f t="shared" si="37"/>
        <v>2.6721167991276826</v>
      </c>
      <c r="EE69">
        <f t="shared" si="38"/>
        <v>2.5354479727334569</v>
      </c>
      <c r="EF69">
        <v>0.94119431911332341</v>
      </c>
      <c r="EG69">
        <v>0.8546309837554189</v>
      </c>
      <c r="EH69">
        <v>-0.57363328063541152</v>
      </c>
      <c r="EJ69">
        <f t="shared" ca="1" si="51"/>
        <v>-0.97737713308311125</v>
      </c>
      <c r="EK69">
        <f t="shared" ca="1" si="51"/>
        <v>-0.14729080787203574</v>
      </c>
      <c r="EL69">
        <f t="shared" ca="1" si="51"/>
        <v>-0.12572225973674456</v>
      </c>
      <c r="EM69">
        <f t="shared" ca="1" si="39"/>
        <v>1</v>
      </c>
      <c r="EN69">
        <f t="shared" ca="1" si="39"/>
        <v>1</v>
      </c>
      <c r="EO69">
        <f t="shared" ca="1" si="39"/>
        <v>1</v>
      </c>
    </row>
    <row r="70" spans="1:145">
      <c r="A70">
        <v>51</v>
      </c>
      <c r="B70">
        <f t="shared" si="26"/>
        <v>17.2578125</v>
      </c>
      <c r="C70">
        <f t="shared" si="27"/>
        <v>0.12092937964470721</v>
      </c>
      <c r="D70">
        <f t="shared" si="28"/>
        <v>2.609740312587491</v>
      </c>
      <c r="E70">
        <f t="shared" si="29"/>
        <v>9.6277385922288794E-2</v>
      </c>
      <c r="H70">
        <v>1.0302E-2</v>
      </c>
      <c r="I70">
        <v>6.0707009999999997</v>
      </c>
      <c r="J70">
        <v>1.3609199999999999</v>
      </c>
      <c r="K70">
        <v>8.2635830000000006</v>
      </c>
      <c r="L70">
        <v>2.0931829999999998</v>
      </c>
      <c r="M70">
        <v>2.7162250000000001</v>
      </c>
      <c r="N70">
        <v>1.3609199999999999</v>
      </c>
      <c r="O70">
        <v>3.6916929999999999</v>
      </c>
      <c r="R70">
        <v>7.3984810000000003</v>
      </c>
      <c r="S70">
        <v>4.0878449999999997</v>
      </c>
      <c r="T70">
        <v>3.3686539999999998</v>
      </c>
      <c r="W70">
        <f t="shared" si="30"/>
        <v>-1.0302E-2</v>
      </c>
      <c r="X70">
        <f t="shared" si="41"/>
        <v>6.0603989999999994</v>
      </c>
      <c r="Y70">
        <f t="shared" si="41"/>
        <v>1.3506179999999999</v>
      </c>
      <c r="Z70">
        <f t="shared" si="41"/>
        <v>8.2532810000000012</v>
      </c>
      <c r="AA70">
        <f t="shared" si="41"/>
        <v>2.082881</v>
      </c>
      <c r="AB70">
        <f t="shared" si="41"/>
        <v>2.7059230000000003</v>
      </c>
      <c r="AC70">
        <f t="shared" si="41"/>
        <v>1.3506179999999999</v>
      </c>
      <c r="AD70">
        <f t="shared" si="52"/>
        <v>3.6813910000000001</v>
      </c>
      <c r="AE70" t="str">
        <f t="shared" si="52"/>
        <v/>
      </c>
      <c r="AF70" t="str">
        <f t="shared" si="52"/>
        <v/>
      </c>
      <c r="AG70">
        <f t="shared" si="52"/>
        <v>7.3881790000000001</v>
      </c>
      <c r="AH70">
        <f t="shared" si="52"/>
        <v>4.0775429999999995</v>
      </c>
      <c r="AI70">
        <f t="shared" si="52"/>
        <v>3.358352</v>
      </c>
      <c r="AM70">
        <f t="shared" si="46"/>
        <v>6.0603989999999994</v>
      </c>
      <c r="AN70">
        <f t="shared" si="46"/>
        <v>1.3506179999999999</v>
      </c>
      <c r="AO70" t="str">
        <f t="shared" si="46"/>
        <v/>
      </c>
      <c r="AP70" t="str">
        <f t="shared" si="46"/>
        <v/>
      </c>
      <c r="AQ70" t="str">
        <f t="shared" si="46"/>
        <v/>
      </c>
      <c r="AR70" t="str">
        <f t="shared" si="46"/>
        <v/>
      </c>
      <c r="AS70" t="str">
        <f t="shared" si="46"/>
        <v/>
      </c>
      <c r="AT70" t="str">
        <f t="shared" si="46"/>
        <v/>
      </c>
      <c r="AW70">
        <f t="shared" si="47"/>
        <v>2.5374820130220321</v>
      </c>
      <c r="AX70">
        <f t="shared" si="47"/>
        <v>2.6275022828486789</v>
      </c>
      <c r="AY70" t="str">
        <f t="shared" si="47"/>
        <v/>
      </c>
      <c r="AZ70" t="str">
        <f t="shared" si="47"/>
        <v/>
      </c>
      <c r="BA70" t="str">
        <f t="shared" si="47"/>
        <v/>
      </c>
      <c r="BB70" t="str">
        <f t="shared" si="47"/>
        <v/>
      </c>
      <c r="BC70" t="str">
        <f t="shared" si="47"/>
        <v/>
      </c>
      <c r="BD70" t="str">
        <f t="shared" si="47"/>
        <v/>
      </c>
      <c r="BG70">
        <f t="shared" si="48"/>
        <v>2.7207870907338012E-2</v>
      </c>
      <c r="BH70">
        <f t="shared" si="48"/>
        <v>0.11068560850238203</v>
      </c>
      <c r="BI70">
        <f t="shared" si="48"/>
        <v>0</v>
      </c>
      <c r="BJ70">
        <f t="shared" si="48"/>
        <v>0</v>
      </c>
      <c r="BK70">
        <f t="shared" si="48"/>
        <v>0</v>
      </c>
      <c r="BL70">
        <f t="shared" si="48"/>
        <v>0</v>
      </c>
      <c r="BM70">
        <f t="shared" si="48"/>
        <v>0</v>
      </c>
      <c r="BN70">
        <f t="shared" si="48"/>
        <v>0</v>
      </c>
      <c r="BQ70">
        <f t="shared" si="31"/>
        <v>0.13789347940972005</v>
      </c>
      <c r="BR70">
        <f t="shared" si="31"/>
        <v>0.11068560850238203</v>
      </c>
      <c r="BS70">
        <f t="shared" ref="BS70:BW120" si="53">IF(Z70="","",IF(BI70+BJ70=0,0,BI70+BJ70))</f>
        <v>0</v>
      </c>
      <c r="BT70">
        <f t="shared" si="53"/>
        <v>0</v>
      </c>
      <c r="BU70">
        <f t="shared" si="53"/>
        <v>0</v>
      </c>
      <c r="BV70">
        <f t="shared" si="53"/>
        <v>0</v>
      </c>
      <c r="BW70">
        <f t="shared" si="53"/>
        <v>0</v>
      </c>
      <c r="BZ70">
        <f t="shared" si="49"/>
        <v>2.609740312587491</v>
      </c>
      <c r="CA70">
        <f t="shared" si="49"/>
        <v>2.6275022828486789</v>
      </c>
      <c r="CB70" t="str">
        <f t="shared" si="49"/>
        <v/>
      </c>
      <c r="CC70" t="str">
        <f t="shared" si="49"/>
        <v/>
      </c>
      <c r="CD70" t="str">
        <f t="shared" si="49"/>
        <v/>
      </c>
      <c r="CE70" t="str">
        <f t="shared" si="49"/>
        <v/>
      </c>
      <c r="CF70" t="str">
        <f t="shared" si="49"/>
        <v/>
      </c>
      <c r="CI70">
        <f t="shared" si="32"/>
        <v>2.609740312587491</v>
      </c>
      <c r="CJ70" t="str">
        <f t="shared" si="32"/>
        <v/>
      </c>
      <c r="CK70" t="str">
        <f t="shared" ref="CK70:CO120" si="54">IF(LARGE($BQ70:$BW70,1)=BS70,CB70,"")</f>
        <v/>
      </c>
      <c r="CL70" t="str">
        <f t="shared" si="54"/>
        <v/>
      </c>
      <c r="CM70" t="str">
        <f t="shared" si="54"/>
        <v/>
      </c>
      <c r="CN70" t="str">
        <f t="shared" si="54"/>
        <v/>
      </c>
      <c r="CO70" t="str">
        <f t="shared" si="54"/>
        <v/>
      </c>
      <c r="CQ70">
        <f t="shared" si="20"/>
        <v>2.609740312587491</v>
      </c>
      <c r="CW70">
        <f t="shared" si="50"/>
        <v>0.25411799847494776</v>
      </c>
      <c r="CX70">
        <f t="shared" si="50"/>
        <v>5.7478240591886796E-2</v>
      </c>
      <c r="CY70" t="str">
        <f t="shared" si="50"/>
        <v/>
      </c>
      <c r="CZ70" t="str">
        <f t="shared" si="50"/>
        <v/>
      </c>
      <c r="DA70" t="str">
        <f t="shared" si="50"/>
        <v/>
      </c>
      <c r="DB70" t="str">
        <f t="shared" si="50"/>
        <v/>
      </c>
      <c r="DC70" t="str">
        <f t="shared" si="50"/>
        <v/>
      </c>
      <c r="DD70" t="str">
        <f t="shared" si="45"/>
        <v/>
      </c>
      <c r="DE70" t="str">
        <f t="shared" si="22"/>
        <v/>
      </c>
      <c r="DI70">
        <f t="shared" si="33"/>
        <v>9.6277385922288794E-2</v>
      </c>
      <c r="DJ70">
        <f t="shared" si="33"/>
        <v>5.7478240591886796E-2</v>
      </c>
      <c r="DK70" t="str">
        <f t="shared" ref="DK70:DO120" si="55">IF(BS70="","",IF(AY70="",CZ70,IF(AZ70="",CY70,(CY70*BI70+CZ70*BJ70)/(BI70+BJ70))))</f>
        <v/>
      </c>
      <c r="DL70" t="str">
        <f t="shared" si="55"/>
        <v/>
      </c>
      <c r="DM70" t="str">
        <f t="shared" si="55"/>
        <v/>
      </c>
      <c r="DN70" t="str">
        <f t="shared" si="55"/>
        <v/>
      </c>
      <c r="DO70" t="str">
        <f t="shared" si="55"/>
        <v/>
      </c>
      <c r="DS70">
        <f t="shared" si="34"/>
        <v>9.6277385922288794E-2</v>
      </c>
      <c r="DT70" t="str">
        <f t="shared" si="34"/>
        <v/>
      </c>
      <c r="DU70" t="str">
        <f t="shared" ref="DU70:DY120" si="56">IF(LARGE($BQ70:$BW70,1)=BS70,DK70,"")</f>
        <v/>
      </c>
      <c r="DV70" t="str">
        <f t="shared" si="56"/>
        <v/>
      </c>
      <c r="DW70" t="str">
        <f t="shared" si="56"/>
        <v/>
      </c>
      <c r="DX70" t="str">
        <f t="shared" si="56"/>
        <v/>
      </c>
      <c r="DY70" t="str">
        <f t="shared" si="56"/>
        <v/>
      </c>
      <c r="EA70">
        <f t="shared" si="35"/>
        <v>9.6277385922288794E-2</v>
      </c>
      <c r="EC70">
        <f t="shared" si="36"/>
        <v>2.6320580441100989</v>
      </c>
      <c r="ED70">
        <f t="shared" si="37"/>
        <v>2.69711636323935</v>
      </c>
      <c r="EE70">
        <f t="shared" si="38"/>
        <v>2.5829033234124026</v>
      </c>
      <c r="EF70">
        <v>0.23180657959099504</v>
      </c>
      <c r="EG70">
        <v>0.90754490075567207</v>
      </c>
      <c r="EH70">
        <v>-0.27874655006472904</v>
      </c>
      <c r="EJ70">
        <f t="shared" ca="1" si="51"/>
        <v>0.13726267504629186</v>
      </c>
      <c r="EK70">
        <f t="shared" ca="1" si="51"/>
        <v>-0.71307931011408054</v>
      </c>
      <c r="EL70">
        <f t="shared" ca="1" si="51"/>
        <v>0.91490287326044739</v>
      </c>
      <c r="EM70">
        <f t="shared" ca="1" si="39"/>
        <v>2</v>
      </c>
      <c r="EN70">
        <f t="shared" ca="1" si="39"/>
        <v>1</v>
      </c>
      <c r="EO70">
        <f t="shared" ca="1" si="39"/>
        <v>2</v>
      </c>
    </row>
    <row r="71" spans="1:145">
      <c r="A71">
        <v>52</v>
      </c>
      <c r="B71">
        <f t="shared" si="26"/>
        <v>17.4609375</v>
      </c>
      <c r="C71">
        <f t="shared" si="27"/>
        <v>0.12092937964470721</v>
      </c>
      <c r="D71">
        <f t="shared" si="28"/>
        <v>2.6634953018518592</v>
      </c>
      <c r="E71">
        <f t="shared" si="29"/>
        <v>0.10319059016522009</v>
      </c>
      <c r="H71">
        <v>9.9819999999999996E-3</v>
      </c>
      <c r="I71">
        <v>6.068689</v>
      </c>
      <c r="J71">
        <v>1.3552690000000001</v>
      </c>
      <c r="K71">
        <v>8.2648390000000003</v>
      </c>
      <c r="L71">
        <v>2.0920260000000002</v>
      </c>
      <c r="M71">
        <v>2.7153320000000001</v>
      </c>
      <c r="N71">
        <v>1.3552690000000001</v>
      </c>
      <c r="O71">
        <v>3.6816230000000001</v>
      </c>
      <c r="R71">
        <v>7.396827</v>
      </c>
      <c r="S71">
        <v>4.082681</v>
      </c>
      <c r="T71">
        <v>3.3653270000000002</v>
      </c>
      <c r="W71">
        <f t="shared" si="30"/>
        <v>-9.9819999999999996E-3</v>
      </c>
      <c r="X71">
        <f t="shared" si="41"/>
        <v>6.0587070000000001</v>
      </c>
      <c r="Y71">
        <f t="shared" si="41"/>
        <v>1.3452870000000001</v>
      </c>
      <c r="Z71">
        <f t="shared" si="41"/>
        <v>8.2548569999999994</v>
      </c>
      <c r="AA71">
        <f t="shared" si="41"/>
        <v>2.0820440000000002</v>
      </c>
      <c r="AB71">
        <f t="shared" si="41"/>
        <v>2.7053500000000001</v>
      </c>
      <c r="AC71">
        <f t="shared" si="41"/>
        <v>1.3452870000000001</v>
      </c>
      <c r="AD71">
        <f t="shared" si="52"/>
        <v>3.6716410000000002</v>
      </c>
      <c r="AE71" t="str">
        <f t="shared" si="52"/>
        <v/>
      </c>
      <c r="AF71" t="str">
        <f t="shared" si="52"/>
        <v/>
      </c>
      <c r="AG71">
        <f t="shared" si="52"/>
        <v>7.3868450000000001</v>
      </c>
      <c r="AH71">
        <f t="shared" si="52"/>
        <v>4.0726990000000001</v>
      </c>
      <c r="AI71">
        <f t="shared" si="52"/>
        <v>3.3553450000000002</v>
      </c>
      <c r="AM71">
        <f t="shared" si="46"/>
        <v>6.0587070000000001</v>
      </c>
      <c r="AN71">
        <f t="shared" si="46"/>
        <v>1.3452870000000001</v>
      </c>
      <c r="AO71" t="str">
        <f t="shared" si="46"/>
        <v/>
      </c>
      <c r="AP71" t="str">
        <f t="shared" si="46"/>
        <v/>
      </c>
      <c r="AQ71" t="str">
        <f t="shared" si="46"/>
        <v/>
      </c>
      <c r="AR71" t="str">
        <f t="shared" si="46"/>
        <v/>
      </c>
      <c r="AS71" t="str">
        <f t="shared" si="46"/>
        <v/>
      </c>
      <c r="AT71" t="str">
        <f t="shared" si="46"/>
        <v/>
      </c>
      <c r="AW71">
        <f t="shared" si="47"/>
        <v>2.6041140031844923</v>
      </c>
      <c r="AX71">
        <f t="shared" si="47"/>
        <v>2.6768084816106961</v>
      </c>
      <c r="AY71" t="str">
        <f t="shared" si="47"/>
        <v/>
      </c>
      <c r="AZ71" t="str">
        <f t="shared" si="47"/>
        <v/>
      </c>
      <c r="BA71" t="str">
        <f t="shared" si="47"/>
        <v/>
      </c>
      <c r="BB71" t="str">
        <f t="shared" si="47"/>
        <v/>
      </c>
      <c r="BC71" t="str">
        <f t="shared" si="47"/>
        <v/>
      </c>
      <c r="BD71" t="str">
        <f t="shared" si="47"/>
        <v/>
      </c>
      <c r="BG71">
        <f t="shared" si="48"/>
        <v>2.3653141716652087E-2</v>
      </c>
      <c r="BH71">
        <f t="shared" si="48"/>
        <v>0.10550103717826807</v>
      </c>
      <c r="BI71">
        <f t="shared" si="48"/>
        <v>0</v>
      </c>
      <c r="BJ71">
        <f t="shared" si="48"/>
        <v>0</v>
      </c>
      <c r="BK71">
        <f t="shared" si="48"/>
        <v>0</v>
      </c>
      <c r="BL71">
        <f t="shared" si="48"/>
        <v>0</v>
      </c>
      <c r="BM71">
        <f t="shared" si="48"/>
        <v>0</v>
      </c>
      <c r="BN71">
        <f t="shared" si="48"/>
        <v>0</v>
      </c>
      <c r="BQ71">
        <f t="shared" ref="BQ71:BW134" si="57">IF(X71="","",IF(BG71+BH71=0,0,BG71+BH71))</f>
        <v>0.12915417889492015</v>
      </c>
      <c r="BR71">
        <f t="shared" si="57"/>
        <v>0.10550103717826807</v>
      </c>
      <c r="BS71">
        <f t="shared" si="53"/>
        <v>0</v>
      </c>
      <c r="BT71">
        <f t="shared" si="53"/>
        <v>0</v>
      </c>
      <c r="BU71">
        <f t="shared" si="53"/>
        <v>0</v>
      </c>
      <c r="BV71">
        <f t="shared" si="53"/>
        <v>0</v>
      </c>
      <c r="BW71">
        <f t="shared" si="53"/>
        <v>0</v>
      </c>
      <c r="BZ71">
        <f t="shared" si="49"/>
        <v>2.6634953018518592</v>
      </c>
      <c r="CA71">
        <f t="shared" si="49"/>
        <v>2.6768084816106961</v>
      </c>
      <c r="CB71" t="str">
        <f t="shared" si="49"/>
        <v/>
      </c>
      <c r="CC71" t="str">
        <f t="shared" si="49"/>
        <v/>
      </c>
      <c r="CD71" t="str">
        <f t="shared" si="49"/>
        <v/>
      </c>
      <c r="CE71" t="str">
        <f t="shared" si="49"/>
        <v/>
      </c>
      <c r="CF71" t="str">
        <f t="shared" si="49"/>
        <v/>
      </c>
      <c r="CI71">
        <f t="shared" ref="CI71:CO134" si="58">IF(LARGE($BQ71:$BW71,1)=BQ71,BZ71,"")</f>
        <v>2.6634953018518592</v>
      </c>
      <c r="CJ71" t="str">
        <f t="shared" si="58"/>
        <v/>
      </c>
      <c r="CK71" t="str">
        <f t="shared" si="54"/>
        <v/>
      </c>
      <c r="CL71" t="str">
        <f t="shared" si="54"/>
        <v/>
      </c>
      <c r="CM71" t="str">
        <f t="shared" si="54"/>
        <v/>
      </c>
      <c r="CN71" t="str">
        <f t="shared" si="54"/>
        <v/>
      </c>
      <c r="CO71" t="str">
        <f t="shared" si="54"/>
        <v/>
      </c>
      <c r="CQ71">
        <f t="shared" si="20"/>
        <v>2.6634953018518592</v>
      </c>
      <c r="CW71">
        <f t="shared" si="50"/>
        <v>0.29315629831395629</v>
      </c>
      <c r="CX71">
        <f t="shared" si="50"/>
        <v>6.060062198743054E-2</v>
      </c>
      <c r="CY71" t="str">
        <f t="shared" si="50"/>
        <v/>
      </c>
      <c r="CZ71" t="str">
        <f t="shared" si="50"/>
        <v/>
      </c>
      <c r="DA71" t="str">
        <f t="shared" si="50"/>
        <v/>
      </c>
      <c r="DB71" t="str">
        <f t="shared" si="50"/>
        <v/>
      </c>
      <c r="DC71" t="str">
        <f t="shared" si="50"/>
        <v/>
      </c>
      <c r="DD71" t="str">
        <f t="shared" si="45"/>
        <v/>
      </c>
      <c r="DE71" t="str">
        <f t="shared" si="22"/>
        <v/>
      </c>
      <c r="DI71">
        <f t="shared" ref="DI71:DO134" si="59">IF(BQ71="","",IF(AW71="",CX71,IF(AX71="",CW71,(CW71*BG71+CX71*BH71)/(BG71+BH71))))</f>
        <v>0.10319059016522009</v>
      </c>
      <c r="DJ71">
        <f t="shared" si="59"/>
        <v>6.060062198743054E-2</v>
      </c>
      <c r="DK71" t="str">
        <f t="shared" si="55"/>
        <v/>
      </c>
      <c r="DL71" t="str">
        <f t="shared" si="55"/>
        <v/>
      </c>
      <c r="DM71" t="str">
        <f t="shared" si="55"/>
        <v/>
      </c>
      <c r="DN71" t="str">
        <f t="shared" si="55"/>
        <v/>
      </c>
      <c r="DO71" t="str">
        <f t="shared" si="55"/>
        <v/>
      </c>
      <c r="DS71">
        <f t="shared" ref="DS71:DY134" si="60">IF(LARGE($BQ71:$BW71,1)=BQ71,DI71,"")</f>
        <v>0.10319059016522009</v>
      </c>
      <c r="DT71" t="str">
        <f t="shared" si="60"/>
        <v/>
      </c>
      <c r="DU71" t="str">
        <f t="shared" si="56"/>
        <v/>
      </c>
      <c r="DV71" t="str">
        <f t="shared" si="56"/>
        <v/>
      </c>
      <c r="DW71" t="str">
        <f t="shared" si="56"/>
        <v/>
      </c>
      <c r="DX71" t="str">
        <f t="shared" si="56"/>
        <v/>
      </c>
      <c r="DY71" t="str">
        <f t="shared" si="56"/>
        <v/>
      </c>
      <c r="EA71">
        <f t="shared" si="35"/>
        <v>0.10319059016522009</v>
      </c>
      <c r="EC71">
        <f t="shared" si="36"/>
        <v>2.7248808708993506</v>
      </c>
      <c r="ED71">
        <f t="shared" si="37"/>
        <v>2.6567914688690046</v>
      </c>
      <c r="EE71">
        <f t="shared" si="38"/>
        <v>2.7092579645596691</v>
      </c>
      <c r="EF71">
        <v>0.59487564659922998</v>
      </c>
      <c r="EG71">
        <v>-6.4965545522328694E-2</v>
      </c>
      <c r="EH71">
        <v>0.44347709063915952</v>
      </c>
      <c r="EJ71">
        <f t="shared" ca="1" si="51"/>
        <v>-0.33815671914152767</v>
      </c>
      <c r="EK71">
        <f t="shared" ca="1" si="51"/>
        <v>-0.61643339371234052</v>
      </c>
      <c r="EL71">
        <f t="shared" ca="1" si="51"/>
        <v>-8.532992189434907E-2</v>
      </c>
      <c r="EM71">
        <f t="shared" ca="1" si="39"/>
        <v>1</v>
      </c>
      <c r="EN71">
        <f t="shared" ca="1" si="39"/>
        <v>1</v>
      </c>
      <c r="EO71">
        <f t="shared" ca="1" si="39"/>
        <v>1</v>
      </c>
    </row>
    <row r="72" spans="1:145">
      <c r="A72">
        <v>53</v>
      </c>
      <c r="B72">
        <f t="shared" si="26"/>
        <v>17.6640625</v>
      </c>
      <c r="C72">
        <f t="shared" si="27"/>
        <v>0.12092937964470721</v>
      </c>
      <c r="D72">
        <f t="shared" si="28"/>
        <v>2.7423805605485825</v>
      </c>
      <c r="E72">
        <f t="shared" si="29"/>
        <v>0.11653107205021047</v>
      </c>
      <c r="H72">
        <v>1.1612000000000001E-2</v>
      </c>
      <c r="I72">
        <v>6.0668240000000004</v>
      </c>
      <c r="J72">
        <v>1.350851</v>
      </c>
      <c r="K72">
        <v>8.2655030000000007</v>
      </c>
      <c r="L72">
        <v>2.0923699999999998</v>
      </c>
      <c r="M72">
        <v>2.7154850000000001</v>
      </c>
      <c r="N72">
        <v>1.350851</v>
      </c>
      <c r="O72">
        <v>3.6727150000000002</v>
      </c>
      <c r="R72">
        <v>7.3937989999999996</v>
      </c>
      <c r="S72">
        <v>4.0778230000000004</v>
      </c>
      <c r="T72">
        <v>3.3628369999999999</v>
      </c>
      <c r="W72">
        <f t="shared" si="30"/>
        <v>-1.1612000000000001E-2</v>
      </c>
      <c r="X72">
        <f t="shared" si="41"/>
        <v>6.055212</v>
      </c>
      <c r="Y72">
        <f t="shared" si="41"/>
        <v>1.3392390000000001</v>
      </c>
      <c r="Z72">
        <f t="shared" si="41"/>
        <v>8.2538910000000012</v>
      </c>
      <c r="AA72">
        <f t="shared" si="41"/>
        <v>2.0807579999999999</v>
      </c>
      <c r="AB72">
        <f t="shared" si="41"/>
        <v>2.7038730000000002</v>
      </c>
      <c r="AC72">
        <f t="shared" si="41"/>
        <v>1.3392390000000001</v>
      </c>
      <c r="AD72">
        <f t="shared" si="52"/>
        <v>3.6611030000000002</v>
      </c>
      <c r="AE72" t="str">
        <f t="shared" si="52"/>
        <v/>
      </c>
      <c r="AF72" t="str">
        <f t="shared" si="52"/>
        <v/>
      </c>
      <c r="AG72">
        <f t="shared" si="52"/>
        <v>7.3821869999999992</v>
      </c>
      <c r="AH72">
        <f t="shared" si="52"/>
        <v>4.066211</v>
      </c>
      <c r="AI72">
        <f t="shared" si="52"/>
        <v>3.3512249999999999</v>
      </c>
      <c r="AM72">
        <f t="shared" si="46"/>
        <v>6.055212</v>
      </c>
      <c r="AN72">
        <f t="shared" si="46"/>
        <v>1.3392390000000001</v>
      </c>
      <c r="AO72" t="str">
        <f t="shared" si="46"/>
        <v/>
      </c>
      <c r="AP72" t="str">
        <f t="shared" si="46"/>
        <v/>
      </c>
      <c r="AQ72" t="str">
        <f t="shared" si="46"/>
        <v/>
      </c>
      <c r="AR72" t="str">
        <f t="shared" si="46"/>
        <v/>
      </c>
      <c r="AS72" t="str">
        <f t="shared" si="46"/>
        <v/>
      </c>
      <c r="AT72" t="str">
        <f t="shared" si="46"/>
        <v/>
      </c>
      <c r="AW72">
        <f t="shared" si="47"/>
        <v>2.7816822957342122</v>
      </c>
      <c r="AX72">
        <f t="shared" si="47"/>
        <v>2.7359635455302267</v>
      </c>
      <c r="AY72" t="str">
        <f t="shared" si="47"/>
        <v/>
      </c>
      <c r="AZ72" t="str">
        <f t="shared" si="47"/>
        <v/>
      </c>
      <c r="BA72" t="str">
        <f t="shared" si="47"/>
        <v/>
      </c>
      <c r="BB72" t="str">
        <f t="shared" si="47"/>
        <v/>
      </c>
      <c r="BC72" t="str">
        <f t="shared" si="47"/>
        <v/>
      </c>
      <c r="BD72" t="str">
        <f t="shared" si="47"/>
        <v/>
      </c>
      <c r="BG72">
        <f t="shared" si="48"/>
        <v>1.6152247369607343E-2</v>
      </c>
      <c r="BH72">
        <f t="shared" si="48"/>
        <v>9.8926268203709561E-2</v>
      </c>
      <c r="BI72">
        <f t="shared" si="48"/>
        <v>0</v>
      </c>
      <c r="BJ72">
        <f t="shared" si="48"/>
        <v>0</v>
      </c>
      <c r="BK72">
        <f t="shared" si="48"/>
        <v>0</v>
      </c>
      <c r="BL72">
        <f t="shared" si="48"/>
        <v>0</v>
      </c>
      <c r="BM72">
        <f t="shared" si="48"/>
        <v>0</v>
      </c>
      <c r="BN72">
        <f t="shared" si="48"/>
        <v>0</v>
      </c>
      <c r="BQ72">
        <f t="shared" si="57"/>
        <v>0.1150785155733169</v>
      </c>
      <c r="BR72">
        <f t="shared" si="57"/>
        <v>9.8926268203709561E-2</v>
      </c>
      <c r="BS72">
        <f t="shared" si="53"/>
        <v>0</v>
      </c>
      <c r="BT72">
        <f t="shared" si="53"/>
        <v>0</v>
      </c>
      <c r="BU72">
        <f t="shared" si="53"/>
        <v>0</v>
      </c>
      <c r="BV72">
        <f t="shared" si="53"/>
        <v>0</v>
      </c>
      <c r="BW72">
        <f t="shared" si="53"/>
        <v>0</v>
      </c>
      <c r="BZ72">
        <f t="shared" si="49"/>
        <v>2.7423805605485825</v>
      </c>
      <c r="CA72">
        <f t="shared" si="49"/>
        <v>2.7359635455302267</v>
      </c>
      <c r="CB72" t="str">
        <f t="shared" si="49"/>
        <v/>
      </c>
      <c r="CC72" t="str">
        <f t="shared" si="49"/>
        <v/>
      </c>
      <c r="CD72" t="str">
        <f t="shared" si="49"/>
        <v/>
      </c>
      <c r="CE72" t="str">
        <f t="shared" si="49"/>
        <v/>
      </c>
      <c r="CF72" t="str">
        <f t="shared" si="49"/>
        <v/>
      </c>
      <c r="CI72">
        <f t="shared" si="58"/>
        <v>2.7423805605485825</v>
      </c>
      <c r="CJ72" t="str">
        <f t="shared" si="58"/>
        <v/>
      </c>
      <c r="CK72" t="str">
        <f t="shared" si="54"/>
        <v/>
      </c>
      <c r="CL72" t="str">
        <f t="shared" si="54"/>
        <v/>
      </c>
      <c r="CM72" t="str">
        <f t="shared" si="54"/>
        <v/>
      </c>
      <c r="CN72" t="str">
        <f t="shared" si="54"/>
        <v/>
      </c>
      <c r="CO72" t="str">
        <f t="shared" si="54"/>
        <v/>
      </c>
      <c r="CQ72">
        <f t="shared" si="20"/>
        <v>2.7423805605485825</v>
      </c>
      <c r="CW72">
        <f t="shared" si="50"/>
        <v>0.43193290078148405</v>
      </c>
      <c r="CX72">
        <f t="shared" si="50"/>
        <v>6.5033644208259134E-2</v>
      </c>
      <c r="CY72" t="str">
        <f t="shared" si="50"/>
        <v/>
      </c>
      <c r="CZ72" t="str">
        <f t="shared" si="50"/>
        <v/>
      </c>
      <c r="DA72" t="str">
        <f t="shared" si="50"/>
        <v/>
      </c>
      <c r="DB72" t="str">
        <f t="shared" si="50"/>
        <v/>
      </c>
      <c r="DC72" t="str">
        <f t="shared" si="50"/>
        <v/>
      </c>
      <c r="DD72" t="str">
        <f t="shared" si="45"/>
        <v/>
      </c>
      <c r="DE72" t="str">
        <f t="shared" si="22"/>
        <v/>
      </c>
      <c r="DI72">
        <f t="shared" si="59"/>
        <v>0.11653107205021047</v>
      </c>
      <c r="DJ72">
        <f t="shared" si="59"/>
        <v>6.5033644208259134E-2</v>
      </c>
      <c r="DK72" t="str">
        <f t="shared" si="55"/>
        <v/>
      </c>
      <c r="DL72" t="str">
        <f t="shared" si="55"/>
        <v/>
      </c>
      <c r="DM72" t="str">
        <f t="shared" si="55"/>
        <v/>
      </c>
      <c r="DN72" t="str">
        <f t="shared" si="55"/>
        <v/>
      </c>
      <c r="DO72" t="str">
        <f t="shared" si="55"/>
        <v/>
      </c>
      <c r="DS72">
        <f t="shared" si="60"/>
        <v>0.11653107205021047</v>
      </c>
      <c r="DT72" t="str">
        <f t="shared" si="60"/>
        <v/>
      </c>
      <c r="DU72" t="str">
        <f t="shared" si="56"/>
        <v/>
      </c>
      <c r="DV72" t="str">
        <f t="shared" si="56"/>
        <v/>
      </c>
      <c r="DW72" t="str">
        <f t="shared" si="56"/>
        <v/>
      </c>
      <c r="DX72" t="str">
        <f t="shared" si="56"/>
        <v/>
      </c>
      <c r="DY72" t="str">
        <f t="shared" si="56"/>
        <v/>
      </c>
      <c r="EA72">
        <f t="shared" si="35"/>
        <v>0.11653107205021047</v>
      </c>
      <c r="EC72">
        <f t="shared" si="36"/>
        <v>2.649693431399585</v>
      </c>
      <c r="ED72">
        <f t="shared" si="37"/>
        <v>2.8159318269001896</v>
      </c>
      <c r="EE72">
        <f t="shared" si="38"/>
        <v>2.6419708069569237</v>
      </c>
      <c r="EF72">
        <v>-0.79538553553391267</v>
      </c>
      <c r="EG72">
        <v>0.63117300010691968</v>
      </c>
      <c r="EH72">
        <v>-0.86165648204450429</v>
      </c>
      <c r="EJ72">
        <f t="shared" ca="1" si="51"/>
        <v>-0.95023915806319081</v>
      </c>
      <c r="EK72">
        <f t="shared" ca="1" si="51"/>
        <v>6.8383919972721419E-2</v>
      </c>
      <c r="EL72">
        <f t="shared" ca="1" si="51"/>
        <v>0.64173444395630841</v>
      </c>
      <c r="EM72">
        <f t="shared" ca="1" si="39"/>
        <v>1</v>
      </c>
      <c r="EN72">
        <f t="shared" ca="1" si="39"/>
        <v>2</v>
      </c>
      <c r="EO72">
        <f t="shared" ca="1" si="39"/>
        <v>2</v>
      </c>
    </row>
    <row r="73" spans="1:145">
      <c r="A73">
        <v>54</v>
      </c>
      <c r="B73">
        <f t="shared" si="26"/>
        <v>17.8671875</v>
      </c>
      <c r="C73">
        <f t="shared" si="27"/>
        <v>0.12092937964470721</v>
      </c>
      <c r="D73">
        <f t="shared" si="28"/>
        <v>2.7873734450354526</v>
      </c>
      <c r="E73">
        <f t="shared" si="29"/>
        <v>0.12301910257269472</v>
      </c>
      <c r="H73">
        <v>1.1889E-2</v>
      </c>
      <c r="I73">
        <v>6.0673810000000001</v>
      </c>
      <c r="J73">
        <v>1.345812</v>
      </c>
      <c r="K73">
        <v>8.2706389999999992</v>
      </c>
      <c r="L73">
        <v>2.0925929999999999</v>
      </c>
      <c r="M73">
        <v>2.716037</v>
      </c>
      <c r="N73">
        <v>1.345812</v>
      </c>
      <c r="O73">
        <v>3.661451</v>
      </c>
      <c r="R73">
        <v>7.3956580000000001</v>
      </c>
      <c r="S73">
        <v>4.0734130000000004</v>
      </c>
      <c r="T73">
        <v>3.362622</v>
      </c>
      <c r="W73">
        <f t="shared" si="30"/>
        <v>-1.1889E-2</v>
      </c>
      <c r="X73">
        <f t="shared" si="41"/>
        <v>6.0554920000000001</v>
      </c>
      <c r="Y73">
        <f t="shared" si="41"/>
        <v>1.333923</v>
      </c>
      <c r="Z73">
        <f t="shared" si="41"/>
        <v>8.2587499999999991</v>
      </c>
      <c r="AA73">
        <f t="shared" si="41"/>
        <v>2.0807039999999999</v>
      </c>
      <c r="AB73">
        <f t="shared" si="41"/>
        <v>2.704148</v>
      </c>
      <c r="AC73">
        <f t="shared" si="41"/>
        <v>1.333923</v>
      </c>
      <c r="AD73">
        <f t="shared" si="52"/>
        <v>3.649562</v>
      </c>
      <c r="AE73" t="str">
        <f t="shared" si="52"/>
        <v/>
      </c>
      <c r="AF73" t="str">
        <f t="shared" si="52"/>
        <v/>
      </c>
      <c r="AG73">
        <f t="shared" si="52"/>
        <v>7.383769</v>
      </c>
      <c r="AH73">
        <f t="shared" si="52"/>
        <v>4.0615240000000004</v>
      </c>
      <c r="AI73">
        <f t="shared" si="52"/>
        <v>3.350733</v>
      </c>
      <c r="AM73">
        <f t="shared" si="46"/>
        <v>6.0554920000000001</v>
      </c>
      <c r="AN73">
        <f t="shared" si="46"/>
        <v>1.333923</v>
      </c>
      <c r="AO73" t="str">
        <f t="shared" si="46"/>
        <v/>
      </c>
      <c r="AP73" t="str">
        <f t="shared" si="46"/>
        <v/>
      </c>
      <c r="AQ73" t="str">
        <f t="shared" si="46"/>
        <v/>
      </c>
      <c r="AR73" t="str">
        <f t="shared" si="46"/>
        <v/>
      </c>
      <c r="AS73" t="str">
        <f t="shared" si="46"/>
        <v/>
      </c>
      <c r="AT73" t="str">
        <f t="shared" si="46"/>
        <v/>
      </c>
      <c r="AW73">
        <f t="shared" si="47"/>
        <v>2.7646660652592914</v>
      </c>
      <c r="AX73">
        <f t="shared" si="47"/>
        <v>2.7914862954857522</v>
      </c>
      <c r="AY73" t="str">
        <f t="shared" si="47"/>
        <v/>
      </c>
      <c r="AZ73" t="str">
        <f t="shared" si="47"/>
        <v/>
      </c>
      <c r="BA73" t="str">
        <f t="shared" si="47"/>
        <v/>
      </c>
      <c r="BB73" t="str">
        <f t="shared" si="47"/>
        <v/>
      </c>
      <c r="BC73" t="str">
        <f t="shared" si="47"/>
        <v/>
      </c>
      <c r="BD73" t="str">
        <f t="shared" si="47"/>
        <v/>
      </c>
      <c r="BG73">
        <f t="shared" si="48"/>
        <v>1.6761034807707711E-2</v>
      </c>
      <c r="BH73">
        <f t="shared" si="48"/>
        <v>9.2539027961102624E-2</v>
      </c>
      <c r="BI73">
        <f t="shared" si="48"/>
        <v>0</v>
      </c>
      <c r="BJ73">
        <f t="shared" si="48"/>
        <v>0</v>
      </c>
      <c r="BK73">
        <f t="shared" si="48"/>
        <v>0</v>
      </c>
      <c r="BL73">
        <f t="shared" si="48"/>
        <v>0</v>
      </c>
      <c r="BM73">
        <f t="shared" si="48"/>
        <v>0</v>
      </c>
      <c r="BN73">
        <f t="shared" si="48"/>
        <v>0</v>
      </c>
      <c r="BQ73">
        <f t="shared" si="57"/>
        <v>0.10930006276881034</v>
      </c>
      <c r="BR73">
        <f t="shared" si="57"/>
        <v>9.2539027961102624E-2</v>
      </c>
      <c r="BS73">
        <f t="shared" si="53"/>
        <v>0</v>
      </c>
      <c r="BT73">
        <f t="shared" si="53"/>
        <v>0</v>
      </c>
      <c r="BU73">
        <f t="shared" si="53"/>
        <v>0</v>
      </c>
      <c r="BV73">
        <f t="shared" si="53"/>
        <v>0</v>
      </c>
      <c r="BW73">
        <f t="shared" si="53"/>
        <v>0</v>
      </c>
      <c r="BZ73">
        <f t="shared" si="49"/>
        <v>2.7873734450354526</v>
      </c>
      <c r="CA73">
        <f t="shared" si="49"/>
        <v>2.7914862954857522</v>
      </c>
      <c r="CB73" t="str">
        <f t="shared" si="49"/>
        <v/>
      </c>
      <c r="CC73" t="str">
        <f t="shared" si="49"/>
        <v/>
      </c>
      <c r="CD73" t="str">
        <f t="shared" si="49"/>
        <v/>
      </c>
      <c r="CE73" t="str">
        <f t="shared" si="49"/>
        <v/>
      </c>
      <c r="CF73" t="str">
        <f t="shared" si="49"/>
        <v/>
      </c>
      <c r="CI73">
        <f t="shared" si="58"/>
        <v>2.7873734450354526</v>
      </c>
      <c r="CJ73" t="str">
        <f t="shared" si="58"/>
        <v/>
      </c>
      <c r="CK73" t="str">
        <f t="shared" si="54"/>
        <v/>
      </c>
      <c r="CL73" t="str">
        <f t="shared" si="54"/>
        <v/>
      </c>
      <c r="CM73" t="str">
        <f t="shared" si="54"/>
        <v/>
      </c>
      <c r="CN73" t="str">
        <f t="shared" si="54"/>
        <v/>
      </c>
      <c r="CO73" t="str">
        <f t="shared" si="54"/>
        <v/>
      </c>
      <c r="CQ73">
        <f t="shared" si="20"/>
        <v>2.7873734450354526</v>
      </c>
      <c r="CW73">
        <f t="shared" si="50"/>
        <v>0.41603715006342346</v>
      </c>
      <c r="CX73">
        <f t="shared" si="50"/>
        <v>6.9946514698278769E-2</v>
      </c>
      <c r="CY73" t="str">
        <f t="shared" si="50"/>
        <v/>
      </c>
      <c r="CZ73" t="str">
        <f t="shared" si="50"/>
        <v/>
      </c>
      <c r="DA73" t="str">
        <f t="shared" si="50"/>
        <v/>
      </c>
      <c r="DB73" t="str">
        <f t="shared" si="50"/>
        <v/>
      </c>
      <c r="DC73" t="str">
        <f t="shared" si="50"/>
        <v/>
      </c>
      <c r="DD73" t="str">
        <f t="shared" si="45"/>
        <v/>
      </c>
      <c r="DE73" t="str">
        <f t="shared" si="22"/>
        <v/>
      </c>
      <c r="DI73">
        <f t="shared" si="59"/>
        <v>0.12301910257269472</v>
      </c>
      <c r="DJ73">
        <f t="shared" si="59"/>
        <v>6.9946514698278769E-2</v>
      </c>
      <c r="DK73" t="str">
        <f t="shared" si="55"/>
        <v/>
      </c>
      <c r="DL73" t="str">
        <f t="shared" si="55"/>
        <v/>
      </c>
      <c r="DM73" t="str">
        <f t="shared" si="55"/>
        <v/>
      </c>
      <c r="DN73" t="str">
        <f t="shared" si="55"/>
        <v/>
      </c>
      <c r="DO73" t="str">
        <f t="shared" si="55"/>
        <v/>
      </c>
      <c r="DS73">
        <f t="shared" si="60"/>
        <v>0.12301910257269472</v>
      </c>
      <c r="DT73" t="str">
        <f t="shared" si="60"/>
        <v/>
      </c>
      <c r="DU73" t="str">
        <f t="shared" si="56"/>
        <v/>
      </c>
      <c r="DV73" t="str">
        <f t="shared" si="56"/>
        <v/>
      </c>
      <c r="DW73" t="str">
        <f t="shared" si="56"/>
        <v/>
      </c>
      <c r="DX73" t="str">
        <f t="shared" si="56"/>
        <v/>
      </c>
      <c r="DY73" t="str">
        <f t="shared" si="56"/>
        <v/>
      </c>
      <c r="EA73">
        <f t="shared" si="35"/>
        <v>0.12301910257269472</v>
      </c>
      <c r="EC73">
        <f t="shared" si="36"/>
        <v>2.7114601663001898</v>
      </c>
      <c r="ED73">
        <f t="shared" si="37"/>
        <v>2.7569455961204956</v>
      </c>
      <c r="EE73">
        <f t="shared" si="38"/>
        <v>2.6763261854072193</v>
      </c>
      <c r="EF73">
        <v>-0.61708529120836286</v>
      </c>
      <c r="EG73">
        <v>-0.24734247184884572</v>
      </c>
      <c r="EH73">
        <v>-0.90268305739438204</v>
      </c>
      <c r="EJ73">
        <f t="shared" ca="1" si="51"/>
        <v>-0.31331586427781855</v>
      </c>
      <c r="EK73">
        <f t="shared" ca="1" si="51"/>
        <v>-0.75853498642134143</v>
      </c>
      <c r="EL73">
        <f t="shared" ca="1" si="51"/>
        <v>0.2972776808636437</v>
      </c>
      <c r="EM73">
        <f t="shared" ca="1" si="39"/>
        <v>1</v>
      </c>
      <c r="EN73">
        <f t="shared" ca="1" si="39"/>
        <v>1</v>
      </c>
      <c r="EO73">
        <f t="shared" ca="1" si="39"/>
        <v>2</v>
      </c>
    </row>
    <row r="74" spans="1:145">
      <c r="A74">
        <v>55</v>
      </c>
      <c r="B74">
        <f t="shared" si="26"/>
        <v>18.0703125</v>
      </c>
      <c r="C74">
        <f t="shared" si="27"/>
        <v>0.12092937964470721</v>
      </c>
      <c r="D74">
        <f t="shared" si="28"/>
        <v>2.8288250517311813</v>
      </c>
      <c r="E74">
        <f t="shared" si="29"/>
        <v>0.12982987119588207</v>
      </c>
      <c r="H74">
        <v>1.2101000000000001E-2</v>
      </c>
      <c r="I74">
        <v>6.0682020000000003</v>
      </c>
      <c r="J74">
        <v>1.340832</v>
      </c>
      <c r="K74">
        <v>8.2763259999999992</v>
      </c>
      <c r="L74">
        <v>2.0926680000000002</v>
      </c>
      <c r="M74">
        <v>2.7168009999999998</v>
      </c>
      <c r="N74">
        <v>1.340832</v>
      </c>
      <c r="O74">
        <v>3.6548319999999999</v>
      </c>
      <c r="R74">
        <v>7.3948460000000003</v>
      </c>
      <c r="S74">
        <v>4.0691550000000003</v>
      </c>
      <c r="T74">
        <v>3.3621029999999998</v>
      </c>
      <c r="W74">
        <f t="shared" si="30"/>
        <v>-1.2101000000000001E-2</v>
      </c>
      <c r="X74">
        <f t="shared" ref="X74:AI100" si="61">IF(I74="","",I74+$W74)</f>
        <v>6.056101</v>
      </c>
      <c r="Y74">
        <f t="shared" si="61"/>
        <v>1.3287310000000001</v>
      </c>
      <c r="Z74">
        <f t="shared" si="61"/>
        <v>8.2642249999999997</v>
      </c>
      <c r="AA74">
        <f t="shared" si="61"/>
        <v>2.0805670000000003</v>
      </c>
      <c r="AB74">
        <f t="shared" si="61"/>
        <v>2.7046999999999999</v>
      </c>
      <c r="AC74">
        <f t="shared" si="61"/>
        <v>1.3287310000000001</v>
      </c>
      <c r="AD74">
        <f t="shared" si="52"/>
        <v>3.6427309999999999</v>
      </c>
      <c r="AE74" t="str">
        <f t="shared" si="52"/>
        <v/>
      </c>
      <c r="AF74" t="str">
        <f t="shared" si="52"/>
        <v/>
      </c>
      <c r="AG74">
        <f t="shared" si="52"/>
        <v>7.3827449999999999</v>
      </c>
      <c r="AH74">
        <f t="shared" si="52"/>
        <v>4.0570539999999999</v>
      </c>
      <c r="AI74">
        <f t="shared" si="52"/>
        <v>3.3500019999999999</v>
      </c>
      <c r="AM74">
        <f t="shared" si="46"/>
        <v>6.056101</v>
      </c>
      <c r="AN74">
        <f t="shared" si="46"/>
        <v>1.3287310000000001</v>
      </c>
      <c r="AO74" t="str">
        <f t="shared" si="46"/>
        <v/>
      </c>
      <c r="AP74" t="str">
        <f t="shared" si="46"/>
        <v/>
      </c>
      <c r="AQ74" t="str">
        <f t="shared" si="46"/>
        <v/>
      </c>
      <c r="AR74" t="str">
        <f t="shared" si="46"/>
        <v/>
      </c>
      <c r="AS74" t="str">
        <f t="shared" si="46"/>
        <v/>
      </c>
      <c r="AT74" t="str">
        <f t="shared" si="46"/>
        <v/>
      </c>
      <c r="AW74">
        <f t="shared" si="47"/>
        <v>2.7296920695708362</v>
      </c>
      <c r="AX74">
        <f t="shared" si="47"/>
        <v>2.8497269194910713</v>
      </c>
      <c r="AY74" t="str">
        <f t="shared" si="47"/>
        <v/>
      </c>
      <c r="AZ74" t="str">
        <f t="shared" si="47"/>
        <v/>
      </c>
      <c r="BA74" t="str">
        <f t="shared" si="47"/>
        <v/>
      </c>
      <c r="BB74" t="str">
        <f t="shared" si="47"/>
        <v/>
      </c>
      <c r="BC74" t="str">
        <f t="shared" si="47"/>
        <v/>
      </c>
      <c r="BD74" t="str">
        <f t="shared" si="47"/>
        <v/>
      </c>
      <c r="BG74">
        <f t="shared" si="48"/>
        <v>1.8080421853005568E-2</v>
      </c>
      <c r="BH74">
        <f t="shared" si="48"/>
        <v>8.5751482001288085E-2</v>
      </c>
      <c r="BI74">
        <f t="shared" si="48"/>
        <v>0</v>
      </c>
      <c r="BJ74">
        <f t="shared" si="48"/>
        <v>0</v>
      </c>
      <c r="BK74">
        <f t="shared" si="48"/>
        <v>0</v>
      </c>
      <c r="BL74">
        <f t="shared" si="48"/>
        <v>0</v>
      </c>
      <c r="BM74">
        <f t="shared" si="48"/>
        <v>0</v>
      </c>
      <c r="BN74">
        <f t="shared" si="48"/>
        <v>0</v>
      </c>
      <c r="BQ74">
        <f t="shared" si="57"/>
        <v>0.10383190385429365</v>
      </c>
      <c r="BR74">
        <f t="shared" si="57"/>
        <v>8.5751482001288085E-2</v>
      </c>
      <c r="BS74">
        <f t="shared" si="53"/>
        <v>0</v>
      </c>
      <c r="BT74">
        <f t="shared" si="53"/>
        <v>0</v>
      </c>
      <c r="BU74">
        <f t="shared" si="53"/>
        <v>0</v>
      </c>
      <c r="BV74">
        <f t="shared" si="53"/>
        <v>0</v>
      </c>
      <c r="BW74">
        <f t="shared" si="53"/>
        <v>0</v>
      </c>
      <c r="BZ74">
        <f t="shared" si="49"/>
        <v>2.8288250517311813</v>
      </c>
      <c r="CA74">
        <f t="shared" si="49"/>
        <v>2.8497269194910713</v>
      </c>
      <c r="CB74" t="str">
        <f t="shared" si="49"/>
        <v/>
      </c>
      <c r="CC74" t="str">
        <f t="shared" si="49"/>
        <v/>
      </c>
      <c r="CD74" t="str">
        <f t="shared" si="49"/>
        <v/>
      </c>
      <c r="CE74" t="str">
        <f t="shared" si="49"/>
        <v/>
      </c>
      <c r="CF74" t="str">
        <f t="shared" si="49"/>
        <v/>
      </c>
      <c r="CI74">
        <f t="shared" si="58"/>
        <v>2.8288250517311813</v>
      </c>
      <c r="CJ74" t="str">
        <f t="shared" si="58"/>
        <v/>
      </c>
      <c r="CK74" t="str">
        <f t="shared" si="54"/>
        <v/>
      </c>
      <c r="CL74" t="str">
        <f t="shared" si="54"/>
        <v/>
      </c>
      <c r="CM74" t="str">
        <f t="shared" si="54"/>
        <v/>
      </c>
      <c r="CN74" t="str">
        <f t="shared" si="54"/>
        <v/>
      </c>
      <c r="CO74" t="str">
        <f t="shared" si="54"/>
        <v/>
      </c>
      <c r="CQ74">
        <f t="shared" si="20"/>
        <v>2.8288250517311813</v>
      </c>
      <c r="CW74">
        <f t="shared" si="50"/>
        <v>0.38526165876315649</v>
      </c>
      <c r="CX74">
        <f t="shared" si="50"/>
        <v>7.5972907256597028E-2</v>
      </c>
      <c r="CY74" t="str">
        <f t="shared" si="50"/>
        <v/>
      </c>
      <c r="CZ74" t="str">
        <f t="shared" si="50"/>
        <v/>
      </c>
      <c r="DA74" t="str">
        <f t="shared" si="50"/>
        <v/>
      </c>
      <c r="DB74" t="str">
        <f t="shared" si="50"/>
        <v/>
      </c>
      <c r="DC74" t="str">
        <f t="shared" si="50"/>
        <v/>
      </c>
      <c r="DD74" t="str">
        <f t="shared" si="45"/>
        <v/>
      </c>
      <c r="DE74" t="str">
        <f t="shared" si="22"/>
        <v/>
      </c>
      <c r="DI74">
        <f t="shared" si="59"/>
        <v>0.12982987119588207</v>
      </c>
      <c r="DJ74">
        <f t="shared" si="59"/>
        <v>7.5972907256597028E-2</v>
      </c>
      <c r="DK74" t="str">
        <f t="shared" si="55"/>
        <v/>
      </c>
      <c r="DL74" t="str">
        <f t="shared" si="55"/>
        <v/>
      </c>
      <c r="DM74" t="str">
        <f t="shared" si="55"/>
        <v/>
      </c>
      <c r="DN74" t="str">
        <f t="shared" si="55"/>
        <v/>
      </c>
      <c r="DO74" t="str">
        <f t="shared" si="55"/>
        <v/>
      </c>
      <c r="DS74">
        <f t="shared" si="60"/>
        <v>0.12982987119588207</v>
      </c>
      <c r="DT74" t="str">
        <f t="shared" si="60"/>
        <v/>
      </c>
      <c r="DU74" t="str">
        <f t="shared" si="56"/>
        <v/>
      </c>
      <c r="DV74" t="str">
        <f t="shared" si="56"/>
        <v/>
      </c>
      <c r="DW74" t="str">
        <f t="shared" si="56"/>
        <v/>
      </c>
      <c r="DX74" t="str">
        <f t="shared" si="56"/>
        <v/>
      </c>
      <c r="DY74" t="str">
        <f t="shared" si="56"/>
        <v/>
      </c>
      <c r="EA74">
        <f t="shared" si="35"/>
        <v>0.12982987119588207</v>
      </c>
      <c r="EC74">
        <f t="shared" si="36"/>
        <v>2.7462385137269476</v>
      </c>
      <c r="ED74">
        <f t="shared" si="37"/>
        <v>2.8893770900824602</v>
      </c>
      <c r="EE74">
        <f t="shared" si="38"/>
        <v>2.8499940156580439</v>
      </c>
      <c r="EF74">
        <v>-0.63611353260630243</v>
      </c>
      <c r="EG74">
        <v>0.46639527401148251</v>
      </c>
      <c r="EH74">
        <v>0.16305156688420197</v>
      </c>
      <c r="EJ74">
        <f t="shared" ca="1" si="51"/>
        <v>0.25079749357549674</v>
      </c>
      <c r="EK74">
        <f t="shared" ca="1" si="51"/>
        <v>-0.72337905923750279</v>
      </c>
      <c r="EL74">
        <f t="shared" ca="1" si="51"/>
        <v>0.89598346455978872</v>
      </c>
      <c r="EM74">
        <f t="shared" ca="1" si="39"/>
        <v>2</v>
      </c>
      <c r="EN74">
        <f t="shared" ca="1" si="39"/>
        <v>1</v>
      </c>
      <c r="EO74">
        <f t="shared" ca="1" si="39"/>
        <v>2</v>
      </c>
    </row>
    <row r="75" spans="1:145">
      <c r="A75">
        <v>56</v>
      </c>
      <c r="B75">
        <f t="shared" si="26"/>
        <v>18.2734375</v>
      </c>
      <c r="C75">
        <f t="shared" si="27"/>
        <v>0.12092937964470721</v>
      </c>
      <c r="D75">
        <f t="shared" si="28"/>
        <v>2.9214376415426573</v>
      </c>
      <c r="E75">
        <f t="shared" si="29"/>
        <v>0.15164409499489484</v>
      </c>
      <c r="H75">
        <v>1.3136999999999999E-2</v>
      </c>
      <c r="I75">
        <v>6.0665870000000002</v>
      </c>
      <c r="J75">
        <v>1.335831</v>
      </c>
      <c r="K75">
        <v>8.2802070000000008</v>
      </c>
      <c r="L75">
        <v>2.0922260000000001</v>
      </c>
      <c r="M75">
        <v>2.7171690000000002</v>
      </c>
      <c r="N75">
        <v>1.335831</v>
      </c>
      <c r="O75">
        <v>3.6457639999999998</v>
      </c>
      <c r="R75">
        <v>7.3933260000000001</v>
      </c>
      <c r="S75">
        <v>4.0661529999999999</v>
      </c>
      <c r="T75">
        <v>3.360449</v>
      </c>
      <c r="W75">
        <f t="shared" si="30"/>
        <v>-1.3136999999999999E-2</v>
      </c>
      <c r="X75">
        <f t="shared" si="61"/>
        <v>6.0534499999999998</v>
      </c>
      <c r="Y75">
        <f t="shared" si="61"/>
        <v>1.322694</v>
      </c>
      <c r="Z75">
        <f t="shared" si="61"/>
        <v>8.2670700000000004</v>
      </c>
      <c r="AA75">
        <f t="shared" si="61"/>
        <v>2.0790890000000002</v>
      </c>
      <c r="AB75">
        <f t="shared" si="61"/>
        <v>2.7040320000000002</v>
      </c>
      <c r="AC75">
        <f t="shared" si="61"/>
        <v>1.322694</v>
      </c>
      <c r="AD75">
        <f t="shared" si="52"/>
        <v>3.6326269999999998</v>
      </c>
      <c r="AE75" t="str">
        <f t="shared" si="52"/>
        <v/>
      </c>
      <c r="AF75" t="str">
        <f t="shared" si="52"/>
        <v/>
      </c>
      <c r="AG75">
        <f t="shared" si="52"/>
        <v>7.3801889999999997</v>
      </c>
      <c r="AH75">
        <f t="shared" si="52"/>
        <v>4.0530159999999995</v>
      </c>
      <c r="AI75">
        <f t="shared" si="52"/>
        <v>3.3473120000000001</v>
      </c>
      <c r="AM75">
        <f t="shared" si="46"/>
        <v>6.0534499999999998</v>
      </c>
      <c r="AN75">
        <f t="shared" si="46"/>
        <v>1.322694</v>
      </c>
      <c r="AO75" t="str">
        <f t="shared" si="46"/>
        <v/>
      </c>
      <c r="AP75" t="str">
        <f t="shared" si="46"/>
        <v/>
      </c>
      <c r="AQ75" t="str">
        <f t="shared" si="46"/>
        <v/>
      </c>
      <c r="AR75" t="str">
        <f t="shared" si="46"/>
        <v/>
      </c>
      <c r="AS75" t="str">
        <f t="shared" si="46"/>
        <v/>
      </c>
      <c r="AT75" t="str">
        <f t="shared" si="46"/>
        <v/>
      </c>
      <c r="AW75">
        <f t="shared" si="47"/>
        <v>2.906313635778031</v>
      </c>
      <c r="AX75">
        <f t="shared" si="47"/>
        <v>2.9238460283330321</v>
      </c>
      <c r="AY75" t="str">
        <f t="shared" si="47"/>
        <v/>
      </c>
      <c r="AZ75" t="str">
        <f t="shared" si="47"/>
        <v/>
      </c>
      <c r="BA75" t="str">
        <f t="shared" si="47"/>
        <v/>
      </c>
      <c r="BB75" t="str">
        <f t="shared" si="47"/>
        <v/>
      </c>
      <c r="BC75" t="str">
        <f t="shared" si="47"/>
        <v/>
      </c>
      <c r="BD75" t="str">
        <f t="shared" si="47"/>
        <v/>
      </c>
      <c r="BG75">
        <f t="shared" si="48"/>
        <v>1.2289829720711366E-2</v>
      </c>
      <c r="BH75">
        <f t="shared" si="48"/>
        <v>7.7176745979999878E-2</v>
      </c>
      <c r="BI75">
        <f t="shared" si="48"/>
        <v>0</v>
      </c>
      <c r="BJ75">
        <f t="shared" si="48"/>
        <v>0</v>
      </c>
      <c r="BK75">
        <f t="shared" si="48"/>
        <v>0</v>
      </c>
      <c r="BL75">
        <f t="shared" si="48"/>
        <v>0</v>
      </c>
      <c r="BM75">
        <f t="shared" si="48"/>
        <v>0</v>
      </c>
      <c r="BN75">
        <f t="shared" si="48"/>
        <v>0</v>
      </c>
      <c r="BQ75">
        <f t="shared" si="57"/>
        <v>8.9466575700711246E-2</v>
      </c>
      <c r="BR75">
        <f t="shared" si="57"/>
        <v>7.7176745979999878E-2</v>
      </c>
      <c r="BS75">
        <f t="shared" si="53"/>
        <v>0</v>
      </c>
      <c r="BT75">
        <f t="shared" si="53"/>
        <v>0</v>
      </c>
      <c r="BU75">
        <f t="shared" si="53"/>
        <v>0</v>
      </c>
      <c r="BV75">
        <f t="shared" si="53"/>
        <v>0</v>
      </c>
      <c r="BW75">
        <f t="shared" si="53"/>
        <v>0</v>
      </c>
      <c r="BZ75">
        <f t="shared" si="49"/>
        <v>2.9214376415426573</v>
      </c>
      <c r="CA75">
        <f t="shared" si="49"/>
        <v>2.9238460283330321</v>
      </c>
      <c r="CB75" t="str">
        <f t="shared" si="49"/>
        <v/>
      </c>
      <c r="CC75" t="str">
        <f t="shared" si="49"/>
        <v/>
      </c>
      <c r="CD75" t="str">
        <f t="shared" si="49"/>
        <v/>
      </c>
      <c r="CE75" t="str">
        <f t="shared" si="49"/>
        <v/>
      </c>
      <c r="CF75" t="str">
        <f t="shared" si="49"/>
        <v/>
      </c>
      <c r="CI75">
        <f t="shared" si="58"/>
        <v>2.9214376415426573</v>
      </c>
      <c r="CJ75" t="str">
        <f t="shared" si="58"/>
        <v/>
      </c>
      <c r="CK75" t="str">
        <f t="shared" si="54"/>
        <v/>
      </c>
      <c r="CL75" t="str">
        <f t="shared" si="54"/>
        <v/>
      </c>
      <c r="CM75" t="str">
        <f t="shared" si="54"/>
        <v/>
      </c>
      <c r="CN75" t="str">
        <f t="shared" si="54"/>
        <v/>
      </c>
      <c r="CO75" t="str">
        <f t="shared" si="54"/>
        <v/>
      </c>
      <c r="CQ75">
        <f t="shared" si="20"/>
        <v>2.9214376415426573</v>
      </c>
      <c r="CW75">
        <f t="shared" si="50"/>
        <v>0.56947798676746786</v>
      </c>
      <c r="CX75">
        <f t="shared" si="50"/>
        <v>8.5107117875416249E-2</v>
      </c>
      <c r="CY75" t="str">
        <f t="shared" si="50"/>
        <v/>
      </c>
      <c r="CZ75" t="str">
        <f t="shared" si="50"/>
        <v/>
      </c>
      <c r="DA75" t="str">
        <f t="shared" si="50"/>
        <v/>
      </c>
      <c r="DB75" t="str">
        <f t="shared" si="50"/>
        <v/>
      </c>
      <c r="DC75" t="str">
        <f t="shared" si="50"/>
        <v/>
      </c>
      <c r="DD75" t="str">
        <f t="shared" si="45"/>
        <v/>
      </c>
      <c r="DE75" t="str">
        <f t="shared" si="22"/>
        <v/>
      </c>
      <c r="DI75">
        <f t="shared" si="59"/>
        <v>0.15164409499489484</v>
      </c>
      <c r="DJ75">
        <f t="shared" si="59"/>
        <v>8.5107117875416249E-2</v>
      </c>
      <c r="DK75" t="str">
        <f t="shared" si="55"/>
        <v/>
      </c>
      <c r="DL75" t="str">
        <f t="shared" si="55"/>
        <v/>
      </c>
      <c r="DM75" t="str">
        <f t="shared" si="55"/>
        <v/>
      </c>
      <c r="DN75" t="str">
        <f t="shared" si="55"/>
        <v/>
      </c>
      <c r="DO75" t="str">
        <f t="shared" si="55"/>
        <v/>
      </c>
      <c r="DS75">
        <f t="shared" si="60"/>
        <v>0.15164409499489484</v>
      </c>
      <c r="DT75" t="str">
        <f t="shared" si="60"/>
        <v/>
      </c>
      <c r="DU75" t="str">
        <f t="shared" si="56"/>
        <v/>
      </c>
      <c r="DV75" t="str">
        <f t="shared" si="56"/>
        <v/>
      </c>
      <c r="DW75" t="str">
        <f t="shared" si="56"/>
        <v/>
      </c>
      <c r="DX75" t="str">
        <f t="shared" si="56"/>
        <v/>
      </c>
      <c r="DY75" t="str">
        <f t="shared" si="56"/>
        <v/>
      </c>
      <c r="EA75">
        <f t="shared" si="35"/>
        <v>0.15164409499489484</v>
      </c>
      <c r="EC75">
        <f t="shared" si="36"/>
        <v>2.7975325909880522</v>
      </c>
      <c r="ED75">
        <f t="shared" si="37"/>
        <v>2.9542087344514489</v>
      </c>
      <c r="EE75">
        <f t="shared" si="38"/>
        <v>3.0598621799199606</v>
      </c>
      <c r="EF75">
        <v>-0.81707797826731465</v>
      </c>
      <c r="EG75">
        <v>0.2161053017586656</v>
      </c>
      <c r="EH75">
        <v>0.91282511450223791</v>
      </c>
      <c r="EJ75">
        <f t="shared" ca="1" si="51"/>
        <v>-0.74201804121623594</v>
      </c>
      <c r="EK75">
        <f t="shared" ca="1" si="51"/>
        <v>0.46658869123122437</v>
      </c>
      <c r="EL75">
        <f t="shared" ca="1" si="51"/>
        <v>-0.68677879354051097</v>
      </c>
      <c r="EM75">
        <f t="shared" ca="1" si="39"/>
        <v>1</v>
      </c>
      <c r="EN75">
        <f t="shared" ca="1" si="39"/>
        <v>2</v>
      </c>
      <c r="EO75">
        <f t="shared" ca="1" si="39"/>
        <v>1</v>
      </c>
    </row>
    <row r="76" spans="1:145">
      <c r="A76">
        <v>57</v>
      </c>
      <c r="B76">
        <f t="shared" si="26"/>
        <v>18.4765625</v>
      </c>
      <c r="C76">
        <f t="shared" si="27"/>
        <v>0.12092937964470721</v>
      </c>
      <c r="D76">
        <f t="shared" si="28"/>
        <v>2.9881509329001226</v>
      </c>
      <c r="E76">
        <f t="shared" si="29"/>
        <v>9.4553621130987253E-2</v>
      </c>
      <c r="H76">
        <v>1.1953999999999999E-2</v>
      </c>
      <c r="I76">
        <v>6.0645249999999997</v>
      </c>
      <c r="J76">
        <v>1.3299190000000001</v>
      </c>
      <c r="K76">
        <v>8.2830300000000001</v>
      </c>
      <c r="L76">
        <v>2.090163</v>
      </c>
      <c r="M76">
        <v>2.7161080000000002</v>
      </c>
      <c r="N76">
        <v>1.3299190000000001</v>
      </c>
      <c r="O76">
        <v>3.6329509999999998</v>
      </c>
      <c r="R76">
        <v>7.3906790000000004</v>
      </c>
      <c r="S76">
        <v>4.0599109999999996</v>
      </c>
      <c r="T76">
        <v>3.356995</v>
      </c>
      <c r="W76">
        <f t="shared" si="30"/>
        <v>-1.1953999999999999E-2</v>
      </c>
      <c r="X76">
        <f t="shared" si="61"/>
        <v>6.0525709999999995</v>
      </c>
      <c r="Y76">
        <f t="shared" si="61"/>
        <v>1.3179650000000001</v>
      </c>
      <c r="Z76">
        <f t="shared" si="61"/>
        <v>8.2710760000000008</v>
      </c>
      <c r="AA76">
        <f t="shared" si="61"/>
        <v>2.0782090000000002</v>
      </c>
      <c r="AB76">
        <f t="shared" si="61"/>
        <v>2.7041540000000004</v>
      </c>
      <c r="AC76">
        <f t="shared" si="61"/>
        <v>1.3179650000000001</v>
      </c>
      <c r="AD76">
        <f t="shared" si="52"/>
        <v>3.620997</v>
      </c>
      <c r="AE76" t="str">
        <f t="shared" si="52"/>
        <v/>
      </c>
      <c r="AF76" t="str">
        <f t="shared" si="52"/>
        <v/>
      </c>
      <c r="AG76">
        <f t="shared" si="52"/>
        <v>7.3787250000000002</v>
      </c>
      <c r="AH76">
        <f t="shared" si="52"/>
        <v>4.0479569999999994</v>
      </c>
      <c r="AI76">
        <f t="shared" si="52"/>
        <v>3.3450410000000002</v>
      </c>
      <c r="AM76" t="str">
        <f t="shared" si="46"/>
        <v/>
      </c>
      <c r="AN76">
        <f t="shared" si="46"/>
        <v>1.3179650000000001</v>
      </c>
      <c r="AO76" t="str">
        <f t="shared" si="46"/>
        <v/>
      </c>
      <c r="AP76" t="str">
        <f t="shared" si="46"/>
        <v/>
      </c>
      <c r="AQ76" t="str">
        <f t="shared" si="46"/>
        <v/>
      </c>
      <c r="AR76" t="str">
        <f t="shared" si="46"/>
        <v/>
      </c>
      <c r="AS76" t="str">
        <f t="shared" si="46"/>
        <v/>
      </c>
      <c r="AT76" t="str">
        <f t="shared" si="46"/>
        <v/>
      </c>
      <c r="AW76" t="str">
        <f t="shared" si="47"/>
        <v/>
      </c>
      <c r="AX76">
        <f t="shared" si="47"/>
        <v>2.9881509329001226</v>
      </c>
      <c r="AY76" t="str">
        <f t="shared" si="47"/>
        <v/>
      </c>
      <c r="AZ76" t="str">
        <f t="shared" si="47"/>
        <v/>
      </c>
      <c r="BA76" t="str">
        <f t="shared" si="47"/>
        <v/>
      </c>
      <c r="BB76" t="str">
        <f t="shared" si="47"/>
        <v/>
      </c>
      <c r="BC76" t="str">
        <f t="shared" si="47"/>
        <v/>
      </c>
      <c r="BD76" t="str">
        <f t="shared" si="47"/>
        <v/>
      </c>
      <c r="BG76">
        <f t="shared" si="48"/>
        <v>0</v>
      </c>
      <c r="BH76">
        <f t="shared" si="48"/>
        <v>6.9947252117013428E-2</v>
      </c>
      <c r="BI76">
        <f t="shared" si="48"/>
        <v>0</v>
      </c>
      <c r="BJ76">
        <f t="shared" si="48"/>
        <v>0</v>
      </c>
      <c r="BK76">
        <f t="shared" si="48"/>
        <v>0</v>
      </c>
      <c r="BL76">
        <f t="shared" si="48"/>
        <v>0</v>
      </c>
      <c r="BM76">
        <f t="shared" si="48"/>
        <v>0</v>
      </c>
      <c r="BN76">
        <f t="shared" si="48"/>
        <v>0</v>
      </c>
      <c r="BQ76">
        <f t="shared" si="57"/>
        <v>6.9947252117013428E-2</v>
      </c>
      <c r="BR76">
        <f t="shared" si="57"/>
        <v>6.9947252117013428E-2</v>
      </c>
      <c r="BS76">
        <f t="shared" si="53"/>
        <v>0</v>
      </c>
      <c r="BT76">
        <f t="shared" si="53"/>
        <v>0</v>
      </c>
      <c r="BU76">
        <f t="shared" si="53"/>
        <v>0</v>
      </c>
      <c r="BV76">
        <f t="shared" si="53"/>
        <v>0</v>
      </c>
      <c r="BW76">
        <f t="shared" si="53"/>
        <v>0</v>
      </c>
      <c r="BZ76">
        <f t="shared" si="49"/>
        <v>2.9881509329001226</v>
      </c>
      <c r="CA76">
        <f t="shared" si="49"/>
        <v>2.9881509329001226</v>
      </c>
      <c r="CB76" t="str">
        <f t="shared" si="49"/>
        <v/>
      </c>
      <c r="CC76" t="str">
        <f t="shared" si="49"/>
        <v/>
      </c>
      <c r="CD76" t="str">
        <f t="shared" si="49"/>
        <v/>
      </c>
      <c r="CE76" t="str">
        <f t="shared" si="49"/>
        <v/>
      </c>
      <c r="CF76" t="str">
        <f t="shared" si="49"/>
        <v/>
      </c>
      <c r="CI76">
        <f t="shared" si="58"/>
        <v>2.9881509329001226</v>
      </c>
      <c r="CJ76">
        <f t="shared" si="58"/>
        <v>2.9881509329001226</v>
      </c>
      <c r="CK76" t="str">
        <f t="shared" si="54"/>
        <v/>
      </c>
      <c r="CL76" t="str">
        <f t="shared" si="54"/>
        <v/>
      </c>
      <c r="CM76" t="str">
        <f t="shared" si="54"/>
        <v/>
      </c>
      <c r="CN76" t="str">
        <f t="shared" si="54"/>
        <v/>
      </c>
      <c r="CO76" t="str">
        <f t="shared" si="54"/>
        <v/>
      </c>
      <c r="CQ76">
        <f t="shared" si="20"/>
        <v>2.9881509329001226</v>
      </c>
      <c r="CW76" t="str">
        <f t="shared" si="50"/>
        <v/>
      </c>
      <c r="CX76">
        <f t="shared" si="50"/>
        <v>9.4553621130987253E-2</v>
      </c>
      <c r="CY76" t="str">
        <f t="shared" si="50"/>
        <v/>
      </c>
      <c r="CZ76" t="str">
        <f t="shared" si="50"/>
        <v/>
      </c>
      <c r="DA76" t="str">
        <f t="shared" si="50"/>
        <v/>
      </c>
      <c r="DB76" t="str">
        <f t="shared" si="50"/>
        <v/>
      </c>
      <c r="DC76" t="str">
        <f t="shared" si="50"/>
        <v/>
      </c>
      <c r="DD76" t="str">
        <f t="shared" si="45"/>
        <v/>
      </c>
      <c r="DE76" t="str">
        <f t="shared" si="22"/>
        <v/>
      </c>
      <c r="DI76">
        <f t="shared" si="59"/>
        <v>9.4553621130987253E-2</v>
      </c>
      <c r="DJ76">
        <f t="shared" si="59"/>
        <v>9.4553621130987253E-2</v>
      </c>
      <c r="DK76" t="str">
        <f t="shared" si="55"/>
        <v/>
      </c>
      <c r="DL76" t="str">
        <f t="shared" si="55"/>
        <v/>
      </c>
      <c r="DM76" t="str">
        <f t="shared" si="55"/>
        <v/>
      </c>
      <c r="DN76" t="str">
        <f t="shared" si="55"/>
        <v/>
      </c>
      <c r="DO76" t="str">
        <f t="shared" si="55"/>
        <v/>
      </c>
      <c r="DS76">
        <f t="shared" si="60"/>
        <v>9.4553621130987253E-2</v>
      </c>
      <c r="DT76">
        <f t="shared" si="60"/>
        <v>9.4553621130987253E-2</v>
      </c>
      <c r="DU76" t="str">
        <f t="shared" si="56"/>
        <v/>
      </c>
      <c r="DV76" t="str">
        <f t="shared" si="56"/>
        <v/>
      </c>
      <c r="DW76" t="str">
        <f t="shared" si="56"/>
        <v/>
      </c>
      <c r="DX76" t="str">
        <f t="shared" si="56"/>
        <v/>
      </c>
      <c r="DY76" t="str">
        <f t="shared" si="56"/>
        <v/>
      </c>
      <c r="EA76">
        <f t="shared" si="35"/>
        <v>9.4553621130987253E-2</v>
      </c>
      <c r="EC76">
        <f t="shared" si="36"/>
        <v>2.8977482060588606</v>
      </c>
      <c r="ED76">
        <f t="shared" si="37"/>
        <v>3.0102287148947249</v>
      </c>
      <c r="EE76">
        <f t="shared" si="38"/>
        <v>2.953322118009349</v>
      </c>
      <c r="EF76">
        <v>-0.95610010235382858</v>
      </c>
      <c r="EG76">
        <v>0.23349483320176145</v>
      </c>
      <c r="EH76">
        <v>-0.36834987887480819</v>
      </c>
      <c r="EJ76">
        <f t="shared" ca="1" si="51"/>
        <v>0.69212424198359312</v>
      </c>
      <c r="EK76">
        <f t="shared" ca="1" si="51"/>
        <v>0.21115547070265239</v>
      </c>
      <c r="EL76">
        <f t="shared" ca="1" si="51"/>
        <v>-0.12182803235682316</v>
      </c>
      <c r="EM76">
        <f t="shared" ca="1" si="39"/>
        <v>2</v>
      </c>
      <c r="EN76">
        <f t="shared" ca="1" si="39"/>
        <v>2</v>
      </c>
      <c r="EO76">
        <f t="shared" ca="1" si="39"/>
        <v>1</v>
      </c>
    </row>
    <row r="77" spans="1:145">
      <c r="A77">
        <v>58</v>
      </c>
      <c r="B77">
        <f t="shared" si="26"/>
        <v>18.6796875</v>
      </c>
      <c r="C77">
        <f t="shared" si="27"/>
        <v>0.12092937964470721</v>
      </c>
      <c r="D77">
        <f t="shared" si="28"/>
        <v>2.9063561734346313</v>
      </c>
      <c r="E77">
        <f t="shared" si="29"/>
        <v>0.13825611079657593</v>
      </c>
      <c r="H77">
        <v>1.1422E-2</v>
      </c>
      <c r="I77">
        <v>6.065569</v>
      </c>
      <c r="J77">
        <v>1.3253490000000001</v>
      </c>
      <c r="K77">
        <v>8.294454</v>
      </c>
      <c r="L77">
        <v>2.0904319999999998</v>
      </c>
      <c r="M77">
        <v>2.7175259999999999</v>
      </c>
      <c r="N77">
        <v>1.3253490000000001</v>
      </c>
      <c r="O77">
        <v>3.6261389999999998</v>
      </c>
      <c r="R77">
        <v>7.393605</v>
      </c>
      <c r="S77">
        <v>4.0583629999999999</v>
      </c>
      <c r="T77">
        <v>3.3585560000000001</v>
      </c>
      <c r="W77">
        <f t="shared" si="30"/>
        <v>-1.1422E-2</v>
      </c>
      <c r="X77">
        <f t="shared" si="61"/>
        <v>6.0541470000000004</v>
      </c>
      <c r="Y77">
        <f t="shared" si="61"/>
        <v>1.3139270000000001</v>
      </c>
      <c r="Z77">
        <f t="shared" si="61"/>
        <v>8.2830320000000004</v>
      </c>
      <c r="AA77">
        <f t="shared" si="61"/>
        <v>2.0790099999999998</v>
      </c>
      <c r="AB77">
        <f t="shared" si="61"/>
        <v>2.7061039999999998</v>
      </c>
      <c r="AC77">
        <f t="shared" si="61"/>
        <v>1.3139270000000001</v>
      </c>
      <c r="AD77">
        <f t="shared" si="52"/>
        <v>3.6147169999999997</v>
      </c>
      <c r="AE77" t="str">
        <f t="shared" si="52"/>
        <v/>
      </c>
      <c r="AF77" t="str">
        <f t="shared" si="52"/>
        <v/>
      </c>
      <c r="AG77">
        <f t="shared" si="52"/>
        <v>7.3821830000000004</v>
      </c>
      <c r="AH77">
        <f t="shared" si="52"/>
        <v>4.0469410000000003</v>
      </c>
      <c r="AI77">
        <f t="shared" si="52"/>
        <v>3.3471340000000001</v>
      </c>
      <c r="AM77">
        <f t="shared" si="46"/>
        <v>6.0541470000000004</v>
      </c>
      <c r="AN77">
        <f t="shared" si="46"/>
        <v>1.3139270000000001</v>
      </c>
      <c r="AO77">
        <f t="shared" si="46"/>
        <v>8.2830320000000004</v>
      </c>
      <c r="AP77" t="str">
        <f t="shared" si="46"/>
        <v/>
      </c>
      <c r="AQ77" t="str">
        <f t="shared" si="46"/>
        <v/>
      </c>
      <c r="AR77" t="str">
        <f t="shared" si="46"/>
        <v/>
      </c>
      <c r="AS77" t="str">
        <f t="shared" si="46"/>
        <v/>
      </c>
      <c r="AT77" t="str">
        <f t="shared" si="46"/>
        <v/>
      </c>
      <c r="AW77">
        <f t="shared" si="47"/>
        <v>2.8528736626155728</v>
      </c>
      <c r="AX77">
        <f t="shared" si="47"/>
        <v>3.0487301548390251</v>
      </c>
      <c r="AY77">
        <f t="shared" si="47"/>
        <v>2.6385224533775107</v>
      </c>
      <c r="AZ77" t="str">
        <f t="shared" si="47"/>
        <v/>
      </c>
      <c r="BA77" t="str">
        <f t="shared" si="47"/>
        <v/>
      </c>
      <c r="BB77" t="str">
        <f t="shared" si="47"/>
        <v/>
      </c>
      <c r="BC77" t="str">
        <f t="shared" si="47"/>
        <v/>
      </c>
      <c r="BD77" t="str">
        <f t="shared" si="47"/>
        <v/>
      </c>
      <c r="BG77">
        <f t="shared" si="48"/>
        <v>1.3824177905478598E-2</v>
      </c>
      <c r="BH77">
        <f t="shared" si="48"/>
        <v>6.3417705712318473E-2</v>
      </c>
      <c r="BI77">
        <f t="shared" si="48"/>
        <v>3.3711331238909389E-2</v>
      </c>
      <c r="BJ77">
        <f t="shared" si="48"/>
        <v>0</v>
      </c>
      <c r="BK77">
        <f t="shared" si="48"/>
        <v>0</v>
      </c>
      <c r="BL77">
        <f t="shared" si="48"/>
        <v>0</v>
      </c>
      <c r="BM77">
        <f t="shared" si="48"/>
        <v>0</v>
      </c>
      <c r="BN77">
        <f t="shared" si="48"/>
        <v>0</v>
      </c>
      <c r="BQ77">
        <f t="shared" si="57"/>
        <v>7.7241883617797075E-2</v>
      </c>
      <c r="BR77">
        <f t="shared" si="57"/>
        <v>9.7129036951227862E-2</v>
      </c>
      <c r="BS77">
        <f t="shared" si="53"/>
        <v>3.3711331238909389E-2</v>
      </c>
      <c r="BT77">
        <f t="shared" si="53"/>
        <v>0</v>
      </c>
      <c r="BU77">
        <f t="shared" si="53"/>
        <v>0</v>
      </c>
      <c r="BV77">
        <f t="shared" si="53"/>
        <v>0</v>
      </c>
      <c r="BW77">
        <f t="shared" si="53"/>
        <v>0</v>
      </c>
      <c r="BZ77">
        <f t="shared" si="49"/>
        <v>3.0136772163861343</v>
      </c>
      <c r="CA77">
        <f t="shared" si="49"/>
        <v>2.9063561734346313</v>
      </c>
      <c r="CB77">
        <f t="shared" si="49"/>
        <v>2.6385224533775107</v>
      </c>
      <c r="CC77" t="str">
        <f t="shared" si="49"/>
        <v/>
      </c>
      <c r="CD77" t="str">
        <f t="shared" si="49"/>
        <v/>
      </c>
      <c r="CE77" t="str">
        <f t="shared" si="49"/>
        <v/>
      </c>
      <c r="CF77" t="str">
        <f t="shared" si="49"/>
        <v/>
      </c>
      <c r="CI77" t="str">
        <f t="shared" si="58"/>
        <v/>
      </c>
      <c r="CJ77">
        <f t="shared" si="58"/>
        <v>2.9063561734346313</v>
      </c>
      <c r="CK77" t="str">
        <f t="shared" si="54"/>
        <v/>
      </c>
      <c r="CL77" t="str">
        <f t="shared" si="54"/>
        <v/>
      </c>
      <c r="CM77" t="str">
        <f t="shared" si="54"/>
        <v/>
      </c>
      <c r="CN77" t="str">
        <f t="shared" si="54"/>
        <v/>
      </c>
      <c r="CO77" t="str">
        <f t="shared" si="54"/>
        <v/>
      </c>
      <c r="CQ77">
        <f t="shared" si="20"/>
        <v>2.9063561734346313</v>
      </c>
      <c r="CW77">
        <f t="shared" si="50"/>
        <v>0.50563553633433589</v>
      </c>
      <c r="CX77">
        <f t="shared" si="50"/>
        <v>0.10494107050137537</v>
      </c>
      <c r="CY77">
        <f t="shared" si="50"/>
        <v>0.20092831458058205</v>
      </c>
      <c r="CZ77" t="str">
        <f t="shared" si="50"/>
        <v/>
      </c>
      <c r="DA77" t="str">
        <f t="shared" si="50"/>
        <v/>
      </c>
      <c r="DB77" t="str">
        <f t="shared" si="50"/>
        <v/>
      </c>
      <c r="DC77" t="str">
        <f t="shared" si="50"/>
        <v/>
      </c>
      <c r="DD77" t="str">
        <f t="shared" si="45"/>
        <v/>
      </c>
      <c r="DE77" t="str">
        <f t="shared" si="22"/>
        <v/>
      </c>
      <c r="DI77">
        <f t="shared" si="59"/>
        <v>0.17665438615308321</v>
      </c>
      <c r="DJ77">
        <f t="shared" si="59"/>
        <v>0.13825611079657593</v>
      </c>
      <c r="DK77">
        <f t="shared" si="55"/>
        <v>0.20092831458058205</v>
      </c>
      <c r="DL77" t="str">
        <f t="shared" si="55"/>
        <v/>
      </c>
      <c r="DM77" t="str">
        <f t="shared" si="55"/>
        <v/>
      </c>
      <c r="DN77" t="str">
        <f t="shared" si="55"/>
        <v/>
      </c>
      <c r="DO77" t="str">
        <f t="shared" si="55"/>
        <v/>
      </c>
      <c r="DS77" t="str">
        <f t="shared" si="60"/>
        <v/>
      </c>
      <c r="DT77">
        <f t="shared" si="60"/>
        <v>0.13825611079657593</v>
      </c>
      <c r="DU77" t="str">
        <f t="shared" si="56"/>
        <v/>
      </c>
      <c r="DV77" t="str">
        <f t="shared" si="56"/>
        <v/>
      </c>
      <c r="DW77" t="str">
        <f t="shared" si="56"/>
        <v/>
      </c>
      <c r="DX77" t="str">
        <f t="shared" si="56"/>
        <v/>
      </c>
      <c r="DY77" t="str">
        <f t="shared" si="56"/>
        <v/>
      </c>
      <c r="EA77">
        <f t="shared" si="35"/>
        <v>0.13825611079657593</v>
      </c>
      <c r="EC77">
        <f t="shared" si="36"/>
        <v>2.78287902154175</v>
      </c>
      <c r="ED77">
        <f t="shared" si="37"/>
        <v>2.8184381482736058</v>
      </c>
      <c r="EE77">
        <f t="shared" si="38"/>
        <v>3.0028131337585648</v>
      </c>
      <c r="EF77">
        <v>-0.89310447966065143</v>
      </c>
      <c r="EG77">
        <v>-0.63590697477657521</v>
      </c>
      <c r="EH77">
        <v>0.69766869448437063</v>
      </c>
      <c r="EJ77">
        <f t="shared" ca="1" si="51"/>
        <v>-0.37457517067762847</v>
      </c>
      <c r="EK77">
        <f t="shared" ca="1" si="51"/>
        <v>-0.311962429989598</v>
      </c>
      <c r="EL77">
        <f t="shared" ca="1" si="51"/>
        <v>0.32438599471636831</v>
      </c>
      <c r="EM77">
        <f t="shared" ca="1" si="39"/>
        <v>1</v>
      </c>
      <c r="EN77">
        <f t="shared" ca="1" si="39"/>
        <v>1</v>
      </c>
      <c r="EO77">
        <f t="shared" ca="1" si="39"/>
        <v>2</v>
      </c>
    </row>
    <row r="78" spans="1:145">
      <c r="A78">
        <v>59</v>
      </c>
      <c r="B78">
        <f t="shared" si="26"/>
        <v>18.8828125</v>
      </c>
      <c r="C78">
        <f t="shared" si="27"/>
        <v>0.12092937964470721</v>
      </c>
      <c r="D78">
        <f t="shared" si="28"/>
        <v>3.0043906823525397</v>
      </c>
      <c r="E78">
        <f t="shared" si="29"/>
        <v>0.12443433394241467</v>
      </c>
      <c r="H78">
        <v>1.1899E-2</v>
      </c>
      <c r="I78">
        <v>6.0656679999999996</v>
      </c>
      <c r="J78">
        <v>1.321455</v>
      </c>
      <c r="K78">
        <v>8.3048900000000003</v>
      </c>
      <c r="L78">
        <v>2.089782</v>
      </c>
      <c r="M78">
        <v>2.7178849999999999</v>
      </c>
      <c r="N78">
        <v>1.321455</v>
      </c>
      <c r="O78">
        <v>3.6179269999999999</v>
      </c>
      <c r="R78">
        <v>7.393707</v>
      </c>
      <c r="S78">
        <v>4.0548339999999996</v>
      </c>
      <c r="T78">
        <v>3.3584070000000001</v>
      </c>
      <c r="W78">
        <f t="shared" si="30"/>
        <v>-1.1899E-2</v>
      </c>
      <c r="X78">
        <f t="shared" si="61"/>
        <v>6.053769</v>
      </c>
      <c r="Y78">
        <f t="shared" si="61"/>
        <v>1.3095559999999999</v>
      </c>
      <c r="Z78">
        <f t="shared" si="61"/>
        <v>8.2929910000000007</v>
      </c>
      <c r="AA78">
        <f t="shared" si="61"/>
        <v>2.0778829999999999</v>
      </c>
      <c r="AB78">
        <f t="shared" si="61"/>
        <v>2.7059859999999998</v>
      </c>
      <c r="AC78">
        <f t="shared" si="61"/>
        <v>1.3095559999999999</v>
      </c>
      <c r="AD78">
        <f t="shared" si="52"/>
        <v>3.6060279999999998</v>
      </c>
      <c r="AE78" t="str">
        <f t="shared" si="52"/>
        <v/>
      </c>
      <c r="AF78" t="str">
        <f t="shared" si="52"/>
        <v/>
      </c>
      <c r="AG78">
        <f t="shared" si="52"/>
        <v>7.3818080000000004</v>
      </c>
      <c r="AH78">
        <f t="shared" si="52"/>
        <v>4.0429349999999999</v>
      </c>
      <c r="AI78">
        <f t="shared" si="52"/>
        <v>3.346508</v>
      </c>
      <c r="AM78">
        <f t="shared" si="46"/>
        <v>6.053769</v>
      </c>
      <c r="AN78">
        <f t="shared" si="46"/>
        <v>1.3095559999999999</v>
      </c>
      <c r="AO78">
        <f t="shared" si="46"/>
        <v>8.2929910000000007</v>
      </c>
      <c r="AP78">
        <f t="shared" si="46"/>
        <v>2.0778829999999999</v>
      </c>
      <c r="AQ78" t="str">
        <f t="shared" si="46"/>
        <v/>
      </c>
      <c r="AR78" t="str">
        <f t="shared" si="46"/>
        <v/>
      </c>
      <c r="AS78" t="str">
        <f t="shared" si="46"/>
        <v/>
      </c>
      <c r="AT78" t="str">
        <f t="shared" si="46"/>
        <v/>
      </c>
      <c r="AW78">
        <f t="shared" si="47"/>
        <v>2.8810730187136175</v>
      </c>
      <c r="AX78">
        <f t="shared" si="47"/>
        <v>3.1220034220938437</v>
      </c>
      <c r="AY78">
        <f t="shared" si="47"/>
        <v>2.8755321582088178</v>
      </c>
      <c r="AZ78">
        <f t="shared" si="47"/>
        <v>3.1142841640071364</v>
      </c>
      <c r="BA78" t="str">
        <f t="shared" si="47"/>
        <v/>
      </c>
      <c r="BB78" t="str">
        <f t="shared" si="47"/>
        <v/>
      </c>
      <c r="BC78" t="str">
        <f t="shared" si="47"/>
        <v/>
      </c>
      <c r="BD78" t="str">
        <f t="shared" si="47"/>
        <v/>
      </c>
      <c r="BG78">
        <f t="shared" si="48"/>
        <v>1.299311618498074E-2</v>
      </c>
      <c r="BH78">
        <f t="shared" si="48"/>
        <v>5.5979627864482163E-2</v>
      </c>
      <c r="BI78">
        <f t="shared" si="48"/>
        <v>5.1094154978036002E-2</v>
      </c>
      <c r="BJ78">
        <f t="shared" si="48"/>
        <v>1.1441705480337018E-2</v>
      </c>
      <c r="BK78">
        <f t="shared" si="48"/>
        <v>0</v>
      </c>
      <c r="BL78">
        <f t="shared" si="48"/>
        <v>0</v>
      </c>
      <c r="BM78">
        <f t="shared" si="48"/>
        <v>0</v>
      </c>
      <c r="BN78">
        <f t="shared" si="48"/>
        <v>0</v>
      </c>
      <c r="BQ78">
        <f t="shared" si="57"/>
        <v>6.8972744049462908E-2</v>
      </c>
      <c r="BR78">
        <f t="shared" si="57"/>
        <v>0.10707378284251817</v>
      </c>
      <c r="BS78">
        <f t="shared" si="53"/>
        <v>6.2535860458373019E-2</v>
      </c>
      <c r="BT78">
        <f t="shared" si="53"/>
        <v>1.1441705480337018E-2</v>
      </c>
      <c r="BU78">
        <f t="shared" si="53"/>
        <v>0</v>
      </c>
      <c r="BV78">
        <f t="shared" si="53"/>
        <v>0</v>
      </c>
      <c r="BW78">
        <f t="shared" si="53"/>
        <v>0</v>
      </c>
      <c r="BZ78">
        <f t="shared" si="49"/>
        <v>3.076616845602576</v>
      </c>
      <c r="CA78">
        <f t="shared" si="49"/>
        <v>3.0043906823525397</v>
      </c>
      <c r="CB78">
        <f t="shared" si="49"/>
        <v>2.9192147766802221</v>
      </c>
      <c r="CC78">
        <f t="shared" si="49"/>
        <v>3.1142841640071364</v>
      </c>
      <c r="CD78" t="str">
        <f t="shared" si="49"/>
        <v/>
      </c>
      <c r="CE78" t="str">
        <f t="shared" si="49"/>
        <v/>
      </c>
      <c r="CF78" t="str">
        <f t="shared" si="49"/>
        <v/>
      </c>
      <c r="CI78" t="str">
        <f t="shared" si="58"/>
        <v/>
      </c>
      <c r="CJ78">
        <f t="shared" si="58"/>
        <v>3.0043906823525397</v>
      </c>
      <c r="CK78" t="str">
        <f t="shared" si="54"/>
        <v/>
      </c>
      <c r="CL78" t="str">
        <f t="shared" si="54"/>
        <v/>
      </c>
      <c r="CM78" t="str">
        <f t="shared" si="54"/>
        <v/>
      </c>
      <c r="CN78" t="str">
        <f t="shared" si="54"/>
        <v/>
      </c>
      <c r="CO78" t="str">
        <f t="shared" si="54"/>
        <v/>
      </c>
      <c r="CQ78">
        <f t="shared" si="20"/>
        <v>3.0043906823525397</v>
      </c>
      <c r="CW78">
        <f t="shared" si="50"/>
        <v>0.53834318825631733</v>
      </c>
      <c r="CX78">
        <f t="shared" si="50"/>
        <v>0.11973200728658169</v>
      </c>
      <c r="CY78">
        <f t="shared" si="50"/>
        <v>0.12958628324863028</v>
      </c>
      <c r="CZ78">
        <f t="shared" si="50"/>
        <v>0.60922866677895582</v>
      </c>
      <c r="DA78" t="str">
        <f t="shared" si="50"/>
        <v/>
      </c>
      <c r="DB78" t="str">
        <f t="shared" si="50"/>
        <v/>
      </c>
      <c r="DC78" t="str">
        <f t="shared" si="50"/>
        <v/>
      </c>
      <c r="DD78" t="str">
        <f t="shared" si="45"/>
        <v/>
      </c>
      <c r="DE78" t="str">
        <f t="shared" si="22"/>
        <v/>
      </c>
      <c r="DI78">
        <f t="shared" si="59"/>
        <v>0.19859016764585663</v>
      </c>
      <c r="DJ78">
        <f t="shared" si="59"/>
        <v>0.12443433394241467</v>
      </c>
      <c r="DK78">
        <f t="shared" si="55"/>
        <v>0.21734276165982722</v>
      </c>
      <c r="DL78">
        <f t="shared" si="55"/>
        <v>0.60922866677895582</v>
      </c>
      <c r="DM78" t="str">
        <f t="shared" si="55"/>
        <v/>
      </c>
      <c r="DN78" t="str">
        <f t="shared" si="55"/>
        <v/>
      </c>
      <c r="DO78" t="str">
        <f t="shared" si="55"/>
        <v/>
      </c>
      <c r="DS78" t="str">
        <f t="shared" si="60"/>
        <v/>
      </c>
      <c r="DT78">
        <f t="shared" si="60"/>
        <v>0.12443433394241467</v>
      </c>
      <c r="DU78" t="str">
        <f t="shared" si="56"/>
        <v/>
      </c>
      <c r="DV78" t="str">
        <f t="shared" si="56"/>
        <v/>
      </c>
      <c r="DW78" t="str">
        <f t="shared" si="56"/>
        <v/>
      </c>
      <c r="DX78" t="str">
        <f t="shared" si="56"/>
        <v/>
      </c>
      <c r="DY78" t="str">
        <f t="shared" si="56"/>
        <v/>
      </c>
      <c r="EA78">
        <f t="shared" si="35"/>
        <v>0.12443433394241467</v>
      </c>
      <c r="EC78">
        <f t="shared" si="36"/>
        <v>2.9664762114392609</v>
      </c>
      <c r="ED78">
        <f t="shared" si="37"/>
        <v>3.0799997389689127</v>
      </c>
      <c r="EE78">
        <f t="shared" si="38"/>
        <v>3.0896252551006014</v>
      </c>
      <c r="EF78">
        <v>-0.30469461049893942</v>
      </c>
      <c r="EG78">
        <v>0.60762214270671588</v>
      </c>
      <c r="EH78">
        <v>0.68497632484219717</v>
      </c>
      <c r="EJ78">
        <f t="shared" ca="1" si="51"/>
        <v>0.57798877291642903</v>
      </c>
      <c r="EK78">
        <f t="shared" ca="1" si="51"/>
        <v>0.97116331514849286</v>
      </c>
      <c r="EL78">
        <f t="shared" ca="1" si="51"/>
        <v>-0.13729759780995032</v>
      </c>
      <c r="EM78">
        <f t="shared" ca="1" si="39"/>
        <v>2</v>
      </c>
      <c r="EN78">
        <f t="shared" ca="1" si="39"/>
        <v>2</v>
      </c>
      <c r="EO78">
        <f t="shared" ca="1" si="39"/>
        <v>1</v>
      </c>
    </row>
    <row r="79" spans="1:145">
      <c r="A79">
        <v>60</v>
      </c>
      <c r="B79">
        <f t="shared" si="26"/>
        <v>19.0859375</v>
      </c>
      <c r="C79">
        <f t="shared" si="27"/>
        <v>0.12092937964470721</v>
      </c>
      <c r="D79">
        <f t="shared" si="28"/>
        <v>3.0783771827931443</v>
      </c>
      <c r="E79">
        <f t="shared" si="29"/>
        <v>0.12354969975284542</v>
      </c>
      <c r="H79">
        <v>1.2470999999999999E-2</v>
      </c>
      <c r="I79">
        <v>6.0628909999999996</v>
      </c>
      <c r="J79">
        <v>1.317626</v>
      </c>
      <c r="K79">
        <v>8.3109459999999995</v>
      </c>
      <c r="L79">
        <v>2.0880909999999999</v>
      </c>
      <c r="M79">
        <v>2.7174160000000001</v>
      </c>
      <c r="N79">
        <v>1.317626</v>
      </c>
      <c r="O79">
        <v>3.6077689999999998</v>
      </c>
      <c r="R79">
        <v>7.3912370000000003</v>
      </c>
      <c r="S79">
        <v>4.0523600000000002</v>
      </c>
      <c r="T79">
        <v>3.3558050000000001</v>
      </c>
      <c r="W79">
        <f t="shared" si="30"/>
        <v>-1.2470999999999999E-2</v>
      </c>
      <c r="X79">
        <f t="shared" si="61"/>
        <v>6.0504199999999999</v>
      </c>
      <c r="Y79">
        <f t="shared" si="61"/>
        <v>1.3051550000000001</v>
      </c>
      <c r="Z79">
        <f t="shared" si="61"/>
        <v>8.2984749999999998</v>
      </c>
      <c r="AA79">
        <f t="shared" si="61"/>
        <v>2.0756199999999998</v>
      </c>
      <c r="AB79">
        <f t="shared" si="61"/>
        <v>2.7049449999999999</v>
      </c>
      <c r="AC79">
        <f t="shared" si="61"/>
        <v>1.3051550000000001</v>
      </c>
      <c r="AD79">
        <f t="shared" si="52"/>
        <v>3.5952979999999997</v>
      </c>
      <c r="AE79" t="str">
        <f t="shared" si="52"/>
        <v/>
      </c>
      <c r="AF79" t="str">
        <f t="shared" si="52"/>
        <v/>
      </c>
      <c r="AG79">
        <f t="shared" si="52"/>
        <v>7.3787660000000006</v>
      </c>
      <c r="AH79">
        <f t="shared" si="52"/>
        <v>4.0398890000000005</v>
      </c>
      <c r="AI79">
        <f t="shared" si="52"/>
        <v>3.343334</v>
      </c>
      <c r="AM79" t="str">
        <f t="shared" si="46"/>
        <v/>
      </c>
      <c r="AN79">
        <f t="shared" si="46"/>
        <v>1.3051550000000001</v>
      </c>
      <c r="AO79">
        <f t="shared" si="46"/>
        <v>8.2984749999999998</v>
      </c>
      <c r="AP79">
        <f t="shared" si="46"/>
        <v>2.0756199999999998</v>
      </c>
      <c r="AQ79" t="str">
        <f t="shared" si="46"/>
        <v/>
      </c>
      <c r="AR79" t="str">
        <f t="shared" si="46"/>
        <v/>
      </c>
      <c r="AS79" t="str">
        <f t="shared" si="46"/>
        <v/>
      </c>
      <c r="AT79" t="str">
        <f t="shared" si="46"/>
        <v/>
      </c>
      <c r="AW79" t="str">
        <f t="shared" si="47"/>
        <v/>
      </c>
      <c r="AX79">
        <f t="shared" si="47"/>
        <v>3.2066809044473783</v>
      </c>
      <c r="AY79">
        <f t="shared" si="47"/>
        <v>2.9747368305140314</v>
      </c>
      <c r="AZ79">
        <f t="shared" si="47"/>
        <v>3.2790809751228727</v>
      </c>
      <c r="BA79" t="str">
        <f t="shared" si="47"/>
        <v/>
      </c>
      <c r="BB79" t="str">
        <f t="shared" si="47"/>
        <v/>
      </c>
      <c r="BC79" t="str">
        <f t="shared" si="47"/>
        <v/>
      </c>
      <c r="BD79" t="str">
        <f t="shared" si="47"/>
        <v/>
      </c>
      <c r="BG79">
        <f t="shared" si="48"/>
        <v>0</v>
      </c>
      <c r="BH79">
        <f t="shared" si="48"/>
        <v>4.8101812826731191E-2</v>
      </c>
      <c r="BI79">
        <f t="shared" si="48"/>
        <v>5.9548635915133118E-2</v>
      </c>
      <c r="BJ79">
        <f t="shared" si="48"/>
        <v>1.6284553039749614E-2</v>
      </c>
      <c r="BK79">
        <f t="shared" si="48"/>
        <v>0</v>
      </c>
      <c r="BL79">
        <f t="shared" si="48"/>
        <v>0</v>
      </c>
      <c r="BM79">
        <f t="shared" si="48"/>
        <v>0</v>
      </c>
      <c r="BN79">
        <f t="shared" si="48"/>
        <v>0</v>
      </c>
      <c r="BQ79">
        <f t="shared" si="57"/>
        <v>4.8101812826731191E-2</v>
      </c>
      <c r="BR79">
        <f t="shared" si="57"/>
        <v>0.1076504487418643</v>
      </c>
      <c r="BS79">
        <f t="shared" si="53"/>
        <v>7.5833188954882724E-2</v>
      </c>
      <c r="BT79">
        <f t="shared" si="53"/>
        <v>1.6284553039749614E-2</v>
      </c>
      <c r="BU79">
        <f t="shared" si="53"/>
        <v>0</v>
      </c>
      <c r="BV79">
        <f t="shared" si="53"/>
        <v>0</v>
      </c>
      <c r="BW79">
        <f t="shared" si="53"/>
        <v>0</v>
      </c>
      <c r="BZ79">
        <f t="shared" si="49"/>
        <v>3.2066809044473783</v>
      </c>
      <c r="CA79">
        <f t="shared" si="49"/>
        <v>3.0783771827931443</v>
      </c>
      <c r="CB79">
        <f t="shared" si="49"/>
        <v>3.0400922300893884</v>
      </c>
      <c r="CC79">
        <f t="shared" si="49"/>
        <v>3.2790809751228727</v>
      </c>
      <c r="CD79" t="str">
        <f t="shared" si="49"/>
        <v/>
      </c>
      <c r="CE79" t="str">
        <f t="shared" si="49"/>
        <v/>
      </c>
      <c r="CF79" t="str">
        <f t="shared" si="49"/>
        <v/>
      </c>
      <c r="CI79" t="str">
        <f t="shared" si="58"/>
        <v/>
      </c>
      <c r="CJ79">
        <f t="shared" si="58"/>
        <v>3.0783771827931443</v>
      </c>
      <c r="CK79" t="str">
        <f t="shared" si="54"/>
        <v/>
      </c>
      <c r="CL79" t="str">
        <f t="shared" si="54"/>
        <v/>
      </c>
      <c r="CM79" t="str">
        <f t="shared" si="54"/>
        <v/>
      </c>
      <c r="CN79" t="str">
        <f t="shared" si="54"/>
        <v/>
      </c>
      <c r="CO79" t="str">
        <f t="shared" si="54"/>
        <v/>
      </c>
      <c r="CQ79">
        <f t="shared" si="20"/>
        <v>3.0783771827931443</v>
      </c>
      <c r="CW79" t="str">
        <f t="shared" si="50"/>
        <v/>
      </c>
      <c r="CX79">
        <f t="shared" si="50"/>
        <v>0.14039291514344363</v>
      </c>
      <c r="CY79">
        <f t="shared" si="50"/>
        <v>0.1099441959210947</v>
      </c>
      <c r="CZ79">
        <f t="shared" si="50"/>
        <v>0.42547514906277389</v>
      </c>
      <c r="DA79" t="str">
        <f t="shared" si="50"/>
        <v/>
      </c>
      <c r="DB79" t="str">
        <f t="shared" si="50"/>
        <v/>
      </c>
      <c r="DC79" t="str">
        <f t="shared" si="50"/>
        <v/>
      </c>
      <c r="DD79" t="str">
        <f t="shared" si="45"/>
        <v/>
      </c>
      <c r="DE79" t="str">
        <f t="shared" si="22"/>
        <v/>
      </c>
      <c r="DI79">
        <f t="shared" si="59"/>
        <v>0.14039291514344363</v>
      </c>
      <c r="DJ79">
        <f t="shared" si="59"/>
        <v>0.12354969975284542</v>
      </c>
      <c r="DK79">
        <f t="shared" si="55"/>
        <v>0.17770187053471892</v>
      </c>
      <c r="DL79">
        <f t="shared" si="55"/>
        <v>0.42547514906277389</v>
      </c>
      <c r="DM79" t="str">
        <f t="shared" si="55"/>
        <v/>
      </c>
      <c r="DN79" t="str">
        <f t="shared" si="55"/>
        <v/>
      </c>
      <c r="DO79" t="str">
        <f t="shared" si="55"/>
        <v/>
      </c>
      <c r="DS79" t="str">
        <f t="shared" si="60"/>
        <v/>
      </c>
      <c r="DT79">
        <f t="shared" si="60"/>
        <v>0.12354969975284542</v>
      </c>
      <c r="DU79" t="str">
        <f t="shared" si="56"/>
        <v/>
      </c>
      <c r="DV79" t="str">
        <f t="shared" si="56"/>
        <v/>
      </c>
      <c r="DW79" t="str">
        <f t="shared" si="56"/>
        <v/>
      </c>
      <c r="DX79" t="str">
        <f t="shared" si="56"/>
        <v/>
      </c>
      <c r="DY79" t="str">
        <f t="shared" si="56"/>
        <v/>
      </c>
      <c r="EA79">
        <f t="shared" si="35"/>
        <v>0.12354969975284542</v>
      </c>
      <c r="EC79">
        <f t="shared" si="36"/>
        <v>2.9856787872629584</v>
      </c>
      <c r="ED79">
        <f t="shared" si="37"/>
        <v>3.0882854385307166</v>
      </c>
      <c r="EE79">
        <f t="shared" si="38"/>
        <v>3.1469038035038066</v>
      </c>
      <c r="EF79">
        <v>-0.7502923577768621</v>
      </c>
      <c r="EG79">
        <v>8.0196518141226192E-2</v>
      </c>
      <c r="EH79">
        <v>0.55464821725788038</v>
      </c>
      <c r="EJ79">
        <f t="shared" ca="1" si="51"/>
        <v>-0.18430867803264639</v>
      </c>
      <c r="EK79">
        <f t="shared" ca="1" si="51"/>
        <v>-3.1210934485077613E-2</v>
      </c>
      <c r="EL79">
        <f t="shared" ca="1" si="51"/>
        <v>-0.37653524122787363</v>
      </c>
      <c r="EM79">
        <f t="shared" ca="1" si="39"/>
        <v>1</v>
      </c>
      <c r="EN79">
        <f t="shared" ca="1" si="39"/>
        <v>1</v>
      </c>
      <c r="EO79">
        <f t="shared" ca="1" si="39"/>
        <v>1</v>
      </c>
    </row>
    <row r="80" spans="1:145">
      <c r="A80">
        <v>61</v>
      </c>
      <c r="B80">
        <f t="shared" si="26"/>
        <v>19.2890625</v>
      </c>
      <c r="C80">
        <f t="shared" si="27"/>
        <v>0.12092937964470721</v>
      </c>
      <c r="D80">
        <f t="shared" si="28"/>
        <v>3.1807919490365113</v>
      </c>
      <c r="E80">
        <f t="shared" si="29"/>
        <v>0.1189948285602208</v>
      </c>
      <c r="H80">
        <v>1.3662000000000001E-2</v>
      </c>
      <c r="I80">
        <v>6.0630800000000002</v>
      </c>
      <c r="J80">
        <v>1.314389</v>
      </c>
      <c r="K80">
        <v>8.3210189999999997</v>
      </c>
      <c r="L80">
        <v>2.0871930000000001</v>
      </c>
      <c r="M80">
        <v>2.7180659999999999</v>
      </c>
      <c r="N80">
        <v>1.314389</v>
      </c>
      <c r="O80">
        <v>3.6015009999999998</v>
      </c>
      <c r="R80">
        <v>7.3906660000000004</v>
      </c>
      <c r="S80">
        <v>4.0491659999999996</v>
      </c>
      <c r="T80">
        <v>3.3562319999999999</v>
      </c>
      <c r="W80">
        <f t="shared" si="30"/>
        <v>-1.3662000000000001E-2</v>
      </c>
      <c r="X80">
        <f t="shared" si="61"/>
        <v>6.0494180000000002</v>
      </c>
      <c r="Y80">
        <f t="shared" si="61"/>
        <v>1.300727</v>
      </c>
      <c r="Z80">
        <f t="shared" si="61"/>
        <v>8.3073569999999997</v>
      </c>
      <c r="AA80">
        <f t="shared" si="61"/>
        <v>2.073531</v>
      </c>
      <c r="AB80">
        <f t="shared" si="61"/>
        <v>2.7044039999999998</v>
      </c>
      <c r="AC80">
        <f t="shared" si="61"/>
        <v>1.300727</v>
      </c>
      <c r="AD80">
        <f t="shared" si="52"/>
        <v>3.5878389999999998</v>
      </c>
      <c r="AE80" t="str">
        <f t="shared" si="52"/>
        <v/>
      </c>
      <c r="AF80" t="str">
        <f t="shared" si="52"/>
        <v/>
      </c>
      <c r="AG80">
        <f t="shared" si="52"/>
        <v>7.3770040000000003</v>
      </c>
      <c r="AH80">
        <f t="shared" si="52"/>
        <v>4.0355039999999995</v>
      </c>
      <c r="AI80">
        <f t="shared" si="52"/>
        <v>3.3425699999999998</v>
      </c>
      <c r="AM80" t="str">
        <f t="shared" si="46"/>
        <v/>
      </c>
      <c r="AN80">
        <f t="shared" si="46"/>
        <v>1.300727</v>
      </c>
      <c r="AO80">
        <f t="shared" si="46"/>
        <v>8.3073569999999997</v>
      </c>
      <c r="AP80">
        <f t="shared" si="46"/>
        <v>2.073531</v>
      </c>
      <c r="AQ80" t="str">
        <f t="shared" si="46"/>
        <v/>
      </c>
      <c r="AR80" t="str">
        <f t="shared" si="46"/>
        <v/>
      </c>
      <c r="AS80" t="str">
        <f t="shared" si="46"/>
        <v/>
      </c>
      <c r="AT80" t="str">
        <f t="shared" si="46"/>
        <v/>
      </c>
      <c r="AW80" t="str">
        <f t="shared" si="47"/>
        <v/>
      </c>
      <c r="AX80">
        <f t="shared" si="47"/>
        <v>3.3076771200920758</v>
      </c>
      <c r="AY80">
        <f t="shared" si="47"/>
        <v>3.1102512084842999</v>
      </c>
      <c r="AZ80">
        <f t="shared" si="47"/>
        <v>3.3927106078998732</v>
      </c>
      <c r="BA80" t="str">
        <f t="shared" si="47"/>
        <v/>
      </c>
      <c r="BB80" t="str">
        <f t="shared" si="47"/>
        <v/>
      </c>
      <c r="BC80" t="str">
        <f t="shared" si="47"/>
        <v/>
      </c>
      <c r="BD80" t="str">
        <f t="shared" si="47"/>
        <v/>
      </c>
      <c r="BG80">
        <f t="shared" si="48"/>
        <v>0</v>
      </c>
      <c r="BH80">
        <f t="shared" si="48"/>
        <v>3.9782055342743421E-2</v>
      </c>
      <c r="BI80">
        <f t="shared" si="48"/>
        <v>7.1557979936002658E-2</v>
      </c>
      <c r="BJ80">
        <f t="shared" si="48"/>
        <v>2.0636769800322481E-2</v>
      </c>
      <c r="BK80">
        <f t="shared" si="48"/>
        <v>0</v>
      </c>
      <c r="BL80">
        <f t="shared" si="48"/>
        <v>0</v>
      </c>
      <c r="BM80">
        <f t="shared" si="48"/>
        <v>0</v>
      </c>
      <c r="BN80">
        <f t="shared" si="48"/>
        <v>0</v>
      </c>
      <c r="BQ80">
        <f t="shared" si="57"/>
        <v>3.9782055342743421E-2</v>
      </c>
      <c r="BR80">
        <f t="shared" si="57"/>
        <v>0.11134003527874609</v>
      </c>
      <c r="BS80">
        <f t="shared" si="53"/>
        <v>9.2194749736325132E-2</v>
      </c>
      <c r="BT80">
        <f t="shared" si="53"/>
        <v>2.0636769800322481E-2</v>
      </c>
      <c r="BU80">
        <f t="shared" si="53"/>
        <v>0</v>
      </c>
      <c r="BV80">
        <f t="shared" si="53"/>
        <v>0</v>
      </c>
      <c r="BW80">
        <f t="shared" si="53"/>
        <v>0</v>
      </c>
      <c r="BZ80">
        <f t="shared" si="49"/>
        <v>3.3076771200920758</v>
      </c>
      <c r="CA80">
        <f t="shared" si="49"/>
        <v>3.1807919490365113</v>
      </c>
      <c r="CB80">
        <f t="shared" si="49"/>
        <v>3.1734766049450256</v>
      </c>
      <c r="CC80">
        <f t="shared" si="49"/>
        <v>3.3927106078998732</v>
      </c>
      <c r="CD80" t="str">
        <f t="shared" si="49"/>
        <v/>
      </c>
      <c r="CE80" t="str">
        <f t="shared" si="49"/>
        <v/>
      </c>
      <c r="CF80" t="str">
        <f t="shared" si="49"/>
        <v/>
      </c>
      <c r="CI80" t="str">
        <f t="shared" si="58"/>
        <v/>
      </c>
      <c r="CJ80">
        <f t="shared" si="58"/>
        <v>3.1807919490365113</v>
      </c>
      <c r="CK80" t="str">
        <f t="shared" si="54"/>
        <v/>
      </c>
      <c r="CL80" t="str">
        <f t="shared" si="54"/>
        <v/>
      </c>
      <c r="CM80" t="str">
        <f t="shared" si="54"/>
        <v/>
      </c>
      <c r="CN80" t="str">
        <f t="shared" si="54"/>
        <v/>
      </c>
      <c r="CO80" t="str">
        <f t="shared" si="54"/>
        <v/>
      </c>
      <c r="CQ80">
        <f t="shared" si="20"/>
        <v>3.1807919490365113</v>
      </c>
      <c r="CW80" t="str">
        <f t="shared" si="50"/>
        <v/>
      </c>
      <c r="CX80">
        <f t="shared" si="50"/>
        <v>0.17110708684905276</v>
      </c>
      <c r="CY80">
        <f t="shared" si="50"/>
        <v>9.002345813953895E-2</v>
      </c>
      <c r="CZ80">
        <f t="shared" si="50"/>
        <v>0.33391846199192271</v>
      </c>
      <c r="DA80" t="str">
        <f t="shared" si="50"/>
        <v/>
      </c>
      <c r="DB80" t="str">
        <f t="shared" si="50"/>
        <v/>
      </c>
      <c r="DC80" t="str">
        <f t="shared" si="50"/>
        <v/>
      </c>
      <c r="DD80" t="str">
        <f t="shared" si="45"/>
        <v/>
      </c>
      <c r="DE80" t="str">
        <f t="shared" si="22"/>
        <v/>
      </c>
      <c r="DI80">
        <f t="shared" si="59"/>
        <v>0.17110708684905276</v>
      </c>
      <c r="DJ80">
        <f t="shared" si="59"/>
        <v>0.1189948285602208</v>
      </c>
      <c r="DK80">
        <f t="shared" si="55"/>
        <v>0.14461664337346236</v>
      </c>
      <c r="DL80">
        <f t="shared" si="55"/>
        <v>0.33391846199192271</v>
      </c>
      <c r="DM80" t="str">
        <f t="shared" si="55"/>
        <v/>
      </c>
      <c r="DN80" t="str">
        <f t="shared" si="55"/>
        <v/>
      </c>
      <c r="DO80" t="str">
        <f t="shared" si="55"/>
        <v/>
      </c>
      <c r="DS80" t="str">
        <f t="shared" si="60"/>
        <v/>
      </c>
      <c r="DT80">
        <f t="shared" si="60"/>
        <v>0.1189948285602208</v>
      </c>
      <c r="DU80" t="str">
        <f t="shared" si="56"/>
        <v/>
      </c>
      <c r="DV80" t="str">
        <f t="shared" si="56"/>
        <v/>
      </c>
      <c r="DW80" t="str">
        <f t="shared" si="56"/>
        <v/>
      </c>
      <c r="DX80" t="str">
        <f t="shared" si="56"/>
        <v/>
      </c>
      <c r="DY80" t="str">
        <f t="shared" si="56"/>
        <v/>
      </c>
      <c r="EA80">
        <f t="shared" si="35"/>
        <v>0.1189948285602208</v>
      </c>
      <c r="EC80">
        <f t="shared" si="36"/>
        <v>3.1078314435569991</v>
      </c>
      <c r="ED80">
        <f t="shared" si="37"/>
        <v>3.0635126944869797</v>
      </c>
      <c r="EE80">
        <f t="shared" si="38"/>
        <v>3.1769271877045338</v>
      </c>
      <c r="EF80">
        <v>-0.61314013694795366</v>
      </c>
      <c r="EG80">
        <v>-0.98558278513909514</v>
      </c>
      <c r="EH80">
        <v>-3.2478397412216031E-2</v>
      </c>
      <c r="EJ80">
        <f t="shared" ca="1" si="51"/>
        <v>0.24692937702761986</v>
      </c>
      <c r="EK80">
        <f t="shared" ca="1" si="51"/>
        <v>-6.3763317512091189E-2</v>
      </c>
      <c r="EL80">
        <f t="shared" ca="1" si="51"/>
        <v>-0.99688002156639033</v>
      </c>
      <c r="EM80">
        <f t="shared" ca="1" si="39"/>
        <v>2</v>
      </c>
      <c r="EN80">
        <f t="shared" ca="1" si="39"/>
        <v>1</v>
      </c>
      <c r="EO80">
        <f t="shared" ca="1" si="39"/>
        <v>1</v>
      </c>
    </row>
    <row r="81" spans="1:145">
      <c r="A81">
        <v>62</v>
      </c>
      <c r="B81">
        <f t="shared" si="26"/>
        <v>19.4921875</v>
      </c>
      <c r="C81">
        <f t="shared" si="27"/>
        <v>0.12092937964470721</v>
      </c>
      <c r="D81">
        <f t="shared" si="28"/>
        <v>3.3290913519970098</v>
      </c>
      <c r="E81">
        <f t="shared" si="29"/>
        <v>0.1080401509077317</v>
      </c>
      <c r="H81">
        <v>1.3755E-2</v>
      </c>
      <c r="I81">
        <v>6.064673</v>
      </c>
      <c r="J81">
        <v>1.3115289999999999</v>
      </c>
      <c r="K81">
        <v>8.3367710000000006</v>
      </c>
      <c r="L81">
        <v>2.0856729999999999</v>
      </c>
      <c r="M81">
        <v>2.7185990000000002</v>
      </c>
      <c r="N81">
        <v>1.3115289999999999</v>
      </c>
      <c r="O81">
        <v>3.5956670000000002</v>
      </c>
      <c r="R81">
        <v>7.3914369999999998</v>
      </c>
      <c r="S81">
        <v>4.04826</v>
      </c>
      <c r="T81">
        <v>3.3560859999999999</v>
      </c>
      <c r="W81">
        <f t="shared" si="30"/>
        <v>-1.3755E-2</v>
      </c>
      <c r="X81">
        <f t="shared" si="61"/>
        <v>6.0509180000000002</v>
      </c>
      <c r="Y81">
        <f t="shared" si="61"/>
        <v>1.297774</v>
      </c>
      <c r="Z81">
        <f t="shared" si="61"/>
        <v>8.3230160000000009</v>
      </c>
      <c r="AA81">
        <f t="shared" si="61"/>
        <v>2.0719179999999997</v>
      </c>
      <c r="AB81">
        <f t="shared" si="61"/>
        <v>2.704844</v>
      </c>
      <c r="AC81">
        <f t="shared" si="61"/>
        <v>1.297774</v>
      </c>
      <c r="AD81">
        <f t="shared" si="52"/>
        <v>3.581912</v>
      </c>
      <c r="AE81" t="str">
        <f t="shared" si="52"/>
        <v/>
      </c>
      <c r="AF81" t="str">
        <f t="shared" si="52"/>
        <v/>
      </c>
      <c r="AG81">
        <f t="shared" si="52"/>
        <v>7.3776820000000001</v>
      </c>
      <c r="AH81">
        <f t="shared" si="52"/>
        <v>4.0345050000000002</v>
      </c>
      <c r="AI81">
        <f t="shared" si="52"/>
        <v>3.3423309999999997</v>
      </c>
      <c r="AM81" t="str">
        <f t="shared" si="46"/>
        <v/>
      </c>
      <c r="AN81">
        <f t="shared" si="46"/>
        <v>1.297774</v>
      </c>
      <c r="AO81">
        <f t="shared" si="46"/>
        <v>8.3230160000000009</v>
      </c>
      <c r="AP81">
        <f t="shared" si="46"/>
        <v>2.0719179999999997</v>
      </c>
      <c r="AQ81" t="str">
        <f t="shared" si="46"/>
        <v/>
      </c>
      <c r="AR81" t="str">
        <f t="shared" si="46"/>
        <v/>
      </c>
      <c r="AS81" t="str">
        <f t="shared" si="46"/>
        <v/>
      </c>
      <c r="AT81" t="str">
        <f t="shared" si="46"/>
        <v/>
      </c>
      <c r="AW81" t="str">
        <f t="shared" si="47"/>
        <v/>
      </c>
      <c r="AX81">
        <f t="shared" si="47"/>
        <v>3.387839978880764</v>
      </c>
      <c r="AY81">
        <f t="shared" si="47"/>
        <v>3.3062953687455696</v>
      </c>
      <c r="AZ81">
        <f t="shared" si="47"/>
        <v>3.4652263139699837</v>
      </c>
      <c r="BA81" t="str">
        <f t="shared" si="47"/>
        <v/>
      </c>
      <c r="BB81" t="str">
        <f t="shared" si="47"/>
        <v/>
      </c>
      <c r="BC81" t="str">
        <f t="shared" si="47"/>
        <v/>
      </c>
      <c r="BD81" t="str">
        <f t="shared" si="47"/>
        <v/>
      </c>
      <c r="BG81">
        <f t="shared" si="48"/>
        <v>0</v>
      </c>
      <c r="BH81">
        <f t="shared" si="48"/>
        <v>3.4014225199714004E-2</v>
      </c>
      <c r="BI81">
        <f t="shared" si="48"/>
        <v>8.7659698770474817E-2</v>
      </c>
      <c r="BJ81">
        <f t="shared" si="48"/>
        <v>2.3919608778288633E-2</v>
      </c>
      <c r="BK81">
        <f t="shared" si="48"/>
        <v>0</v>
      </c>
      <c r="BL81">
        <f t="shared" si="48"/>
        <v>0</v>
      </c>
      <c r="BM81">
        <f t="shared" si="48"/>
        <v>0</v>
      </c>
      <c r="BN81">
        <f t="shared" si="48"/>
        <v>0</v>
      </c>
      <c r="BQ81">
        <f t="shared" si="57"/>
        <v>3.4014225199714004E-2</v>
      </c>
      <c r="BR81">
        <f t="shared" si="57"/>
        <v>0.12167392397018882</v>
      </c>
      <c r="BS81">
        <f t="shared" si="53"/>
        <v>0.11157930754876345</v>
      </c>
      <c r="BT81">
        <f t="shared" si="53"/>
        <v>2.3919608778288633E-2</v>
      </c>
      <c r="BU81">
        <f t="shared" si="53"/>
        <v>0</v>
      </c>
      <c r="BV81">
        <f t="shared" si="53"/>
        <v>0</v>
      </c>
      <c r="BW81">
        <f t="shared" si="53"/>
        <v>0</v>
      </c>
      <c r="BZ81">
        <f t="shared" si="49"/>
        <v>3.387839978880764</v>
      </c>
      <c r="CA81">
        <f t="shared" si="49"/>
        <v>3.3290913519970098</v>
      </c>
      <c r="CB81">
        <f t="shared" si="49"/>
        <v>3.3403658977356359</v>
      </c>
      <c r="CC81">
        <f t="shared" si="49"/>
        <v>3.4652263139699837</v>
      </c>
      <c r="CD81" t="str">
        <f t="shared" si="49"/>
        <v/>
      </c>
      <c r="CE81" t="str">
        <f t="shared" si="49"/>
        <v/>
      </c>
      <c r="CF81" t="str">
        <f t="shared" si="49"/>
        <v/>
      </c>
      <c r="CI81" t="str">
        <f t="shared" si="58"/>
        <v/>
      </c>
      <c r="CJ81">
        <f t="shared" si="58"/>
        <v>3.3290913519970098</v>
      </c>
      <c r="CK81" t="str">
        <f t="shared" si="54"/>
        <v/>
      </c>
      <c r="CL81" t="str">
        <f t="shared" si="54"/>
        <v/>
      </c>
      <c r="CM81" t="str">
        <f t="shared" si="54"/>
        <v/>
      </c>
      <c r="CN81" t="str">
        <f t="shared" si="54"/>
        <v/>
      </c>
      <c r="CO81" t="str">
        <f t="shared" si="54"/>
        <v/>
      </c>
      <c r="CQ81">
        <f t="shared" si="20"/>
        <v>3.3290913519970098</v>
      </c>
      <c r="CW81" t="str">
        <f t="shared" si="50"/>
        <v/>
      </c>
      <c r="CX81">
        <f t="shared" si="50"/>
        <v>0.2012261367147021</v>
      </c>
      <c r="CY81">
        <f t="shared" si="50"/>
        <v>7.1881583730870321E-2</v>
      </c>
      <c r="CZ81">
        <f t="shared" si="50"/>
        <v>0.28690240009387769</v>
      </c>
      <c r="DA81" t="str">
        <f t="shared" si="50"/>
        <v/>
      </c>
      <c r="DB81" t="str">
        <f t="shared" si="50"/>
        <v/>
      </c>
      <c r="DC81" t="str">
        <f t="shared" si="50"/>
        <v/>
      </c>
      <c r="DD81" t="str">
        <f t="shared" si="45"/>
        <v/>
      </c>
      <c r="DE81" t="str">
        <f t="shared" si="22"/>
        <v/>
      </c>
      <c r="DI81">
        <f t="shared" si="59"/>
        <v>0.2012261367147021</v>
      </c>
      <c r="DJ81">
        <f t="shared" si="59"/>
        <v>0.1080401509077317</v>
      </c>
      <c r="DK81">
        <f t="shared" si="55"/>
        <v>0.11797627565520982</v>
      </c>
      <c r="DL81">
        <f t="shared" si="55"/>
        <v>0.28690240009387769</v>
      </c>
      <c r="DM81" t="str">
        <f t="shared" si="55"/>
        <v/>
      </c>
      <c r="DN81" t="str">
        <f t="shared" si="55"/>
        <v/>
      </c>
      <c r="DO81" t="str">
        <f t="shared" si="55"/>
        <v/>
      </c>
      <c r="DS81" t="str">
        <f t="shared" si="60"/>
        <v/>
      </c>
      <c r="DT81">
        <f t="shared" si="60"/>
        <v>0.1080401509077317</v>
      </c>
      <c r="DU81" t="str">
        <f t="shared" si="56"/>
        <v/>
      </c>
      <c r="DV81" t="str">
        <f t="shared" si="56"/>
        <v/>
      </c>
      <c r="DW81" t="str">
        <f t="shared" si="56"/>
        <v/>
      </c>
      <c r="DX81" t="str">
        <f t="shared" si="56"/>
        <v/>
      </c>
      <c r="DY81" t="str">
        <f t="shared" si="56"/>
        <v/>
      </c>
      <c r="EA81">
        <f t="shared" si="35"/>
        <v>0.1080401509077317</v>
      </c>
      <c r="EC81">
        <f t="shared" si="36"/>
        <v>3.4036461775032287</v>
      </c>
      <c r="ED81">
        <f t="shared" si="37"/>
        <v>3.4050060199601146</v>
      </c>
      <c r="EE81">
        <f t="shared" si="38"/>
        <v>3.3034649613683129</v>
      </c>
      <c r="EF81">
        <v>0.69006591419786156</v>
      </c>
      <c r="EG81">
        <v>0.70265236882108173</v>
      </c>
      <c r="EH81">
        <v>-0.23719321394304771</v>
      </c>
      <c r="EJ81">
        <f t="shared" ca="1" si="51"/>
        <v>0.95228725494340327</v>
      </c>
      <c r="EK81">
        <f t="shared" ca="1" si="51"/>
        <v>-0.64156666417714592</v>
      </c>
      <c r="EL81">
        <f t="shared" ca="1" si="51"/>
        <v>-0.80280971551492752</v>
      </c>
      <c r="EM81">
        <f t="shared" ca="1" si="39"/>
        <v>2</v>
      </c>
      <c r="EN81">
        <f t="shared" ca="1" si="39"/>
        <v>1</v>
      </c>
      <c r="EO81">
        <f t="shared" ca="1" si="39"/>
        <v>1</v>
      </c>
    </row>
    <row r="82" spans="1:145">
      <c r="A82">
        <v>63</v>
      </c>
      <c r="B82">
        <f t="shared" si="26"/>
        <v>19.6953125</v>
      </c>
      <c r="C82">
        <f t="shared" si="27"/>
        <v>0.12092937964470721</v>
      </c>
      <c r="D82">
        <f t="shared" si="28"/>
        <v>3.4157646524794854</v>
      </c>
      <c r="E82">
        <f t="shared" si="29"/>
        <v>0.10590735833918888</v>
      </c>
      <c r="H82">
        <v>1.3993999999999999E-2</v>
      </c>
      <c r="I82">
        <v>6.0644679999999997</v>
      </c>
      <c r="J82">
        <v>1.3097270000000001</v>
      </c>
      <c r="K82">
        <v>8.3459219999999998</v>
      </c>
      <c r="L82">
        <v>2.0838239999999999</v>
      </c>
      <c r="M82">
        <v>2.719198</v>
      </c>
      <c r="N82">
        <v>1.3097270000000001</v>
      </c>
      <c r="O82">
        <v>3.591065</v>
      </c>
      <c r="R82">
        <v>7.3911369999999996</v>
      </c>
      <c r="S82">
        <v>4.0472640000000002</v>
      </c>
      <c r="T82">
        <v>3.356236</v>
      </c>
      <c r="W82">
        <f t="shared" si="30"/>
        <v>-1.3993999999999999E-2</v>
      </c>
      <c r="X82">
        <f t="shared" si="61"/>
        <v>6.0504739999999995</v>
      </c>
      <c r="Y82">
        <f t="shared" si="61"/>
        <v>1.295733</v>
      </c>
      <c r="Z82">
        <f t="shared" si="61"/>
        <v>8.3319279999999996</v>
      </c>
      <c r="AA82">
        <f t="shared" si="61"/>
        <v>2.0698300000000001</v>
      </c>
      <c r="AB82">
        <f t="shared" si="61"/>
        <v>2.7052040000000002</v>
      </c>
      <c r="AC82">
        <f t="shared" si="61"/>
        <v>1.295733</v>
      </c>
      <c r="AD82">
        <f t="shared" si="52"/>
        <v>3.5770710000000001</v>
      </c>
      <c r="AE82" t="str">
        <f t="shared" si="52"/>
        <v/>
      </c>
      <c r="AF82" t="str">
        <f t="shared" si="52"/>
        <v/>
      </c>
      <c r="AG82">
        <f t="shared" si="52"/>
        <v>7.3771429999999993</v>
      </c>
      <c r="AH82">
        <f t="shared" si="52"/>
        <v>4.0332699999999999</v>
      </c>
      <c r="AI82">
        <f t="shared" si="52"/>
        <v>3.3422420000000002</v>
      </c>
      <c r="AM82" t="str">
        <f t="shared" si="46"/>
        <v/>
      </c>
      <c r="AN82">
        <f t="shared" si="46"/>
        <v>1.295733</v>
      </c>
      <c r="AO82">
        <f t="shared" si="46"/>
        <v>8.3319279999999996</v>
      </c>
      <c r="AP82">
        <f t="shared" si="46"/>
        <v>2.0698300000000001</v>
      </c>
      <c r="AQ82" t="str">
        <f t="shared" si="46"/>
        <v/>
      </c>
      <c r="AR82" t="str">
        <f t="shared" si="46"/>
        <v/>
      </c>
      <c r="AS82" t="str">
        <f t="shared" si="46"/>
        <v/>
      </c>
      <c r="AT82" t="str">
        <f t="shared" si="46"/>
        <v/>
      </c>
      <c r="AW82" t="str">
        <f t="shared" si="47"/>
        <v/>
      </c>
      <c r="AX82">
        <f t="shared" si="47"/>
        <v>3.4517550154326351</v>
      </c>
      <c r="AY82">
        <f t="shared" si="47"/>
        <v>3.4042990167280167</v>
      </c>
      <c r="AZ82">
        <f t="shared" si="47"/>
        <v>3.5456940158795529</v>
      </c>
      <c r="BA82" t="str">
        <f t="shared" si="47"/>
        <v/>
      </c>
      <c r="BB82" t="str">
        <f t="shared" si="47"/>
        <v/>
      </c>
      <c r="BC82" t="str">
        <f t="shared" si="47"/>
        <v/>
      </c>
      <c r="BD82" t="str">
        <f t="shared" si="47"/>
        <v/>
      </c>
      <c r="BG82">
        <f t="shared" si="48"/>
        <v>0</v>
      </c>
      <c r="BH82">
        <f t="shared" si="48"/>
        <v>2.992510074955166E-2</v>
      </c>
      <c r="BI82">
        <f t="shared" si="48"/>
        <v>9.3934192637159145E-2</v>
      </c>
      <c r="BJ82">
        <f t="shared" si="48"/>
        <v>2.8068656683001809E-2</v>
      </c>
      <c r="BK82">
        <f t="shared" si="48"/>
        <v>0</v>
      </c>
      <c r="BL82">
        <f t="shared" si="48"/>
        <v>0</v>
      </c>
      <c r="BM82">
        <f t="shared" si="48"/>
        <v>0</v>
      </c>
      <c r="BN82">
        <f t="shared" si="48"/>
        <v>0</v>
      </c>
      <c r="BQ82">
        <f t="shared" si="57"/>
        <v>2.992510074955166E-2</v>
      </c>
      <c r="BR82">
        <f t="shared" si="57"/>
        <v>0.12385929338671081</v>
      </c>
      <c r="BS82">
        <f t="shared" si="53"/>
        <v>0.12200284932016095</v>
      </c>
      <c r="BT82">
        <f t="shared" si="53"/>
        <v>2.8068656683001809E-2</v>
      </c>
      <c r="BU82">
        <f t="shared" si="53"/>
        <v>0</v>
      </c>
      <c r="BV82">
        <f t="shared" si="53"/>
        <v>0</v>
      </c>
      <c r="BW82">
        <f t="shared" si="53"/>
        <v>0</v>
      </c>
      <c r="BZ82">
        <f t="shared" si="49"/>
        <v>3.4517550154326351</v>
      </c>
      <c r="CA82">
        <f t="shared" si="49"/>
        <v>3.4157646524794854</v>
      </c>
      <c r="CB82">
        <f t="shared" si="49"/>
        <v>3.4368291396718091</v>
      </c>
      <c r="CC82">
        <f t="shared" si="49"/>
        <v>3.5456940158795529</v>
      </c>
      <c r="CD82" t="str">
        <f t="shared" si="49"/>
        <v/>
      </c>
      <c r="CE82" t="str">
        <f t="shared" si="49"/>
        <v/>
      </c>
      <c r="CF82" t="str">
        <f t="shared" si="49"/>
        <v/>
      </c>
      <c r="CI82" t="str">
        <f t="shared" si="58"/>
        <v/>
      </c>
      <c r="CJ82">
        <f t="shared" si="58"/>
        <v>3.4157646524794854</v>
      </c>
      <c r="CK82" t="str">
        <f t="shared" si="54"/>
        <v/>
      </c>
      <c r="CL82" t="str">
        <f t="shared" si="54"/>
        <v/>
      </c>
      <c r="CM82" t="str">
        <f t="shared" si="54"/>
        <v/>
      </c>
      <c r="CN82" t="str">
        <f t="shared" si="54"/>
        <v/>
      </c>
      <c r="CO82" t="str">
        <f t="shared" si="54"/>
        <v/>
      </c>
      <c r="CQ82">
        <f t="shared" si="20"/>
        <v>3.4157646524794854</v>
      </c>
      <c r="CW82" t="str">
        <f t="shared" si="50"/>
        <v/>
      </c>
      <c r="CX82">
        <f t="shared" si="50"/>
        <v>0.22961639854848143</v>
      </c>
      <c r="CY82">
        <f t="shared" si="50"/>
        <v>6.649673066505532E-2</v>
      </c>
      <c r="CZ82">
        <f t="shared" si="50"/>
        <v>0.2432146300070521</v>
      </c>
      <c r="DA82" t="str">
        <f t="shared" si="50"/>
        <v/>
      </c>
      <c r="DB82" t="str">
        <f t="shared" si="50"/>
        <v/>
      </c>
      <c r="DC82" t="str">
        <f t="shared" si="50"/>
        <v/>
      </c>
      <c r="DD82" t="str">
        <f t="shared" si="45"/>
        <v/>
      </c>
      <c r="DE82" t="str">
        <f t="shared" si="22"/>
        <v/>
      </c>
      <c r="DI82">
        <f t="shared" si="59"/>
        <v>0.22961639854848143</v>
      </c>
      <c r="DJ82">
        <f t="shared" si="59"/>
        <v>0.10590735833918888</v>
      </c>
      <c r="DK82">
        <f t="shared" si="55"/>
        <v>0.10715343724208853</v>
      </c>
      <c r="DL82">
        <f t="shared" si="55"/>
        <v>0.2432146300070521</v>
      </c>
      <c r="DM82" t="str">
        <f t="shared" si="55"/>
        <v/>
      </c>
      <c r="DN82" t="str">
        <f t="shared" si="55"/>
        <v/>
      </c>
      <c r="DO82" t="str">
        <f t="shared" si="55"/>
        <v/>
      </c>
      <c r="DS82" t="str">
        <f t="shared" si="60"/>
        <v/>
      </c>
      <c r="DT82">
        <f t="shared" si="60"/>
        <v>0.10590735833918888</v>
      </c>
      <c r="DU82" t="str">
        <f t="shared" si="56"/>
        <v/>
      </c>
      <c r="DV82" t="str">
        <f t="shared" si="56"/>
        <v/>
      </c>
      <c r="DW82" t="str">
        <f t="shared" si="56"/>
        <v/>
      </c>
      <c r="DX82" t="str">
        <f t="shared" si="56"/>
        <v/>
      </c>
      <c r="DY82" t="str">
        <f t="shared" si="56"/>
        <v/>
      </c>
      <c r="EA82">
        <f t="shared" si="35"/>
        <v>0.10590735833918888</v>
      </c>
      <c r="EC82">
        <f t="shared" si="36"/>
        <v>3.423087061893769</v>
      </c>
      <c r="ED82">
        <f t="shared" si="37"/>
        <v>3.3336969339595535</v>
      </c>
      <c r="EE82">
        <f t="shared" si="38"/>
        <v>3.3201770215193278</v>
      </c>
      <c r="EF82">
        <v>6.9139760722123467E-2</v>
      </c>
      <c r="EG82">
        <v>-0.77490100600086909</v>
      </c>
      <c r="EH82">
        <v>-0.90255891997626336</v>
      </c>
      <c r="EJ82">
        <f t="shared" ca="1" si="51"/>
        <v>-0.82300557139773489</v>
      </c>
      <c r="EK82">
        <f t="shared" ca="1" si="51"/>
        <v>-0.66485863465536621</v>
      </c>
      <c r="EL82">
        <f t="shared" ca="1" si="51"/>
        <v>0.37538334764947123</v>
      </c>
      <c r="EM82">
        <f t="shared" ca="1" si="39"/>
        <v>1</v>
      </c>
      <c r="EN82">
        <f t="shared" ca="1" si="39"/>
        <v>1</v>
      </c>
      <c r="EO82">
        <f t="shared" ca="1" si="39"/>
        <v>2</v>
      </c>
    </row>
    <row r="83" spans="1:145">
      <c r="A83">
        <v>64</v>
      </c>
      <c r="B83">
        <f t="shared" si="26"/>
        <v>19.8984375</v>
      </c>
      <c r="C83">
        <f t="shared" si="27"/>
        <v>0.12092937964470721</v>
      </c>
      <c r="D83">
        <f t="shared" si="28"/>
        <v>3.5665156485060217</v>
      </c>
      <c r="E83">
        <f t="shared" si="29"/>
        <v>9.7531129496832181E-2</v>
      </c>
      <c r="H83">
        <v>1.4093E-2</v>
      </c>
      <c r="I83">
        <v>6.0642100000000001</v>
      </c>
      <c r="J83">
        <v>1.3077490000000001</v>
      </c>
      <c r="K83">
        <v>8.3593489999999999</v>
      </c>
      <c r="L83">
        <v>2.0810200000000001</v>
      </c>
      <c r="M83">
        <v>2.719554</v>
      </c>
      <c r="N83">
        <v>1.3077490000000001</v>
      </c>
      <c r="O83">
        <v>3.5865179999999999</v>
      </c>
      <c r="R83">
        <v>7.3902910000000004</v>
      </c>
      <c r="S83">
        <v>4.0470750000000004</v>
      </c>
      <c r="T83">
        <v>3.3565489999999998</v>
      </c>
      <c r="W83">
        <f t="shared" si="30"/>
        <v>-1.4093E-2</v>
      </c>
      <c r="X83">
        <f t="shared" si="61"/>
        <v>6.0501170000000002</v>
      </c>
      <c r="Y83">
        <f t="shared" si="61"/>
        <v>1.2936560000000001</v>
      </c>
      <c r="Z83">
        <f t="shared" si="61"/>
        <v>8.3452559999999991</v>
      </c>
      <c r="AA83">
        <f t="shared" si="61"/>
        <v>2.0669270000000002</v>
      </c>
      <c r="AB83">
        <f t="shared" si="61"/>
        <v>2.7054610000000001</v>
      </c>
      <c r="AC83">
        <f t="shared" si="61"/>
        <v>1.2936560000000001</v>
      </c>
      <c r="AD83">
        <f t="shared" si="52"/>
        <v>3.572425</v>
      </c>
      <c r="AE83" t="str">
        <f t="shared" si="52"/>
        <v/>
      </c>
      <c r="AF83" t="str">
        <f t="shared" si="52"/>
        <v/>
      </c>
      <c r="AG83">
        <f t="shared" si="52"/>
        <v>7.3761980000000005</v>
      </c>
      <c r="AH83">
        <f t="shared" si="52"/>
        <v>4.0329820000000005</v>
      </c>
      <c r="AI83">
        <f t="shared" si="52"/>
        <v>3.3424559999999999</v>
      </c>
      <c r="AM83" t="str">
        <f t="shared" si="46"/>
        <v/>
      </c>
      <c r="AN83">
        <f t="shared" si="46"/>
        <v>1.2936560000000001</v>
      </c>
      <c r="AO83">
        <f t="shared" si="46"/>
        <v>8.3452559999999991</v>
      </c>
      <c r="AP83">
        <f t="shared" si="46"/>
        <v>2.0669270000000002</v>
      </c>
      <c r="AQ83" t="str">
        <f t="shared" si="46"/>
        <v/>
      </c>
      <c r="AR83" t="str">
        <f t="shared" si="46"/>
        <v/>
      </c>
      <c r="AS83" t="str">
        <f t="shared" si="46"/>
        <v/>
      </c>
      <c r="AT83" t="str">
        <f t="shared" ref="AT83" si="62">IF(AE83="","",IF(P$6&lt;0,IF(AE83&gt;P$5-$B$2,"",IF(AE83&lt;P$4+$B$2,"",AE83)),IF(AE83&lt;P$5+$B$2,"",IF(AE83&gt;P$4-$B$2,"",AE83))))</f>
        <v/>
      </c>
      <c r="AW83" t="str">
        <f t="shared" si="47"/>
        <v/>
      </c>
      <c r="AX83">
        <f t="shared" si="47"/>
        <v>3.5265897381616846</v>
      </c>
      <c r="AY83">
        <f t="shared" si="47"/>
        <v>3.5416517430681096</v>
      </c>
      <c r="AZ83">
        <f t="shared" si="47"/>
        <v>3.6399697016352093</v>
      </c>
      <c r="BA83" t="str">
        <f t="shared" si="47"/>
        <v/>
      </c>
      <c r="BB83" t="str">
        <f t="shared" si="47"/>
        <v/>
      </c>
      <c r="BC83" t="str">
        <f t="shared" si="47"/>
        <v/>
      </c>
      <c r="BD83" t="str">
        <f t="shared" ref="BD83" si="63">IF(AT83="","",P$3+P$7*((0.51*SQRT($C83)/(1+SQRT($C83)))-0.1*$C83)+LOG10((P$4-AT83)/(AT83-P$5)))</f>
        <v/>
      </c>
      <c r="BG83">
        <f t="shared" si="48"/>
        <v>0</v>
      </c>
      <c r="BH83">
        <f t="shared" si="48"/>
        <v>2.5677736912955454E-2</v>
      </c>
      <c r="BI83">
        <f t="shared" si="48"/>
        <v>9.9406481375153483E-2</v>
      </c>
      <c r="BJ83">
        <f t="shared" si="48"/>
        <v>3.3648699391446588E-2</v>
      </c>
      <c r="BK83">
        <f t="shared" si="48"/>
        <v>0</v>
      </c>
      <c r="BL83">
        <f t="shared" si="48"/>
        <v>0</v>
      </c>
      <c r="BM83">
        <f t="shared" si="48"/>
        <v>0</v>
      </c>
      <c r="BN83">
        <f t="shared" ref="BN83" si="64">IF(AT83="",0,IF(P$6&lt;0,-LN(10)*((P$5-AT83)*(AT83-P$4))/(P$4-P$5),LN(10)*((P$5-AT83)*(AT83-P$4))/(P$4-P$5)))</f>
        <v>0</v>
      </c>
      <c r="BQ83">
        <f t="shared" si="57"/>
        <v>2.5677736912955454E-2</v>
      </c>
      <c r="BR83">
        <f t="shared" si="57"/>
        <v>0.12508421828810895</v>
      </c>
      <c r="BS83">
        <f t="shared" si="53"/>
        <v>0.13305518076660006</v>
      </c>
      <c r="BT83">
        <f t="shared" si="53"/>
        <v>3.3648699391446588E-2</v>
      </c>
      <c r="BU83">
        <f t="shared" si="53"/>
        <v>0</v>
      </c>
      <c r="BV83">
        <f t="shared" si="53"/>
        <v>0</v>
      </c>
      <c r="BW83">
        <f t="shared" si="53"/>
        <v>0</v>
      </c>
      <c r="BZ83">
        <f t="shared" si="49"/>
        <v>3.5265897381616846</v>
      </c>
      <c r="CA83">
        <f t="shared" si="49"/>
        <v>3.5385597606848642</v>
      </c>
      <c r="CB83">
        <f t="shared" si="49"/>
        <v>3.5665156485060217</v>
      </c>
      <c r="CC83">
        <f t="shared" si="49"/>
        <v>3.6399697016352093</v>
      </c>
      <c r="CD83" t="str">
        <f t="shared" si="49"/>
        <v/>
      </c>
      <c r="CE83" t="str">
        <f t="shared" si="49"/>
        <v/>
      </c>
      <c r="CF83" t="str">
        <f t="shared" si="49"/>
        <v/>
      </c>
      <c r="CI83" t="str">
        <f t="shared" si="58"/>
        <v/>
      </c>
      <c r="CJ83" t="str">
        <f t="shared" si="58"/>
        <v/>
      </c>
      <c r="CK83">
        <f t="shared" si="54"/>
        <v>3.5665156485060217</v>
      </c>
      <c r="CL83" t="str">
        <f t="shared" si="54"/>
        <v/>
      </c>
      <c r="CM83" t="str">
        <f t="shared" si="54"/>
        <v/>
      </c>
      <c r="CN83" t="str">
        <f t="shared" si="54"/>
        <v/>
      </c>
      <c r="CO83" t="str">
        <f t="shared" si="54"/>
        <v/>
      </c>
      <c r="CQ83">
        <f t="shared" si="20"/>
        <v>3.5665156485060217</v>
      </c>
      <c r="CW83" t="str">
        <f t="shared" si="50"/>
        <v/>
      </c>
      <c r="CX83">
        <f t="shared" si="50"/>
        <v>0.26868298251688871</v>
      </c>
      <c r="CY83">
        <f t="shared" si="50"/>
        <v>6.2355583034878731E-2</v>
      </c>
      <c r="CZ83">
        <f t="shared" si="50"/>
        <v>0.20144829026292901</v>
      </c>
      <c r="DA83" t="str">
        <f t="shared" si="50"/>
        <v/>
      </c>
      <c r="DB83" t="str">
        <f t="shared" si="50"/>
        <v/>
      </c>
      <c r="DC83" t="str">
        <f t="shared" si="50"/>
        <v/>
      </c>
      <c r="DD83" t="str">
        <f t="shared" si="45"/>
        <v/>
      </c>
      <c r="DE83" t="str">
        <f t="shared" si="22"/>
        <v/>
      </c>
      <c r="DI83">
        <f t="shared" si="59"/>
        <v>0.26868298251688871</v>
      </c>
      <c r="DJ83">
        <f t="shared" si="59"/>
        <v>0.10471121154134849</v>
      </c>
      <c r="DK83">
        <f t="shared" si="55"/>
        <v>9.7531129496832181E-2</v>
      </c>
      <c r="DL83">
        <f t="shared" si="55"/>
        <v>0.20144829026292901</v>
      </c>
      <c r="DM83" t="str">
        <f t="shared" si="55"/>
        <v/>
      </c>
      <c r="DN83" t="str">
        <f t="shared" si="55"/>
        <v/>
      </c>
      <c r="DO83" t="str">
        <f t="shared" si="55"/>
        <v/>
      </c>
      <c r="DS83" t="str">
        <f t="shared" si="60"/>
        <v/>
      </c>
      <c r="DT83" t="str">
        <f t="shared" si="60"/>
        <v/>
      </c>
      <c r="DU83">
        <f t="shared" si="56"/>
        <v>9.7531129496832181E-2</v>
      </c>
      <c r="DV83" t="str">
        <f t="shared" si="56"/>
        <v/>
      </c>
      <c r="DW83" t="str">
        <f t="shared" si="56"/>
        <v/>
      </c>
      <c r="DX83" t="str">
        <f t="shared" si="56"/>
        <v/>
      </c>
      <c r="DY83" t="str">
        <f t="shared" si="56"/>
        <v/>
      </c>
      <c r="EA83">
        <f t="shared" si="35"/>
        <v>9.7531129496832181E-2</v>
      </c>
      <c r="EC83">
        <f t="shared" si="36"/>
        <v>3.5005473795016542</v>
      </c>
      <c r="ED83">
        <f t="shared" si="37"/>
        <v>3.4835414379285363</v>
      </c>
      <c r="EE83">
        <f t="shared" si="38"/>
        <v>3.5314726441522462</v>
      </c>
      <c r="EF83">
        <v>-0.67638167777509484</v>
      </c>
      <c r="EG83">
        <v>-0.85074592087216949</v>
      </c>
      <c r="EH83">
        <v>-0.3593007128551049</v>
      </c>
      <c r="EJ83">
        <f t="shared" ca="1" si="51"/>
        <v>-2.8245576907825365E-2</v>
      </c>
      <c r="EK83">
        <f t="shared" ca="1" si="51"/>
        <v>-0.1897656861290139</v>
      </c>
      <c r="EL83">
        <f t="shared" ca="1" si="51"/>
        <v>-0.12990758719253104</v>
      </c>
      <c r="EM83">
        <f t="shared" ca="1" si="39"/>
        <v>1</v>
      </c>
      <c r="EN83">
        <f t="shared" ca="1" si="39"/>
        <v>1</v>
      </c>
      <c r="EO83">
        <f t="shared" ca="1" si="39"/>
        <v>1</v>
      </c>
    </row>
    <row r="84" spans="1:145">
      <c r="A84">
        <v>65</v>
      </c>
      <c r="B84">
        <f t="shared" si="26"/>
        <v>20.1015625</v>
      </c>
      <c r="C84">
        <f t="shared" si="27"/>
        <v>0.12092937964470721</v>
      </c>
      <c r="D84">
        <f t="shared" si="28"/>
        <v>3.6391061202101076</v>
      </c>
      <c r="E84">
        <f t="shared" si="29"/>
        <v>9.0710881822220951E-2</v>
      </c>
      <c r="H84">
        <v>1.4664E-2</v>
      </c>
      <c r="I84">
        <v>6.0616510000000003</v>
      </c>
      <c r="J84">
        <v>1.305922</v>
      </c>
      <c r="K84">
        <v>8.3645519999999998</v>
      </c>
      <c r="L84">
        <v>2.0770270000000002</v>
      </c>
      <c r="M84">
        <v>2.7190349999999999</v>
      </c>
      <c r="N84">
        <v>1.305922</v>
      </c>
      <c r="O84">
        <v>3.5814349999999999</v>
      </c>
      <c r="R84">
        <v>7.3875909999999996</v>
      </c>
      <c r="S84">
        <v>4.0446280000000003</v>
      </c>
      <c r="T84">
        <v>3.3538510000000001</v>
      </c>
      <c r="W84">
        <f t="shared" si="30"/>
        <v>-1.4664E-2</v>
      </c>
      <c r="X84">
        <f t="shared" si="61"/>
        <v>6.0469870000000006</v>
      </c>
      <c r="Y84">
        <f t="shared" si="61"/>
        <v>1.291258</v>
      </c>
      <c r="Z84">
        <f t="shared" si="61"/>
        <v>8.349888</v>
      </c>
      <c r="AA84">
        <f t="shared" si="61"/>
        <v>2.0623630000000004</v>
      </c>
      <c r="AB84">
        <f t="shared" si="61"/>
        <v>2.7043710000000001</v>
      </c>
      <c r="AC84">
        <f t="shared" si="61"/>
        <v>1.291258</v>
      </c>
      <c r="AD84">
        <f t="shared" si="52"/>
        <v>3.5667710000000001</v>
      </c>
      <c r="AE84" t="str">
        <f t="shared" si="52"/>
        <v/>
      </c>
      <c r="AF84" t="str">
        <f t="shared" si="52"/>
        <v/>
      </c>
      <c r="AG84">
        <f t="shared" si="52"/>
        <v>7.3729269999999998</v>
      </c>
      <c r="AH84">
        <f t="shared" si="52"/>
        <v>4.0299640000000005</v>
      </c>
      <c r="AI84">
        <f t="shared" si="52"/>
        <v>3.3391870000000003</v>
      </c>
      <c r="AM84" t="str">
        <f t="shared" ref="AM84:AT115" si="65">IF(X84="","",IF(I$6&lt;0,IF(X84&gt;I$5-$B$2,"",IF(X84&lt;I$4+$B$2,"",X84)),IF(X84&lt;I$5+$B$2,"",IF(X84&gt;I$4-$B$2,"",X84))))</f>
        <v/>
      </c>
      <c r="AN84">
        <f t="shared" si="65"/>
        <v>1.291258</v>
      </c>
      <c r="AO84">
        <f t="shared" si="65"/>
        <v>8.349888</v>
      </c>
      <c r="AP84">
        <f t="shared" si="65"/>
        <v>2.0623630000000004</v>
      </c>
      <c r="AQ84" t="str">
        <f t="shared" si="65"/>
        <v/>
      </c>
      <c r="AR84" t="str">
        <f t="shared" si="65"/>
        <v/>
      </c>
      <c r="AS84" t="str">
        <f t="shared" si="65"/>
        <v/>
      </c>
      <c r="AT84" t="str">
        <f t="shared" si="65"/>
        <v/>
      </c>
      <c r="AW84" t="str">
        <f t="shared" ref="AW84:BD115" si="66">IF(AM84="","",I$3+I$7*((0.51*SQRT($C84)/(1+SQRT($C84)))-0.1*$C84)+LOG10((I$4-AM84)/(AM84-I$5)))</f>
        <v/>
      </c>
      <c r="AX84">
        <f t="shared" si="66"/>
        <v>3.630440430444307</v>
      </c>
      <c r="AY84">
        <f t="shared" si="66"/>
        <v>3.58803892346068</v>
      </c>
      <c r="AZ84">
        <f t="shared" si="66"/>
        <v>3.7610142420740447</v>
      </c>
      <c r="BA84" t="str">
        <f t="shared" si="66"/>
        <v/>
      </c>
      <c r="BB84" t="str">
        <f t="shared" si="66"/>
        <v/>
      </c>
      <c r="BC84" t="str">
        <f t="shared" si="66"/>
        <v/>
      </c>
      <c r="BD84" t="str">
        <f t="shared" si="66"/>
        <v/>
      </c>
      <c r="BG84">
        <f t="shared" ref="BG84:BN115" si="67">IF(AM84="",0,IF(I$6&lt;0,-LN(10)*((I$5-AM84)*(AM84-I$4))/(I$4-I$5),LN(10)*((I$5-AM84)*(AM84-I$4))/(I$4-I$5)))</f>
        <v>0</v>
      </c>
      <c r="BH84">
        <f t="shared" si="67"/>
        <v>2.066590192818913E-2</v>
      </c>
      <c r="BI84">
        <f t="shared" si="67"/>
        <v>0.10021058620912068</v>
      </c>
      <c r="BJ84">
        <f t="shared" si="67"/>
        <v>4.1978119620514912E-2</v>
      </c>
      <c r="BK84">
        <f t="shared" si="67"/>
        <v>0</v>
      </c>
      <c r="BL84">
        <f t="shared" si="67"/>
        <v>0</v>
      </c>
      <c r="BM84">
        <f t="shared" si="67"/>
        <v>0</v>
      </c>
      <c r="BN84">
        <f t="shared" si="67"/>
        <v>0</v>
      </c>
      <c r="BQ84">
        <f t="shared" si="57"/>
        <v>2.066590192818913E-2</v>
      </c>
      <c r="BR84">
        <f t="shared" si="57"/>
        <v>0.12087648813730981</v>
      </c>
      <c r="BS84">
        <f t="shared" si="53"/>
        <v>0.14218870582963561</v>
      </c>
      <c r="BT84">
        <f t="shared" si="53"/>
        <v>4.1978119620514912E-2</v>
      </c>
      <c r="BU84">
        <f t="shared" si="53"/>
        <v>0</v>
      </c>
      <c r="BV84">
        <f t="shared" si="53"/>
        <v>0</v>
      </c>
      <c r="BW84">
        <f t="shared" si="53"/>
        <v>0</v>
      </c>
      <c r="BZ84">
        <f t="shared" ref="BZ84:CF115" si="68">IF(BQ84="","",IF(AW84="",AX84,IF(AX84="",AW84,(AW84*BG84+AX84*BH84)/BQ84)))</f>
        <v>3.630440430444307</v>
      </c>
      <c r="CA84">
        <f t="shared" si="68"/>
        <v>3.5952881858973558</v>
      </c>
      <c r="CB84">
        <f t="shared" si="68"/>
        <v>3.6391061202101076</v>
      </c>
      <c r="CC84">
        <f t="shared" si="68"/>
        <v>3.7610142420740447</v>
      </c>
      <c r="CD84" t="str">
        <f t="shared" si="68"/>
        <v/>
      </c>
      <c r="CE84" t="str">
        <f t="shared" si="68"/>
        <v/>
      </c>
      <c r="CF84" t="str">
        <f t="shared" si="68"/>
        <v/>
      </c>
      <c r="CI84" t="str">
        <f t="shared" si="58"/>
        <v/>
      </c>
      <c r="CJ84" t="str">
        <f t="shared" si="58"/>
        <v/>
      </c>
      <c r="CK84">
        <f t="shared" si="54"/>
        <v>3.6391061202101076</v>
      </c>
      <c r="CL84" t="str">
        <f t="shared" si="54"/>
        <v/>
      </c>
      <c r="CM84" t="str">
        <f t="shared" si="54"/>
        <v/>
      </c>
      <c r="CN84" t="str">
        <f t="shared" si="54"/>
        <v/>
      </c>
      <c r="CO84" t="str">
        <f t="shared" si="54"/>
        <v/>
      </c>
      <c r="CQ84">
        <f t="shared" ref="CQ84:CQ146" si="69">IF(SUM(CI84:CO84)=0,"",AVERAGE(CI84:CO84))</f>
        <v>3.6391061202101076</v>
      </c>
      <c r="CW84" t="str">
        <f t="shared" ref="CW84:DD115" si="70">IF(AM84="","",SQRT((CW$17^2)+($B$3/(2.303*(AM84-I$4)))^2+($B$3/(2.303*(I$5-AM84)))^2+($B$3*(I$5-I$4)/(2.303*(AM84-I$4)*(I$5-AM84)))^2))</f>
        <v/>
      </c>
      <c r="CX84">
        <f t="shared" si="70"/>
        <v>0.33544116636854543</v>
      </c>
      <c r="CY84">
        <f t="shared" si="70"/>
        <v>6.1785211349870563E-2</v>
      </c>
      <c r="CZ84">
        <f t="shared" si="70"/>
        <v>0.1597625311273865</v>
      </c>
      <c r="DA84" t="str">
        <f t="shared" si="70"/>
        <v/>
      </c>
      <c r="DB84" t="str">
        <f t="shared" si="70"/>
        <v/>
      </c>
      <c r="DC84" t="str">
        <f t="shared" si="70"/>
        <v/>
      </c>
      <c r="DD84" t="str">
        <f t="shared" si="45"/>
        <v/>
      </c>
      <c r="DE84" t="str">
        <f t="shared" ref="DE84:DE147" si="71">IF(AU84="","",SQRT((DE$17^2)+($B$2/(2.303*(AU84-Q$4)))^2+($B$2/(2.303*(Q$5-AU84)))^2+($B$2*(Q$5-Q$4)/(2.303*(AU84-Q$4)*(Q$5-AU84)))^2))</f>
        <v/>
      </c>
      <c r="DI84">
        <f t="shared" si="59"/>
        <v>0.33544116636854543</v>
      </c>
      <c r="DJ84">
        <f t="shared" si="59"/>
        <v>0.10857137477692738</v>
      </c>
      <c r="DK84">
        <f t="shared" si="55"/>
        <v>9.0710881822220951E-2</v>
      </c>
      <c r="DL84">
        <f t="shared" si="55"/>
        <v>0.1597625311273865</v>
      </c>
      <c r="DM84" t="str">
        <f t="shared" si="55"/>
        <v/>
      </c>
      <c r="DN84" t="str">
        <f t="shared" si="55"/>
        <v/>
      </c>
      <c r="DO84" t="str">
        <f t="shared" si="55"/>
        <v/>
      </c>
      <c r="DS84" t="str">
        <f t="shared" si="60"/>
        <v/>
      </c>
      <c r="DT84" t="str">
        <f t="shared" si="60"/>
        <v/>
      </c>
      <c r="DU84">
        <f t="shared" si="56"/>
        <v>9.0710881822220951E-2</v>
      </c>
      <c r="DV84" t="str">
        <f t="shared" si="56"/>
        <v/>
      </c>
      <c r="DW84" t="str">
        <f t="shared" si="56"/>
        <v/>
      </c>
      <c r="DX84" t="str">
        <f t="shared" si="56"/>
        <v/>
      </c>
      <c r="DY84" t="str">
        <f t="shared" si="56"/>
        <v/>
      </c>
      <c r="EA84">
        <f t="shared" si="35"/>
        <v>9.0710881822220951E-2</v>
      </c>
      <c r="EC84">
        <f t="shared" si="36"/>
        <v>3.5907296859044049</v>
      </c>
      <c r="ED84">
        <f t="shared" si="37"/>
        <v>3.6469266603175079</v>
      </c>
      <c r="EE84">
        <f t="shared" si="38"/>
        <v>3.5739226383411151</v>
      </c>
      <c r="EF84">
        <v>-0.53330353904521499</v>
      </c>
      <c r="EG84">
        <v>8.6213913372901296E-2</v>
      </c>
      <c r="EH84">
        <v>-0.71858503147110675</v>
      </c>
      <c r="EJ84">
        <f t="shared" ref="EJ84:EL115" ca="1" si="72">IF(EM84=2,RAND(),-RAND())</f>
        <v>0.18200486180412867</v>
      </c>
      <c r="EK84">
        <f t="shared" ca="1" si="72"/>
        <v>-0.98034513604812989</v>
      </c>
      <c r="EL84">
        <f t="shared" ca="1" si="72"/>
        <v>0.65996736390045907</v>
      </c>
      <c r="EM84">
        <f t="shared" ca="1" si="39"/>
        <v>2</v>
      </c>
      <c r="EN84">
        <f t="shared" ca="1" si="39"/>
        <v>1</v>
      </c>
      <c r="EO84">
        <f t="shared" ca="1" si="39"/>
        <v>2</v>
      </c>
    </row>
    <row r="85" spans="1:145">
      <c r="A85">
        <v>66</v>
      </c>
      <c r="B85">
        <f t="shared" ref="B85:B147" si="73">$B$17+(A85-($B$15/2)-0.5)*$B$16/$B$15</f>
        <v>20.3046875</v>
      </c>
      <c r="C85">
        <f t="shared" ref="C85:C147" si="74">AVERAGE($CW$13:$CW$14)</f>
        <v>0.12092937964470721</v>
      </c>
      <c r="D85">
        <f t="shared" ref="D85:D147" si="75">CQ85</f>
        <v>3.7877443724594984</v>
      </c>
      <c r="E85">
        <f t="shared" ref="E85:E147" si="76">IF(SUM(DS85:DY85)=0,"",AVERAGE(DS85:DY85))</f>
        <v>8.8507947427686376E-2</v>
      </c>
      <c r="H85">
        <v>1.3834000000000001E-2</v>
      </c>
      <c r="I85">
        <v>6.0646839999999997</v>
      </c>
      <c r="J85">
        <v>1.304386</v>
      </c>
      <c r="K85">
        <v>8.381551</v>
      </c>
      <c r="L85">
        <v>2.0730569999999999</v>
      </c>
      <c r="M85">
        <v>2.7197939999999998</v>
      </c>
      <c r="N85">
        <v>1.304386</v>
      </c>
      <c r="O85">
        <v>3.5797720000000002</v>
      </c>
      <c r="R85">
        <v>7.3909339999999997</v>
      </c>
      <c r="S85">
        <v>4.0446790000000004</v>
      </c>
      <c r="T85">
        <v>3.3552300000000002</v>
      </c>
      <c r="W85">
        <f t="shared" ref="W85:W147" si="77">$B$1-H85</f>
        <v>-1.3834000000000001E-2</v>
      </c>
      <c r="X85">
        <f t="shared" si="61"/>
        <v>6.0508499999999996</v>
      </c>
      <c r="Y85">
        <f t="shared" si="61"/>
        <v>1.2905520000000001</v>
      </c>
      <c r="Z85">
        <f t="shared" si="61"/>
        <v>8.3677170000000007</v>
      </c>
      <c r="AA85">
        <f t="shared" si="61"/>
        <v>2.0592229999999998</v>
      </c>
      <c r="AB85">
        <f t="shared" si="61"/>
        <v>2.7059599999999997</v>
      </c>
      <c r="AC85">
        <f t="shared" si="61"/>
        <v>1.2905520000000001</v>
      </c>
      <c r="AD85">
        <f t="shared" si="61"/>
        <v>3.5659380000000001</v>
      </c>
      <c r="AE85" t="str">
        <f t="shared" si="61"/>
        <v/>
      </c>
      <c r="AF85" t="str">
        <f t="shared" si="61"/>
        <v/>
      </c>
      <c r="AG85">
        <f t="shared" si="61"/>
        <v>7.3770999999999995</v>
      </c>
      <c r="AH85">
        <f t="shared" si="61"/>
        <v>4.0308450000000002</v>
      </c>
      <c r="AI85">
        <f t="shared" si="61"/>
        <v>3.341396</v>
      </c>
      <c r="AM85" t="str">
        <f t="shared" si="65"/>
        <v/>
      </c>
      <c r="AN85">
        <f t="shared" si="65"/>
        <v>1.2905520000000001</v>
      </c>
      <c r="AO85">
        <f t="shared" si="65"/>
        <v>8.3677170000000007</v>
      </c>
      <c r="AP85">
        <f t="shared" si="65"/>
        <v>2.0592229999999998</v>
      </c>
      <c r="AQ85" t="str">
        <f t="shared" si="65"/>
        <v/>
      </c>
      <c r="AR85" t="str">
        <f t="shared" si="65"/>
        <v/>
      </c>
      <c r="AS85" t="str">
        <f t="shared" si="65"/>
        <v/>
      </c>
      <c r="AT85" t="str">
        <f t="shared" si="65"/>
        <v/>
      </c>
      <c r="AW85" t="str">
        <f t="shared" si="66"/>
        <v/>
      </c>
      <c r="AX85">
        <f t="shared" si="66"/>
        <v>3.6659025870523827</v>
      </c>
      <c r="AY85">
        <f t="shared" si="66"/>
        <v>3.7666681423870108</v>
      </c>
      <c r="AZ85">
        <f t="shared" si="66"/>
        <v>3.8313347686847852</v>
      </c>
      <c r="BA85" t="str">
        <f t="shared" si="66"/>
        <v/>
      </c>
      <c r="BB85" t="str">
        <f t="shared" si="66"/>
        <v/>
      </c>
      <c r="BC85" t="str">
        <f t="shared" si="66"/>
        <v/>
      </c>
      <c r="BD85" t="str">
        <f t="shared" si="66"/>
        <v/>
      </c>
      <c r="BG85">
        <f t="shared" si="67"/>
        <v>0</v>
      </c>
      <c r="BH85">
        <f t="shared" si="67"/>
        <v>1.9168293938729417E-2</v>
      </c>
      <c r="BI85">
        <f t="shared" si="67"/>
        <v>9.8021496195126429E-2</v>
      </c>
      <c r="BJ85">
        <f t="shared" si="67"/>
        <v>4.7394008422881377E-2</v>
      </c>
      <c r="BK85">
        <f t="shared" si="67"/>
        <v>0</v>
      </c>
      <c r="BL85">
        <f t="shared" si="67"/>
        <v>0</v>
      </c>
      <c r="BM85">
        <f t="shared" si="67"/>
        <v>0</v>
      </c>
      <c r="BN85">
        <f t="shared" si="67"/>
        <v>0</v>
      </c>
      <c r="BQ85">
        <f t="shared" si="57"/>
        <v>1.9168293938729417E-2</v>
      </c>
      <c r="BR85">
        <f t="shared" si="57"/>
        <v>0.11718979013385585</v>
      </c>
      <c r="BS85">
        <f t="shared" si="53"/>
        <v>0.14541550461800781</v>
      </c>
      <c r="BT85">
        <f t="shared" si="53"/>
        <v>4.7394008422881377E-2</v>
      </c>
      <c r="BU85">
        <f t="shared" si="53"/>
        <v>0</v>
      </c>
      <c r="BV85">
        <f t="shared" si="53"/>
        <v>0</v>
      </c>
      <c r="BW85">
        <f t="shared" si="53"/>
        <v>0</v>
      </c>
      <c r="BZ85">
        <f t="shared" si="68"/>
        <v>3.6659025870523827</v>
      </c>
      <c r="CA85">
        <f t="shared" si="68"/>
        <v>3.7501862988633792</v>
      </c>
      <c r="CB85">
        <f t="shared" si="68"/>
        <v>3.7877443724594984</v>
      </c>
      <c r="CC85">
        <f t="shared" si="68"/>
        <v>3.8313347686847852</v>
      </c>
      <c r="CD85" t="str">
        <f t="shared" si="68"/>
        <v/>
      </c>
      <c r="CE85" t="str">
        <f t="shared" si="68"/>
        <v/>
      </c>
      <c r="CF85" t="str">
        <f t="shared" si="68"/>
        <v/>
      </c>
      <c r="CI85" t="str">
        <f t="shared" si="58"/>
        <v/>
      </c>
      <c r="CJ85" t="str">
        <f t="shared" si="58"/>
        <v/>
      </c>
      <c r="CK85">
        <f t="shared" si="54"/>
        <v>3.7877443724594984</v>
      </c>
      <c r="CL85" t="str">
        <f t="shared" si="54"/>
        <v/>
      </c>
      <c r="CM85" t="str">
        <f t="shared" si="54"/>
        <v/>
      </c>
      <c r="CN85" t="str">
        <f t="shared" si="54"/>
        <v/>
      </c>
      <c r="CO85" t="str">
        <f t="shared" si="54"/>
        <v/>
      </c>
      <c r="CQ85">
        <f t="shared" si="69"/>
        <v>3.7877443724594984</v>
      </c>
      <c r="CW85" t="str">
        <f t="shared" si="70"/>
        <v/>
      </c>
      <c r="CX85">
        <f t="shared" si="70"/>
        <v>0.36216519162246746</v>
      </c>
      <c r="CY85">
        <f t="shared" si="70"/>
        <v>6.3359940898933986E-2</v>
      </c>
      <c r="CZ85">
        <f t="shared" si="70"/>
        <v>0.14051969550095164</v>
      </c>
      <c r="DA85" t="str">
        <f t="shared" si="70"/>
        <v/>
      </c>
      <c r="DB85" t="str">
        <f t="shared" si="70"/>
        <v/>
      </c>
      <c r="DC85" t="str">
        <f t="shared" si="70"/>
        <v/>
      </c>
      <c r="DD85" t="str">
        <f t="shared" si="45"/>
        <v/>
      </c>
      <c r="DE85" t="str">
        <f t="shared" si="71"/>
        <v/>
      </c>
      <c r="DI85">
        <f t="shared" si="59"/>
        <v>0.36216519162246746</v>
      </c>
      <c r="DJ85">
        <f t="shared" si="59"/>
        <v>0.11223439378226366</v>
      </c>
      <c r="DK85">
        <f t="shared" si="55"/>
        <v>8.8507947427686376E-2</v>
      </c>
      <c r="DL85">
        <f t="shared" si="55"/>
        <v>0.14051969550095164</v>
      </c>
      <c r="DM85" t="str">
        <f t="shared" si="55"/>
        <v/>
      </c>
      <c r="DN85" t="str">
        <f t="shared" si="55"/>
        <v/>
      </c>
      <c r="DO85" t="str">
        <f t="shared" si="55"/>
        <v/>
      </c>
      <c r="DS85" t="str">
        <f t="shared" si="60"/>
        <v/>
      </c>
      <c r="DT85" t="str">
        <f t="shared" si="60"/>
        <v/>
      </c>
      <c r="DU85">
        <f t="shared" si="56"/>
        <v>8.8507947427686376E-2</v>
      </c>
      <c r="DV85" t="str">
        <f t="shared" si="56"/>
        <v/>
      </c>
      <c r="DW85" t="str">
        <f t="shared" si="56"/>
        <v/>
      </c>
      <c r="DX85" t="str">
        <f t="shared" si="56"/>
        <v/>
      </c>
      <c r="DY85" t="str">
        <f t="shared" si="56"/>
        <v/>
      </c>
      <c r="EA85">
        <f t="shared" ref="EA85:EA147" si="78">IF(SUM(DS85:DY85)=0,"",AVERAGE(DS85:DY85))</f>
        <v>8.8507947427686376E-2</v>
      </c>
      <c r="EC85">
        <f t="shared" ref="EC85:EC147" si="79">EF85*EA85+D85</f>
        <v>3.7389891770307737</v>
      </c>
      <c r="ED85">
        <f t="shared" ref="ED85:ED147" si="80">EG85*EA85+D85</f>
        <v>3.7094041088048115</v>
      </c>
      <c r="EE85">
        <f t="shared" ref="EE85:EE147" si="81">EH85*EA85+D85</f>
        <v>3.7968108332528221</v>
      </c>
      <c r="EF85">
        <v>-0.55085669531042869</v>
      </c>
      <c r="EG85">
        <v>-0.88512123409813981</v>
      </c>
      <c r="EH85">
        <v>0.10243668570815379</v>
      </c>
      <c r="EJ85">
        <f t="shared" ca="1" si="72"/>
        <v>-0.89495128293091852</v>
      </c>
      <c r="EK85">
        <f t="shared" ca="1" si="72"/>
        <v>0.53502901698012317</v>
      </c>
      <c r="EL85">
        <f t="shared" ca="1" si="72"/>
        <v>0.89322882932406811</v>
      </c>
      <c r="EM85">
        <f t="shared" ref="EM85:EO147" ca="1" si="82">RANDBETWEEN(1,2)</f>
        <v>1</v>
      </c>
      <c r="EN85">
        <f t="shared" ca="1" si="82"/>
        <v>2</v>
      </c>
      <c r="EO85">
        <f t="shared" ca="1" si="82"/>
        <v>2</v>
      </c>
    </row>
    <row r="86" spans="1:145">
      <c r="A86">
        <v>67</v>
      </c>
      <c r="B86">
        <f t="shared" si="73"/>
        <v>20.5078125</v>
      </c>
      <c r="C86">
        <f t="shared" si="74"/>
        <v>0.12092937964470721</v>
      </c>
      <c r="D86">
        <f t="shared" si="75"/>
        <v>3.9193194715041684</v>
      </c>
      <c r="E86">
        <f t="shared" si="76"/>
        <v>8.7016924691365738E-2</v>
      </c>
      <c r="H86">
        <v>1.4688E-2</v>
      </c>
      <c r="I86">
        <v>6.0644840000000002</v>
      </c>
      <c r="J86">
        <v>1.3035779999999999</v>
      </c>
      <c r="K86">
        <v>8.3955439999999992</v>
      </c>
      <c r="L86">
        <v>2.0681579999999999</v>
      </c>
      <c r="M86">
        <v>2.7203149999999998</v>
      </c>
      <c r="N86">
        <v>1.3035779999999999</v>
      </c>
      <c r="O86">
        <v>3.5766939999999998</v>
      </c>
      <c r="R86">
        <v>7.3892139999999999</v>
      </c>
      <c r="S86">
        <v>4.0453659999999996</v>
      </c>
      <c r="T86">
        <v>3.3548550000000001</v>
      </c>
      <c r="W86">
        <f t="shared" si="77"/>
        <v>-1.4688E-2</v>
      </c>
      <c r="X86">
        <f t="shared" si="61"/>
        <v>6.0497960000000006</v>
      </c>
      <c r="Y86">
        <f t="shared" si="61"/>
        <v>1.2888899999999999</v>
      </c>
      <c r="Z86">
        <f t="shared" si="61"/>
        <v>8.3808559999999996</v>
      </c>
      <c r="AA86">
        <f t="shared" si="61"/>
        <v>2.0534699999999999</v>
      </c>
      <c r="AB86">
        <f t="shared" si="61"/>
        <v>2.7056269999999998</v>
      </c>
      <c r="AC86">
        <f t="shared" si="61"/>
        <v>1.2888899999999999</v>
      </c>
      <c r="AD86">
        <f t="shared" si="61"/>
        <v>3.5620059999999998</v>
      </c>
      <c r="AE86" t="str">
        <f t="shared" si="61"/>
        <v/>
      </c>
      <c r="AF86" t="str">
        <f t="shared" si="61"/>
        <v/>
      </c>
      <c r="AG86">
        <f t="shared" si="61"/>
        <v>7.3745260000000004</v>
      </c>
      <c r="AH86">
        <f t="shared" si="61"/>
        <v>4.030678</v>
      </c>
      <c r="AI86">
        <f t="shared" si="61"/>
        <v>3.3401670000000001</v>
      </c>
      <c r="AM86" t="str">
        <f t="shared" si="65"/>
        <v/>
      </c>
      <c r="AN86">
        <f t="shared" si="65"/>
        <v>1.2888899999999999</v>
      </c>
      <c r="AO86">
        <f t="shared" si="65"/>
        <v>8.3808559999999996</v>
      </c>
      <c r="AP86">
        <f t="shared" si="65"/>
        <v>2.0534699999999999</v>
      </c>
      <c r="AQ86" t="str">
        <f t="shared" si="65"/>
        <v/>
      </c>
      <c r="AR86" t="str">
        <f t="shared" si="65"/>
        <v/>
      </c>
      <c r="AS86" t="str">
        <f t="shared" si="65"/>
        <v/>
      </c>
      <c r="AT86" t="str">
        <f t="shared" si="65"/>
        <v/>
      </c>
      <c r="AW86" t="str">
        <f t="shared" si="66"/>
        <v/>
      </c>
      <c r="AX86">
        <f t="shared" si="66"/>
        <v>3.7618097783865139</v>
      </c>
      <c r="AY86">
        <f t="shared" si="66"/>
        <v>3.9051677583356366</v>
      </c>
      <c r="AZ86">
        <f t="shared" si="66"/>
        <v>3.942061438888977</v>
      </c>
      <c r="BA86" t="str">
        <f t="shared" si="66"/>
        <v/>
      </c>
      <c r="BB86" t="str">
        <f t="shared" si="66"/>
        <v/>
      </c>
      <c r="BC86" t="str">
        <f t="shared" si="66"/>
        <v/>
      </c>
      <c r="BD86" t="str">
        <f t="shared" si="66"/>
        <v/>
      </c>
      <c r="BG86">
        <f t="shared" si="67"/>
        <v>0</v>
      </c>
      <c r="BH86">
        <f t="shared" si="67"/>
        <v>1.5603139157692208E-2</v>
      </c>
      <c r="BI86">
        <f t="shared" si="67"/>
        <v>9.1039227586728513E-2</v>
      </c>
      <c r="BJ86">
        <f t="shared" si="67"/>
        <v>5.6651256863237492E-2</v>
      </c>
      <c r="BK86">
        <f t="shared" si="67"/>
        <v>0</v>
      </c>
      <c r="BL86">
        <f t="shared" si="67"/>
        <v>0</v>
      </c>
      <c r="BM86">
        <f t="shared" si="67"/>
        <v>0</v>
      </c>
      <c r="BN86">
        <f t="shared" si="67"/>
        <v>0</v>
      </c>
      <c r="BQ86">
        <f t="shared" si="57"/>
        <v>1.5603139157692208E-2</v>
      </c>
      <c r="BR86">
        <f t="shared" si="57"/>
        <v>0.10664236674442072</v>
      </c>
      <c r="BS86">
        <f t="shared" si="53"/>
        <v>0.14769048444996602</v>
      </c>
      <c r="BT86">
        <f t="shared" si="53"/>
        <v>5.6651256863237492E-2</v>
      </c>
      <c r="BU86">
        <f t="shared" si="53"/>
        <v>0</v>
      </c>
      <c r="BV86">
        <f t="shared" si="53"/>
        <v>0</v>
      </c>
      <c r="BW86">
        <f t="shared" si="53"/>
        <v>0</v>
      </c>
      <c r="BZ86">
        <f t="shared" si="68"/>
        <v>3.7618097783865139</v>
      </c>
      <c r="CA86">
        <f t="shared" si="68"/>
        <v>3.884192656424474</v>
      </c>
      <c r="CB86">
        <f t="shared" si="68"/>
        <v>3.9193194715041684</v>
      </c>
      <c r="CC86">
        <f t="shared" si="68"/>
        <v>3.942061438888977</v>
      </c>
      <c r="CD86" t="str">
        <f t="shared" si="68"/>
        <v/>
      </c>
      <c r="CE86" t="str">
        <f t="shared" si="68"/>
        <v/>
      </c>
      <c r="CF86" t="str">
        <f t="shared" si="68"/>
        <v/>
      </c>
      <c r="CI86" t="str">
        <f t="shared" si="58"/>
        <v/>
      </c>
      <c r="CJ86" t="str">
        <f t="shared" si="58"/>
        <v/>
      </c>
      <c r="CK86">
        <f t="shared" si="54"/>
        <v>3.9193194715041684</v>
      </c>
      <c r="CL86" t="str">
        <f t="shared" si="54"/>
        <v/>
      </c>
      <c r="CM86" t="str">
        <f t="shared" si="54"/>
        <v/>
      </c>
      <c r="CN86" t="str">
        <f t="shared" si="54"/>
        <v/>
      </c>
      <c r="CO86" t="str">
        <f t="shared" si="54"/>
        <v/>
      </c>
      <c r="CQ86">
        <f t="shared" si="69"/>
        <v>3.9193194715041684</v>
      </c>
      <c r="CW86" t="str">
        <f t="shared" si="70"/>
        <v/>
      </c>
      <c r="CX86">
        <f t="shared" si="70"/>
        <v>0.44642892732413247</v>
      </c>
      <c r="CY86">
        <f t="shared" si="70"/>
        <v>6.8888954021055077E-2</v>
      </c>
      <c r="CZ86">
        <f t="shared" si="70"/>
        <v>0.1161487840519462</v>
      </c>
      <c r="DA86" t="str">
        <f t="shared" si="70"/>
        <v/>
      </c>
      <c r="DB86" t="str">
        <f t="shared" si="70"/>
        <v/>
      </c>
      <c r="DC86" t="str">
        <f t="shared" si="70"/>
        <v/>
      </c>
      <c r="DD86" t="str">
        <f t="shared" si="45"/>
        <v/>
      </c>
      <c r="DE86" t="str">
        <f t="shared" si="71"/>
        <v/>
      </c>
      <c r="DI86">
        <f t="shared" si="59"/>
        <v>0.44642892732413247</v>
      </c>
      <c r="DJ86">
        <f t="shared" si="59"/>
        <v>0.12412787004358898</v>
      </c>
      <c r="DK86">
        <f t="shared" si="55"/>
        <v>8.7016924691365738E-2</v>
      </c>
      <c r="DL86">
        <f t="shared" si="55"/>
        <v>0.1161487840519462</v>
      </c>
      <c r="DM86" t="str">
        <f t="shared" si="55"/>
        <v/>
      </c>
      <c r="DN86" t="str">
        <f t="shared" si="55"/>
        <v/>
      </c>
      <c r="DO86" t="str">
        <f t="shared" si="55"/>
        <v/>
      </c>
      <c r="DS86" t="str">
        <f t="shared" si="60"/>
        <v/>
      </c>
      <c r="DT86" t="str">
        <f t="shared" si="60"/>
        <v/>
      </c>
      <c r="DU86">
        <f t="shared" si="56"/>
        <v>8.7016924691365738E-2</v>
      </c>
      <c r="DV86" t="str">
        <f t="shared" si="56"/>
        <v/>
      </c>
      <c r="DW86" t="str">
        <f t="shared" si="56"/>
        <v/>
      </c>
      <c r="DX86" t="str">
        <f t="shared" si="56"/>
        <v/>
      </c>
      <c r="DY86" t="str">
        <f t="shared" si="56"/>
        <v/>
      </c>
      <c r="EA86">
        <f t="shared" si="78"/>
        <v>8.7016924691365738E-2</v>
      </c>
      <c r="EC86">
        <f t="shared" si="79"/>
        <v>3.8660410566583803</v>
      </c>
      <c r="ED86">
        <f t="shared" si="80"/>
        <v>3.921652356632463</v>
      </c>
      <c r="EE86">
        <f t="shared" si="81"/>
        <v>3.9649909683684852</v>
      </c>
      <c r="EF86">
        <v>-0.61227646270834735</v>
      </c>
      <c r="EG86">
        <v>2.6809556147484259E-2</v>
      </c>
      <c r="EH86">
        <v>0.52485763001055108</v>
      </c>
      <c r="EJ86">
        <f t="shared" ca="1" si="72"/>
        <v>0.1181947140727333</v>
      </c>
      <c r="EK86">
        <f t="shared" ca="1" si="72"/>
        <v>0.71925136366979492</v>
      </c>
      <c r="EL86">
        <f t="shared" ca="1" si="72"/>
        <v>0.11780644501671067</v>
      </c>
      <c r="EM86">
        <f t="shared" ca="1" si="82"/>
        <v>2</v>
      </c>
      <c r="EN86">
        <f t="shared" ca="1" si="82"/>
        <v>2</v>
      </c>
      <c r="EO86">
        <f t="shared" ca="1" si="82"/>
        <v>2</v>
      </c>
    </row>
    <row r="87" spans="1:145">
      <c r="A87">
        <v>68</v>
      </c>
      <c r="B87">
        <f t="shared" si="73"/>
        <v>20.7109375</v>
      </c>
      <c r="C87">
        <f t="shared" si="74"/>
        <v>0.12092937964470721</v>
      </c>
      <c r="D87">
        <f t="shared" si="75"/>
        <v>4.034046642747052</v>
      </c>
      <c r="E87">
        <f t="shared" si="76"/>
        <v>8.6539846262069051E-2</v>
      </c>
      <c r="H87">
        <v>1.4401000000000001E-2</v>
      </c>
      <c r="I87">
        <v>6.0650069999999996</v>
      </c>
      <c r="J87">
        <v>1.302162</v>
      </c>
      <c r="K87">
        <v>8.405519</v>
      </c>
      <c r="L87">
        <v>2.061407</v>
      </c>
      <c r="M87">
        <v>2.7201960000000001</v>
      </c>
      <c r="N87">
        <v>1.302162</v>
      </c>
      <c r="O87">
        <v>3.5742029999999998</v>
      </c>
      <c r="R87">
        <v>7.3887099999999997</v>
      </c>
      <c r="S87">
        <v>4.0435270000000001</v>
      </c>
      <c r="T87">
        <v>3.353818</v>
      </c>
      <c r="W87">
        <f t="shared" si="77"/>
        <v>-1.4401000000000001E-2</v>
      </c>
      <c r="X87">
        <f t="shared" si="61"/>
        <v>6.0506059999999993</v>
      </c>
      <c r="Y87">
        <f t="shared" si="61"/>
        <v>1.2877609999999999</v>
      </c>
      <c r="Z87">
        <f t="shared" si="61"/>
        <v>8.3911180000000005</v>
      </c>
      <c r="AA87">
        <f t="shared" si="61"/>
        <v>2.0470060000000001</v>
      </c>
      <c r="AB87">
        <f t="shared" si="61"/>
        <v>2.7057950000000002</v>
      </c>
      <c r="AC87">
        <f t="shared" si="61"/>
        <v>1.2877609999999999</v>
      </c>
      <c r="AD87">
        <f t="shared" si="61"/>
        <v>3.5598019999999999</v>
      </c>
      <c r="AE87" t="str">
        <f t="shared" si="61"/>
        <v/>
      </c>
      <c r="AF87" t="str">
        <f t="shared" si="61"/>
        <v/>
      </c>
      <c r="AG87">
        <f t="shared" si="61"/>
        <v>7.3743089999999993</v>
      </c>
      <c r="AH87">
        <f t="shared" si="61"/>
        <v>4.0291259999999998</v>
      </c>
      <c r="AI87">
        <f t="shared" si="61"/>
        <v>3.3394170000000001</v>
      </c>
      <c r="AM87" t="str">
        <f t="shared" si="65"/>
        <v/>
      </c>
      <c r="AN87">
        <f t="shared" si="65"/>
        <v>1.2877609999999999</v>
      </c>
      <c r="AO87">
        <f t="shared" si="65"/>
        <v>8.3911180000000005</v>
      </c>
      <c r="AP87">
        <f t="shared" si="65"/>
        <v>2.0470060000000001</v>
      </c>
      <c r="AQ87" t="str">
        <f t="shared" si="65"/>
        <v/>
      </c>
      <c r="AR87" t="str">
        <f t="shared" si="65"/>
        <v/>
      </c>
      <c r="AS87" t="str">
        <f t="shared" si="65"/>
        <v/>
      </c>
      <c r="AT87" t="str">
        <f t="shared" si="65"/>
        <v/>
      </c>
      <c r="AW87" t="str">
        <f t="shared" si="66"/>
        <v/>
      </c>
      <c r="AX87">
        <f t="shared" si="66"/>
        <v>3.8405211516671862</v>
      </c>
      <c r="AY87">
        <f t="shared" si="66"/>
        <v>4.0232736609728752</v>
      </c>
      <c r="AZ87">
        <f t="shared" si="66"/>
        <v>4.0474941916156322</v>
      </c>
      <c r="BA87" t="str">
        <f t="shared" si="66"/>
        <v/>
      </c>
      <c r="BB87" t="str">
        <f t="shared" si="66"/>
        <v/>
      </c>
      <c r="BC87" t="str">
        <f t="shared" si="66"/>
        <v/>
      </c>
      <c r="BD87" t="str">
        <f t="shared" si="66"/>
        <v/>
      </c>
      <c r="BG87">
        <f t="shared" si="67"/>
        <v>0</v>
      </c>
      <c r="BH87">
        <f t="shared" si="67"/>
        <v>1.3149597099477078E-2</v>
      </c>
      <c r="BI87">
        <f t="shared" si="67"/>
        <v>8.2417100878679608E-2</v>
      </c>
      <c r="BJ87">
        <f t="shared" si="67"/>
        <v>6.6025261132972607E-2</v>
      </c>
      <c r="BK87">
        <f t="shared" si="67"/>
        <v>0</v>
      </c>
      <c r="BL87">
        <f t="shared" si="67"/>
        <v>0</v>
      </c>
      <c r="BM87">
        <f t="shared" si="67"/>
        <v>0</v>
      </c>
      <c r="BN87">
        <f t="shared" si="67"/>
        <v>0</v>
      </c>
      <c r="BQ87">
        <f t="shared" si="57"/>
        <v>1.3149597099477078E-2</v>
      </c>
      <c r="BR87">
        <f t="shared" si="57"/>
        <v>9.5566697978156687E-2</v>
      </c>
      <c r="BS87">
        <f t="shared" si="53"/>
        <v>0.14844236201165223</v>
      </c>
      <c r="BT87">
        <f t="shared" si="53"/>
        <v>6.6025261132972607E-2</v>
      </c>
      <c r="BU87">
        <f t="shared" si="53"/>
        <v>0</v>
      </c>
      <c r="BV87">
        <f t="shared" si="53"/>
        <v>0</v>
      </c>
      <c r="BW87">
        <f t="shared" si="53"/>
        <v>0</v>
      </c>
      <c r="BZ87">
        <f t="shared" si="68"/>
        <v>3.8405211516671862</v>
      </c>
      <c r="CA87">
        <f t="shared" si="68"/>
        <v>3.998127643404731</v>
      </c>
      <c r="CB87">
        <f t="shared" si="68"/>
        <v>4.034046642747052</v>
      </c>
      <c r="CC87">
        <f t="shared" si="68"/>
        <v>4.0474941916156322</v>
      </c>
      <c r="CD87" t="str">
        <f t="shared" si="68"/>
        <v/>
      </c>
      <c r="CE87" t="str">
        <f t="shared" si="68"/>
        <v/>
      </c>
      <c r="CF87" t="str">
        <f t="shared" si="68"/>
        <v/>
      </c>
      <c r="CI87" t="str">
        <f t="shared" si="58"/>
        <v/>
      </c>
      <c r="CJ87" t="str">
        <f t="shared" si="58"/>
        <v/>
      </c>
      <c r="CK87">
        <f t="shared" si="54"/>
        <v>4.034046642747052</v>
      </c>
      <c r="CL87" t="str">
        <f t="shared" si="54"/>
        <v/>
      </c>
      <c r="CM87" t="str">
        <f t="shared" si="54"/>
        <v/>
      </c>
      <c r="CN87" t="str">
        <f t="shared" si="54"/>
        <v/>
      </c>
      <c r="CO87" t="str">
        <f t="shared" si="54"/>
        <v/>
      </c>
      <c r="CQ87">
        <f t="shared" si="69"/>
        <v>4.034046642747052</v>
      </c>
      <c r="CW87" t="str">
        <f t="shared" si="70"/>
        <v/>
      </c>
      <c r="CX87">
        <f t="shared" si="70"/>
        <v>0.53096506792296105</v>
      </c>
      <c r="CY87">
        <f t="shared" si="70"/>
        <v>7.7009887511954589E-2</v>
      </c>
      <c r="CZ87">
        <f t="shared" si="70"/>
        <v>9.8435771521584614E-2</v>
      </c>
      <c r="DA87" t="str">
        <f t="shared" si="70"/>
        <v/>
      </c>
      <c r="DB87" t="str">
        <f t="shared" si="70"/>
        <v/>
      </c>
      <c r="DC87" t="str">
        <f t="shared" si="70"/>
        <v/>
      </c>
      <c r="DD87" t="str">
        <f t="shared" si="45"/>
        <v/>
      </c>
      <c r="DE87" t="str">
        <f t="shared" si="71"/>
        <v/>
      </c>
      <c r="DI87">
        <f t="shared" si="59"/>
        <v>0.53096506792296105</v>
      </c>
      <c r="DJ87">
        <f t="shared" si="59"/>
        <v>0.13947231270728311</v>
      </c>
      <c r="DK87">
        <f t="shared" si="55"/>
        <v>8.6539846262069051E-2</v>
      </c>
      <c r="DL87">
        <f t="shared" si="55"/>
        <v>9.8435771521584614E-2</v>
      </c>
      <c r="DM87" t="str">
        <f t="shared" si="55"/>
        <v/>
      </c>
      <c r="DN87" t="str">
        <f t="shared" si="55"/>
        <v/>
      </c>
      <c r="DO87" t="str">
        <f t="shared" si="55"/>
        <v/>
      </c>
      <c r="DS87" t="str">
        <f t="shared" si="60"/>
        <v/>
      </c>
      <c r="DT87" t="str">
        <f t="shared" si="60"/>
        <v/>
      </c>
      <c r="DU87">
        <f t="shared" si="56"/>
        <v>8.6539846262069051E-2</v>
      </c>
      <c r="DV87" t="str">
        <f t="shared" si="56"/>
        <v/>
      </c>
      <c r="DW87" t="str">
        <f t="shared" si="56"/>
        <v/>
      </c>
      <c r="DX87" t="str">
        <f t="shared" si="56"/>
        <v/>
      </c>
      <c r="DY87" t="str">
        <f t="shared" si="56"/>
        <v/>
      </c>
      <c r="EA87">
        <f t="shared" si="78"/>
        <v>8.6539846262069051E-2</v>
      </c>
      <c r="EC87">
        <f t="shared" si="79"/>
        <v>4.001169760866472</v>
      </c>
      <c r="ED87">
        <f t="shared" si="80"/>
        <v>4.1132025502830869</v>
      </c>
      <c r="EE87">
        <f t="shared" si="81"/>
        <v>3.9573752135596805</v>
      </c>
      <c r="EF87">
        <v>-0.37990455611647944</v>
      </c>
      <c r="EG87">
        <v>0.91467585112558247</v>
      </c>
      <c r="EH87">
        <v>-0.88596678292202136</v>
      </c>
      <c r="EJ87">
        <f t="shared" ca="1" si="72"/>
        <v>-0.87597793744044683</v>
      </c>
      <c r="EK87">
        <f t="shared" ca="1" si="72"/>
        <v>-0.75352314374300167</v>
      </c>
      <c r="EL87">
        <f t="shared" ca="1" si="72"/>
        <v>8.2573554979177843E-2</v>
      </c>
      <c r="EM87">
        <f t="shared" ca="1" si="82"/>
        <v>1</v>
      </c>
      <c r="EN87">
        <f t="shared" ca="1" si="82"/>
        <v>1</v>
      </c>
      <c r="EO87">
        <f t="shared" ca="1" si="82"/>
        <v>2</v>
      </c>
    </row>
    <row r="88" spans="1:145">
      <c r="A88">
        <v>69</v>
      </c>
      <c r="B88">
        <f t="shared" si="73"/>
        <v>20.9140625</v>
      </c>
      <c r="C88">
        <f t="shared" si="74"/>
        <v>0.12092937964470721</v>
      </c>
      <c r="D88">
        <f t="shared" si="75"/>
        <v>4.1428349300598759</v>
      </c>
      <c r="E88">
        <f t="shared" si="76"/>
        <v>8.5641959326437408E-2</v>
      </c>
      <c r="H88">
        <v>1.5273E-2</v>
      </c>
      <c r="I88">
        <v>6.0644330000000002</v>
      </c>
      <c r="J88">
        <v>1.3019270000000001</v>
      </c>
      <c r="K88">
        <v>8.4143799999999995</v>
      </c>
      <c r="L88">
        <v>2.0543070000000001</v>
      </c>
      <c r="M88">
        <v>2.720904</v>
      </c>
      <c r="N88">
        <v>1.3019270000000001</v>
      </c>
      <c r="O88">
        <v>3.572956</v>
      </c>
      <c r="R88">
        <v>7.3876090000000003</v>
      </c>
      <c r="S88">
        <v>4.043069</v>
      </c>
      <c r="T88">
        <v>3.3540450000000002</v>
      </c>
      <c r="W88">
        <f t="shared" si="77"/>
        <v>-1.5273E-2</v>
      </c>
      <c r="X88">
        <f t="shared" si="61"/>
        <v>6.0491600000000005</v>
      </c>
      <c r="Y88">
        <f t="shared" si="61"/>
        <v>1.286654</v>
      </c>
      <c r="Z88">
        <f t="shared" si="61"/>
        <v>8.399106999999999</v>
      </c>
      <c r="AA88">
        <f t="shared" si="61"/>
        <v>2.039034</v>
      </c>
      <c r="AB88">
        <f t="shared" si="61"/>
        <v>2.7056309999999999</v>
      </c>
      <c r="AC88">
        <f t="shared" si="61"/>
        <v>1.286654</v>
      </c>
      <c r="AD88">
        <f t="shared" si="61"/>
        <v>3.5576829999999999</v>
      </c>
      <c r="AE88" t="str">
        <f t="shared" si="61"/>
        <v/>
      </c>
      <c r="AF88" t="str">
        <f t="shared" si="61"/>
        <v/>
      </c>
      <c r="AG88">
        <f t="shared" si="61"/>
        <v>7.3723360000000007</v>
      </c>
      <c r="AH88">
        <f t="shared" si="61"/>
        <v>4.0277960000000004</v>
      </c>
      <c r="AI88">
        <f t="shared" si="61"/>
        <v>3.3387720000000001</v>
      </c>
      <c r="AM88" t="str">
        <f t="shared" si="65"/>
        <v/>
      </c>
      <c r="AN88" t="str">
        <f t="shared" si="65"/>
        <v/>
      </c>
      <c r="AO88">
        <f t="shared" si="65"/>
        <v>8.399106999999999</v>
      </c>
      <c r="AP88">
        <f t="shared" si="65"/>
        <v>2.039034</v>
      </c>
      <c r="AQ88" t="str">
        <f t="shared" si="65"/>
        <v/>
      </c>
      <c r="AR88" t="str">
        <f t="shared" si="65"/>
        <v/>
      </c>
      <c r="AS88" t="str">
        <f t="shared" si="65"/>
        <v/>
      </c>
      <c r="AT88" t="str">
        <f t="shared" si="65"/>
        <v/>
      </c>
      <c r="AW88" t="str">
        <f t="shared" si="66"/>
        <v/>
      </c>
      <c r="AX88" t="str">
        <f t="shared" si="66"/>
        <v/>
      </c>
      <c r="AY88">
        <f t="shared" si="66"/>
        <v>4.1254876302748791</v>
      </c>
      <c r="AZ88">
        <f t="shared" si="66"/>
        <v>4.159655978313384</v>
      </c>
      <c r="BA88" t="str">
        <f t="shared" si="66"/>
        <v/>
      </c>
      <c r="BB88" t="str">
        <f t="shared" si="66"/>
        <v/>
      </c>
      <c r="BC88" t="str">
        <f t="shared" si="66"/>
        <v/>
      </c>
      <c r="BD88" t="str">
        <f t="shared" si="66"/>
        <v/>
      </c>
      <c r="BG88">
        <f t="shared" si="67"/>
        <v>0</v>
      </c>
      <c r="BH88">
        <f t="shared" si="67"/>
        <v>0</v>
      </c>
      <c r="BI88">
        <f t="shared" si="67"/>
        <v>7.3780772868210664E-2</v>
      </c>
      <c r="BJ88">
        <f t="shared" si="67"/>
        <v>7.6089026440234075E-2</v>
      </c>
      <c r="BK88">
        <f t="shared" si="67"/>
        <v>0</v>
      </c>
      <c r="BL88">
        <f t="shared" si="67"/>
        <v>0</v>
      </c>
      <c r="BM88">
        <f t="shared" si="67"/>
        <v>0</v>
      </c>
      <c r="BN88">
        <f t="shared" si="67"/>
        <v>0</v>
      </c>
      <c r="BQ88">
        <f t="shared" si="57"/>
        <v>0</v>
      </c>
      <c r="BR88">
        <f t="shared" si="57"/>
        <v>7.3780772868210664E-2</v>
      </c>
      <c r="BS88">
        <f t="shared" si="53"/>
        <v>0.14986979930844474</v>
      </c>
      <c r="BT88">
        <f t="shared" si="53"/>
        <v>7.6089026440234075E-2</v>
      </c>
      <c r="BU88">
        <f t="shared" si="53"/>
        <v>0</v>
      </c>
      <c r="BV88">
        <f t="shared" si="53"/>
        <v>0</v>
      </c>
      <c r="BW88">
        <f t="shared" si="53"/>
        <v>0</v>
      </c>
      <c r="BZ88" t="str">
        <f t="shared" si="68"/>
        <v/>
      </c>
      <c r="CA88">
        <f t="shared" si="68"/>
        <v>4.1254876302748791</v>
      </c>
      <c r="CB88">
        <f t="shared" si="68"/>
        <v>4.1428349300598759</v>
      </c>
      <c r="CC88">
        <f t="shared" si="68"/>
        <v>4.159655978313384</v>
      </c>
      <c r="CD88" t="str">
        <f t="shared" si="68"/>
        <v/>
      </c>
      <c r="CE88" t="str">
        <f t="shared" si="68"/>
        <v/>
      </c>
      <c r="CF88" t="str">
        <f t="shared" si="68"/>
        <v/>
      </c>
      <c r="CI88" t="str">
        <f t="shared" si="58"/>
        <v/>
      </c>
      <c r="CJ88" t="str">
        <f t="shared" si="58"/>
        <v/>
      </c>
      <c r="CK88">
        <f t="shared" si="54"/>
        <v>4.1428349300598759</v>
      </c>
      <c r="CL88" t="str">
        <f t="shared" si="54"/>
        <v/>
      </c>
      <c r="CM88" t="str">
        <f t="shared" si="54"/>
        <v/>
      </c>
      <c r="CN88" t="str">
        <f t="shared" si="54"/>
        <v/>
      </c>
      <c r="CO88" t="str">
        <f t="shared" si="54"/>
        <v/>
      </c>
      <c r="CQ88">
        <f t="shared" si="69"/>
        <v>4.1428349300598759</v>
      </c>
      <c r="CW88" t="str">
        <f t="shared" si="70"/>
        <v/>
      </c>
      <c r="CX88" t="str">
        <f t="shared" si="70"/>
        <v/>
      </c>
      <c r="CY88">
        <f t="shared" si="70"/>
        <v>8.7047753058357893E-2</v>
      </c>
      <c r="CZ88">
        <f t="shared" si="70"/>
        <v>8.4278812064777414E-2</v>
      </c>
      <c r="DA88" t="str">
        <f t="shared" si="70"/>
        <v/>
      </c>
      <c r="DB88" t="str">
        <f t="shared" si="70"/>
        <v/>
      </c>
      <c r="DC88" t="str">
        <f t="shared" si="70"/>
        <v/>
      </c>
      <c r="DD88" t="str">
        <f t="shared" si="45"/>
        <v/>
      </c>
      <c r="DE88" t="str">
        <f t="shared" si="71"/>
        <v/>
      </c>
      <c r="DI88" t="str">
        <f t="shared" si="59"/>
        <v/>
      </c>
      <c r="DJ88">
        <f t="shared" si="59"/>
        <v>8.7047753058357893E-2</v>
      </c>
      <c r="DK88">
        <f t="shared" si="55"/>
        <v>8.5641959326437408E-2</v>
      </c>
      <c r="DL88">
        <f t="shared" si="55"/>
        <v>8.4278812064777414E-2</v>
      </c>
      <c r="DM88" t="str">
        <f t="shared" si="55"/>
        <v/>
      </c>
      <c r="DN88" t="str">
        <f t="shared" si="55"/>
        <v/>
      </c>
      <c r="DO88" t="str">
        <f t="shared" si="55"/>
        <v/>
      </c>
      <c r="DS88" t="str">
        <f t="shared" si="60"/>
        <v/>
      </c>
      <c r="DT88" t="str">
        <f t="shared" si="60"/>
        <v/>
      </c>
      <c r="DU88">
        <f t="shared" si="56"/>
        <v>8.5641959326437408E-2</v>
      </c>
      <c r="DV88" t="str">
        <f t="shared" si="56"/>
        <v/>
      </c>
      <c r="DW88" t="str">
        <f t="shared" si="56"/>
        <v/>
      </c>
      <c r="DX88" t="str">
        <f t="shared" si="56"/>
        <v/>
      </c>
      <c r="DY88" t="str">
        <f t="shared" si="56"/>
        <v/>
      </c>
      <c r="EA88">
        <f t="shared" si="78"/>
        <v>8.5641959326437408E-2</v>
      </c>
      <c r="EC88">
        <f t="shared" si="79"/>
        <v>4.0609102838670124</v>
      </c>
      <c r="ED88">
        <f t="shared" si="80"/>
        <v>4.103120410292008</v>
      </c>
      <c r="EE88">
        <f t="shared" si="81"/>
        <v>4.1408877803753015</v>
      </c>
      <c r="EF88">
        <v>-0.95659472105951293</v>
      </c>
      <c r="EG88">
        <v>-0.46372736074953991</v>
      </c>
      <c r="EH88">
        <v>-2.273593107734273E-2</v>
      </c>
      <c r="EJ88">
        <f t="shared" ca="1" si="72"/>
        <v>-0.61042269096806467</v>
      </c>
      <c r="EK88">
        <f t="shared" ca="1" si="72"/>
        <v>0.21706922689715158</v>
      </c>
      <c r="EL88">
        <f t="shared" ca="1" si="72"/>
        <v>0.6212600902797305</v>
      </c>
      <c r="EM88">
        <f t="shared" ca="1" si="82"/>
        <v>1</v>
      </c>
      <c r="EN88">
        <f t="shared" ca="1" si="82"/>
        <v>2</v>
      </c>
      <c r="EO88">
        <f t="shared" ca="1" si="82"/>
        <v>2</v>
      </c>
    </row>
    <row r="89" spans="1:145">
      <c r="A89">
        <v>70</v>
      </c>
      <c r="B89">
        <f t="shared" si="73"/>
        <v>21.1171875</v>
      </c>
      <c r="C89">
        <f t="shared" si="74"/>
        <v>0.12092937964470721</v>
      </c>
      <c r="D89">
        <f t="shared" si="75"/>
        <v>4.3001194816867754</v>
      </c>
      <c r="E89">
        <f t="shared" si="76"/>
        <v>8.8712236796291227E-2</v>
      </c>
      <c r="H89">
        <v>1.5661000000000001E-2</v>
      </c>
      <c r="I89">
        <v>6.0638920000000001</v>
      </c>
      <c r="J89">
        <v>1.3013030000000001</v>
      </c>
      <c r="K89">
        <v>8.426679</v>
      </c>
      <c r="L89">
        <v>2.0435449999999999</v>
      </c>
      <c r="M89">
        <v>2.7207479999999999</v>
      </c>
      <c r="N89">
        <v>1.3013030000000001</v>
      </c>
      <c r="O89">
        <v>3.5713370000000002</v>
      </c>
      <c r="R89">
        <v>7.3868210000000003</v>
      </c>
      <c r="S89">
        <v>4.0424059999999997</v>
      </c>
      <c r="T89">
        <v>3.353084</v>
      </c>
      <c r="W89">
        <f t="shared" si="77"/>
        <v>-1.5661000000000001E-2</v>
      </c>
      <c r="X89">
        <f t="shared" si="61"/>
        <v>6.0482310000000004</v>
      </c>
      <c r="Y89">
        <f t="shared" si="61"/>
        <v>1.2856420000000002</v>
      </c>
      <c r="Z89">
        <f t="shared" si="61"/>
        <v>8.4110180000000003</v>
      </c>
      <c r="AA89">
        <f t="shared" si="61"/>
        <v>2.0278839999999998</v>
      </c>
      <c r="AB89">
        <f t="shared" si="61"/>
        <v>2.7050869999999998</v>
      </c>
      <c r="AC89">
        <f t="shared" si="61"/>
        <v>1.2856420000000002</v>
      </c>
      <c r="AD89">
        <f t="shared" si="61"/>
        <v>3.5556760000000001</v>
      </c>
      <c r="AE89" t="str">
        <f t="shared" si="61"/>
        <v/>
      </c>
      <c r="AF89" t="str">
        <f t="shared" si="61"/>
        <v/>
      </c>
      <c r="AG89">
        <f t="shared" si="61"/>
        <v>7.3711600000000006</v>
      </c>
      <c r="AH89">
        <f t="shared" si="61"/>
        <v>4.026745</v>
      </c>
      <c r="AI89">
        <f t="shared" si="61"/>
        <v>3.3374229999999998</v>
      </c>
      <c r="AM89" t="str">
        <f t="shared" si="65"/>
        <v/>
      </c>
      <c r="AN89" t="str">
        <f t="shared" si="65"/>
        <v/>
      </c>
      <c r="AO89">
        <f t="shared" si="65"/>
        <v>8.4110180000000003</v>
      </c>
      <c r="AP89">
        <f t="shared" si="65"/>
        <v>2.0278839999999998</v>
      </c>
      <c r="AQ89" t="str">
        <f t="shared" si="65"/>
        <v/>
      </c>
      <c r="AR89" t="str">
        <f t="shared" si="65"/>
        <v/>
      </c>
      <c r="AS89" t="str">
        <f t="shared" si="65"/>
        <v/>
      </c>
      <c r="AT89" t="str">
        <f t="shared" si="65"/>
        <v/>
      </c>
      <c r="AW89" t="str">
        <f t="shared" si="66"/>
        <v/>
      </c>
      <c r="AX89" t="str">
        <f t="shared" si="66"/>
        <v/>
      </c>
      <c r="AY89">
        <f t="shared" si="66"/>
        <v>4.3066035393354225</v>
      </c>
      <c r="AZ89">
        <f t="shared" si="66"/>
        <v>4.2958326651389056</v>
      </c>
      <c r="BA89" t="str">
        <f t="shared" si="66"/>
        <v/>
      </c>
      <c r="BB89" t="str">
        <f t="shared" si="66"/>
        <v/>
      </c>
      <c r="BC89" t="str">
        <f t="shared" si="66"/>
        <v/>
      </c>
      <c r="BD89" t="str">
        <f t="shared" si="66"/>
        <v/>
      </c>
      <c r="BG89">
        <f t="shared" si="67"/>
        <v>0</v>
      </c>
      <c r="BH89">
        <f t="shared" si="67"/>
        <v>0</v>
      </c>
      <c r="BI89">
        <f t="shared" si="67"/>
        <v>5.7776980774122681E-2</v>
      </c>
      <c r="BJ89">
        <f t="shared" si="67"/>
        <v>8.7391020800835342E-2</v>
      </c>
      <c r="BK89">
        <f t="shared" si="67"/>
        <v>0</v>
      </c>
      <c r="BL89">
        <f t="shared" si="67"/>
        <v>0</v>
      </c>
      <c r="BM89">
        <f t="shared" si="67"/>
        <v>0</v>
      </c>
      <c r="BN89">
        <f t="shared" si="67"/>
        <v>0</v>
      </c>
      <c r="BQ89">
        <f t="shared" si="57"/>
        <v>0</v>
      </c>
      <c r="BR89">
        <f t="shared" si="57"/>
        <v>5.7776980774122681E-2</v>
      </c>
      <c r="BS89">
        <f t="shared" si="53"/>
        <v>0.14516800157495802</v>
      </c>
      <c r="BT89">
        <f t="shared" si="53"/>
        <v>8.7391020800835342E-2</v>
      </c>
      <c r="BU89">
        <f t="shared" si="53"/>
        <v>0</v>
      </c>
      <c r="BV89">
        <f t="shared" si="53"/>
        <v>0</v>
      </c>
      <c r="BW89">
        <f t="shared" si="53"/>
        <v>0</v>
      </c>
      <c r="BZ89" t="str">
        <f t="shared" si="68"/>
        <v/>
      </c>
      <c r="CA89">
        <f t="shared" si="68"/>
        <v>4.3066035393354225</v>
      </c>
      <c r="CB89">
        <f t="shared" si="68"/>
        <v>4.3001194816867754</v>
      </c>
      <c r="CC89">
        <f t="shared" si="68"/>
        <v>4.2958326651389056</v>
      </c>
      <c r="CD89" t="str">
        <f t="shared" si="68"/>
        <v/>
      </c>
      <c r="CE89" t="str">
        <f t="shared" si="68"/>
        <v/>
      </c>
      <c r="CF89" t="str">
        <f t="shared" si="68"/>
        <v/>
      </c>
      <c r="CI89" t="str">
        <f t="shared" si="58"/>
        <v/>
      </c>
      <c r="CJ89" t="str">
        <f t="shared" si="58"/>
        <v/>
      </c>
      <c r="CK89">
        <f t="shared" si="54"/>
        <v>4.3001194816867754</v>
      </c>
      <c r="CL89" t="str">
        <f t="shared" si="54"/>
        <v/>
      </c>
      <c r="CM89" t="str">
        <f t="shared" si="54"/>
        <v/>
      </c>
      <c r="CN89" t="str">
        <f t="shared" si="54"/>
        <v/>
      </c>
      <c r="CO89" t="str">
        <f t="shared" si="54"/>
        <v/>
      </c>
      <c r="CQ89">
        <f t="shared" si="69"/>
        <v>4.3001194816867754</v>
      </c>
      <c r="CW89" t="str">
        <f t="shared" si="70"/>
        <v/>
      </c>
      <c r="CX89" t="str">
        <f t="shared" si="70"/>
        <v/>
      </c>
      <c r="CY89">
        <f t="shared" si="70"/>
        <v>0.11358407850233744</v>
      </c>
      <c r="CZ89">
        <f t="shared" si="70"/>
        <v>7.2268671920876479E-2</v>
      </c>
      <c r="DA89" t="str">
        <f t="shared" si="70"/>
        <v/>
      </c>
      <c r="DB89" t="str">
        <f t="shared" si="70"/>
        <v/>
      </c>
      <c r="DC89" t="str">
        <f t="shared" si="70"/>
        <v/>
      </c>
      <c r="DD89" t="str">
        <f t="shared" si="45"/>
        <v/>
      </c>
      <c r="DE89" t="str">
        <f t="shared" si="71"/>
        <v/>
      </c>
      <c r="DI89" t="str">
        <f t="shared" si="59"/>
        <v/>
      </c>
      <c r="DJ89">
        <f t="shared" si="59"/>
        <v>0.11358407850233744</v>
      </c>
      <c r="DK89">
        <f t="shared" si="55"/>
        <v>8.8712236796291227E-2</v>
      </c>
      <c r="DL89">
        <f t="shared" si="55"/>
        <v>7.2268671920876479E-2</v>
      </c>
      <c r="DM89" t="str">
        <f t="shared" si="55"/>
        <v/>
      </c>
      <c r="DN89" t="str">
        <f t="shared" si="55"/>
        <v/>
      </c>
      <c r="DO89" t="str">
        <f t="shared" si="55"/>
        <v/>
      </c>
      <c r="DS89" t="str">
        <f t="shared" si="60"/>
        <v/>
      </c>
      <c r="DT89" t="str">
        <f t="shared" si="60"/>
        <v/>
      </c>
      <c r="DU89">
        <f t="shared" si="56"/>
        <v>8.8712236796291227E-2</v>
      </c>
      <c r="DV89" t="str">
        <f t="shared" si="56"/>
        <v/>
      </c>
      <c r="DW89" t="str">
        <f t="shared" si="56"/>
        <v/>
      </c>
      <c r="DX89" t="str">
        <f t="shared" si="56"/>
        <v/>
      </c>
      <c r="DY89" t="str">
        <f t="shared" si="56"/>
        <v/>
      </c>
      <c r="EA89">
        <f t="shared" si="78"/>
        <v>8.8712236796291227E-2</v>
      </c>
      <c r="EC89">
        <f t="shared" si="79"/>
        <v>4.2538970616028564</v>
      </c>
      <c r="ED89">
        <f t="shared" si="80"/>
        <v>4.2346054471346228</v>
      </c>
      <c r="EE89">
        <f t="shared" si="81"/>
        <v>4.2444729033243211</v>
      </c>
      <c r="EF89">
        <v>-0.52103770295026286</v>
      </c>
      <c r="EG89">
        <v>-0.73850053744661726</v>
      </c>
      <c r="EH89">
        <v>-0.62727060405696822</v>
      </c>
      <c r="EJ89">
        <f t="shared" ca="1" si="72"/>
        <v>7.8469233677820327E-2</v>
      </c>
      <c r="EK89">
        <f t="shared" ca="1" si="72"/>
        <v>-0.59314055410003919</v>
      </c>
      <c r="EL89">
        <f t="shared" ca="1" si="72"/>
        <v>-0.2550547122467649</v>
      </c>
      <c r="EM89">
        <f t="shared" ca="1" si="82"/>
        <v>2</v>
      </c>
      <c r="EN89">
        <f t="shared" ca="1" si="82"/>
        <v>1</v>
      </c>
      <c r="EO89">
        <f t="shared" ca="1" si="82"/>
        <v>1</v>
      </c>
    </row>
    <row r="90" spans="1:145">
      <c r="A90">
        <v>71</v>
      </c>
      <c r="B90">
        <f t="shared" si="73"/>
        <v>21.3203125</v>
      </c>
      <c r="C90">
        <f t="shared" si="74"/>
        <v>0.12092937964470721</v>
      </c>
      <c r="D90">
        <f t="shared" si="75"/>
        <v>4.4497776838489607</v>
      </c>
      <c r="E90">
        <f t="shared" si="76"/>
        <v>9.472192134935245E-2</v>
      </c>
      <c r="H90">
        <v>1.5056999999999999E-2</v>
      </c>
      <c r="I90">
        <v>6.0655849999999996</v>
      </c>
      <c r="J90">
        <v>1.3004960000000001</v>
      </c>
      <c r="K90">
        <v>8.4363010000000003</v>
      </c>
      <c r="L90">
        <v>2.0313639999999999</v>
      </c>
      <c r="M90">
        <v>2.720332</v>
      </c>
      <c r="N90">
        <v>1.3004960000000001</v>
      </c>
      <c r="O90">
        <v>3.5698249999999998</v>
      </c>
      <c r="R90">
        <v>7.3856840000000004</v>
      </c>
      <c r="S90">
        <v>4.0419460000000003</v>
      </c>
      <c r="T90">
        <v>3.3525109999999998</v>
      </c>
      <c r="W90">
        <f t="shared" si="77"/>
        <v>-1.5056999999999999E-2</v>
      </c>
      <c r="X90">
        <f t="shared" si="61"/>
        <v>6.0505279999999999</v>
      </c>
      <c r="Y90">
        <f t="shared" si="61"/>
        <v>1.285439</v>
      </c>
      <c r="Z90">
        <f t="shared" si="61"/>
        <v>8.4212439999999997</v>
      </c>
      <c r="AA90">
        <f t="shared" si="61"/>
        <v>2.0163069999999998</v>
      </c>
      <c r="AB90">
        <f t="shared" si="61"/>
        <v>2.7052749999999999</v>
      </c>
      <c r="AC90">
        <f t="shared" si="61"/>
        <v>1.285439</v>
      </c>
      <c r="AD90">
        <f t="shared" si="61"/>
        <v>3.5547679999999997</v>
      </c>
      <c r="AE90" t="str">
        <f t="shared" si="61"/>
        <v/>
      </c>
      <c r="AF90" t="str">
        <f t="shared" si="61"/>
        <v/>
      </c>
      <c r="AG90">
        <f t="shared" si="61"/>
        <v>7.3706270000000007</v>
      </c>
      <c r="AH90">
        <f t="shared" si="61"/>
        <v>4.0268890000000006</v>
      </c>
      <c r="AI90">
        <f t="shared" si="61"/>
        <v>3.3374539999999997</v>
      </c>
      <c r="AM90" t="str">
        <f t="shared" si="65"/>
        <v/>
      </c>
      <c r="AN90" t="str">
        <f t="shared" si="65"/>
        <v/>
      </c>
      <c r="AO90">
        <f t="shared" si="65"/>
        <v>8.4212439999999997</v>
      </c>
      <c r="AP90">
        <f t="shared" si="65"/>
        <v>2.0163069999999998</v>
      </c>
      <c r="AQ90" t="str">
        <f t="shared" si="65"/>
        <v/>
      </c>
      <c r="AR90" t="str">
        <f t="shared" si="65"/>
        <v/>
      </c>
      <c r="AS90" t="str">
        <f t="shared" si="65"/>
        <v/>
      </c>
      <c r="AT90" t="str">
        <f t="shared" si="65"/>
        <v/>
      </c>
      <c r="AW90" t="str">
        <f t="shared" si="66"/>
        <v/>
      </c>
      <c r="AX90" t="str">
        <f t="shared" si="66"/>
        <v/>
      </c>
      <c r="AY90">
        <f t="shared" si="66"/>
        <v>4.5145870737836127</v>
      </c>
      <c r="AZ90">
        <f t="shared" si="66"/>
        <v>4.4219788522473591</v>
      </c>
      <c r="BA90" t="str">
        <f t="shared" si="66"/>
        <v/>
      </c>
      <c r="BB90" t="str">
        <f t="shared" si="66"/>
        <v/>
      </c>
      <c r="BC90" t="str">
        <f t="shared" si="66"/>
        <v/>
      </c>
      <c r="BD90" t="str">
        <f t="shared" si="66"/>
        <v/>
      </c>
      <c r="BG90">
        <f t="shared" si="67"/>
        <v>0</v>
      </c>
      <c r="BH90">
        <f t="shared" si="67"/>
        <v>0</v>
      </c>
      <c r="BI90">
        <f t="shared" si="67"/>
        <v>4.1050113135025788E-2</v>
      </c>
      <c r="BJ90">
        <f t="shared" si="67"/>
        <v>9.5703043464469631E-2</v>
      </c>
      <c r="BK90">
        <f t="shared" si="67"/>
        <v>0</v>
      </c>
      <c r="BL90">
        <f t="shared" si="67"/>
        <v>0</v>
      </c>
      <c r="BM90">
        <f t="shared" si="67"/>
        <v>0</v>
      </c>
      <c r="BN90">
        <f t="shared" si="67"/>
        <v>0</v>
      </c>
      <c r="BQ90">
        <f t="shared" si="57"/>
        <v>0</v>
      </c>
      <c r="BR90">
        <f t="shared" si="57"/>
        <v>4.1050113135025788E-2</v>
      </c>
      <c r="BS90">
        <f t="shared" si="53"/>
        <v>0.13675315659949541</v>
      </c>
      <c r="BT90">
        <f t="shared" si="53"/>
        <v>9.5703043464469631E-2</v>
      </c>
      <c r="BU90">
        <f t="shared" si="53"/>
        <v>0</v>
      </c>
      <c r="BV90">
        <f t="shared" si="53"/>
        <v>0</v>
      </c>
      <c r="BW90">
        <f t="shared" si="53"/>
        <v>0</v>
      </c>
      <c r="BZ90" t="str">
        <f t="shared" si="68"/>
        <v/>
      </c>
      <c r="CA90">
        <f t="shared" si="68"/>
        <v>4.5145870737836127</v>
      </c>
      <c r="CB90">
        <f t="shared" si="68"/>
        <v>4.4497776838489607</v>
      </c>
      <c r="CC90">
        <f t="shared" si="68"/>
        <v>4.4219788522473591</v>
      </c>
      <c r="CD90" t="str">
        <f t="shared" si="68"/>
        <v/>
      </c>
      <c r="CE90" t="str">
        <f t="shared" si="68"/>
        <v/>
      </c>
      <c r="CF90" t="str">
        <f t="shared" si="68"/>
        <v/>
      </c>
      <c r="CI90" t="str">
        <f t="shared" si="58"/>
        <v/>
      </c>
      <c r="CJ90" t="str">
        <f t="shared" si="58"/>
        <v/>
      </c>
      <c r="CK90">
        <f t="shared" si="54"/>
        <v>4.4497776838489607</v>
      </c>
      <c r="CL90" t="str">
        <f t="shared" si="54"/>
        <v/>
      </c>
      <c r="CM90" t="str">
        <f t="shared" si="54"/>
        <v/>
      </c>
      <c r="CN90" t="str">
        <f t="shared" si="54"/>
        <v/>
      </c>
      <c r="CO90" t="str">
        <f t="shared" si="54"/>
        <v/>
      </c>
      <c r="CQ90">
        <f t="shared" si="69"/>
        <v>4.4497776838489607</v>
      </c>
      <c r="CW90" t="str">
        <f t="shared" si="70"/>
        <v/>
      </c>
      <c r="CX90" t="str">
        <f t="shared" si="70"/>
        <v/>
      </c>
      <c r="CY90">
        <f t="shared" si="70"/>
        <v>0.16343851391993189</v>
      </c>
      <c r="CZ90">
        <f t="shared" si="70"/>
        <v>6.5247164882250047E-2</v>
      </c>
      <c r="DA90" t="str">
        <f t="shared" si="70"/>
        <v/>
      </c>
      <c r="DB90" t="str">
        <f t="shared" si="70"/>
        <v/>
      </c>
      <c r="DC90" t="str">
        <f t="shared" si="70"/>
        <v/>
      </c>
      <c r="DD90" t="str">
        <f t="shared" si="45"/>
        <v/>
      </c>
      <c r="DE90" t="str">
        <f t="shared" si="71"/>
        <v/>
      </c>
      <c r="DI90" t="str">
        <f t="shared" si="59"/>
        <v/>
      </c>
      <c r="DJ90">
        <f t="shared" si="59"/>
        <v>0.16343851391993189</v>
      </c>
      <c r="DK90">
        <f t="shared" si="55"/>
        <v>9.472192134935245E-2</v>
      </c>
      <c r="DL90">
        <f t="shared" si="55"/>
        <v>6.5247164882250047E-2</v>
      </c>
      <c r="DM90" t="str">
        <f t="shared" si="55"/>
        <v/>
      </c>
      <c r="DN90" t="str">
        <f t="shared" si="55"/>
        <v/>
      </c>
      <c r="DO90" t="str">
        <f t="shared" si="55"/>
        <v/>
      </c>
      <c r="DS90" t="str">
        <f t="shared" si="60"/>
        <v/>
      </c>
      <c r="DT90" t="str">
        <f t="shared" si="60"/>
        <v/>
      </c>
      <c r="DU90">
        <f t="shared" si="56"/>
        <v>9.472192134935245E-2</v>
      </c>
      <c r="DV90" t="str">
        <f t="shared" si="56"/>
        <v/>
      </c>
      <c r="DW90" t="str">
        <f t="shared" si="56"/>
        <v/>
      </c>
      <c r="DX90" t="str">
        <f t="shared" si="56"/>
        <v/>
      </c>
      <c r="DY90" t="str">
        <f t="shared" si="56"/>
        <v/>
      </c>
      <c r="EA90">
        <f t="shared" si="78"/>
        <v>9.472192134935245E-2</v>
      </c>
      <c r="EC90">
        <f t="shared" si="79"/>
        <v>4.4032684784799079</v>
      </c>
      <c r="ED90">
        <f t="shared" si="80"/>
        <v>4.3824624798399974</v>
      </c>
      <c r="EE90">
        <f t="shared" si="81"/>
        <v>4.4656808940096893</v>
      </c>
      <c r="EF90">
        <v>-0.49100783331366638</v>
      </c>
      <c r="EG90">
        <v>-0.71066130257949645</v>
      </c>
      <c r="EH90">
        <v>0.16789366108901227</v>
      </c>
      <c r="EJ90">
        <f t="shared" ca="1" si="72"/>
        <v>-0.22811731098490406</v>
      </c>
      <c r="EK90">
        <f t="shared" ca="1" si="72"/>
        <v>0.52228183828844044</v>
      </c>
      <c r="EL90">
        <f t="shared" ca="1" si="72"/>
        <v>-0.9004779680757925</v>
      </c>
      <c r="EM90">
        <f t="shared" ca="1" si="82"/>
        <v>1</v>
      </c>
      <c r="EN90">
        <f t="shared" ca="1" si="82"/>
        <v>2</v>
      </c>
      <c r="EO90">
        <f t="shared" ca="1" si="82"/>
        <v>1</v>
      </c>
    </row>
    <row r="91" spans="1:145">
      <c r="A91">
        <v>72</v>
      </c>
      <c r="B91">
        <f t="shared" si="73"/>
        <v>21.5234375</v>
      </c>
      <c r="C91">
        <f t="shared" si="74"/>
        <v>0.12092937964470721</v>
      </c>
      <c r="D91">
        <f t="shared" si="75"/>
        <v>4.5928180846508573</v>
      </c>
      <c r="E91">
        <f t="shared" si="76"/>
        <v>9.6750608855621187E-2</v>
      </c>
      <c r="H91">
        <v>1.6070000000000001E-2</v>
      </c>
      <c r="I91">
        <v>6.065817</v>
      </c>
      <c r="J91">
        <v>1.3006580000000001</v>
      </c>
      <c r="K91">
        <v>8.4418399999999991</v>
      </c>
      <c r="L91">
        <v>2.0168919999999999</v>
      </c>
      <c r="M91">
        <v>2.720402</v>
      </c>
      <c r="N91">
        <v>1.3006580000000001</v>
      </c>
      <c r="O91">
        <v>3.5692400000000002</v>
      </c>
      <c r="R91">
        <v>7.3818640000000002</v>
      </c>
      <c r="S91">
        <v>4.0410409999999999</v>
      </c>
      <c r="T91">
        <v>3.3506619999999998</v>
      </c>
      <c r="W91">
        <f t="shared" si="77"/>
        <v>-1.6070000000000001E-2</v>
      </c>
      <c r="X91">
        <f t="shared" si="61"/>
        <v>6.049747</v>
      </c>
      <c r="Y91">
        <f t="shared" si="61"/>
        <v>1.2845880000000001</v>
      </c>
      <c r="Z91">
        <f t="shared" si="61"/>
        <v>8.42577</v>
      </c>
      <c r="AA91">
        <f t="shared" si="61"/>
        <v>2.0008219999999999</v>
      </c>
      <c r="AB91">
        <f t="shared" si="61"/>
        <v>2.704332</v>
      </c>
      <c r="AC91">
        <f t="shared" si="61"/>
        <v>1.2845880000000001</v>
      </c>
      <c r="AD91">
        <f t="shared" si="61"/>
        <v>3.5531700000000002</v>
      </c>
      <c r="AE91" t="str">
        <f t="shared" si="61"/>
        <v/>
      </c>
      <c r="AF91" t="str">
        <f t="shared" si="61"/>
        <v/>
      </c>
      <c r="AG91">
        <f t="shared" si="61"/>
        <v>7.3657940000000002</v>
      </c>
      <c r="AH91">
        <f t="shared" si="61"/>
        <v>4.0249709999999999</v>
      </c>
      <c r="AI91">
        <f t="shared" si="61"/>
        <v>3.3345919999999998</v>
      </c>
      <c r="AM91" t="str">
        <f t="shared" si="65"/>
        <v/>
      </c>
      <c r="AN91" t="str">
        <f t="shared" si="65"/>
        <v/>
      </c>
      <c r="AO91">
        <f t="shared" si="65"/>
        <v>8.42577</v>
      </c>
      <c r="AP91">
        <f t="shared" si="65"/>
        <v>2.0008219999999999</v>
      </c>
      <c r="AQ91" t="str">
        <f t="shared" si="65"/>
        <v/>
      </c>
      <c r="AR91" t="str">
        <f t="shared" si="65"/>
        <v/>
      </c>
      <c r="AS91" t="str">
        <f t="shared" si="65"/>
        <v/>
      </c>
      <c r="AT91" t="str">
        <f t="shared" si="65"/>
        <v/>
      </c>
      <c r="AW91" t="str">
        <f t="shared" si="66"/>
        <v/>
      </c>
      <c r="AX91" t="str">
        <f t="shared" si="66"/>
        <v/>
      </c>
      <c r="AY91">
        <f t="shared" si="66"/>
        <v>4.6375845896964698</v>
      </c>
      <c r="AZ91">
        <f t="shared" si="66"/>
        <v>4.5783481283382788</v>
      </c>
      <c r="BA91" t="str">
        <f t="shared" si="66"/>
        <v/>
      </c>
      <c r="BB91" t="str">
        <f t="shared" si="66"/>
        <v/>
      </c>
      <c r="BC91" t="str">
        <f t="shared" si="66"/>
        <v/>
      </c>
      <c r="BD91" t="str">
        <f t="shared" si="66"/>
        <v/>
      </c>
      <c r="BG91">
        <f t="shared" si="67"/>
        <v>0</v>
      </c>
      <c r="BH91">
        <f t="shared" si="67"/>
        <v>0</v>
      </c>
      <c r="BI91">
        <f t="shared" si="67"/>
        <v>3.2765826778828062E-2</v>
      </c>
      <c r="BJ91">
        <f t="shared" si="67"/>
        <v>0.10136945254928108</v>
      </c>
      <c r="BK91">
        <f t="shared" si="67"/>
        <v>0</v>
      </c>
      <c r="BL91">
        <f t="shared" si="67"/>
        <v>0</v>
      </c>
      <c r="BM91">
        <f t="shared" si="67"/>
        <v>0</v>
      </c>
      <c r="BN91">
        <f t="shared" si="67"/>
        <v>0</v>
      </c>
      <c r="BQ91">
        <f t="shared" si="57"/>
        <v>0</v>
      </c>
      <c r="BR91">
        <f t="shared" si="57"/>
        <v>3.2765826778828062E-2</v>
      </c>
      <c r="BS91">
        <f t="shared" si="53"/>
        <v>0.13413527932810915</v>
      </c>
      <c r="BT91">
        <f t="shared" si="53"/>
        <v>0.10136945254928108</v>
      </c>
      <c r="BU91">
        <f t="shared" si="53"/>
        <v>0</v>
      </c>
      <c r="BV91">
        <f t="shared" si="53"/>
        <v>0</v>
      </c>
      <c r="BW91">
        <f t="shared" si="53"/>
        <v>0</v>
      </c>
      <c r="BZ91" t="str">
        <f t="shared" si="68"/>
        <v/>
      </c>
      <c r="CA91">
        <f t="shared" si="68"/>
        <v>4.6375845896964698</v>
      </c>
      <c r="CB91">
        <f t="shared" si="68"/>
        <v>4.5928180846508573</v>
      </c>
      <c r="CC91">
        <f t="shared" si="68"/>
        <v>4.5783481283382788</v>
      </c>
      <c r="CD91" t="str">
        <f t="shared" si="68"/>
        <v/>
      </c>
      <c r="CE91" t="str">
        <f t="shared" si="68"/>
        <v/>
      </c>
      <c r="CF91" t="str">
        <f t="shared" si="68"/>
        <v/>
      </c>
      <c r="CI91" t="str">
        <f t="shared" si="58"/>
        <v/>
      </c>
      <c r="CJ91" t="str">
        <f t="shared" si="58"/>
        <v/>
      </c>
      <c r="CK91">
        <f t="shared" si="54"/>
        <v>4.5928180846508573</v>
      </c>
      <c r="CL91" t="str">
        <f t="shared" si="54"/>
        <v/>
      </c>
      <c r="CM91" t="str">
        <f t="shared" si="54"/>
        <v/>
      </c>
      <c r="CN91" t="str">
        <f t="shared" si="54"/>
        <v/>
      </c>
      <c r="CO91" t="str">
        <f t="shared" si="54"/>
        <v/>
      </c>
      <c r="CQ91">
        <f t="shared" si="69"/>
        <v>4.5928180846508573</v>
      </c>
      <c r="CW91" t="str">
        <f t="shared" si="70"/>
        <v/>
      </c>
      <c r="CX91" t="str">
        <f t="shared" si="70"/>
        <v/>
      </c>
      <c r="CY91">
        <f t="shared" si="70"/>
        <v>0.2069796567629808</v>
      </c>
      <c r="CZ91">
        <f t="shared" si="70"/>
        <v>6.1121079456990732E-2</v>
      </c>
      <c r="DA91" t="str">
        <f t="shared" si="70"/>
        <v/>
      </c>
      <c r="DB91" t="str">
        <f t="shared" si="70"/>
        <v/>
      </c>
      <c r="DC91" t="str">
        <f t="shared" si="70"/>
        <v/>
      </c>
      <c r="DD91" t="str">
        <f t="shared" si="45"/>
        <v/>
      </c>
      <c r="DE91" t="str">
        <f t="shared" si="71"/>
        <v/>
      </c>
      <c r="DI91" t="str">
        <f t="shared" si="59"/>
        <v/>
      </c>
      <c r="DJ91">
        <f t="shared" si="59"/>
        <v>0.2069796567629808</v>
      </c>
      <c r="DK91">
        <f t="shared" si="55"/>
        <v>9.6750608855621187E-2</v>
      </c>
      <c r="DL91">
        <f t="shared" si="55"/>
        <v>6.1121079456990732E-2</v>
      </c>
      <c r="DM91" t="str">
        <f t="shared" si="55"/>
        <v/>
      </c>
      <c r="DN91" t="str">
        <f t="shared" si="55"/>
        <v/>
      </c>
      <c r="DO91" t="str">
        <f t="shared" si="55"/>
        <v/>
      </c>
      <c r="DS91" t="str">
        <f t="shared" si="60"/>
        <v/>
      </c>
      <c r="DT91" t="str">
        <f t="shared" si="60"/>
        <v/>
      </c>
      <c r="DU91">
        <f t="shared" si="56"/>
        <v>9.6750608855621187E-2</v>
      </c>
      <c r="DV91" t="str">
        <f t="shared" si="56"/>
        <v/>
      </c>
      <c r="DW91" t="str">
        <f t="shared" si="56"/>
        <v/>
      </c>
      <c r="DX91" t="str">
        <f t="shared" si="56"/>
        <v/>
      </c>
      <c r="DY91" t="str">
        <f t="shared" si="56"/>
        <v/>
      </c>
      <c r="EA91">
        <f t="shared" si="78"/>
        <v>9.6750608855621187E-2</v>
      </c>
      <c r="EC91">
        <f t="shared" si="79"/>
        <v>4.6550225518649615</v>
      </c>
      <c r="ED91">
        <f t="shared" si="80"/>
        <v>4.5325596850291534</v>
      </c>
      <c r="EE91">
        <f t="shared" si="81"/>
        <v>4.5013973263908396</v>
      </c>
      <c r="EF91">
        <v>0.64293618355343107</v>
      </c>
      <c r="EG91">
        <v>-0.62282191641425555</v>
      </c>
      <c r="EH91">
        <v>-0.94491145163172208</v>
      </c>
      <c r="EJ91">
        <f t="shared" ca="1" si="72"/>
        <v>-0.56227613068912385</v>
      </c>
      <c r="EK91">
        <f t="shared" ca="1" si="72"/>
        <v>-0.89723917451474067</v>
      </c>
      <c r="EL91">
        <f t="shared" ca="1" si="72"/>
        <v>0.51375144193001276</v>
      </c>
      <c r="EM91">
        <f t="shared" ca="1" si="82"/>
        <v>1</v>
      </c>
      <c r="EN91">
        <f t="shared" ca="1" si="82"/>
        <v>1</v>
      </c>
      <c r="EO91">
        <f t="shared" ca="1" si="82"/>
        <v>2</v>
      </c>
    </row>
    <row r="92" spans="1:145">
      <c r="A92">
        <v>73</v>
      </c>
      <c r="B92">
        <f t="shared" si="73"/>
        <v>21.7265625</v>
      </c>
      <c r="C92">
        <f t="shared" si="74"/>
        <v>0.12092937964470721</v>
      </c>
      <c r="D92">
        <f t="shared" si="75"/>
        <v>4.7935672642310108</v>
      </c>
      <c r="E92">
        <f t="shared" si="76"/>
        <v>0.10705657982738179</v>
      </c>
      <c r="H92">
        <v>1.6863E-2</v>
      </c>
      <c r="I92">
        <v>6.0651279999999996</v>
      </c>
      <c r="J92">
        <v>1.300073</v>
      </c>
      <c r="K92">
        <v>8.447514</v>
      </c>
      <c r="L92">
        <v>1.9963850000000001</v>
      </c>
      <c r="M92">
        <v>2.7195140000000002</v>
      </c>
      <c r="N92">
        <v>1.300073</v>
      </c>
      <c r="O92">
        <v>3.5684749999999998</v>
      </c>
      <c r="R92">
        <v>7.3771040000000001</v>
      </c>
      <c r="S92">
        <v>4.0401490000000004</v>
      </c>
      <c r="T92">
        <v>3.3482059999999998</v>
      </c>
      <c r="W92">
        <f t="shared" si="77"/>
        <v>-1.6863E-2</v>
      </c>
      <c r="X92">
        <f t="shared" si="61"/>
        <v>6.0482649999999998</v>
      </c>
      <c r="Y92">
        <f t="shared" si="61"/>
        <v>1.28321</v>
      </c>
      <c r="Z92">
        <f t="shared" si="61"/>
        <v>8.4306509999999992</v>
      </c>
      <c r="AA92">
        <f t="shared" si="61"/>
        <v>1.979522</v>
      </c>
      <c r="AB92">
        <f t="shared" si="61"/>
        <v>2.7026510000000004</v>
      </c>
      <c r="AC92">
        <f t="shared" si="61"/>
        <v>1.28321</v>
      </c>
      <c r="AD92">
        <f t="shared" si="61"/>
        <v>3.551612</v>
      </c>
      <c r="AE92" t="str">
        <f t="shared" si="61"/>
        <v/>
      </c>
      <c r="AF92" t="str">
        <f t="shared" si="61"/>
        <v/>
      </c>
      <c r="AG92">
        <f t="shared" si="61"/>
        <v>7.3602410000000003</v>
      </c>
      <c r="AH92">
        <f t="shared" si="61"/>
        <v>4.0232860000000006</v>
      </c>
      <c r="AI92">
        <f t="shared" si="61"/>
        <v>3.3313429999999999</v>
      </c>
      <c r="AM92" t="str">
        <f t="shared" si="65"/>
        <v/>
      </c>
      <c r="AN92" t="str">
        <f t="shared" si="65"/>
        <v/>
      </c>
      <c r="AO92">
        <f t="shared" si="65"/>
        <v>8.4306509999999992</v>
      </c>
      <c r="AP92">
        <f t="shared" si="65"/>
        <v>1.979522</v>
      </c>
      <c r="AQ92" t="str">
        <f t="shared" si="65"/>
        <v/>
      </c>
      <c r="AR92" t="str">
        <f t="shared" si="65"/>
        <v/>
      </c>
      <c r="AS92" t="str">
        <f t="shared" si="65"/>
        <v/>
      </c>
      <c r="AT92" t="str">
        <f t="shared" si="65"/>
        <v/>
      </c>
      <c r="AW92" t="str">
        <f t="shared" si="66"/>
        <v/>
      </c>
      <c r="AX92" t="str">
        <f t="shared" si="66"/>
        <v/>
      </c>
      <c r="AY92">
        <f t="shared" si="66"/>
        <v>4.8133175701229387</v>
      </c>
      <c r="AZ92">
        <f t="shared" si="66"/>
        <v>4.788932385810968</v>
      </c>
      <c r="BA92" t="str">
        <f t="shared" si="66"/>
        <v/>
      </c>
      <c r="BB92" t="str">
        <f t="shared" si="66"/>
        <v/>
      </c>
      <c r="BC92" t="str">
        <f t="shared" si="66"/>
        <v/>
      </c>
      <c r="BD92" t="str">
        <f t="shared" si="66"/>
        <v/>
      </c>
      <c r="BG92">
        <f t="shared" si="67"/>
        <v>0</v>
      </c>
      <c r="BH92">
        <f t="shared" si="67"/>
        <v>0</v>
      </c>
      <c r="BI92">
        <f t="shared" si="67"/>
        <v>2.3225885522575741E-2</v>
      </c>
      <c r="BJ92">
        <f t="shared" si="67"/>
        <v>9.8970955030447297E-2</v>
      </c>
      <c r="BK92">
        <f t="shared" si="67"/>
        <v>0</v>
      </c>
      <c r="BL92">
        <f t="shared" si="67"/>
        <v>0</v>
      </c>
      <c r="BM92">
        <f t="shared" si="67"/>
        <v>0</v>
      </c>
      <c r="BN92">
        <f t="shared" si="67"/>
        <v>0</v>
      </c>
      <c r="BQ92">
        <f t="shared" si="57"/>
        <v>0</v>
      </c>
      <c r="BR92">
        <f t="shared" si="57"/>
        <v>2.3225885522575741E-2</v>
      </c>
      <c r="BS92">
        <f t="shared" si="53"/>
        <v>0.12219684055302305</v>
      </c>
      <c r="BT92">
        <f t="shared" si="53"/>
        <v>9.8970955030447297E-2</v>
      </c>
      <c r="BU92">
        <f t="shared" si="53"/>
        <v>0</v>
      </c>
      <c r="BV92">
        <f t="shared" si="53"/>
        <v>0</v>
      </c>
      <c r="BW92">
        <f t="shared" si="53"/>
        <v>0</v>
      </c>
      <c r="BZ92" t="str">
        <f t="shared" si="68"/>
        <v/>
      </c>
      <c r="CA92">
        <f t="shared" si="68"/>
        <v>4.8133175701229387</v>
      </c>
      <c r="CB92">
        <f t="shared" si="68"/>
        <v>4.7935672642310108</v>
      </c>
      <c r="CC92">
        <f t="shared" si="68"/>
        <v>4.788932385810968</v>
      </c>
      <c r="CD92" t="str">
        <f t="shared" si="68"/>
        <v/>
      </c>
      <c r="CE92" t="str">
        <f t="shared" si="68"/>
        <v/>
      </c>
      <c r="CF92" t="str">
        <f t="shared" si="68"/>
        <v/>
      </c>
      <c r="CI92" t="str">
        <f t="shared" si="58"/>
        <v/>
      </c>
      <c r="CJ92" t="str">
        <f t="shared" si="58"/>
        <v/>
      </c>
      <c r="CK92">
        <f t="shared" si="54"/>
        <v>4.7935672642310108</v>
      </c>
      <c r="CL92" t="str">
        <f t="shared" si="54"/>
        <v/>
      </c>
      <c r="CM92" t="str">
        <f t="shared" si="54"/>
        <v/>
      </c>
      <c r="CN92" t="str">
        <f t="shared" si="54"/>
        <v/>
      </c>
      <c r="CO92" t="str">
        <f t="shared" si="54"/>
        <v/>
      </c>
      <c r="CQ92">
        <f t="shared" si="69"/>
        <v>4.7935672642310108</v>
      </c>
      <c r="CW92" t="str">
        <f t="shared" si="70"/>
        <v/>
      </c>
      <c r="CX92" t="str">
        <f t="shared" si="70"/>
        <v/>
      </c>
      <c r="CY92">
        <f t="shared" si="70"/>
        <v>0.2956022321640242</v>
      </c>
      <c r="CZ92">
        <f t="shared" si="70"/>
        <v>6.2809863852952424E-2</v>
      </c>
      <c r="DA92" t="str">
        <f t="shared" si="70"/>
        <v/>
      </c>
      <c r="DB92" t="str">
        <f t="shared" si="70"/>
        <v/>
      </c>
      <c r="DC92" t="str">
        <f t="shared" si="70"/>
        <v/>
      </c>
      <c r="DD92" t="str">
        <f t="shared" si="45"/>
        <v/>
      </c>
      <c r="DE92" t="str">
        <f t="shared" si="71"/>
        <v/>
      </c>
      <c r="DI92" t="str">
        <f t="shared" si="59"/>
        <v/>
      </c>
      <c r="DJ92">
        <f t="shared" si="59"/>
        <v>0.2956022321640242</v>
      </c>
      <c r="DK92">
        <f t="shared" si="55"/>
        <v>0.10705657982738179</v>
      </c>
      <c r="DL92">
        <f t="shared" si="55"/>
        <v>6.2809863852952424E-2</v>
      </c>
      <c r="DM92" t="str">
        <f t="shared" si="55"/>
        <v/>
      </c>
      <c r="DN92" t="str">
        <f t="shared" si="55"/>
        <v/>
      </c>
      <c r="DO92" t="str">
        <f t="shared" si="55"/>
        <v/>
      </c>
      <c r="DS92" t="str">
        <f t="shared" si="60"/>
        <v/>
      </c>
      <c r="DT92" t="str">
        <f t="shared" si="60"/>
        <v/>
      </c>
      <c r="DU92">
        <f t="shared" si="56"/>
        <v>0.10705657982738179</v>
      </c>
      <c r="DV92" t="str">
        <f t="shared" si="56"/>
        <v/>
      </c>
      <c r="DW92" t="str">
        <f t="shared" si="56"/>
        <v/>
      </c>
      <c r="DX92" t="str">
        <f t="shared" si="56"/>
        <v/>
      </c>
      <c r="DY92" t="str">
        <f t="shared" si="56"/>
        <v/>
      </c>
      <c r="EA92">
        <f t="shared" si="78"/>
        <v>0.10705657982738179</v>
      </c>
      <c r="EC92">
        <f t="shared" si="79"/>
        <v>4.7564349646893964</v>
      </c>
      <c r="ED92">
        <f t="shared" si="80"/>
        <v>4.7158969260945405</v>
      </c>
      <c r="EE92">
        <f t="shared" si="81"/>
        <v>4.6988396759332369</v>
      </c>
      <c r="EF92">
        <v>-0.34684742966277127</v>
      </c>
      <c r="EG92">
        <v>-0.72550737434080237</v>
      </c>
      <c r="EH92">
        <v>-0.88483667655470344</v>
      </c>
      <c r="EJ92">
        <f t="shared" ca="1" si="72"/>
        <v>-0.3458481339876146</v>
      </c>
      <c r="EK92">
        <f t="shared" ca="1" si="72"/>
        <v>0.12094274462720178</v>
      </c>
      <c r="EL92">
        <f t="shared" ca="1" si="72"/>
        <v>-0.76211428623506172</v>
      </c>
      <c r="EM92">
        <f t="shared" ca="1" si="82"/>
        <v>1</v>
      </c>
      <c r="EN92">
        <f t="shared" ca="1" si="82"/>
        <v>2</v>
      </c>
      <c r="EO92">
        <f t="shared" ca="1" si="82"/>
        <v>1</v>
      </c>
    </row>
    <row r="93" spans="1:145">
      <c r="A93">
        <v>74</v>
      </c>
      <c r="B93">
        <f t="shared" si="73"/>
        <v>21.9296875</v>
      </c>
      <c r="C93">
        <f t="shared" si="74"/>
        <v>0.12092937964470721</v>
      </c>
      <c r="D93">
        <f t="shared" si="75"/>
        <v>5.083244361333632</v>
      </c>
      <c r="E93">
        <f t="shared" si="76"/>
        <v>0.14061839799677306</v>
      </c>
      <c r="H93">
        <v>1.6638E-2</v>
      </c>
      <c r="I93">
        <v>6.0653980000000001</v>
      </c>
      <c r="J93">
        <v>1.2994779999999999</v>
      </c>
      <c r="K93">
        <v>8.4526629999999994</v>
      </c>
      <c r="L93">
        <v>1.9717519999999999</v>
      </c>
      <c r="M93">
        <v>2.718143</v>
      </c>
      <c r="N93">
        <v>1.2994779999999999</v>
      </c>
      <c r="O93">
        <v>3.5679110000000001</v>
      </c>
      <c r="R93">
        <v>7.36876</v>
      </c>
      <c r="S93">
        <v>4.0373539999999997</v>
      </c>
      <c r="T93">
        <v>3.343448</v>
      </c>
      <c r="W93">
        <f t="shared" si="77"/>
        <v>-1.6638E-2</v>
      </c>
      <c r="X93">
        <f t="shared" si="61"/>
        <v>6.0487599999999997</v>
      </c>
      <c r="Y93">
        <f t="shared" si="61"/>
        <v>1.28284</v>
      </c>
      <c r="Z93">
        <f t="shared" si="61"/>
        <v>8.436024999999999</v>
      </c>
      <c r="AA93">
        <f t="shared" si="61"/>
        <v>1.955114</v>
      </c>
      <c r="AB93">
        <f t="shared" si="61"/>
        <v>2.701505</v>
      </c>
      <c r="AC93">
        <f t="shared" si="61"/>
        <v>1.28284</v>
      </c>
      <c r="AD93">
        <f t="shared" si="61"/>
        <v>3.5512730000000001</v>
      </c>
      <c r="AE93" t="str">
        <f t="shared" si="61"/>
        <v/>
      </c>
      <c r="AF93" t="str">
        <f t="shared" si="61"/>
        <v/>
      </c>
      <c r="AG93">
        <f t="shared" si="61"/>
        <v>7.3521219999999996</v>
      </c>
      <c r="AH93">
        <f t="shared" si="61"/>
        <v>4.0207159999999993</v>
      </c>
      <c r="AI93">
        <f t="shared" si="61"/>
        <v>3.32681</v>
      </c>
      <c r="AM93" t="str">
        <f t="shared" si="65"/>
        <v/>
      </c>
      <c r="AN93" t="str">
        <f t="shared" si="65"/>
        <v/>
      </c>
      <c r="AO93">
        <f t="shared" si="65"/>
        <v>8.436024999999999</v>
      </c>
      <c r="AP93">
        <f t="shared" si="65"/>
        <v>1.955114</v>
      </c>
      <c r="AQ93">
        <f t="shared" si="65"/>
        <v>2.701505</v>
      </c>
      <c r="AR93" t="str">
        <f t="shared" si="65"/>
        <v/>
      </c>
      <c r="AS93" t="str">
        <f t="shared" si="65"/>
        <v/>
      </c>
      <c r="AT93" t="str">
        <f t="shared" si="65"/>
        <v/>
      </c>
      <c r="AW93" t="str">
        <f t="shared" si="66"/>
        <v/>
      </c>
      <c r="AX93" t="str">
        <f t="shared" si="66"/>
        <v/>
      </c>
      <c r="AY93">
        <f t="shared" si="66"/>
        <v>5.1283310131909419</v>
      </c>
      <c r="AZ93">
        <f t="shared" si="66"/>
        <v>5.0561193700589131</v>
      </c>
      <c r="BA93">
        <f t="shared" si="66"/>
        <v>5.2504528155786669</v>
      </c>
      <c r="BB93" t="str">
        <f t="shared" si="66"/>
        <v/>
      </c>
      <c r="BC93" t="str">
        <f t="shared" si="66"/>
        <v/>
      </c>
      <c r="BD93" t="str">
        <f t="shared" si="66"/>
        <v/>
      </c>
      <c r="BG93">
        <f t="shared" si="67"/>
        <v>0</v>
      </c>
      <c r="BH93">
        <f t="shared" si="67"/>
        <v>0</v>
      </c>
      <c r="BI93">
        <f t="shared" si="67"/>
        <v>1.1995173542739955E-2</v>
      </c>
      <c r="BJ93">
        <f t="shared" si="67"/>
        <v>8.1709157402318183E-2</v>
      </c>
      <c r="BK93">
        <f t="shared" si="67"/>
        <v>1.3255072487869774E-2</v>
      </c>
      <c r="BL93">
        <f t="shared" si="67"/>
        <v>0</v>
      </c>
      <c r="BM93">
        <f t="shared" si="67"/>
        <v>0</v>
      </c>
      <c r="BN93">
        <f t="shared" si="67"/>
        <v>0</v>
      </c>
      <c r="BQ93">
        <f t="shared" si="57"/>
        <v>0</v>
      </c>
      <c r="BR93">
        <f t="shared" si="57"/>
        <v>1.1995173542739955E-2</v>
      </c>
      <c r="BS93">
        <f t="shared" si="53"/>
        <v>9.3704330945058145E-2</v>
      </c>
      <c r="BT93">
        <f t="shared" si="53"/>
        <v>9.4964229890187962E-2</v>
      </c>
      <c r="BU93">
        <f t="shared" si="53"/>
        <v>1.3255072487869774E-2</v>
      </c>
      <c r="BV93">
        <f t="shared" si="53"/>
        <v>0</v>
      </c>
      <c r="BW93">
        <f t="shared" si="53"/>
        <v>0</v>
      </c>
      <c r="BZ93" t="str">
        <f t="shared" si="68"/>
        <v/>
      </c>
      <c r="CA93">
        <f t="shared" si="68"/>
        <v>5.1283310131909419</v>
      </c>
      <c r="CB93">
        <f t="shared" si="68"/>
        <v>5.0653632457948481</v>
      </c>
      <c r="CC93">
        <f t="shared" si="68"/>
        <v>5.083244361333632</v>
      </c>
      <c r="CD93">
        <f t="shared" si="68"/>
        <v>5.2504528155786669</v>
      </c>
      <c r="CE93" t="str">
        <f t="shared" si="68"/>
        <v/>
      </c>
      <c r="CF93" t="str">
        <f t="shared" si="68"/>
        <v/>
      </c>
      <c r="CI93" t="str">
        <f t="shared" si="58"/>
        <v/>
      </c>
      <c r="CJ93" t="str">
        <f t="shared" si="58"/>
        <v/>
      </c>
      <c r="CK93" t="str">
        <f t="shared" si="54"/>
        <v/>
      </c>
      <c r="CL93">
        <f t="shared" si="54"/>
        <v>5.083244361333632</v>
      </c>
      <c r="CM93" t="str">
        <f t="shared" si="54"/>
        <v/>
      </c>
      <c r="CN93" t="str">
        <f t="shared" si="54"/>
        <v/>
      </c>
      <c r="CO93" t="str">
        <f t="shared" si="54"/>
        <v/>
      </c>
      <c r="CQ93">
        <f t="shared" si="69"/>
        <v>5.083244361333632</v>
      </c>
      <c r="CW93" t="str">
        <f t="shared" si="70"/>
        <v/>
      </c>
      <c r="CX93" t="str">
        <f t="shared" si="70"/>
        <v/>
      </c>
      <c r="CY93">
        <f t="shared" si="70"/>
        <v>0.58059247696331906</v>
      </c>
      <c r="CZ93">
        <f t="shared" si="70"/>
        <v>7.7891005605694952E-2</v>
      </c>
      <c r="DA93">
        <f t="shared" si="70"/>
        <v>0.5272931885729869</v>
      </c>
      <c r="DB93" t="str">
        <f t="shared" si="70"/>
        <v/>
      </c>
      <c r="DC93" t="str">
        <f t="shared" si="70"/>
        <v/>
      </c>
      <c r="DD93" t="str">
        <f t="shared" si="45"/>
        <v/>
      </c>
      <c r="DE93" t="str">
        <f t="shared" si="71"/>
        <v/>
      </c>
      <c r="DI93" t="str">
        <f t="shared" si="59"/>
        <v/>
      </c>
      <c r="DJ93">
        <f t="shared" si="59"/>
        <v>0.58059247696331906</v>
      </c>
      <c r="DK93">
        <f t="shared" si="55"/>
        <v>0.14224226160752262</v>
      </c>
      <c r="DL93">
        <f t="shared" si="55"/>
        <v>0.14061839799677306</v>
      </c>
      <c r="DM93">
        <f t="shared" si="55"/>
        <v>0.5272931885729869</v>
      </c>
      <c r="DN93" t="str">
        <f t="shared" si="55"/>
        <v/>
      </c>
      <c r="DO93" t="str">
        <f t="shared" si="55"/>
        <v/>
      </c>
      <c r="DS93" t="str">
        <f t="shared" si="60"/>
        <v/>
      </c>
      <c r="DT93" t="str">
        <f t="shared" si="60"/>
        <v/>
      </c>
      <c r="DU93" t="str">
        <f t="shared" si="56"/>
        <v/>
      </c>
      <c r="DV93">
        <f t="shared" si="56"/>
        <v>0.14061839799677306</v>
      </c>
      <c r="DW93" t="str">
        <f t="shared" si="56"/>
        <v/>
      </c>
      <c r="DX93" t="str">
        <f t="shared" si="56"/>
        <v/>
      </c>
      <c r="DY93" t="str">
        <f t="shared" si="56"/>
        <v/>
      </c>
      <c r="EA93">
        <f t="shared" si="78"/>
        <v>0.14061839799677306</v>
      </c>
      <c r="EC93">
        <f t="shared" si="79"/>
        <v>4.9607917353534754</v>
      </c>
      <c r="ED93">
        <f t="shared" si="80"/>
        <v>5.1932670752103265</v>
      </c>
      <c r="EE93">
        <f t="shared" si="81"/>
        <v>5.181744179031269</v>
      </c>
      <c r="EF93">
        <v>-0.87081511185305227</v>
      </c>
      <c r="EG93">
        <v>0.78242047586987173</v>
      </c>
      <c r="EH93">
        <v>0.70047603372566536</v>
      </c>
      <c r="EJ93">
        <f t="shared" ca="1" si="72"/>
        <v>0.4383087783174654</v>
      </c>
      <c r="EK93">
        <f t="shared" ca="1" si="72"/>
        <v>-0.47737672485154226</v>
      </c>
      <c r="EL93">
        <f t="shared" ca="1" si="72"/>
        <v>-0.1909700145241241</v>
      </c>
      <c r="EM93">
        <f t="shared" ca="1" si="82"/>
        <v>2</v>
      </c>
      <c r="EN93">
        <f t="shared" ca="1" si="82"/>
        <v>1</v>
      </c>
      <c r="EO93">
        <f t="shared" ca="1" si="82"/>
        <v>1</v>
      </c>
    </row>
    <row r="94" spans="1:145">
      <c r="A94">
        <v>75</v>
      </c>
      <c r="B94">
        <f t="shared" si="73"/>
        <v>22.1328125</v>
      </c>
      <c r="C94">
        <f t="shared" si="74"/>
        <v>0.12092937964470721</v>
      </c>
      <c r="D94">
        <f t="shared" si="75"/>
        <v>5.3960489093089006</v>
      </c>
      <c r="E94">
        <f t="shared" si="76"/>
        <v>0.18155302595871406</v>
      </c>
      <c r="H94">
        <v>1.6485E-2</v>
      </c>
      <c r="I94">
        <v>6.0661339999999999</v>
      </c>
      <c r="J94">
        <v>1.2982959999999999</v>
      </c>
      <c r="K94">
        <v>8.4565319999999993</v>
      </c>
      <c r="L94">
        <v>1.9501980000000001</v>
      </c>
      <c r="M94">
        <v>2.714499</v>
      </c>
      <c r="N94">
        <v>1.2982959999999999</v>
      </c>
      <c r="O94">
        <v>3.5675270000000001</v>
      </c>
      <c r="R94">
        <v>7.358765</v>
      </c>
      <c r="S94">
        <v>4.0343580000000001</v>
      </c>
      <c r="T94">
        <v>3.3359749999999999</v>
      </c>
      <c r="W94">
        <f t="shared" si="77"/>
        <v>-1.6485E-2</v>
      </c>
      <c r="X94">
        <f t="shared" si="61"/>
        <v>6.0496489999999996</v>
      </c>
      <c r="Y94">
        <f t="shared" si="61"/>
        <v>1.2818109999999998</v>
      </c>
      <c r="Z94">
        <f t="shared" si="61"/>
        <v>8.4400469999999999</v>
      </c>
      <c r="AA94">
        <f t="shared" si="61"/>
        <v>1.933713</v>
      </c>
      <c r="AB94">
        <f t="shared" si="61"/>
        <v>2.6980140000000001</v>
      </c>
      <c r="AC94">
        <f t="shared" si="61"/>
        <v>1.2818109999999998</v>
      </c>
      <c r="AD94">
        <f t="shared" si="61"/>
        <v>3.5510420000000003</v>
      </c>
      <c r="AE94" t="str">
        <f t="shared" si="61"/>
        <v/>
      </c>
      <c r="AF94" t="str">
        <f t="shared" si="61"/>
        <v/>
      </c>
      <c r="AG94">
        <f t="shared" si="61"/>
        <v>7.3422799999999997</v>
      </c>
      <c r="AH94">
        <f t="shared" si="61"/>
        <v>4.0178729999999998</v>
      </c>
      <c r="AI94">
        <f t="shared" si="61"/>
        <v>3.3194900000000001</v>
      </c>
      <c r="AM94" t="str">
        <f t="shared" si="65"/>
        <v/>
      </c>
      <c r="AN94" t="str">
        <f t="shared" si="65"/>
        <v/>
      </c>
      <c r="AO94" t="str">
        <f t="shared" si="65"/>
        <v/>
      </c>
      <c r="AP94">
        <f t="shared" si="65"/>
        <v>1.933713</v>
      </c>
      <c r="AQ94">
        <f t="shared" si="65"/>
        <v>2.6980140000000001</v>
      </c>
      <c r="AR94" t="str">
        <f t="shared" si="65"/>
        <v/>
      </c>
      <c r="AS94" t="str">
        <f t="shared" si="65"/>
        <v/>
      </c>
      <c r="AT94" t="str">
        <f t="shared" si="65"/>
        <v/>
      </c>
      <c r="AW94" t="str">
        <f t="shared" si="66"/>
        <v/>
      </c>
      <c r="AX94" t="str">
        <f t="shared" si="66"/>
        <v/>
      </c>
      <c r="AY94" t="str">
        <f t="shared" si="66"/>
        <v/>
      </c>
      <c r="AZ94">
        <f t="shared" si="66"/>
        <v>5.3718401211584688</v>
      </c>
      <c r="BA94">
        <f t="shared" si="66"/>
        <v>5.4586770723654965</v>
      </c>
      <c r="BB94" t="str">
        <f t="shared" si="66"/>
        <v/>
      </c>
      <c r="BC94" t="str">
        <f t="shared" si="66"/>
        <v/>
      </c>
      <c r="BD94" t="str">
        <f t="shared" si="66"/>
        <v/>
      </c>
      <c r="BG94">
        <f t="shared" si="67"/>
        <v>0</v>
      </c>
      <c r="BH94">
        <f t="shared" si="67"/>
        <v>0</v>
      </c>
      <c r="BI94">
        <f t="shared" si="67"/>
        <v>0</v>
      </c>
      <c r="BJ94">
        <f t="shared" si="67"/>
        <v>5.3820528100651195E-2</v>
      </c>
      <c r="BK94">
        <f t="shared" si="67"/>
        <v>2.0804214898583525E-2</v>
      </c>
      <c r="BL94">
        <f t="shared" si="67"/>
        <v>0</v>
      </c>
      <c r="BM94">
        <f t="shared" si="67"/>
        <v>0</v>
      </c>
      <c r="BN94">
        <f t="shared" si="67"/>
        <v>0</v>
      </c>
      <c r="BQ94">
        <f t="shared" si="57"/>
        <v>0</v>
      </c>
      <c r="BR94">
        <f t="shared" si="57"/>
        <v>0</v>
      </c>
      <c r="BS94">
        <f t="shared" si="53"/>
        <v>5.3820528100651195E-2</v>
      </c>
      <c r="BT94">
        <f t="shared" si="53"/>
        <v>7.4624742999234717E-2</v>
      </c>
      <c r="BU94">
        <f t="shared" si="53"/>
        <v>2.0804214898583525E-2</v>
      </c>
      <c r="BV94">
        <f t="shared" si="53"/>
        <v>0</v>
      </c>
      <c r="BW94">
        <f t="shared" si="53"/>
        <v>0</v>
      </c>
      <c r="BZ94" t="str">
        <f t="shared" si="68"/>
        <v/>
      </c>
      <c r="CA94" t="str">
        <f t="shared" si="68"/>
        <v/>
      </c>
      <c r="CB94">
        <f t="shared" si="68"/>
        <v>5.3718401211584688</v>
      </c>
      <c r="CC94">
        <f t="shared" si="68"/>
        <v>5.3960489093089006</v>
      </c>
      <c r="CD94">
        <f t="shared" si="68"/>
        <v>5.4586770723654965</v>
      </c>
      <c r="CE94" t="str">
        <f t="shared" si="68"/>
        <v/>
      </c>
      <c r="CF94" t="str">
        <f t="shared" si="68"/>
        <v/>
      </c>
      <c r="CI94" t="str">
        <f t="shared" si="58"/>
        <v/>
      </c>
      <c r="CJ94" t="str">
        <f t="shared" si="58"/>
        <v/>
      </c>
      <c r="CK94" t="str">
        <f t="shared" si="54"/>
        <v/>
      </c>
      <c r="CL94">
        <f t="shared" si="54"/>
        <v>5.3960489093089006</v>
      </c>
      <c r="CM94" t="str">
        <f t="shared" si="54"/>
        <v/>
      </c>
      <c r="CN94" t="str">
        <f t="shared" si="54"/>
        <v/>
      </c>
      <c r="CO94" t="str">
        <f t="shared" si="54"/>
        <v/>
      </c>
      <c r="CQ94">
        <f t="shared" si="69"/>
        <v>5.3960489093089006</v>
      </c>
      <c r="CW94" t="str">
        <f t="shared" si="70"/>
        <v/>
      </c>
      <c r="CX94" t="str">
        <f t="shared" si="70"/>
        <v/>
      </c>
      <c r="CY94" t="str">
        <f t="shared" si="70"/>
        <v/>
      </c>
      <c r="CZ94">
        <f t="shared" si="70"/>
        <v>0.12271101358179692</v>
      </c>
      <c r="DA94">
        <f t="shared" si="70"/>
        <v>0.3337773803055995</v>
      </c>
      <c r="DB94" t="str">
        <f t="shared" si="70"/>
        <v/>
      </c>
      <c r="DC94" t="str">
        <f t="shared" si="70"/>
        <v/>
      </c>
      <c r="DD94" t="str">
        <f t="shared" si="45"/>
        <v/>
      </c>
      <c r="DE94" t="str">
        <f t="shared" si="71"/>
        <v/>
      </c>
      <c r="DI94" t="str">
        <f t="shared" si="59"/>
        <v/>
      </c>
      <c r="DJ94" t="str">
        <f t="shared" si="59"/>
        <v/>
      </c>
      <c r="DK94">
        <f t="shared" si="55"/>
        <v>0.12271101358179692</v>
      </c>
      <c r="DL94">
        <f t="shared" si="55"/>
        <v>0.18155302595871406</v>
      </c>
      <c r="DM94">
        <f t="shared" si="55"/>
        <v>0.3337773803055995</v>
      </c>
      <c r="DN94" t="str">
        <f t="shared" si="55"/>
        <v/>
      </c>
      <c r="DO94" t="str">
        <f t="shared" si="55"/>
        <v/>
      </c>
      <c r="DS94" t="str">
        <f t="shared" si="60"/>
        <v/>
      </c>
      <c r="DT94" t="str">
        <f t="shared" si="60"/>
        <v/>
      </c>
      <c r="DU94" t="str">
        <f t="shared" si="56"/>
        <v/>
      </c>
      <c r="DV94">
        <f t="shared" si="56"/>
        <v>0.18155302595871406</v>
      </c>
      <c r="DW94" t="str">
        <f t="shared" si="56"/>
        <v/>
      </c>
      <c r="DX94" t="str">
        <f t="shared" si="56"/>
        <v/>
      </c>
      <c r="DY94" t="str">
        <f t="shared" si="56"/>
        <v/>
      </c>
      <c r="EA94">
        <f t="shared" si="78"/>
        <v>0.18155302595871406</v>
      </c>
      <c r="EC94">
        <f t="shared" si="79"/>
        <v>5.4204411429129777</v>
      </c>
      <c r="ED94">
        <f t="shared" si="80"/>
        <v>5.3391295465675945</v>
      </c>
      <c r="EE94">
        <f t="shared" si="81"/>
        <v>5.3159687976711743</v>
      </c>
      <c r="EF94">
        <v>0.13435321981151893</v>
      </c>
      <c r="EG94">
        <v>-0.31351371006203721</v>
      </c>
      <c r="EH94">
        <v>-0.44108387185976494</v>
      </c>
      <c r="EJ94">
        <f t="shared" ca="1" si="72"/>
        <v>-0.84264818044806422</v>
      </c>
      <c r="EK94">
        <f t="shared" ca="1" si="72"/>
        <v>0.6236397228864643</v>
      </c>
      <c r="EL94">
        <f t="shared" ca="1" si="72"/>
        <v>0.87981254005633636</v>
      </c>
      <c r="EM94">
        <f t="shared" ca="1" si="82"/>
        <v>1</v>
      </c>
      <c r="EN94">
        <f t="shared" ca="1" si="82"/>
        <v>2</v>
      </c>
      <c r="EO94">
        <f t="shared" ca="1" si="82"/>
        <v>2</v>
      </c>
    </row>
    <row r="95" spans="1:145">
      <c r="A95">
        <v>76</v>
      </c>
      <c r="B95">
        <f t="shared" si="73"/>
        <v>22.3359375</v>
      </c>
      <c r="C95">
        <f t="shared" si="74"/>
        <v>0.12092937964470721</v>
      </c>
      <c r="D95">
        <f t="shared" si="75"/>
        <v>5.7069905644485921</v>
      </c>
      <c r="E95">
        <f t="shared" si="76"/>
        <v>0.21885054015076755</v>
      </c>
      <c r="H95">
        <v>1.5944E-2</v>
      </c>
      <c r="I95">
        <v>6.0668769999999999</v>
      </c>
      <c r="J95">
        <v>1.2960160000000001</v>
      </c>
      <c r="K95">
        <v>8.4584539999999997</v>
      </c>
      <c r="L95">
        <v>1.9354420000000001</v>
      </c>
      <c r="M95">
        <v>2.7076720000000001</v>
      </c>
      <c r="N95">
        <v>1.2960160000000001</v>
      </c>
      <c r="O95">
        <v>3.567431</v>
      </c>
      <c r="R95">
        <v>7.33101</v>
      </c>
      <c r="S95">
        <v>4.0276759999999996</v>
      </c>
      <c r="T95">
        <v>3.3183989999999999</v>
      </c>
      <c r="W95">
        <f t="shared" si="77"/>
        <v>-1.5944E-2</v>
      </c>
      <c r="X95">
        <f t="shared" si="61"/>
        <v>6.0509329999999997</v>
      </c>
      <c r="Y95">
        <f t="shared" si="61"/>
        <v>1.2800720000000001</v>
      </c>
      <c r="Z95">
        <f t="shared" si="61"/>
        <v>8.4425100000000004</v>
      </c>
      <c r="AA95">
        <f t="shared" si="61"/>
        <v>1.9194980000000001</v>
      </c>
      <c r="AB95">
        <f t="shared" si="61"/>
        <v>2.6917279999999999</v>
      </c>
      <c r="AC95">
        <f t="shared" si="61"/>
        <v>1.2800720000000001</v>
      </c>
      <c r="AD95">
        <f t="shared" si="61"/>
        <v>3.5514869999999998</v>
      </c>
      <c r="AE95" t="str">
        <f t="shared" si="61"/>
        <v/>
      </c>
      <c r="AF95" t="str">
        <f t="shared" si="61"/>
        <v/>
      </c>
      <c r="AG95">
        <f t="shared" si="61"/>
        <v>7.3150659999999998</v>
      </c>
      <c r="AH95">
        <f t="shared" si="61"/>
        <v>4.0117319999999994</v>
      </c>
      <c r="AI95">
        <f t="shared" si="61"/>
        <v>3.3024549999999997</v>
      </c>
      <c r="AM95" t="str">
        <f t="shared" si="65"/>
        <v/>
      </c>
      <c r="AN95" t="str">
        <f t="shared" si="65"/>
        <v/>
      </c>
      <c r="AO95" t="str">
        <f t="shared" si="65"/>
        <v/>
      </c>
      <c r="AP95">
        <f t="shared" si="65"/>
        <v>1.9194980000000001</v>
      </c>
      <c r="AQ95">
        <f t="shared" si="65"/>
        <v>2.6917279999999999</v>
      </c>
      <c r="AR95" t="str">
        <f t="shared" si="65"/>
        <v/>
      </c>
      <c r="AS95" t="str">
        <f t="shared" si="65"/>
        <v/>
      </c>
      <c r="AT95" t="str">
        <f t="shared" si="65"/>
        <v/>
      </c>
      <c r="AW95" t="str">
        <f t="shared" si="66"/>
        <v/>
      </c>
      <c r="AX95" t="str">
        <f t="shared" si="66"/>
        <v/>
      </c>
      <c r="AY95" t="str">
        <f t="shared" si="66"/>
        <v/>
      </c>
      <c r="AZ95">
        <f t="shared" si="66"/>
        <v>5.7237553178021328</v>
      </c>
      <c r="BA95">
        <f t="shared" si="66"/>
        <v>5.6927646375809662</v>
      </c>
      <c r="BB95" t="str">
        <f t="shared" si="66"/>
        <v/>
      </c>
      <c r="BC95" t="str">
        <f t="shared" si="66"/>
        <v/>
      </c>
      <c r="BD95" t="str">
        <f t="shared" si="66"/>
        <v/>
      </c>
      <c r="BG95">
        <f t="shared" si="67"/>
        <v>0</v>
      </c>
      <c r="BH95">
        <f t="shared" si="67"/>
        <v>0</v>
      </c>
      <c r="BI95">
        <f t="shared" si="67"/>
        <v>0</v>
      </c>
      <c r="BJ95">
        <f t="shared" si="67"/>
        <v>2.871011390832175E-2</v>
      </c>
      <c r="BK95">
        <f t="shared" si="67"/>
        <v>3.3833857217446091E-2</v>
      </c>
      <c r="BL95">
        <f t="shared" si="67"/>
        <v>0</v>
      </c>
      <c r="BM95">
        <f t="shared" si="67"/>
        <v>0</v>
      </c>
      <c r="BN95">
        <f t="shared" si="67"/>
        <v>0</v>
      </c>
      <c r="BQ95">
        <f t="shared" si="57"/>
        <v>0</v>
      </c>
      <c r="BR95">
        <f t="shared" si="57"/>
        <v>0</v>
      </c>
      <c r="BS95">
        <f t="shared" si="53"/>
        <v>2.871011390832175E-2</v>
      </c>
      <c r="BT95">
        <f t="shared" si="53"/>
        <v>6.2543971125767844E-2</v>
      </c>
      <c r="BU95">
        <f t="shared" si="53"/>
        <v>3.3833857217446091E-2</v>
      </c>
      <c r="BV95">
        <f t="shared" si="53"/>
        <v>0</v>
      </c>
      <c r="BW95">
        <f t="shared" si="53"/>
        <v>0</v>
      </c>
      <c r="BZ95" t="str">
        <f t="shared" si="68"/>
        <v/>
      </c>
      <c r="CA95" t="str">
        <f t="shared" si="68"/>
        <v/>
      </c>
      <c r="CB95">
        <f t="shared" si="68"/>
        <v>5.7237553178021328</v>
      </c>
      <c r="CC95">
        <f t="shared" si="68"/>
        <v>5.7069905644485921</v>
      </c>
      <c r="CD95">
        <f t="shared" si="68"/>
        <v>5.6927646375809662</v>
      </c>
      <c r="CE95" t="str">
        <f t="shared" si="68"/>
        <v/>
      </c>
      <c r="CF95" t="str">
        <f t="shared" si="68"/>
        <v/>
      </c>
      <c r="CI95" t="str">
        <f t="shared" si="58"/>
        <v/>
      </c>
      <c r="CJ95" t="str">
        <f t="shared" si="58"/>
        <v/>
      </c>
      <c r="CK95" t="str">
        <f t="shared" si="54"/>
        <v/>
      </c>
      <c r="CL95">
        <f t="shared" si="54"/>
        <v>5.7069905644485921</v>
      </c>
      <c r="CM95" t="str">
        <f t="shared" si="54"/>
        <v/>
      </c>
      <c r="CN95" t="str">
        <f t="shared" si="54"/>
        <v/>
      </c>
      <c r="CO95" t="str">
        <f t="shared" si="54"/>
        <v/>
      </c>
      <c r="CQ95">
        <f t="shared" si="69"/>
        <v>5.7069905644485921</v>
      </c>
      <c r="CW95" t="str">
        <f t="shared" si="70"/>
        <v/>
      </c>
      <c r="CX95" t="str">
        <f t="shared" si="70"/>
        <v/>
      </c>
      <c r="CY95" t="str">
        <f t="shared" si="70"/>
        <v/>
      </c>
      <c r="CZ95">
        <f t="shared" si="70"/>
        <v>0.23758740587513844</v>
      </c>
      <c r="DA95">
        <f t="shared" si="70"/>
        <v>0.20295115434398953</v>
      </c>
      <c r="DB95" t="str">
        <f t="shared" si="70"/>
        <v/>
      </c>
      <c r="DC95" t="str">
        <f t="shared" si="70"/>
        <v/>
      </c>
      <c r="DD95" t="str">
        <f t="shared" si="45"/>
        <v/>
      </c>
      <c r="DE95" t="str">
        <f t="shared" si="71"/>
        <v/>
      </c>
      <c r="DI95" t="str">
        <f t="shared" si="59"/>
        <v/>
      </c>
      <c r="DJ95" t="str">
        <f t="shared" si="59"/>
        <v/>
      </c>
      <c r="DK95">
        <f t="shared" si="55"/>
        <v>0.23758740587513844</v>
      </c>
      <c r="DL95">
        <f t="shared" si="55"/>
        <v>0.21885054015076755</v>
      </c>
      <c r="DM95">
        <f t="shared" si="55"/>
        <v>0.20295115434398953</v>
      </c>
      <c r="DN95" t="str">
        <f t="shared" si="55"/>
        <v/>
      </c>
      <c r="DO95" t="str">
        <f t="shared" si="55"/>
        <v/>
      </c>
      <c r="DS95" t="str">
        <f t="shared" si="60"/>
        <v/>
      </c>
      <c r="DT95" t="str">
        <f t="shared" si="60"/>
        <v/>
      </c>
      <c r="DU95" t="str">
        <f t="shared" si="56"/>
        <v/>
      </c>
      <c r="DV95">
        <f t="shared" si="56"/>
        <v>0.21885054015076755</v>
      </c>
      <c r="DW95" t="str">
        <f t="shared" si="56"/>
        <v/>
      </c>
      <c r="DX95" t="str">
        <f t="shared" si="56"/>
        <v/>
      </c>
      <c r="DY95" t="str">
        <f t="shared" si="56"/>
        <v/>
      </c>
      <c r="EA95">
        <f t="shared" si="78"/>
        <v>0.21885054015076755</v>
      </c>
      <c r="EC95">
        <f t="shared" si="79"/>
        <v>5.6239835550090564</v>
      </c>
      <c r="ED95">
        <f t="shared" si="80"/>
        <v>5.7831289304895375</v>
      </c>
      <c r="EE95">
        <f t="shared" si="81"/>
        <v>5.7227281307850264</v>
      </c>
      <c r="EF95">
        <v>-0.37928629000573588</v>
      </c>
      <c r="EG95">
        <v>0.3479012022930964</v>
      </c>
      <c r="EH95">
        <v>7.1910109637345232E-2</v>
      </c>
      <c r="EJ95">
        <f t="shared" ca="1" si="72"/>
        <v>-9.599658239223674E-2</v>
      </c>
      <c r="EK95">
        <f t="shared" ca="1" si="72"/>
        <v>-0.4127941940280988</v>
      </c>
      <c r="EL95">
        <f t="shared" ca="1" si="72"/>
        <v>-0.3114835803267807</v>
      </c>
      <c r="EM95">
        <f t="shared" ca="1" si="82"/>
        <v>1</v>
      </c>
      <c r="EN95">
        <f t="shared" ca="1" si="82"/>
        <v>1</v>
      </c>
      <c r="EO95">
        <f t="shared" ca="1" si="82"/>
        <v>1</v>
      </c>
    </row>
    <row r="96" spans="1:145">
      <c r="A96">
        <v>77</v>
      </c>
      <c r="B96">
        <f t="shared" si="73"/>
        <v>22.5390625</v>
      </c>
      <c r="C96">
        <f t="shared" si="74"/>
        <v>0.12092937964470721</v>
      </c>
      <c r="D96">
        <f t="shared" si="75"/>
        <v>5.9627613433188431</v>
      </c>
      <c r="E96">
        <f t="shared" si="76"/>
        <v>0.18691536601456743</v>
      </c>
      <c r="H96">
        <v>1.6877E-2</v>
      </c>
      <c r="I96">
        <v>6.0656189999999999</v>
      </c>
      <c r="J96">
        <v>1.293744</v>
      </c>
      <c r="K96">
        <v>8.4569349999999996</v>
      </c>
      <c r="L96">
        <v>1.930577</v>
      </c>
      <c r="M96">
        <v>2.6969240000000001</v>
      </c>
      <c r="N96">
        <v>1.293744</v>
      </c>
      <c r="O96">
        <v>3.567186</v>
      </c>
      <c r="R96">
        <v>7.2767489999999997</v>
      </c>
      <c r="S96">
        <v>4.0211249999999996</v>
      </c>
      <c r="T96">
        <v>3.280869</v>
      </c>
      <c r="W96">
        <f t="shared" si="77"/>
        <v>-1.6877E-2</v>
      </c>
      <c r="X96">
        <f t="shared" si="61"/>
        <v>6.0487419999999998</v>
      </c>
      <c r="Y96">
        <f t="shared" si="61"/>
        <v>1.276867</v>
      </c>
      <c r="Z96">
        <f t="shared" si="61"/>
        <v>8.4400580000000005</v>
      </c>
      <c r="AA96">
        <f t="shared" si="61"/>
        <v>1.9137</v>
      </c>
      <c r="AB96">
        <f t="shared" si="61"/>
        <v>2.6800470000000001</v>
      </c>
      <c r="AC96">
        <f t="shared" si="61"/>
        <v>1.276867</v>
      </c>
      <c r="AD96">
        <f t="shared" si="61"/>
        <v>3.5503089999999999</v>
      </c>
      <c r="AE96" t="str">
        <f t="shared" si="61"/>
        <v/>
      </c>
      <c r="AF96" t="str">
        <f t="shared" si="61"/>
        <v/>
      </c>
      <c r="AG96">
        <f t="shared" si="61"/>
        <v>7.2598719999999997</v>
      </c>
      <c r="AH96">
        <f t="shared" si="61"/>
        <v>4.0042479999999996</v>
      </c>
      <c r="AI96">
        <f t="shared" si="61"/>
        <v>3.263992</v>
      </c>
      <c r="AM96" t="str">
        <f t="shared" si="65"/>
        <v/>
      </c>
      <c r="AN96" t="str">
        <f t="shared" si="65"/>
        <v/>
      </c>
      <c r="AO96" t="str">
        <f t="shared" si="65"/>
        <v/>
      </c>
      <c r="AP96">
        <f t="shared" si="65"/>
        <v>1.9137</v>
      </c>
      <c r="AQ96">
        <f t="shared" si="65"/>
        <v>2.6800470000000001</v>
      </c>
      <c r="AR96">
        <f t="shared" si="65"/>
        <v>1.276867</v>
      </c>
      <c r="AS96" t="str">
        <f t="shared" si="65"/>
        <v/>
      </c>
      <c r="AT96" t="str">
        <f t="shared" si="65"/>
        <v/>
      </c>
      <c r="AW96" t="str">
        <f t="shared" si="66"/>
        <v/>
      </c>
      <c r="AX96" t="str">
        <f t="shared" si="66"/>
        <v/>
      </c>
      <c r="AY96" t="str">
        <f t="shared" si="66"/>
        <v/>
      </c>
      <c r="AZ96">
        <f t="shared" si="66"/>
        <v>5.9826679051094231</v>
      </c>
      <c r="BA96">
        <f t="shared" si="66"/>
        <v>5.9567460722981895</v>
      </c>
      <c r="BB96">
        <f t="shared" si="66"/>
        <v>6.0199562211304132</v>
      </c>
      <c r="BC96" t="str">
        <f t="shared" si="66"/>
        <v/>
      </c>
      <c r="BD96" t="str">
        <f t="shared" si="66"/>
        <v/>
      </c>
      <c r="BG96">
        <f t="shared" si="67"/>
        <v>0</v>
      </c>
      <c r="BH96">
        <f t="shared" si="67"/>
        <v>0</v>
      </c>
      <c r="BI96">
        <f t="shared" si="67"/>
        <v>0</v>
      </c>
      <c r="BJ96">
        <f t="shared" si="67"/>
        <v>1.6958604254677871E-2</v>
      </c>
      <c r="BK96">
        <f t="shared" si="67"/>
        <v>5.6121744526319323E-2</v>
      </c>
      <c r="BL96">
        <f t="shared" si="67"/>
        <v>1.1312217281954235E-2</v>
      </c>
      <c r="BM96">
        <f t="shared" si="67"/>
        <v>0</v>
      </c>
      <c r="BN96">
        <f t="shared" si="67"/>
        <v>0</v>
      </c>
      <c r="BQ96">
        <f t="shared" si="57"/>
        <v>0</v>
      </c>
      <c r="BR96">
        <f t="shared" si="57"/>
        <v>0</v>
      </c>
      <c r="BS96">
        <f t="shared" si="53"/>
        <v>1.6958604254677871E-2</v>
      </c>
      <c r="BT96">
        <f t="shared" si="53"/>
        <v>7.3080348780997201E-2</v>
      </c>
      <c r="BU96">
        <f t="shared" si="53"/>
        <v>6.743396180827356E-2</v>
      </c>
      <c r="BV96">
        <f t="shared" si="53"/>
        <v>1.1312217281954235E-2</v>
      </c>
      <c r="BW96">
        <f t="shared" si="53"/>
        <v>0</v>
      </c>
      <c r="BZ96" t="str">
        <f t="shared" si="68"/>
        <v/>
      </c>
      <c r="CA96" t="str">
        <f t="shared" si="68"/>
        <v/>
      </c>
      <c r="CB96">
        <f t="shared" si="68"/>
        <v>5.9826679051094231</v>
      </c>
      <c r="CC96">
        <f t="shared" si="68"/>
        <v>5.9627613433188431</v>
      </c>
      <c r="CD96">
        <f t="shared" si="68"/>
        <v>5.9673497342934283</v>
      </c>
      <c r="CE96">
        <f t="shared" si="68"/>
        <v>6.0199562211304132</v>
      </c>
      <c r="CF96" t="str">
        <f t="shared" si="68"/>
        <v/>
      </c>
      <c r="CI96" t="str">
        <f t="shared" si="58"/>
        <v/>
      </c>
      <c r="CJ96" t="str">
        <f t="shared" si="58"/>
        <v/>
      </c>
      <c r="CK96" t="str">
        <f t="shared" si="54"/>
        <v/>
      </c>
      <c r="CL96">
        <f t="shared" si="54"/>
        <v>5.9627613433188431</v>
      </c>
      <c r="CM96" t="str">
        <f t="shared" si="54"/>
        <v/>
      </c>
      <c r="CN96" t="str">
        <f t="shared" si="54"/>
        <v/>
      </c>
      <c r="CO96" t="str">
        <f t="shared" si="54"/>
        <v/>
      </c>
      <c r="CQ96">
        <f t="shared" si="69"/>
        <v>5.9627613433188431</v>
      </c>
      <c r="CW96" t="str">
        <f t="shared" si="70"/>
        <v/>
      </c>
      <c r="CX96" t="str">
        <f t="shared" si="70"/>
        <v/>
      </c>
      <c r="CY96" t="str">
        <f t="shared" si="70"/>
        <v/>
      </c>
      <c r="CZ96">
        <f t="shared" si="70"/>
        <v>0.40821971785673966</v>
      </c>
      <c r="DA96">
        <f t="shared" si="70"/>
        <v>0.12004266000006807</v>
      </c>
      <c r="DB96">
        <f t="shared" si="70"/>
        <v>0.61823791714116694</v>
      </c>
      <c r="DC96" t="str">
        <f t="shared" si="70"/>
        <v/>
      </c>
      <c r="DD96" t="str">
        <f t="shared" si="45"/>
        <v/>
      </c>
      <c r="DE96" t="str">
        <f t="shared" si="71"/>
        <v/>
      </c>
      <c r="DI96" t="str">
        <f t="shared" si="59"/>
        <v/>
      </c>
      <c r="DJ96" t="str">
        <f t="shared" si="59"/>
        <v/>
      </c>
      <c r="DK96">
        <f t="shared" si="55"/>
        <v>0.40821971785673966</v>
      </c>
      <c r="DL96">
        <f t="shared" si="55"/>
        <v>0.18691536601456743</v>
      </c>
      <c r="DM96">
        <f t="shared" si="55"/>
        <v>0.20361617172169025</v>
      </c>
      <c r="DN96">
        <f t="shared" si="55"/>
        <v>0.61823791714116694</v>
      </c>
      <c r="DO96" t="str">
        <f t="shared" si="55"/>
        <v/>
      </c>
      <c r="DS96" t="str">
        <f t="shared" si="60"/>
        <v/>
      </c>
      <c r="DT96" t="str">
        <f t="shared" si="60"/>
        <v/>
      </c>
      <c r="DU96" t="str">
        <f t="shared" si="56"/>
        <v/>
      </c>
      <c r="DV96">
        <f t="shared" si="56"/>
        <v>0.18691536601456743</v>
      </c>
      <c r="DW96" t="str">
        <f t="shared" si="56"/>
        <v/>
      </c>
      <c r="DX96" t="str">
        <f t="shared" si="56"/>
        <v/>
      </c>
      <c r="DY96" t="str">
        <f t="shared" si="56"/>
        <v/>
      </c>
      <c r="EA96">
        <f t="shared" si="78"/>
        <v>0.18691536601456743</v>
      </c>
      <c r="EC96">
        <f t="shared" si="79"/>
        <v>5.9950343428223354</v>
      </c>
      <c r="ED96">
        <f t="shared" si="80"/>
        <v>5.9950954381666506</v>
      </c>
      <c r="EE96">
        <f t="shared" si="81"/>
        <v>6.0198671083255721</v>
      </c>
      <c r="EF96">
        <v>0.17266102938255479</v>
      </c>
      <c r="EG96">
        <v>0.17298789038717732</v>
      </c>
      <c r="EH96">
        <v>0.30551669573425222</v>
      </c>
      <c r="EJ96">
        <f t="shared" ca="1" si="72"/>
        <v>0.73411987210334595</v>
      </c>
      <c r="EK96">
        <f t="shared" ca="1" si="72"/>
        <v>0.74878868265959131</v>
      </c>
      <c r="EL96">
        <f t="shared" ca="1" si="72"/>
        <v>-2.2957164721415513E-2</v>
      </c>
      <c r="EM96">
        <f t="shared" ca="1" si="82"/>
        <v>2</v>
      </c>
      <c r="EN96">
        <f t="shared" ca="1" si="82"/>
        <v>2</v>
      </c>
      <c r="EO96">
        <f t="shared" ca="1" si="82"/>
        <v>1</v>
      </c>
    </row>
    <row r="97" spans="1:145">
      <c r="A97">
        <v>78</v>
      </c>
      <c r="B97">
        <f t="shared" si="73"/>
        <v>22.7421875</v>
      </c>
      <c r="C97">
        <f t="shared" si="74"/>
        <v>0.12092937964470721</v>
      </c>
      <c r="D97">
        <f t="shared" si="75"/>
        <v>6.290337188726431</v>
      </c>
      <c r="E97">
        <f t="shared" si="76"/>
        <v>0.11642603805856025</v>
      </c>
      <c r="H97">
        <v>1.6538000000000001E-2</v>
      </c>
      <c r="I97">
        <v>6.0655640000000002</v>
      </c>
      <c r="J97">
        <v>1.289336</v>
      </c>
      <c r="K97">
        <v>8.4576740000000008</v>
      </c>
      <c r="L97">
        <v>1.927265</v>
      </c>
      <c r="M97">
        <v>2.671478</v>
      </c>
      <c r="N97">
        <v>1.289336</v>
      </c>
      <c r="O97">
        <v>3.567059</v>
      </c>
      <c r="R97">
        <v>7.2225599999999996</v>
      </c>
      <c r="S97">
        <v>4.0158719999999999</v>
      </c>
      <c r="T97">
        <v>3.2689650000000001</v>
      </c>
      <c r="W97">
        <f t="shared" si="77"/>
        <v>-1.6538000000000001E-2</v>
      </c>
      <c r="X97">
        <f t="shared" si="61"/>
        <v>6.0490260000000005</v>
      </c>
      <c r="Y97">
        <f t="shared" si="61"/>
        <v>1.2727980000000001</v>
      </c>
      <c r="Z97">
        <f t="shared" si="61"/>
        <v>8.4411360000000002</v>
      </c>
      <c r="AA97">
        <f t="shared" si="61"/>
        <v>1.9107270000000001</v>
      </c>
      <c r="AB97">
        <f t="shared" si="61"/>
        <v>2.6549399999999999</v>
      </c>
      <c r="AC97">
        <f t="shared" si="61"/>
        <v>1.2727980000000001</v>
      </c>
      <c r="AD97">
        <f t="shared" si="61"/>
        <v>3.5505209999999998</v>
      </c>
      <c r="AE97" t="str">
        <f t="shared" si="61"/>
        <v/>
      </c>
      <c r="AF97" t="str">
        <f t="shared" si="61"/>
        <v/>
      </c>
      <c r="AG97">
        <f t="shared" si="61"/>
        <v>7.2060219999999999</v>
      </c>
      <c r="AH97">
        <f t="shared" si="61"/>
        <v>3.9993339999999997</v>
      </c>
      <c r="AI97">
        <f t="shared" si="61"/>
        <v>3.252427</v>
      </c>
      <c r="AM97" t="str">
        <f t="shared" si="65"/>
        <v/>
      </c>
      <c r="AN97" t="str">
        <f t="shared" si="65"/>
        <v/>
      </c>
      <c r="AO97" t="str">
        <f t="shared" si="65"/>
        <v/>
      </c>
      <c r="AP97" t="str">
        <f t="shared" si="65"/>
        <v/>
      </c>
      <c r="AQ97">
        <f t="shared" si="65"/>
        <v>2.6549399999999999</v>
      </c>
      <c r="AR97">
        <f t="shared" si="65"/>
        <v>1.2727980000000001</v>
      </c>
      <c r="AS97" t="str">
        <f t="shared" si="65"/>
        <v/>
      </c>
      <c r="AT97" t="str">
        <f t="shared" si="65"/>
        <v/>
      </c>
      <c r="AW97" t="str">
        <f t="shared" si="66"/>
        <v/>
      </c>
      <c r="AX97" t="str">
        <f t="shared" si="66"/>
        <v/>
      </c>
      <c r="AY97" t="str">
        <f t="shared" si="66"/>
        <v/>
      </c>
      <c r="AZ97" t="str">
        <f t="shared" si="66"/>
        <v/>
      </c>
      <c r="BA97">
        <f t="shared" si="66"/>
        <v>6.2912599075348563</v>
      </c>
      <c r="BB97">
        <f t="shared" si="66"/>
        <v>6.2859402558387911</v>
      </c>
      <c r="BC97" t="str">
        <f t="shared" si="66"/>
        <v/>
      </c>
      <c r="BD97" t="str">
        <f t="shared" si="66"/>
        <v/>
      </c>
      <c r="BG97">
        <f t="shared" si="67"/>
        <v>0</v>
      </c>
      <c r="BH97">
        <f t="shared" si="67"/>
        <v>0</v>
      </c>
      <c r="BI97">
        <f t="shared" si="67"/>
        <v>0</v>
      </c>
      <c r="BJ97">
        <f t="shared" si="67"/>
        <v>0</v>
      </c>
      <c r="BK97">
        <f t="shared" si="67"/>
        <v>9.5557321707219395E-2</v>
      </c>
      <c r="BL97">
        <f t="shared" si="67"/>
        <v>2.0053191685034333E-2</v>
      </c>
      <c r="BM97">
        <f t="shared" si="67"/>
        <v>0</v>
      </c>
      <c r="BN97">
        <f t="shared" si="67"/>
        <v>0</v>
      </c>
      <c r="BQ97">
        <f t="shared" si="57"/>
        <v>0</v>
      </c>
      <c r="BR97">
        <f t="shared" si="57"/>
        <v>0</v>
      </c>
      <c r="BS97">
        <f t="shared" si="53"/>
        <v>0</v>
      </c>
      <c r="BT97">
        <f t="shared" si="53"/>
        <v>9.5557321707219395E-2</v>
      </c>
      <c r="BU97">
        <f t="shared" si="53"/>
        <v>0.11561051339225373</v>
      </c>
      <c r="BV97">
        <f t="shared" si="53"/>
        <v>2.0053191685034333E-2</v>
      </c>
      <c r="BW97">
        <f t="shared" si="53"/>
        <v>0</v>
      </c>
      <c r="BZ97" t="str">
        <f t="shared" si="68"/>
        <v/>
      </c>
      <c r="CA97" t="str">
        <f t="shared" si="68"/>
        <v/>
      </c>
      <c r="CB97" t="str">
        <f t="shared" si="68"/>
        <v/>
      </c>
      <c r="CC97">
        <f t="shared" si="68"/>
        <v>6.2912599075348563</v>
      </c>
      <c r="CD97">
        <f t="shared" si="68"/>
        <v>6.290337188726431</v>
      </c>
      <c r="CE97">
        <f t="shared" si="68"/>
        <v>6.2859402558387911</v>
      </c>
      <c r="CF97" t="str">
        <f t="shared" si="68"/>
        <v/>
      </c>
      <c r="CI97" t="str">
        <f t="shared" si="58"/>
        <v/>
      </c>
      <c r="CJ97" t="str">
        <f t="shared" si="58"/>
        <v/>
      </c>
      <c r="CK97" t="str">
        <f t="shared" si="54"/>
        <v/>
      </c>
      <c r="CL97" t="str">
        <f t="shared" si="54"/>
        <v/>
      </c>
      <c r="CM97">
        <f t="shared" si="54"/>
        <v>6.290337188726431</v>
      </c>
      <c r="CN97" t="str">
        <f t="shared" si="54"/>
        <v/>
      </c>
      <c r="CO97" t="str">
        <f t="shared" si="54"/>
        <v/>
      </c>
      <c r="CQ97">
        <f t="shared" si="69"/>
        <v>6.290337188726431</v>
      </c>
      <c r="CW97" t="str">
        <f t="shared" si="70"/>
        <v/>
      </c>
      <c r="CX97" t="str">
        <f t="shared" si="70"/>
        <v/>
      </c>
      <c r="CY97" t="str">
        <f t="shared" si="70"/>
        <v/>
      </c>
      <c r="CZ97" t="str">
        <f t="shared" si="70"/>
        <v/>
      </c>
      <c r="DA97">
        <f t="shared" si="70"/>
        <v>6.8195505159312581E-2</v>
      </c>
      <c r="DB97">
        <f t="shared" si="70"/>
        <v>0.34625381912961861</v>
      </c>
      <c r="DC97" t="str">
        <f t="shared" si="70"/>
        <v/>
      </c>
      <c r="DD97" t="str">
        <f t="shared" si="45"/>
        <v/>
      </c>
      <c r="DE97" t="str">
        <f t="shared" si="71"/>
        <v/>
      </c>
      <c r="DI97" t="str">
        <f t="shared" si="59"/>
        <v/>
      </c>
      <c r="DJ97" t="str">
        <f t="shared" si="59"/>
        <v/>
      </c>
      <c r="DK97" t="str">
        <f t="shared" si="55"/>
        <v/>
      </c>
      <c r="DL97">
        <f t="shared" si="55"/>
        <v>6.8195505159312581E-2</v>
      </c>
      <c r="DM97">
        <f t="shared" si="55"/>
        <v>0.11642603805856025</v>
      </c>
      <c r="DN97">
        <f t="shared" si="55"/>
        <v>0.34625381912961861</v>
      </c>
      <c r="DO97" t="str">
        <f t="shared" si="55"/>
        <v/>
      </c>
      <c r="DS97" t="str">
        <f t="shared" si="60"/>
        <v/>
      </c>
      <c r="DT97" t="str">
        <f t="shared" si="60"/>
        <v/>
      </c>
      <c r="DU97" t="str">
        <f t="shared" si="56"/>
        <v/>
      </c>
      <c r="DV97" t="str">
        <f t="shared" si="56"/>
        <v/>
      </c>
      <c r="DW97">
        <f t="shared" si="56"/>
        <v>0.11642603805856025</v>
      </c>
      <c r="DX97" t="str">
        <f t="shared" si="56"/>
        <v/>
      </c>
      <c r="DY97" t="str">
        <f t="shared" si="56"/>
        <v/>
      </c>
      <c r="EA97">
        <f t="shared" si="78"/>
        <v>0.11642603805856025</v>
      </c>
      <c r="EC97">
        <f t="shared" si="79"/>
        <v>6.1928594640000014</v>
      </c>
      <c r="ED97">
        <f t="shared" si="80"/>
        <v>6.4038519499770965</v>
      </c>
      <c r="EE97">
        <f t="shared" si="81"/>
        <v>6.2528200913024401</v>
      </c>
      <c r="EF97">
        <v>-0.83725020924786642</v>
      </c>
      <c r="EG97">
        <v>0.97499462442902329</v>
      </c>
      <c r="EH97">
        <v>-0.32223975022769924</v>
      </c>
      <c r="EJ97">
        <f t="shared" ca="1" si="72"/>
        <v>-0.11855862962715924</v>
      </c>
      <c r="EK97">
        <f t="shared" ca="1" si="72"/>
        <v>-0.12813117882536285</v>
      </c>
      <c r="EL97">
        <f t="shared" ca="1" si="72"/>
        <v>-0.61321806649485089</v>
      </c>
      <c r="EM97">
        <f t="shared" ca="1" si="82"/>
        <v>1</v>
      </c>
      <c r="EN97">
        <f t="shared" ca="1" si="82"/>
        <v>1</v>
      </c>
      <c r="EO97">
        <f t="shared" ca="1" si="82"/>
        <v>1</v>
      </c>
    </row>
    <row r="98" spans="1:145">
      <c r="A98">
        <v>79</v>
      </c>
      <c r="B98">
        <f t="shared" si="73"/>
        <v>22.9453125</v>
      </c>
      <c r="C98">
        <f t="shared" si="74"/>
        <v>0.12092937964470721</v>
      </c>
      <c r="D98">
        <f t="shared" si="75"/>
        <v>6.4737083137913753</v>
      </c>
      <c r="E98">
        <f t="shared" si="76"/>
        <v>8.9022378886885953E-2</v>
      </c>
      <c r="H98">
        <v>1.7267999999999999E-2</v>
      </c>
      <c r="I98">
        <v>6.0656809999999997</v>
      </c>
      <c r="J98">
        <v>1.2838160000000001</v>
      </c>
      <c r="K98">
        <v>8.4579869999999993</v>
      </c>
      <c r="L98">
        <v>1.9255169999999999</v>
      </c>
      <c r="M98">
        <v>2.6544189999999999</v>
      </c>
      <c r="N98">
        <v>1.2838160000000001</v>
      </c>
      <c r="O98">
        <v>3.5668389999999999</v>
      </c>
      <c r="R98">
        <v>7.1801060000000003</v>
      </c>
      <c r="S98">
        <v>4.002777</v>
      </c>
      <c r="T98">
        <v>3.277666</v>
      </c>
      <c r="W98">
        <f t="shared" si="77"/>
        <v>-1.7267999999999999E-2</v>
      </c>
      <c r="X98">
        <f t="shared" si="61"/>
        <v>6.048413</v>
      </c>
      <c r="Y98">
        <f t="shared" si="61"/>
        <v>1.266548</v>
      </c>
      <c r="Z98">
        <f t="shared" si="61"/>
        <v>8.4407189999999996</v>
      </c>
      <c r="AA98">
        <f t="shared" si="61"/>
        <v>1.9082489999999999</v>
      </c>
      <c r="AB98">
        <f t="shared" si="61"/>
        <v>2.6371509999999998</v>
      </c>
      <c r="AC98">
        <f t="shared" si="61"/>
        <v>1.266548</v>
      </c>
      <c r="AD98">
        <f t="shared" si="61"/>
        <v>3.5495709999999998</v>
      </c>
      <c r="AE98" t="str">
        <f t="shared" si="61"/>
        <v/>
      </c>
      <c r="AF98" t="str">
        <f t="shared" si="61"/>
        <v/>
      </c>
      <c r="AG98">
        <f t="shared" si="61"/>
        <v>7.1628380000000007</v>
      </c>
      <c r="AH98">
        <f t="shared" si="61"/>
        <v>3.985509</v>
      </c>
      <c r="AI98">
        <f t="shared" si="61"/>
        <v>3.2603979999999999</v>
      </c>
      <c r="AM98" t="str">
        <f t="shared" si="65"/>
        <v/>
      </c>
      <c r="AN98" t="str">
        <f t="shared" si="65"/>
        <v/>
      </c>
      <c r="AO98" t="str">
        <f t="shared" si="65"/>
        <v/>
      </c>
      <c r="AP98" t="str">
        <f t="shared" si="65"/>
        <v/>
      </c>
      <c r="AQ98">
        <f t="shared" si="65"/>
        <v>2.6371509999999998</v>
      </c>
      <c r="AR98">
        <f t="shared" si="65"/>
        <v>1.266548</v>
      </c>
      <c r="AS98" t="str">
        <f t="shared" si="65"/>
        <v/>
      </c>
      <c r="AT98" t="str">
        <f t="shared" si="65"/>
        <v/>
      </c>
      <c r="AW98" t="str">
        <f t="shared" si="66"/>
        <v/>
      </c>
      <c r="AX98" t="str">
        <f t="shared" si="66"/>
        <v/>
      </c>
      <c r="AY98" t="str">
        <f t="shared" si="66"/>
        <v/>
      </c>
      <c r="AZ98" t="str">
        <f t="shared" si="66"/>
        <v/>
      </c>
      <c r="BA98">
        <f t="shared" si="66"/>
        <v>6.4588175597341468</v>
      </c>
      <c r="BB98">
        <f t="shared" si="66"/>
        <v>6.526638747547687</v>
      </c>
      <c r="BC98" t="str">
        <f t="shared" si="66"/>
        <v/>
      </c>
      <c r="BD98" t="str">
        <f t="shared" si="66"/>
        <v/>
      </c>
      <c r="BG98">
        <f t="shared" si="67"/>
        <v>0</v>
      </c>
      <c r="BH98">
        <f t="shared" si="67"/>
        <v>0</v>
      </c>
      <c r="BI98">
        <f t="shared" si="67"/>
        <v>0</v>
      </c>
      <c r="BJ98">
        <f t="shared" si="67"/>
        <v>0</v>
      </c>
      <c r="BK98">
        <f t="shared" si="67"/>
        <v>0.11650110292736453</v>
      </c>
      <c r="BL98">
        <f t="shared" si="67"/>
        <v>3.2774892400732704E-2</v>
      </c>
      <c r="BM98">
        <f t="shared" si="67"/>
        <v>0</v>
      </c>
      <c r="BN98">
        <f t="shared" si="67"/>
        <v>0</v>
      </c>
      <c r="BQ98">
        <f t="shared" si="57"/>
        <v>0</v>
      </c>
      <c r="BR98">
        <f t="shared" si="57"/>
        <v>0</v>
      </c>
      <c r="BS98">
        <f t="shared" si="53"/>
        <v>0</v>
      </c>
      <c r="BT98">
        <f t="shared" si="53"/>
        <v>0.11650110292736453</v>
      </c>
      <c r="BU98">
        <f t="shared" si="53"/>
        <v>0.14927599532809724</v>
      </c>
      <c r="BV98">
        <f t="shared" si="53"/>
        <v>3.2774892400732704E-2</v>
      </c>
      <c r="BW98">
        <f t="shared" si="53"/>
        <v>0</v>
      </c>
      <c r="BZ98" t="str">
        <f t="shared" si="68"/>
        <v/>
      </c>
      <c r="CA98" t="str">
        <f t="shared" si="68"/>
        <v/>
      </c>
      <c r="CB98" t="str">
        <f t="shared" si="68"/>
        <v/>
      </c>
      <c r="CC98">
        <f t="shared" si="68"/>
        <v>6.4588175597341468</v>
      </c>
      <c r="CD98">
        <f t="shared" si="68"/>
        <v>6.4737083137913753</v>
      </c>
      <c r="CE98">
        <f t="shared" si="68"/>
        <v>6.526638747547687</v>
      </c>
      <c r="CF98" t="str">
        <f t="shared" si="68"/>
        <v/>
      </c>
      <c r="CI98" t="str">
        <f t="shared" si="58"/>
        <v/>
      </c>
      <c r="CJ98" t="str">
        <f t="shared" si="58"/>
        <v/>
      </c>
      <c r="CK98" t="str">
        <f t="shared" si="54"/>
        <v/>
      </c>
      <c r="CL98" t="str">
        <f t="shared" si="54"/>
        <v/>
      </c>
      <c r="CM98">
        <f t="shared" si="54"/>
        <v>6.4737083137913753</v>
      </c>
      <c r="CN98" t="str">
        <f t="shared" si="54"/>
        <v/>
      </c>
      <c r="CO98" t="str">
        <f t="shared" si="54"/>
        <v/>
      </c>
      <c r="CQ98">
        <f t="shared" si="69"/>
        <v>6.4737083137913753</v>
      </c>
      <c r="CW98" t="str">
        <f t="shared" si="70"/>
        <v/>
      </c>
      <c r="CX98" t="str">
        <f t="shared" si="70"/>
        <v/>
      </c>
      <c r="CY98" t="str">
        <f t="shared" si="70"/>
        <v/>
      </c>
      <c r="CZ98" t="str">
        <f t="shared" si="70"/>
        <v/>
      </c>
      <c r="DA98">
        <f t="shared" si="70"/>
        <v>5.4973576223357946E-2</v>
      </c>
      <c r="DB98">
        <f t="shared" si="70"/>
        <v>0.21005170264962458</v>
      </c>
      <c r="DC98" t="str">
        <f t="shared" si="70"/>
        <v/>
      </c>
      <c r="DD98" t="str">
        <f t="shared" si="45"/>
        <v/>
      </c>
      <c r="DE98" t="str">
        <f t="shared" si="71"/>
        <v/>
      </c>
      <c r="DI98" t="str">
        <f t="shared" si="59"/>
        <v/>
      </c>
      <c r="DJ98" t="str">
        <f t="shared" si="59"/>
        <v/>
      </c>
      <c r="DK98" t="str">
        <f t="shared" si="55"/>
        <v/>
      </c>
      <c r="DL98">
        <f t="shared" si="55"/>
        <v>5.4973576223357946E-2</v>
      </c>
      <c r="DM98">
        <f t="shared" si="55"/>
        <v>8.9022378886885953E-2</v>
      </c>
      <c r="DN98">
        <f t="shared" si="55"/>
        <v>0.21005170264962458</v>
      </c>
      <c r="DO98" t="str">
        <f t="shared" si="55"/>
        <v/>
      </c>
      <c r="DS98" t="str">
        <f t="shared" si="60"/>
        <v/>
      </c>
      <c r="DT98" t="str">
        <f t="shared" si="60"/>
        <v/>
      </c>
      <c r="DU98" t="str">
        <f t="shared" si="56"/>
        <v/>
      </c>
      <c r="DV98" t="str">
        <f t="shared" si="56"/>
        <v/>
      </c>
      <c r="DW98">
        <f t="shared" si="56"/>
        <v>8.9022378886885953E-2</v>
      </c>
      <c r="DX98" t="str">
        <f t="shared" si="56"/>
        <v/>
      </c>
      <c r="DY98" t="str">
        <f t="shared" si="56"/>
        <v/>
      </c>
      <c r="EA98">
        <f t="shared" si="78"/>
        <v>8.9022378886885953E-2</v>
      </c>
      <c r="EC98">
        <f t="shared" si="79"/>
        <v>6.5337558231594182</v>
      </c>
      <c r="ED98">
        <f t="shared" si="80"/>
        <v>6.4544501083292234</v>
      </c>
      <c r="EE98">
        <f t="shared" si="81"/>
        <v>6.5309320030003928</v>
      </c>
      <c r="EF98">
        <v>0.67452150929757082</v>
      </c>
      <c r="EG98">
        <v>-0.21632993526966482</v>
      </c>
      <c r="EH98">
        <v>0.64280116892548422</v>
      </c>
      <c r="EJ98">
        <f t="shared" ca="1" si="72"/>
        <v>-0.64344588848790985</v>
      </c>
      <c r="EK98">
        <f t="shared" ca="1" si="72"/>
        <v>0.65274814091373434</v>
      </c>
      <c r="EL98">
        <f t="shared" ca="1" si="72"/>
        <v>-0.93500964187487756</v>
      </c>
      <c r="EM98">
        <f t="shared" ca="1" si="82"/>
        <v>1</v>
      </c>
      <c r="EN98">
        <f t="shared" ca="1" si="82"/>
        <v>2</v>
      </c>
      <c r="EO98">
        <f t="shared" ca="1" si="82"/>
        <v>1</v>
      </c>
    </row>
    <row r="99" spans="1:145">
      <c r="A99">
        <v>80</v>
      </c>
      <c r="B99">
        <f t="shared" si="73"/>
        <v>23.1484375</v>
      </c>
      <c r="C99">
        <f t="shared" si="74"/>
        <v>0.12092937964470721</v>
      </c>
      <c r="D99">
        <f t="shared" si="75"/>
        <v>6.7279512873772989</v>
      </c>
      <c r="E99">
        <f t="shared" si="76"/>
        <v>0.14271911686216862</v>
      </c>
      <c r="H99">
        <v>1.7118999999999999E-2</v>
      </c>
      <c r="I99">
        <v>6.0663960000000001</v>
      </c>
      <c r="J99">
        <v>1.2756190000000001</v>
      </c>
      <c r="K99">
        <v>8.4586729999999992</v>
      </c>
      <c r="L99">
        <v>1.924919</v>
      </c>
      <c r="N99">
        <v>1.2756190000000001</v>
      </c>
      <c r="O99">
        <v>3.5668280000000001</v>
      </c>
      <c r="R99">
        <v>7.1229750000000003</v>
      </c>
      <c r="S99">
        <v>4.0020790000000002</v>
      </c>
      <c r="T99">
        <v>3.2644540000000002</v>
      </c>
      <c r="W99">
        <f t="shared" si="77"/>
        <v>-1.7118999999999999E-2</v>
      </c>
      <c r="X99">
        <f t="shared" si="61"/>
        <v>6.049277</v>
      </c>
      <c r="Y99">
        <f t="shared" si="61"/>
        <v>1.2585</v>
      </c>
      <c r="Z99">
        <f t="shared" si="61"/>
        <v>8.441554</v>
      </c>
      <c r="AA99">
        <f t="shared" si="61"/>
        <v>1.9077999999999999</v>
      </c>
      <c r="AB99" t="str">
        <f t="shared" si="61"/>
        <v/>
      </c>
      <c r="AC99">
        <f t="shared" si="61"/>
        <v>1.2585</v>
      </c>
      <c r="AD99">
        <f t="shared" si="61"/>
        <v>3.549709</v>
      </c>
      <c r="AE99" t="str">
        <f t="shared" si="61"/>
        <v/>
      </c>
      <c r="AF99" t="str">
        <f t="shared" si="61"/>
        <v/>
      </c>
      <c r="AG99">
        <f t="shared" si="61"/>
        <v>7.1058560000000002</v>
      </c>
      <c r="AH99">
        <f t="shared" si="61"/>
        <v>3.9849600000000001</v>
      </c>
      <c r="AI99">
        <f t="shared" si="61"/>
        <v>3.2473350000000001</v>
      </c>
      <c r="AM99" t="str">
        <f t="shared" si="65"/>
        <v/>
      </c>
      <c r="AN99" t="str">
        <f t="shared" si="65"/>
        <v/>
      </c>
      <c r="AO99" t="str">
        <f t="shared" si="65"/>
        <v/>
      </c>
      <c r="AP99" t="str">
        <f t="shared" si="65"/>
        <v/>
      </c>
      <c r="AQ99" t="str">
        <f t="shared" si="65"/>
        <v/>
      </c>
      <c r="AR99">
        <f t="shared" si="65"/>
        <v>1.2585</v>
      </c>
      <c r="AS99" t="str">
        <f t="shared" si="65"/>
        <v/>
      </c>
      <c r="AT99" t="str">
        <f t="shared" si="65"/>
        <v/>
      </c>
      <c r="AW99" t="str">
        <f t="shared" si="66"/>
        <v/>
      </c>
      <c r="AX99" t="str">
        <f t="shared" si="66"/>
        <v/>
      </c>
      <c r="AY99" t="str">
        <f t="shared" si="66"/>
        <v/>
      </c>
      <c r="AZ99" t="str">
        <f t="shared" si="66"/>
        <v/>
      </c>
      <c r="BA99" t="str">
        <f t="shared" si="66"/>
        <v/>
      </c>
      <c r="BB99">
        <f t="shared" si="66"/>
        <v>6.7279512873772989</v>
      </c>
      <c r="BC99" t="str">
        <f t="shared" si="66"/>
        <v/>
      </c>
      <c r="BD99" t="str">
        <f t="shared" si="66"/>
        <v/>
      </c>
      <c r="BG99">
        <f t="shared" si="67"/>
        <v>0</v>
      </c>
      <c r="BH99">
        <f t="shared" si="67"/>
        <v>0</v>
      </c>
      <c r="BI99">
        <f t="shared" si="67"/>
        <v>0</v>
      </c>
      <c r="BJ99">
        <f t="shared" si="67"/>
        <v>0</v>
      </c>
      <c r="BK99">
        <f t="shared" si="67"/>
        <v>0</v>
      </c>
      <c r="BL99">
        <f t="shared" si="67"/>
        <v>4.7899449935454474E-2</v>
      </c>
      <c r="BM99">
        <f t="shared" si="67"/>
        <v>0</v>
      </c>
      <c r="BN99">
        <f t="shared" si="67"/>
        <v>0</v>
      </c>
      <c r="BQ99">
        <f t="shared" si="57"/>
        <v>0</v>
      </c>
      <c r="BR99">
        <f t="shared" si="57"/>
        <v>0</v>
      </c>
      <c r="BS99">
        <f t="shared" si="53"/>
        <v>0</v>
      </c>
      <c r="BT99">
        <f t="shared" si="53"/>
        <v>0</v>
      </c>
      <c r="BU99" t="str">
        <f t="shared" si="53"/>
        <v/>
      </c>
      <c r="BV99">
        <f t="shared" si="53"/>
        <v>4.7899449935454474E-2</v>
      </c>
      <c r="BW99">
        <f t="shared" si="53"/>
        <v>0</v>
      </c>
      <c r="BZ99" t="str">
        <f t="shared" si="68"/>
        <v/>
      </c>
      <c r="CA99" t="str">
        <f t="shared" si="68"/>
        <v/>
      </c>
      <c r="CB99" t="str">
        <f t="shared" si="68"/>
        <v/>
      </c>
      <c r="CC99" t="str">
        <f t="shared" si="68"/>
        <v/>
      </c>
      <c r="CD99" t="str">
        <f t="shared" si="68"/>
        <v/>
      </c>
      <c r="CE99">
        <f t="shared" si="68"/>
        <v>6.7279512873772989</v>
      </c>
      <c r="CF99" t="str">
        <f t="shared" si="68"/>
        <v/>
      </c>
      <c r="CI99" t="str">
        <f t="shared" si="58"/>
        <v/>
      </c>
      <c r="CJ99" t="str">
        <f t="shared" si="58"/>
        <v/>
      </c>
      <c r="CK99" t="str">
        <f t="shared" si="54"/>
        <v/>
      </c>
      <c r="CL99" t="str">
        <f t="shared" si="54"/>
        <v/>
      </c>
      <c r="CM99" t="str">
        <f t="shared" si="54"/>
        <v/>
      </c>
      <c r="CN99">
        <f t="shared" si="54"/>
        <v>6.7279512873772989</v>
      </c>
      <c r="CO99" t="str">
        <f t="shared" si="54"/>
        <v/>
      </c>
      <c r="CQ99">
        <f t="shared" si="69"/>
        <v>6.7279512873772989</v>
      </c>
      <c r="CW99" t="str">
        <f t="shared" si="70"/>
        <v/>
      </c>
      <c r="CX99" t="str">
        <f t="shared" si="70"/>
        <v/>
      </c>
      <c r="CY99" t="str">
        <f t="shared" si="70"/>
        <v/>
      </c>
      <c r="CZ99" t="str">
        <f t="shared" si="70"/>
        <v/>
      </c>
      <c r="DA99" t="str">
        <f t="shared" si="70"/>
        <v/>
      </c>
      <c r="DB99">
        <f t="shared" si="70"/>
        <v>0.14271911686216862</v>
      </c>
      <c r="DC99" t="str">
        <f t="shared" si="70"/>
        <v/>
      </c>
      <c r="DD99" t="str">
        <f t="shared" si="45"/>
        <v/>
      </c>
      <c r="DE99" t="str">
        <f t="shared" si="71"/>
        <v/>
      </c>
      <c r="DI99" t="str">
        <f t="shared" si="59"/>
        <v/>
      </c>
      <c r="DJ99" t="str">
        <f t="shared" si="59"/>
        <v/>
      </c>
      <c r="DK99" t="str">
        <f t="shared" si="55"/>
        <v/>
      </c>
      <c r="DL99" t="str">
        <f t="shared" si="55"/>
        <v/>
      </c>
      <c r="DM99" t="str">
        <f t="shared" si="55"/>
        <v/>
      </c>
      <c r="DN99">
        <f t="shared" si="55"/>
        <v>0.14271911686216862</v>
      </c>
      <c r="DO99" t="str">
        <f t="shared" si="55"/>
        <v/>
      </c>
      <c r="DS99" t="str">
        <f t="shared" si="60"/>
        <v/>
      </c>
      <c r="DT99" t="str">
        <f t="shared" si="60"/>
        <v/>
      </c>
      <c r="DU99" t="str">
        <f t="shared" si="56"/>
        <v/>
      </c>
      <c r="DV99" t="str">
        <f t="shared" si="56"/>
        <v/>
      </c>
      <c r="DW99" t="str">
        <f t="shared" si="56"/>
        <v/>
      </c>
      <c r="DX99">
        <f t="shared" si="56"/>
        <v>0.14271911686216862</v>
      </c>
      <c r="DY99" t="str">
        <f t="shared" si="56"/>
        <v/>
      </c>
      <c r="EA99">
        <f t="shared" si="78"/>
        <v>0.14271911686216862</v>
      </c>
      <c r="EC99">
        <f t="shared" si="79"/>
        <v>6.791656279087535</v>
      </c>
      <c r="ED99">
        <f t="shared" si="80"/>
        <v>6.8534352372836587</v>
      </c>
      <c r="EE99">
        <f t="shared" si="81"/>
        <v>6.8480777751215705</v>
      </c>
      <c r="EF99">
        <v>0.44636621295631895</v>
      </c>
      <c r="EG99">
        <v>0.87923715242398692</v>
      </c>
      <c r="EH99">
        <v>0.84169864826366458</v>
      </c>
      <c r="EJ99">
        <f t="shared" ca="1" si="72"/>
        <v>-0.32239224492346452</v>
      </c>
      <c r="EK99">
        <f t="shared" ca="1" si="72"/>
        <v>-0.94665415912088668</v>
      </c>
      <c r="EL99">
        <f t="shared" ca="1" si="72"/>
        <v>-0.57004264083568723</v>
      </c>
      <c r="EM99">
        <f t="shared" ca="1" si="82"/>
        <v>1</v>
      </c>
      <c r="EN99">
        <f t="shared" ca="1" si="82"/>
        <v>1</v>
      </c>
      <c r="EO99">
        <f t="shared" ca="1" si="82"/>
        <v>1</v>
      </c>
    </row>
    <row r="100" spans="1:145">
      <c r="A100">
        <v>81</v>
      </c>
      <c r="B100">
        <f t="shared" si="73"/>
        <v>23.3515625</v>
      </c>
      <c r="C100">
        <f t="shared" si="74"/>
        <v>0.12092937964470721</v>
      </c>
      <c r="D100">
        <f t="shared" si="75"/>
        <v>6.9494427536042442</v>
      </c>
      <c r="E100">
        <f t="shared" si="76"/>
        <v>9.8443189191258412E-2</v>
      </c>
      <c r="H100">
        <v>1.7482999999999999E-2</v>
      </c>
      <c r="I100">
        <v>6.0654969999999997</v>
      </c>
      <c r="J100">
        <v>1.2630950000000001</v>
      </c>
      <c r="K100">
        <v>8.4580819999999992</v>
      </c>
      <c r="L100">
        <v>1.9246350000000001</v>
      </c>
      <c r="N100">
        <v>1.2630950000000001</v>
      </c>
      <c r="O100">
        <v>3.5666519999999999</v>
      </c>
      <c r="R100">
        <v>7.0930650000000002</v>
      </c>
      <c r="S100">
        <v>3.997217</v>
      </c>
      <c r="T100">
        <v>3.2547700000000002</v>
      </c>
      <c r="W100">
        <f t="shared" si="77"/>
        <v>-1.7482999999999999E-2</v>
      </c>
      <c r="X100">
        <f t="shared" si="61"/>
        <v>6.0480139999999993</v>
      </c>
      <c r="Y100">
        <f t="shared" si="61"/>
        <v>1.2456120000000002</v>
      </c>
      <c r="Z100">
        <f t="shared" si="61"/>
        <v>8.4405989999999989</v>
      </c>
      <c r="AA100">
        <f t="shared" si="61"/>
        <v>1.9071520000000002</v>
      </c>
      <c r="AB100" t="str">
        <f t="shared" si="61"/>
        <v/>
      </c>
      <c r="AC100">
        <f t="shared" si="61"/>
        <v>1.2456120000000002</v>
      </c>
      <c r="AD100">
        <f t="shared" si="61"/>
        <v>3.549169</v>
      </c>
      <c r="AE100" t="str">
        <f t="shared" si="61"/>
        <v/>
      </c>
      <c r="AF100" t="str">
        <f t="shared" si="61"/>
        <v/>
      </c>
      <c r="AG100">
        <f t="shared" ref="AG100:AI131" si="83">IF(R100="","",R100+$W100)</f>
        <v>7.0755819999999998</v>
      </c>
      <c r="AH100">
        <f t="shared" si="83"/>
        <v>3.9797340000000001</v>
      </c>
      <c r="AI100">
        <f t="shared" si="83"/>
        <v>3.2372870000000002</v>
      </c>
      <c r="AM100" t="str">
        <f t="shared" si="65"/>
        <v/>
      </c>
      <c r="AN100" t="str">
        <f t="shared" si="65"/>
        <v/>
      </c>
      <c r="AO100" t="str">
        <f t="shared" si="65"/>
        <v/>
      </c>
      <c r="AP100" t="str">
        <f t="shared" si="65"/>
        <v/>
      </c>
      <c r="AQ100" t="str">
        <f t="shared" si="65"/>
        <v/>
      </c>
      <c r="AR100">
        <f t="shared" si="65"/>
        <v>1.2456120000000002</v>
      </c>
      <c r="AS100" t="str">
        <f t="shared" si="65"/>
        <v/>
      </c>
      <c r="AT100" t="str">
        <f t="shared" si="65"/>
        <v/>
      </c>
      <c r="AW100" t="str">
        <f t="shared" si="66"/>
        <v/>
      </c>
      <c r="AX100" t="str">
        <f t="shared" si="66"/>
        <v/>
      </c>
      <c r="AY100" t="str">
        <f t="shared" si="66"/>
        <v/>
      </c>
      <c r="AZ100" t="str">
        <f t="shared" si="66"/>
        <v/>
      </c>
      <c r="BA100" t="str">
        <f t="shared" si="66"/>
        <v/>
      </c>
      <c r="BB100">
        <f t="shared" si="66"/>
        <v>6.9494427536042442</v>
      </c>
      <c r="BC100" t="str">
        <f t="shared" si="66"/>
        <v/>
      </c>
      <c r="BD100" t="str">
        <f t="shared" si="66"/>
        <v/>
      </c>
      <c r="BG100">
        <f t="shared" si="67"/>
        <v>0</v>
      </c>
      <c r="BH100">
        <f t="shared" si="67"/>
        <v>0</v>
      </c>
      <c r="BI100">
        <f t="shared" si="67"/>
        <v>0</v>
      </c>
      <c r="BJ100">
        <f t="shared" si="67"/>
        <v>0</v>
      </c>
      <c r="BK100">
        <f t="shared" si="67"/>
        <v>0</v>
      </c>
      <c r="BL100">
        <f t="shared" si="67"/>
        <v>6.9172490251974958E-2</v>
      </c>
      <c r="BM100">
        <f t="shared" si="67"/>
        <v>0</v>
      </c>
      <c r="BN100">
        <f t="shared" si="67"/>
        <v>0</v>
      </c>
      <c r="BQ100">
        <f t="shared" si="57"/>
        <v>0</v>
      </c>
      <c r="BR100">
        <f t="shared" si="57"/>
        <v>0</v>
      </c>
      <c r="BS100">
        <f t="shared" si="53"/>
        <v>0</v>
      </c>
      <c r="BT100">
        <f t="shared" si="53"/>
        <v>0</v>
      </c>
      <c r="BU100" t="str">
        <f t="shared" si="53"/>
        <v/>
      </c>
      <c r="BV100">
        <f t="shared" si="53"/>
        <v>6.9172490251974958E-2</v>
      </c>
      <c r="BW100">
        <f t="shared" si="53"/>
        <v>0</v>
      </c>
      <c r="BZ100" t="str">
        <f t="shared" si="68"/>
        <v/>
      </c>
      <c r="CA100" t="str">
        <f t="shared" si="68"/>
        <v/>
      </c>
      <c r="CB100" t="str">
        <f t="shared" si="68"/>
        <v/>
      </c>
      <c r="CC100" t="str">
        <f t="shared" si="68"/>
        <v/>
      </c>
      <c r="CD100" t="str">
        <f t="shared" si="68"/>
        <v/>
      </c>
      <c r="CE100">
        <f t="shared" si="68"/>
        <v>6.9494427536042442</v>
      </c>
      <c r="CF100" t="str">
        <f t="shared" si="68"/>
        <v/>
      </c>
      <c r="CI100" t="str">
        <f t="shared" si="58"/>
        <v/>
      </c>
      <c r="CJ100" t="str">
        <f t="shared" si="58"/>
        <v/>
      </c>
      <c r="CK100" t="str">
        <f t="shared" si="54"/>
        <v/>
      </c>
      <c r="CL100" t="str">
        <f t="shared" si="54"/>
        <v/>
      </c>
      <c r="CM100" t="str">
        <f t="shared" si="54"/>
        <v/>
      </c>
      <c r="CN100">
        <f t="shared" si="54"/>
        <v>6.9494427536042442</v>
      </c>
      <c r="CO100" t="str">
        <f t="shared" si="54"/>
        <v/>
      </c>
      <c r="CQ100">
        <f t="shared" si="69"/>
        <v>6.9494427536042442</v>
      </c>
      <c r="CW100" t="str">
        <f t="shared" si="70"/>
        <v/>
      </c>
      <c r="CX100" t="str">
        <f t="shared" si="70"/>
        <v/>
      </c>
      <c r="CY100" t="str">
        <f t="shared" si="70"/>
        <v/>
      </c>
      <c r="CZ100" t="str">
        <f t="shared" si="70"/>
        <v/>
      </c>
      <c r="DA100" t="str">
        <f t="shared" si="70"/>
        <v/>
      </c>
      <c r="DB100">
        <f t="shared" si="70"/>
        <v>9.8443189191258412E-2</v>
      </c>
      <c r="DC100" t="str">
        <f t="shared" si="70"/>
        <v/>
      </c>
      <c r="DD100" t="str">
        <f t="shared" si="45"/>
        <v/>
      </c>
      <c r="DE100" t="str">
        <f t="shared" si="71"/>
        <v/>
      </c>
      <c r="DI100" t="str">
        <f t="shared" si="59"/>
        <v/>
      </c>
      <c r="DJ100" t="str">
        <f t="shared" si="59"/>
        <v/>
      </c>
      <c r="DK100" t="str">
        <f t="shared" si="55"/>
        <v/>
      </c>
      <c r="DL100" t="str">
        <f t="shared" si="55"/>
        <v/>
      </c>
      <c r="DM100" t="str">
        <f t="shared" si="55"/>
        <v/>
      </c>
      <c r="DN100">
        <f t="shared" si="55"/>
        <v>9.8443189191258412E-2</v>
      </c>
      <c r="DO100" t="str">
        <f t="shared" si="55"/>
        <v/>
      </c>
      <c r="DS100" t="str">
        <f t="shared" si="60"/>
        <v/>
      </c>
      <c r="DT100" t="str">
        <f t="shared" si="60"/>
        <v/>
      </c>
      <c r="DU100" t="str">
        <f t="shared" si="56"/>
        <v/>
      </c>
      <c r="DV100" t="str">
        <f t="shared" si="56"/>
        <v/>
      </c>
      <c r="DW100" t="str">
        <f t="shared" si="56"/>
        <v/>
      </c>
      <c r="DX100">
        <f t="shared" si="56"/>
        <v>9.8443189191258412E-2</v>
      </c>
      <c r="DY100" t="str">
        <f t="shared" si="56"/>
        <v/>
      </c>
      <c r="EA100">
        <f t="shared" si="78"/>
        <v>9.8443189191258412E-2</v>
      </c>
      <c r="EC100">
        <f t="shared" si="79"/>
        <v>6.9165306777607602</v>
      </c>
      <c r="ED100">
        <f t="shared" si="80"/>
        <v>6.937792475166539</v>
      </c>
      <c r="EE100">
        <f t="shared" si="81"/>
        <v>6.9901237944255037</v>
      </c>
      <c r="EF100">
        <v>-0.33432557512477135</v>
      </c>
      <c r="EG100">
        <v>-0.11834519516704367</v>
      </c>
      <c r="EH100">
        <v>0.41324383286915833</v>
      </c>
      <c r="EJ100">
        <f t="shared" ca="1" si="72"/>
        <v>0.19608937450161701</v>
      </c>
      <c r="EK100">
        <f t="shared" ca="1" si="72"/>
        <v>-0.12490126552294223</v>
      </c>
      <c r="EL100">
        <f t="shared" ca="1" si="72"/>
        <v>0.42526877548158293</v>
      </c>
      <c r="EM100">
        <f t="shared" ca="1" si="82"/>
        <v>2</v>
      </c>
      <c r="EN100">
        <f t="shared" ca="1" si="82"/>
        <v>1</v>
      </c>
      <c r="EO100">
        <f t="shared" ca="1" si="82"/>
        <v>2</v>
      </c>
    </row>
    <row r="101" spans="1:145">
      <c r="A101">
        <v>82</v>
      </c>
      <c r="B101">
        <f t="shared" si="73"/>
        <v>23.5546875</v>
      </c>
      <c r="C101">
        <f t="shared" si="74"/>
        <v>0.12092937964470721</v>
      </c>
      <c r="D101">
        <f t="shared" si="75"/>
        <v>7.188373758474496</v>
      </c>
      <c r="E101">
        <f t="shared" si="76"/>
        <v>6.3634093726678553E-2</v>
      </c>
      <c r="H101">
        <v>1.7614999999999999E-2</v>
      </c>
      <c r="I101">
        <v>6.0657920000000001</v>
      </c>
      <c r="J101">
        <v>1.2504770000000001</v>
      </c>
      <c r="K101">
        <v>8.4581409999999995</v>
      </c>
      <c r="L101">
        <v>1.9243760000000001</v>
      </c>
      <c r="M101">
        <v>2.5486620000000002</v>
      </c>
      <c r="N101">
        <v>1.2504770000000001</v>
      </c>
      <c r="O101">
        <v>3.5663209999999999</v>
      </c>
      <c r="P101">
        <v>2.609861</v>
      </c>
      <c r="R101">
        <v>7.0795120000000002</v>
      </c>
      <c r="S101">
        <v>3.9897619999999998</v>
      </c>
      <c r="T101">
        <v>3.2434569999999998</v>
      </c>
      <c r="W101">
        <f t="shared" si="77"/>
        <v>-1.7614999999999999E-2</v>
      </c>
      <c r="X101">
        <f t="shared" ref="X101:AF129" si="84">IF(I101="","",I101+$W101)</f>
        <v>6.0481769999999999</v>
      </c>
      <c r="Y101">
        <f t="shared" si="84"/>
        <v>1.2328620000000001</v>
      </c>
      <c r="Z101">
        <f t="shared" si="84"/>
        <v>8.4405260000000002</v>
      </c>
      <c r="AA101">
        <f t="shared" si="84"/>
        <v>1.9067610000000002</v>
      </c>
      <c r="AB101">
        <f t="shared" si="84"/>
        <v>2.531047</v>
      </c>
      <c r="AC101">
        <f t="shared" si="84"/>
        <v>1.2328620000000001</v>
      </c>
      <c r="AD101">
        <f t="shared" si="84"/>
        <v>3.5487059999999997</v>
      </c>
      <c r="AE101">
        <f t="shared" si="84"/>
        <v>2.5922459999999998</v>
      </c>
      <c r="AF101" t="str">
        <f t="shared" si="84"/>
        <v/>
      </c>
      <c r="AG101">
        <f t="shared" si="83"/>
        <v>7.0618970000000001</v>
      </c>
      <c r="AH101">
        <f t="shared" si="83"/>
        <v>3.9721469999999997</v>
      </c>
      <c r="AI101">
        <f t="shared" si="83"/>
        <v>3.2258419999999997</v>
      </c>
      <c r="AM101" t="str">
        <f t="shared" si="65"/>
        <v/>
      </c>
      <c r="AN101" t="str">
        <f t="shared" si="65"/>
        <v/>
      </c>
      <c r="AO101" t="str">
        <f t="shared" si="65"/>
        <v/>
      </c>
      <c r="AP101" t="str">
        <f t="shared" si="65"/>
        <v/>
      </c>
      <c r="AQ101">
        <f t="shared" si="65"/>
        <v>2.531047</v>
      </c>
      <c r="AR101">
        <f t="shared" si="65"/>
        <v>1.2328620000000001</v>
      </c>
      <c r="AS101" t="str">
        <f t="shared" si="65"/>
        <v/>
      </c>
      <c r="AT101" t="str">
        <f t="shared" si="65"/>
        <v/>
      </c>
      <c r="AW101" t="str">
        <f t="shared" si="66"/>
        <v/>
      </c>
      <c r="AX101" t="str">
        <f t="shared" si="66"/>
        <v/>
      </c>
      <c r="AY101" t="str">
        <f t="shared" si="66"/>
        <v/>
      </c>
      <c r="AZ101" t="str">
        <f t="shared" si="66"/>
        <v/>
      </c>
      <c r="BA101">
        <f t="shared" si="66"/>
        <v>7.2422874130545711</v>
      </c>
      <c r="BB101">
        <f t="shared" si="66"/>
        <v>7.1131612579923695</v>
      </c>
      <c r="BC101" t="str">
        <f t="shared" si="66"/>
        <v/>
      </c>
      <c r="BD101" t="str">
        <f t="shared" si="66"/>
        <v/>
      </c>
      <c r="BG101">
        <f t="shared" si="67"/>
        <v>0</v>
      </c>
      <c r="BH101">
        <f t="shared" si="67"/>
        <v>0</v>
      </c>
      <c r="BI101">
        <f t="shared" si="67"/>
        <v>0</v>
      </c>
      <c r="BJ101">
        <f t="shared" si="67"/>
        <v>0</v>
      </c>
      <c r="BK101">
        <f t="shared" si="67"/>
        <v>0.12087753491543397</v>
      </c>
      <c r="BL101">
        <f t="shared" si="67"/>
        <v>8.6647161338164649E-2</v>
      </c>
      <c r="BM101">
        <f t="shared" si="67"/>
        <v>0</v>
      </c>
      <c r="BN101">
        <f t="shared" si="67"/>
        <v>0</v>
      </c>
      <c r="BQ101">
        <f t="shared" si="57"/>
        <v>0</v>
      </c>
      <c r="BR101">
        <f t="shared" si="57"/>
        <v>0</v>
      </c>
      <c r="BS101">
        <f t="shared" si="53"/>
        <v>0</v>
      </c>
      <c r="BT101">
        <f t="shared" si="53"/>
        <v>0.12087753491543397</v>
      </c>
      <c r="BU101">
        <f t="shared" si="53"/>
        <v>0.20752469625359862</v>
      </c>
      <c r="BV101">
        <f t="shared" si="53"/>
        <v>8.6647161338164649E-2</v>
      </c>
      <c r="BW101">
        <f t="shared" si="53"/>
        <v>0</v>
      </c>
      <c r="BZ101" t="str">
        <f t="shared" si="68"/>
        <v/>
      </c>
      <c r="CA101" t="str">
        <f t="shared" si="68"/>
        <v/>
      </c>
      <c r="CB101" t="str">
        <f t="shared" si="68"/>
        <v/>
      </c>
      <c r="CC101">
        <f t="shared" si="68"/>
        <v>7.2422874130545711</v>
      </c>
      <c r="CD101">
        <f t="shared" si="68"/>
        <v>7.188373758474496</v>
      </c>
      <c r="CE101">
        <f t="shared" si="68"/>
        <v>7.1131612579923695</v>
      </c>
      <c r="CF101" t="str">
        <f t="shared" si="68"/>
        <v/>
      </c>
      <c r="CI101" t="str">
        <f t="shared" si="58"/>
        <v/>
      </c>
      <c r="CJ101" t="str">
        <f t="shared" si="58"/>
        <v/>
      </c>
      <c r="CK101" t="str">
        <f t="shared" si="54"/>
        <v/>
      </c>
      <c r="CL101" t="str">
        <f t="shared" si="54"/>
        <v/>
      </c>
      <c r="CM101">
        <f t="shared" si="54"/>
        <v>7.188373758474496</v>
      </c>
      <c r="CN101" t="str">
        <f t="shared" si="54"/>
        <v/>
      </c>
      <c r="CO101" t="str">
        <f t="shared" si="54"/>
        <v/>
      </c>
      <c r="CQ101">
        <f t="shared" si="69"/>
        <v>7.188373758474496</v>
      </c>
      <c r="CW101" t="str">
        <f t="shared" si="70"/>
        <v/>
      </c>
      <c r="CX101" t="str">
        <f t="shared" si="70"/>
        <v/>
      </c>
      <c r="CY101" t="str">
        <f t="shared" si="70"/>
        <v/>
      </c>
      <c r="CZ101" t="str">
        <f t="shared" si="70"/>
        <v/>
      </c>
      <c r="DA101">
        <f t="shared" si="70"/>
        <v>5.2793245989289785E-2</v>
      </c>
      <c r="DB101">
        <f t="shared" si="70"/>
        <v>7.875766997143116E-2</v>
      </c>
      <c r="DC101" t="str">
        <f t="shared" si="70"/>
        <v/>
      </c>
      <c r="DD101" t="str">
        <f t="shared" si="45"/>
        <v/>
      </c>
      <c r="DE101" t="str">
        <f t="shared" si="71"/>
        <v/>
      </c>
      <c r="DI101" t="str">
        <f t="shared" si="59"/>
        <v/>
      </c>
      <c r="DJ101" t="str">
        <f t="shared" si="59"/>
        <v/>
      </c>
      <c r="DK101" t="str">
        <f t="shared" si="55"/>
        <v/>
      </c>
      <c r="DL101">
        <f t="shared" si="55"/>
        <v>5.2793245989289785E-2</v>
      </c>
      <c r="DM101">
        <f t="shared" si="55"/>
        <v>6.3634093726678553E-2</v>
      </c>
      <c r="DN101">
        <f t="shared" si="55"/>
        <v>7.875766997143116E-2</v>
      </c>
      <c r="DO101" t="str">
        <f t="shared" si="55"/>
        <v/>
      </c>
      <c r="DS101" t="str">
        <f t="shared" si="60"/>
        <v/>
      </c>
      <c r="DT101" t="str">
        <f t="shared" si="60"/>
        <v/>
      </c>
      <c r="DU101" t="str">
        <f t="shared" si="56"/>
        <v/>
      </c>
      <c r="DV101" t="str">
        <f t="shared" si="56"/>
        <v/>
      </c>
      <c r="DW101">
        <f t="shared" si="56"/>
        <v>6.3634093726678553E-2</v>
      </c>
      <c r="DX101" t="str">
        <f t="shared" si="56"/>
        <v/>
      </c>
      <c r="DY101" t="str">
        <f t="shared" si="56"/>
        <v/>
      </c>
      <c r="EA101">
        <f t="shared" si="78"/>
        <v>6.3634093726678553E-2</v>
      </c>
      <c r="EC101">
        <f t="shared" si="79"/>
        <v>7.1268376361395545</v>
      </c>
      <c r="ED101">
        <f t="shared" si="80"/>
        <v>7.1528532523586197</v>
      </c>
      <c r="EE101">
        <f t="shared" si="81"/>
        <v>7.1818196900365319</v>
      </c>
      <c r="EF101">
        <v>-0.96703070211468833</v>
      </c>
      <c r="EG101">
        <v>-0.55819929279490543</v>
      </c>
      <c r="EH101">
        <v>-0.10299617789977811</v>
      </c>
      <c r="EJ101">
        <f t="shared" ca="1" si="72"/>
        <v>0.51986229772567849</v>
      </c>
      <c r="EK101">
        <f t="shared" ca="1" si="72"/>
        <v>-0.57511118217804891</v>
      </c>
      <c r="EL101">
        <f t="shared" ca="1" si="72"/>
        <v>-0.97909055642478604</v>
      </c>
      <c r="EM101">
        <f t="shared" ca="1" si="82"/>
        <v>2</v>
      </c>
      <c r="EN101">
        <f t="shared" ca="1" si="82"/>
        <v>1</v>
      </c>
      <c r="EO101">
        <f t="shared" ca="1" si="82"/>
        <v>1</v>
      </c>
    </row>
    <row r="102" spans="1:145">
      <c r="A102">
        <v>83</v>
      </c>
      <c r="B102">
        <f t="shared" si="73"/>
        <v>23.7578125</v>
      </c>
      <c r="C102">
        <f t="shared" si="74"/>
        <v>0.12092937964470721</v>
      </c>
      <c r="D102">
        <f t="shared" si="75"/>
        <v>7.4617197355885168</v>
      </c>
      <c r="E102">
        <f t="shared" si="76"/>
        <v>6.241185214304841E-2</v>
      </c>
      <c r="H102">
        <v>1.7517999999999999E-2</v>
      </c>
      <c r="I102">
        <v>6.0666570000000002</v>
      </c>
      <c r="J102">
        <v>1.2116420000000001</v>
      </c>
      <c r="K102">
        <v>8.4580769999999994</v>
      </c>
      <c r="L102">
        <v>1.92441</v>
      </c>
      <c r="M102">
        <v>2.5276369999999999</v>
      </c>
      <c r="N102">
        <v>1.2116420000000001</v>
      </c>
      <c r="O102">
        <v>3.5655619999999999</v>
      </c>
      <c r="P102">
        <v>2.6100120000000002</v>
      </c>
      <c r="R102">
        <v>7.0679040000000004</v>
      </c>
      <c r="S102">
        <v>3.985862</v>
      </c>
      <c r="T102">
        <v>3.2344300000000001</v>
      </c>
      <c r="W102">
        <f t="shared" si="77"/>
        <v>-1.7517999999999999E-2</v>
      </c>
      <c r="X102">
        <f t="shared" si="84"/>
        <v>6.0491390000000003</v>
      </c>
      <c r="Y102">
        <f t="shared" si="84"/>
        <v>1.1941240000000002</v>
      </c>
      <c r="Z102">
        <f t="shared" si="84"/>
        <v>8.4405589999999986</v>
      </c>
      <c r="AA102">
        <f t="shared" si="84"/>
        <v>1.906892</v>
      </c>
      <c r="AB102">
        <f t="shared" si="84"/>
        <v>2.510119</v>
      </c>
      <c r="AC102">
        <f t="shared" si="84"/>
        <v>1.1941240000000002</v>
      </c>
      <c r="AD102">
        <f t="shared" si="84"/>
        <v>3.548044</v>
      </c>
      <c r="AE102">
        <f t="shared" si="84"/>
        <v>2.5924940000000003</v>
      </c>
      <c r="AF102" t="str">
        <f t="shared" si="84"/>
        <v/>
      </c>
      <c r="AG102">
        <f t="shared" si="83"/>
        <v>7.0503860000000005</v>
      </c>
      <c r="AH102">
        <f t="shared" si="83"/>
        <v>3.9683440000000001</v>
      </c>
      <c r="AI102">
        <f t="shared" si="83"/>
        <v>3.2169120000000002</v>
      </c>
      <c r="AM102" t="str">
        <f t="shared" si="65"/>
        <v/>
      </c>
      <c r="AN102" t="str">
        <f t="shared" si="65"/>
        <v/>
      </c>
      <c r="AO102" t="str">
        <f t="shared" si="65"/>
        <v/>
      </c>
      <c r="AP102" t="str">
        <f t="shared" si="65"/>
        <v/>
      </c>
      <c r="AQ102">
        <f t="shared" si="65"/>
        <v>2.510119</v>
      </c>
      <c r="AR102">
        <f t="shared" si="65"/>
        <v>1.1941240000000002</v>
      </c>
      <c r="AS102" t="str">
        <f t="shared" si="65"/>
        <v/>
      </c>
      <c r="AT102" t="str">
        <f t="shared" si="65"/>
        <v/>
      </c>
      <c r="AW102" t="str">
        <f t="shared" si="66"/>
        <v/>
      </c>
      <c r="AX102" t="str">
        <f t="shared" si="66"/>
        <v/>
      </c>
      <c r="AY102" t="str">
        <f t="shared" si="66"/>
        <v/>
      </c>
      <c r="AZ102" t="str">
        <f t="shared" si="66"/>
        <v/>
      </c>
      <c r="BA102">
        <f t="shared" si="66"/>
        <v>7.4336479645203122</v>
      </c>
      <c r="BB102">
        <f t="shared" si="66"/>
        <v>7.4848909588835166</v>
      </c>
      <c r="BC102" t="str">
        <f t="shared" si="66"/>
        <v/>
      </c>
      <c r="BD102" t="str">
        <f t="shared" si="66"/>
        <v/>
      </c>
      <c r="BG102">
        <f t="shared" si="67"/>
        <v>0</v>
      </c>
      <c r="BH102">
        <f t="shared" si="67"/>
        <v>0</v>
      </c>
      <c r="BI102">
        <f t="shared" si="67"/>
        <v>0</v>
      </c>
      <c r="BJ102">
        <f t="shared" si="67"/>
        <v>0</v>
      </c>
      <c r="BK102">
        <f t="shared" si="67"/>
        <v>9.7362083859141316E-2</v>
      </c>
      <c r="BL102">
        <f t="shared" si="67"/>
        <v>0.11795346728227855</v>
      </c>
      <c r="BM102">
        <f t="shared" si="67"/>
        <v>0</v>
      </c>
      <c r="BN102">
        <f t="shared" si="67"/>
        <v>0</v>
      </c>
      <c r="BQ102">
        <f t="shared" si="57"/>
        <v>0</v>
      </c>
      <c r="BR102">
        <f t="shared" si="57"/>
        <v>0</v>
      </c>
      <c r="BS102">
        <f t="shared" si="53"/>
        <v>0</v>
      </c>
      <c r="BT102">
        <f t="shared" si="53"/>
        <v>9.7362083859141316E-2</v>
      </c>
      <c r="BU102">
        <f t="shared" si="53"/>
        <v>0.21531555114141987</v>
      </c>
      <c r="BV102">
        <f t="shared" si="53"/>
        <v>0.11795346728227855</v>
      </c>
      <c r="BW102">
        <f t="shared" si="53"/>
        <v>0</v>
      </c>
      <c r="BZ102" t="str">
        <f t="shared" si="68"/>
        <v/>
      </c>
      <c r="CA102" t="str">
        <f t="shared" si="68"/>
        <v/>
      </c>
      <c r="CB102" t="str">
        <f t="shared" si="68"/>
        <v/>
      </c>
      <c r="CC102">
        <f t="shared" si="68"/>
        <v>7.4336479645203122</v>
      </c>
      <c r="CD102">
        <f t="shared" si="68"/>
        <v>7.4617197355885168</v>
      </c>
      <c r="CE102">
        <f t="shared" si="68"/>
        <v>7.4848909588835166</v>
      </c>
      <c r="CF102" t="str">
        <f t="shared" si="68"/>
        <v/>
      </c>
      <c r="CI102" t="str">
        <f t="shared" si="58"/>
        <v/>
      </c>
      <c r="CJ102" t="str">
        <f t="shared" si="58"/>
        <v/>
      </c>
      <c r="CK102" t="str">
        <f t="shared" si="54"/>
        <v/>
      </c>
      <c r="CL102" t="str">
        <f t="shared" si="54"/>
        <v/>
      </c>
      <c r="CM102">
        <f t="shared" si="54"/>
        <v>7.4617197355885168</v>
      </c>
      <c r="CN102" t="str">
        <f t="shared" si="54"/>
        <v/>
      </c>
      <c r="CO102" t="str">
        <f t="shared" si="54"/>
        <v/>
      </c>
      <c r="CQ102">
        <f t="shared" si="69"/>
        <v>7.4617197355885168</v>
      </c>
      <c r="CW102" t="str">
        <f t="shared" si="70"/>
        <v/>
      </c>
      <c r="CX102" t="str">
        <f t="shared" si="70"/>
        <v/>
      </c>
      <c r="CY102" t="str">
        <f t="shared" si="70"/>
        <v/>
      </c>
      <c r="CZ102" t="str">
        <f t="shared" si="70"/>
        <v/>
      </c>
      <c r="DA102">
        <f t="shared" si="70"/>
        <v>6.6830736917214223E-2</v>
      </c>
      <c r="DB102">
        <f t="shared" si="70"/>
        <v>5.8764381323758184E-2</v>
      </c>
      <c r="DC102" t="str">
        <f t="shared" si="70"/>
        <v/>
      </c>
      <c r="DD102" t="str">
        <f t="shared" si="45"/>
        <v/>
      </c>
      <c r="DE102" t="str">
        <f t="shared" si="71"/>
        <v/>
      </c>
      <c r="DI102" t="str">
        <f t="shared" si="59"/>
        <v/>
      </c>
      <c r="DJ102" t="str">
        <f t="shared" si="59"/>
        <v/>
      </c>
      <c r="DK102" t="str">
        <f t="shared" si="55"/>
        <v/>
      </c>
      <c r="DL102">
        <f t="shared" si="55"/>
        <v>6.6830736917214223E-2</v>
      </c>
      <c r="DM102">
        <f t="shared" si="55"/>
        <v>6.241185214304841E-2</v>
      </c>
      <c r="DN102">
        <f t="shared" si="55"/>
        <v>5.8764381323758184E-2</v>
      </c>
      <c r="DO102" t="str">
        <f t="shared" si="55"/>
        <v/>
      </c>
      <c r="DS102" t="str">
        <f t="shared" si="60"/>
        <v/>
      </c>
      <c r="DT102" t="str">
        <f t="shared" si="60"/>
        <v/>
      </c>
      <c r="DU102" t="str">
        <f t="shared" si="56"/>
        <v/>
      </c>
      <c r="DV102" t="str">
        <f t="shared" si="56"/>
        <v/>
      </c>
      <c r="DW102">
        <f t="shared" si="56"/>
        <v>6.241185214304841E-2</v>
      </c>
      <c r="DX102" t="str">
        <f t="shared" si="56"/>
        <v/>
      </c>
      <c r="DY102" t="str">
        <f t="shared" si="56"/>
        <v/>
      </c>
      <c r="EA102">
        <f t="shared" si="78"/>
        <v>6.241185214304841E-2</v>
      </c>
      <c r="EC102">
        <f t="shared" si="79"/>
        <v>7.4318461706279892</v>
      </c>
      <c r="ED102">
        <f t="shared" si="80"/>
        <v>7.4374785496243279</v>
      </c>
      <c r="EE102">
        <f t="shared" si="81"/>
        <v>7.4277896092717031</v>
      </c>
      <c r="EF102">
        <v>-0.4786521138974843</v>
      </c>
      <c r="EG102">
        <v>-0.38840677101888144</v>
      </c>
      <c r="EH102">
        <v>-0.5436487646456214</v>
      </c>
      <c r="EJ102">
        <f t="shared" ca="1" si="72"/>
        <v>0.36879878773265384</v>
      </c>
      <c r="EK102">
        <f t="shared" ca="1" si="72"/>
        <v>-4.7090168422855072E-2</v>
      </c>
      <c r="EL102">
        <f t="shared" ca="1" si="72"/>
        <v>0.30079141584227753</v>
      </c>
      <c r="EM102">
        <f t="shared" ca="1" si="82"/>
        <v>2</v>
      </c>
      <c r="EN102">
        <f t="shared" ca="1" si="82"/>
        <v>1</v>
      </c>
      <c r="EO102">
        <f t="shared" ca="1" si="82"/>
        <v>2</v>
      </c>
    </row>
    <row r="103" spans="1:145">
      <c r="A103">
        <v>84</v>
      </c>
      <c r="B103">
        <f t="shared" si="73"/>
        <v>23.9609375</v>
      </c>
      <c r="C103">
        <f t="shared" si="74"/>
        <v>0.12092937964470721</v>
      </c>
      <c r="D103">
        <f t="shared" si="75"/>
        <v>7.7214730472367981</v>
      </c>
      <c r="E103">
        <f t="shared" si="76"/>
        <v>7.4447720838915543E-2</v>
      </c>
      <c r="H103">
        <v>1.686E-2</v>
      </c>
      <c r="I103">
        <v>6.0666789999999997</v>
      </c>
      <c r="J103">
        <v>1.1820440000000001</v>
      </c>
      <c r="K103">
        <v>8.4586550000000003</v>
      </c>
      <c r="L103">
        <v>1.9241239999999999</v>
      </c>
      <c r="M103">
        <v>2.5045500000000001</v>
      </c>
      <c r="N103">
        <v>1.1820440000000001</v>
      </c>
      <c r="O103">
        <v>3.5636619999999999</v>
      </c>
      <c r="P103">
        <v>2.609559</v>
      </c>
      <c r="R103">
        <v>7.054386</v>
      </c>
      <c r="S103">
        <v>3.9794559999999999</v>
      </c>
      <c r="T103">
        <v>3.2252429999999999</v>
      </c>
      <c r="W103">
        <f t="shared" si="77"/>
        <v>-1.686E-2</v>
      </c>
      <c r="X103">
        <f t="shared" si="84"/>
        <v>6.0498189999999994</v>
      </c>
      <c r="Y103">
        <f t="shared" si="84"/>
        <v>1.165184</v>
      </c>
      <c r="Z103">
        <f t="shared" si="84"/>
        <v>8.4417950000000008</v>
      </c>
      <c r="AA103">
        <f t="shared" si="84"/>
        <v>1.9072639999999998</v>
      </c>
      <c r="AB103">
        <f t="shared" si="84"/>
        <v>2.4876900000000002</v>
      </c>
      <c r="AC103">
        <f t="shared" si="84"/>
        <v>1.165184</v>
      </c>
      <c r="AD103">
        <f t="shared" si="84"/>
        <v>3.546802</v>
      </c>
      <c r="AE103">
        <f t="shared" si="84"/>
        <v>2.5926990000000001</v>
      </c>
      <c r="AF103" t="str">
        <f t="shared" si="84"/>
        <v/>
      </c>
      <c r="AG103">
        <f t="shared" si="83"/>
        <v>7.0375259999999997</v>
      </c>
      <c r="AH103">
        <f t="shared" si="83"/>
        <v>3.962596</v>
      </c>
      <c r="AI103">
        <f t="shared" si="83"/>
        <v>3.208383</v>
      </c>
      <c r="AM103" t="str">
        <f t="shared" si="65"/>
        <v/>
      </c>
      <c r="AN103" t="str">
        <f t="shared" si="65"/>
        <v/>
      </c>
      <c r="AO103" t="str">
        <f t="shared" si="65"/>
        <v/>
      </c>
      <c r="AP103" t="str">
        <f t="shared" si="65"/>
        <v/>
      </c>
      <c r="AQ103">
        <f t="shared" si="65"/>
        <v>2.4876900000000002</v>
      </c>
      <c r="AR103">
        <f t="shared" si="65"/>
        <v>1.165184</v>
      </c>
      <c r="AS103" t="str">
        <f t="shared" si="65"/>
        <v/>
      </c>
      <c r="AT103" t="str">
        <f t="shared" si="65"/>
        <v/>
      </c>
      <c r="AW103" t="str">
        <f t="shared" si="66"/>
        <v/>
      </c>
      <c r="AX103" t="str">
        <f t="shared" si="66"/>
        <v/>
      </c>
      <c r="AY103" t="str">
        <f t="shared" si="66"/>
        <v/>
      </c>
      <c r="AZ103" t="str">
        <f t="shared" si="66"/>
        <v/>
      </c>
      <c r="BA103">
        <f t="shared" si="66"/>
        <v>7.7145568362117372</v>
      </c>
      <c r="BB103">
        <f t="shared" si="66"/>
        <v>7.7251196386155669</v>
      </c>
      <c r="BC103" t="str">
        <f t="shared" si="66"/>
        <v/>
      </c>
      <c r="BD103" t="str">
        <f t="shared" si="66"/>
        <v/>
      </c>
      <c r="BG103">
        <f t="shared" si="67"/>
        <v>0</v>
      </c>
      <c r="BH103">
        <f t="shared" si="67"/>
        <v>0</v>
      </c>
      <c r="BI103">
        <f t="shared" si="67"/>
        <v>0</v>
      </c>
      <c r="BJ103">
        <f t="shared" si="67"/>
        <v>0</v>
      </c>
      <c r="BK103">
        <f t="shared" si="67"/>
        <v>6.3242658195293733E-2</v>
      </c>
      <c r="BL103">
        <f t="shared" si="67"/>
        <v>0.11994751383742848</v>
      </c>
      <c r="BM103">
        <f t="shared" si="67"/>
        <v>0</v>
      </c>
      <c r="BN103">
        <f t="shared" si="67"/>
        <v>0</v>
      </c>
      <c r="BQ103">
        <f t="shared" si="57"/>
        <v>0</v>
      </c>
      <c r="BR103">
        <f t="shared" si="57"/>
        <v>0</v>
      </c>
      <c r="BS103">
        <f t="shared" si="53"/>
        <v>0</v>
      </c>
      <c r="BT103">
        <f t="shared" si="53"/>
        <v>6.3242658195293733E-2</v>
      </c>
      <c r="BU103">
        <f t="shared" si="53"/>
        <v>0.1831901720327222</v>
      </c>
      <c r="BV103">
        <f t="shared" si="53"/>
        <v>0.11994751383742848</v>
      </c>
      <c r="BW103">
        <f t="shared" si="53"/>
        <v>0</v>
      </c>
      <c r="BZ103" t="str">
        <f t="shared" si="68"/>
        <v/>
      </c>
      <c r="CA103" t="str">
        <f t="shared" si="68"/>
        <v/>
      </c>
      <c r="CB103" t="str">
        <f t="shared" si="68"/>
        <v/>
      </c>
      <c r="CC103">
        <f t="shared" si="68"/>
        <v>7.7145568362117372</v>
      </c>
      <c r="CD103">
        <f t="shared" si="68"/>
        <v>7.7214730472367981</v>
      </c>
      <c r="CE103">
        <f t="shared" si="68"/>
        <v>7.7251196386155669</v>
      </c>
      <c r="CF103" t="str">
        <f t="shared" si="68"/>
        <v/>
      </c>
      <c r="CI103" t="str">
        <f t="shared" si="58"/>
        <v/>
      </c>
      <c r="CJ103" t="str">
        <f t="shared" si="58"/>
        <v/>
      </c>
      <c r="CK103" t="str">
        <f t="shared" si="54"/>
        <v/>
      </c>
      <c r="CL103" t="str">
        <f t="shared" si="54"/>
        <v/>
      </c>
      <c r="CM103">
        <f t="shared" si="54"/>
        <v>7.7214730472367981</v>
      </c>
      <c r="CN103" t="str">
        <f t="shared" si="54"/>
        <v/>
      </c>
      <c r="CO103" t="str">
        <f t="shared" si="54"/>
        <v/>
      </c>
      <c r="CQ103">
        <f t="shared" si="69"/>
        <v>7.7214730472367981</v>
      </c>
      <c r="CW103" t="str">
        <f t="shared" si="70"/>
        <v/>
      </c>
      <c r="CX103" t="str">
        <f t="shared" si="70"/>
        <v/>
      </c>
      <c r="CY103" t="str">
        <f t="shared" si="70"/>
        <v/>
      </c>
      <c r="CZ103" t="str">
        <f t="shared" si="70"/>
        <v/>
      </c>
      <c r="DA103">
        <f t="shared" si="70"/>
        <v>0.10588323736288448</v>
      </c>
      <c r="DB103">
        <f t="shared" si="70"/>
        <v>5.7873257866615735E-2</v>
      </c>
      <c r="DC103" t="str">
        <f t="shared" si="70"/>
        <v/>
      </c>
      <c r="DD103" t="str">
        <f t="shared" si="45"/>
        <v/>
      </c>
      <c r="DE103" t="str">
        <f t="shared" si="71"/>
        <v/>
      </c>
      <c r="DI103" t="str">
        <f t="shared" si="59"/>
        <v/>
      </c>
      <c r="DJ103" t="str">
        <f t="shared" si="59"/>
        <v/>
      </c>
      <c r="DK103" t="str">
        <f t="shared" si="55"/>
        <v/>
      </c>
      <c r="DL103">
        <f t="shared" si="55"/>
        <v>0.10588323736288448</v>
      </c>
      <c r="DM103">
        <f t="shared" si="55"/>
        <v>7.4447720838915543E-2</v>
      </c>
      <c r="DN103">
        <f t="shared" si="55"/>
        <v>5.7873257866615735E-2</v>
      </c>
      <c r="DO103" t="str">
        <f t="shared" si="55"/>
        <v/>
      </c>
      <c r="DS103" t="str">
        <f t="shared" si="60"/>
        <v/>
      </c>
      <c r="DT103" t="str">
        <f t="shared" si="60"/>
        <v/>
      </c>
      <c r="DU103" t="str">
        <f t="shared" si="56"/>
        <v/>
      </c>
      <c r="DV103" t="str">
        <f t="shared" si="56"/>
        <v/>
      </c>
      <c r="DW103">
        <f t="shared" si="56"/>
        <v>7.4447720838915543E-2</v>
      </c>
      <c r="DX103" t="str">
        <f t="shared" si="56"/>
        <v/>
      </c>
      <c r="DY103" t="str">
        <f t="shared" si="56"/>
        <v/>
      </c>
      <c r="EA103">
        <f t="shared" si="78"/>
        <v>7.4447720838915543E-2</v>
      </c>
      <c r="EC103">
        <f t="shared" si="79"/>
        <v>7.7062242044999598</v>
      </c>
      <c r="ED103">
        <f t="shared" si="80"/>
        <v>7.7838931406143308</v>
      </c>
      <c r="EE103">
        <f t="shared" si="81"/>
        <v>7.6828674687973324</v>
      </c>
      <c r="EF103">
        <v>-0.20482618628221605</v>
      </c>
      <c r="EG103">
        <v>0.83844196537047178</v>
      </c>
      <c r="EH103">
        <v>-0.51855957448311618</v>
      </c>
      <c r="EJ103">
        <f t="shared" ca="1" si="72"/>
        <v>-3.4044673684828775E-2</v>
      </c>
      <c r="EK103">
        <f t="shared" ca="1" si="72"/>
        <v>-0.12818067375500553</v>
      </c>
      <c r="EL103">
        <f t="shared" ca="1" si="72"/>
        <v>-0.46726818185899865</v>
      </c>
      <c r="EM103">
        <f t="shared" ca="1" si="82"/>
        <v>1</v>
      </c>
      <c r="EN103">
        <f t="shared" ca="1" si="82"/>
        <v>1</v>
      </c>
      <c r="EO103">
        <f t="shared" ca="1" si="82"/>
        <v>1</v>
      </c>
    </row>
    <row r="104" spans="1:145">
      <c r="A104">
        <v>85</v>
      </c>
      <c r="B104">
        <f t="shared" si="73"/>
        <v>24.1640625</v>
      </c>
      <c r="C104">
        <f t="shared" si="74"/>
        <v>0.12092937964470721</v>
      </c>
      <c r="D104">
        <f t="shared" si="75"/>
        <v>7.9973123804631987</v>
      </c>
      <c r="E104">
        <f t="shared" si="76"/>
        <v>9.8923054867691984E-2</v>
      </c>
      <c r="H104">
        <v>1.7516E-2</v>
      </c>
      <c r="I104">
        <v>6.066287</v>
      </c>
      <c r="J104">
        <v>1.152741</v>
      </c>
      <c r="K104">
        <v>8.4587470000000007</v>
      </c>
      <c r="L104">
        <v>1.9242459999999999</v>
      </c>
      <c r="M104">
        <v>2.4905490000000001</v>
      </c>
      <c r="N104">
        <v>1.152741</v>
      </c>
      <c r="O104">
        <v>3.560772</v>
      </c>
      <c r="P104">
        <v>2.609537</v>
      </c>
      <c r="R104">
        <v>7.0467659999999999</v>
      </c>
      <c r="S104">
        <v>3.96068</v>
      </c>
      <c r="T104">
        <v>3.2163840000000001</v>
      </c>
      <c r="W104">
        <f t="shared" si="77"/>
        <v>-1.7516E-2</v>
      </c>
      <c r="X104">
        <f t="shared" si="84"/>
        <v>6.0487710000000003</v>
      </c>
      <c r="Y104">
        <f t="shared" si="84"/>
        <v>1.1352249999999999</v>
      </c>
      <c r="Z104">
        <f t="shared" si="84"/>
        <v>8.4412310000000002</v>
      </c>
      <c r="AA104">
        <f t="shared" si="84"/>
        <v>1.9067299999999998</v>
      </c>
      <c r="AB104">
        <f t="shared" si="84"/>
        <v>2.473033</v>
      </c>
      <c r="AC104">
        <f t="shared" si="84"/>
        <v>1.1352249999999999</v>
      </c>
      <c r="AD104">
        <f t="shared" si="84"/>
        <v>3.543256</v>
      </c>
      <c r="AE104">
        <f t="shared" si="84"/>
        <v>2.5920209999999999</v>
      </c>
      <c r="AF104" t="str">
        <f t="shared" si="84"/>
        <v/>
      </c>
      <c r="AG104">
        <f t="shared" si="83"/>
        <v>7.0292500000000002</v>
      </c>
      <c r="AH104">
        <f t="shared" si="83"/>
        <v>3.9431639999999999</v>
      </c>
      <c r="AI104">
        <f t="shared" si="83"/>
        <v>3.198868</v>
      </c>
      <c r="AM104" t="str">
        <f t="shared" si="65"/>
        <v/>
      </c>
      <c r="AN104" t="str">
        <f t="shared" si="65"/>
        <v/>
      </c>
      <c r="AO104" t="str">
        <f t="shared" si="65"/>
        <v/>
      </c>
      <c r="AP104" t="str">
        <f t="shared" si="65"/>
        <v/>
      </c>
      <c r="AQ104">
        <f t="shared" si="65"/>
        <v>2.473033</v>
      </c>
      <c r="AR104">
        <f t="shared" si="65"/>
        <v>1.1352249999999999</v>
      </c>
      <c r="AS104">
        <f t="shared" si="65"/>
        <v>3.543256</v>
      </c>
      <c r="AT104" t="str">
        <f t="shared" si="65"/>
        <v/>
      </c>
      <c r="AW104" t="str">
        <f t="shared" si="66"/>
        <v/>
      </c>
      <c r="AX104" t="str">
        <f t="shared" si="66"/>
        <v/>
      </c>
      <c r="AY104" t="str">
        <f t="shared" si="66"/>
        <v/>
      </c>
      <c r="AZ104" t="str">
        <f t="shared" si="66"/>
        <v/>
      </c>
      <c r="BA104">
        <f t="shared" si="66"/>
        <v>8.0158209776728206</v>
      </c>
      <c r="BB104">
        <f t="shared" si="66"/>
        <v>7.9908337352874108</v>
      </c>
      <c r="BC104">
        <f t="shared" si="66"/>
        <v>7.883275035099973</v>
      </c>
      <c r="BD104" t="str">
        <f t="shared" si="66"/>
        <v/>
      </c>
      <c r="BG104">
        <f t="shared" si="67"/>
        <v>0</v>
      </c>
      <c r="BH104">
        <f t="shared" si="67"/>
        <v>0</v>
      </c>
      <c r="BI104">
        <f t="shared" si="67"/>
        <v>0</v>
      </c>
      <c r="BJ104">
        <f t="shared" si="67"/>
        <v>0</v>
      </c>
      <c r="BK104">
        <f t="shared" si="67"/>
        <v>3.5961620027378287E-2</v>
      </c>
      <c r="BL104">
        <f t="shared" si="67"/>
        <v>0.10273739679088269</v>
      </c>
      <c r="BM104">
        <f t="shared" si="67"/>
        <v>1.3914677258432885E-2</v>
      </c>
      <c r="BN104">
        <f t="shared" si="67"/>
        <v>0</v>
      </c>
      <c r="BQ104">
        <f t="shared" si="57"/>
        <v>0</v>
      </c>
      <c r="BR104">
        <f t="shared" si="57"/>
        <v>0</v>
      </c>
      <c r="BS104">
        <f t="shared" si="53"/>
        <v>0</v>
      </c>
      <c r="BT104">
        <f t="shared" si="53"/>
        <v>3.5961620027378287E-2</v>
      </c>
      <c r="BU104">
        <f t="shared" si="53"/>
        <v>0.13869901681826097</v>
      </c>
      <c r="BV104">
        <f t="shared" si="53"/>
        <v>0.11665207404931557</v>
      </c>
      <c r="BW104">
        <f t="shared" si="53"/>
        <v>1.3914677258432885E-2</v>
      </c>
      <c r="BZ104" t="str">
        <f t="shared" si="68"/>
        <v/>
      </c>
      <c r="CA104" t="str">
        <f t="shared" si="68"/>
        <v/>
      </c>
      <c r="CB104" t="str">
        <f t="shared" si="68"/>
        <v/>
      </c>
      <c r="CC104">
        <f t="shared" si="68"/>
        <v>8.0158209776728206</v>
      </c>
      <c r="CD104">
        <f t="shared" si="68"/>
        <v>7.9973123804631987</v>
      </c>
      <c r="CE104">
        <f t="shared" si="68"/>
        <v>7.9780037482370982</v>
      </c>
      <c r="CF104">
        <f t="shared" si="68"/>
        <v>7.883275035099973</v>
      </c>
      <c r="CI104" t="str">
        <f t="shared" si="58"/>
        <v/>
      </c>
      <c r="CJ104" t="str">
        <f t="shared" si="58"/>
        <v/>
      </c>
      <c r="CK104" t="str">
        <f t="shared" si="54"/>
        <v/>
      </c>
      <c r="CL104" t="str">
        <f t="shared" si="54"/>
        <v/>
      </c>
      <c r="CM104">
        <f t="shared" si="54"/>
        <v>7.9973123804631987</v>
      </c>
      <c r="CN104" t="str">
        <f t="shared" si="54"/>
        <v/>
      </c>
      <c r="CO104" t="str">
        <f t="shared" si="54"/>
        <v/>
      </c>
      <c r="CQ104">
        <f t="shared" si="69"/>
        <v>7.9973123804631987</v>
      </c>
      <c r="CW104" t="str">
        <f t="shared" si="70"/>
        <v/>
      </c>
      <c r="CX104" t="str">
        <f t="shared" si="70"/>
        <v/>
      </c>
      <c r="CY104" t="str">
        <f t="shared" si="70"/>
        <v/>
      </c>
      <c r="CZ104" t="str">
        <f t="shared" si="70"/>
        <v/>
      </c>
      <c r="DA104">
        <f t="shared" si="70"/>
        <v>0.1905947760147233</v>
      </c>
      <c r="DB104">
        <f t="shared" si="70"/>
        <v>6.6834801650068318E-2</v>
      </c>
      <c r="DC104">
        <f t="shared" si="70"/>
        <v>0.50404116617784711</v>
      </c>
      <c r="DD104" t="str">
        <f t="shared" si="45"/>
        <v/>
      </c>
      <c r="DE104" t="str">
        <f t="shared" si="71"/>
        <v/>
      </c>
      <c r="DI104" t="str">
        <f t="shared" si="59"/>
        <v/>
      </c>
      <c r="DJ104" t="str">
        <f t="shared" si="59"/>
        <v/>
      </c>
      <c r="DK104" t="str">
        <f t="shared" si="55"/>
        <v/>
      </c>
      <c r="DL104">
        <f t="shared" si="55"/>
        <v>0.1905947760147233</v>
      </c>
      <c r="DM104">
        <f t="shared" si="55"/>
        <v>9.8923054867691984E-2</v>
      </c>
      <c r="DN104">
        <f t="shared" si="55"/>
        <v>0.11898634295198224</v>
      </c>
      <c r="DO104">
        <f t="shared" si="55"/>
        <v>0.50404116617784711</v>
      </c>
      <c r="DS104" t="str">
        <f t="shared" si="60"/>
        <v/>
      </c>
      <c r="DT104" t="str">
        <f t="shared" si="60"/>
        <v/>
      </c>
      <c r="DU104" t="str">
        <f t="shared" si="56"/>
        <v/>
      </c>
      <c r="DV104" t="str">
        <f t="shared" si="56"/>
        <v/>
      </c>
      <c r="DW104">
        <f t="shared" si="56"/>
        <v>9.8923054867691984E-2</v>
      </c>
      <c r="DX104" t="str">
        <f t="shared" si="56"/>
        <v/>
      </c>
      <c r="DY104" t="str">
        <f t="shared" si="56"/>
        <v/>
      </c>
      <c r="EA104">
        <f t="shared" si="78"/>
        <v>9.8923054867691984E-2</v>
      </c>
      <c r="EC104">
        <f t="shared" si="79"/>
        <v>7.9958504483725639</v>
      </c>
      <c r="ED104">
        <f t="shared" si="80"/>
        <v>7.9447209649486989</v>
      </c>
      <c r="EE104">
        <f t="shared" si="81"/>
        <v>7.9606211777276918</v>
      </c>
      <c r="EF104">
        <v>-1.4778476994971146E-2</v>
      </c>
      <c r="EG104">
        <v>-0.53163962217745919</v>
      </c>
      <c r="EH104">
        <v>-0.37090648670909454</v>
      </c>
      <c r="EJ104">
        <f t="shared" ca="1" si="72"/>
        <v>0.57191979461015685</v>
      </c>
      <c r="EK104">
        <f t="shared" ca="1" si="72"/>
        <v>1.0339398200286842E-2</v>
      </c>
      <c r="EL104">
        <f t="shared" ca="1" si="72"/>
        <v>-0.47943814356732528</v>
      </c>
      <c r="EM104">
        <f t="shared" ca="1" si="82"/>
        <v>2</v>
      </c>
      <c r="EN104">
        <f t="shared" ca="1" si="82"/>
        <v>2</v>
      </c>
      <c r="EO104">
        <f t="shared" ca="1" si="82"/>
        <v>1</v>
      </c>
    </row>
    <row r="105" spans="1:145">
      <c r="A105">
        <v>86</v>
      </c>
      <c r="B105">
        <f t="shared" si="73"/>
        <v>24.3671875</v>
      </c>
      <c r="C105">
        <f t="shared" si="74"/>
        <v>0.12092937964470721</v>
      </c>
      <c r="D105">
        <f t="shared" si="75"/>
        <v>8.2434192216220428</v>
      </c>
      <c r="E105">
        <f t="shared" si="76"/>
        <v>0.14174247005321539</v>
      </c>
      <c r="H105">
        <v>1.7749999999999998E-2</v>
      </c>
      <c r="I105">
        <v>6.0662130000000003</v>
      </c>
      <c r="J105">
        <v>1.1276189999999999</v>
      </c>
      <c r="K105">
        <v>8.4587669999999999</v>
      </c>
      <c r="L105">
        <v>1.924221</v>
      </c>
      <c r="M105">
        <v>2.4835829999999999</v>
      </c>
      <c r="N105">
        <v>1.1276189999999999</v>
      </c>
      <c r="O105">
        <v>3.5562420000000001</v>
      </c>
      <c r="P105">
        <v>2.6091820000000001</v>
      </c>
      <c r="R105">
        <v>7.0411840000000003</v>
      </c>
      <c r="S105">
        <v>3.9496000000000002</v>
      </c>
      <c r="T105">
        <v>3.208304</v>
      </c>
      <c r="W105">
        <f t="shared" si="77"/>
        <v>-1.7749999999999998E-2</v>
      </c>
      <c r="X105">
        <f t="shared" si="84"/>
        <v>6.0484629999999999</v>
      </c>
      <c r="Y105">
        <f t="shared" si="84"/>
        <v>1.109869</v>
      </c>
      <c r="Z105">
        <f t="shared" si="84"/>
        <v>8.4410170000000004</v>
      </c>
      <c r="AA105">
        <f t="shared" si="84"/>
        <v>1.906471</v>
      </c>
      <c r="AB105">
        <f t="shared" si="84"/>
        <v>2.4658329999999999</v>
      </c>
      <c r="AC105">
        <f t="shared" si="84"/>
        <v>1.109869</v>
      </c>
      <c r="AD105">
        <f t="shared" si="84"/>
        <v>3.5384920000000002</v>
      </c>
      <c r="AE105">
        <f t="shared" si="84"/>
        <v>2.5914320000000002</v>
      </c>
      <c r="AF105" t="str">
        <f t="shared" si="84"/>
        <v/>
      </c>
      <c r="AG105">
        <f t="shared" si="83"/>
        <v>7.023434</v>
      </c>
      <c r="AH105">
        <f t="shared" si="83"/>
        <v>3.9318500000000003</v>
      </c>
      <c r="AI105">
        <f t="shared" si="83"/>
        <v>3.1905540000000001</v>
      </c>
      <c r="AM105" t="str">
        <f t="shared" si="65"/>
        <v/>
      </c>
      <c r="AN105" t="str">
        <f t="shared" si="65"/>
        <v/>
      </c>
      <c r="AO105" t="str">
        <f t="shared" si="65"/>
        <v/>
      </c>
      <c r="AP105" t="str">
        <f t="shared" si="65"/>
        <v/>
      </c>
      <c r="AQ105">
        <f t="shared" si="65"/>
        <v>2.4658329999999999</v>
      </c>
      <c r="AR105">
        <f t="shared" si="65"/>
        <v>1.109869</v>
      </c>
      <c r="AS105">
        <f t="shared" si="65"/>
        <v>3.5384920000000002</v>
      </c>
      <c r="AT105" t="str">
        <f t="shared" si="65"/>
        <v/>
      </c>
      <c r="AW105" t="str">
        <f t="shared" si="66"/>
        <v/>
      </c>
      <c r="AX105" t="str">
        <f t="shared" si="66"/>
        <v/>
      </c>
      <c r="AY105" t="str">
        <f t="shared" si="66"/>
        <v/>
      </c>
      <c r="AZ105" t="str">
        <f t="shared" si="66"/>
        <v/>
      </c>
      <c r="BA105">
        <f t="shared" si="66"/>
        <v>8.2733063406779319</v>
      </c>
      <c r="BB105">
        <f t="shared" si="66"/>
        <v>8.2786271313342148</v>
      </c>
      <c r="BC105">
        <f t="shared" si="66"/>
        <v>8.1382301212273447</v>
      </c>
      <c r="BD105" t="str">
        <f t="shared" si="66"/>
        <v/>
      </c>
      <c r="BG105">
        <f t="shared" si="67"/>
        <v>0</v>
      </c>
      <c r="BH105">
        <f t="shared" si="67"/>
        <v>0</v>
      </c>
      <c r="BI105">
        <f t="shared" si="67"/>
        <v>0</v>
      </c>
      <c r="BJ105">
        <f t="shared" si="67"/>
        <v>0</v>
      </c>
      <c r="BK105">
        <f t="shared" si="67"/>
        <v>2.1117192305565219E-2</v>
      </c>
      <c r="BL105">
        <f t="shared" si="67"/>
        <v>7.2851147198552263E-2</v>
      </c>
      <c r="BM105">
        <f t="shared" si="67"/>
        <v>2.4384053132602227E-2</v>
      </c>
      <c r="BN105">
        <f t="shared" si="67"/>
        <v>0</v>
      </c>
      <c r="BQ105">
        <f t="shared" si="57"/>
        <v>0</v>
      </c>
      <c r="BR105">
        <f t="shared" si="57"/>
        <v>0</v>
      </c>
      <c r="BS105">
        <f t="shared" si="53"/>
        <v>0</v>
      </c>
      <c r="BT105">
        <f t="shared" si="53"/>
        <v>2.1117192305565219E-2</v>
      </c>
      <c r="BU105">
        <f t="shared" si="53"/>
        <v>9.3968339504117482E-2</v>
      </c>
      <c r="BV105">
        <f t="shared" si="53"/>
        <v>9.7235200331154487E-2</v>
      </c>
      <c r="BW105">
        <f t="shared" si="53"/>
        <v>2.4384053132602227E-2</v>
      </c>
      <c r="BZ105" t="str">
        <f t="shared" si="68"/>
        <v/>
      </c>
      <c r="CA105" t="str">
        <f t="shared" si="68"/>
        <v/>
      </c>
      <c r="CB105" t="str">
        <f t="shared" si="68"/>
        <v/>
      </c>
      <c r="CC105">
        <f t="shared" si="68"/>
        <v>8.2733063406779319</v>
      </c>
      <c r="CD105">
        <f t="shared" si="68"/>
        <v>8.277431407752216</v>
      </c>
      <c r="CE105">
        <f t="shared" si="68"/>
        <v>8.2434192216220428</v>
      </c>
      <c r="CF105">
        <f t="shared" si="68"/>
        <v>8.1382301212273447</v>
      </c>
      <c r="CI105" t="str">
        <f t="shared" si="58"/>
        <v/>
      </c>
      <c r="CJ105" t="str">
        <f t="shared" si="58"/>
        <v/>
      </c>
      <c r="CK105" t="str">
        <f t="shared" si="54"/>
        <v/>
      </c>
      <c r="CL105" t="str">
        <f t="shared" si="54"/>
        <v/>
      </c>
      <c r="CM105" t="str">
        <f t="shared" si="54"/>
        <v/>
      </c>
      <c r="CN105">
        <f t="shared" si="54"/>
        <v>8.2434192216220428</v>
      </c>
      <c r="CO105" t="str">
        <f t="shared" si="54"/>
        <v/>
      </c>
      <c r="CQ105">
        <f t="shared" si="69"/>
        <v>8.2434192216220428</v>
      </c>
      <c r="CW105" t="str">
        <f t="shared" si="70"/>
        <v/>
      </c>
      <c r="CX105" t="str">
        <f t="shared" si="70"/>
        <v/>
      </c>
      <c r="CY105" t="str">
        <f t="shared" si="70"/>
        <v/>
      </c>
      <c r="CZ105" t="str">
        <f t="shared" si="70"/>
        <v/>
      </c>
      <c r="DA105">
        <f t="shared" si="70"/>
        <v>0.32874185436403391</v>
      </c>
      <c r="DB105">
        <f t="shared" si="70"/>
        <v>9.3476855143130172E-2</v>
      </c>
      <c r="DC105">
        <f t="shared" si="70"/>
        <v>0.28594349345657988</v>
      </c>
      <c r="DD105" t="str">
        <f t="shared" si="45"/>
        <v/>
      </c>
      <c r="DE105" t="str">
        <f t="shared" si="71"/>
        <v/>
      </c>
      <c r="DI105" t="str">
        <f t="shared" si="59"/>
        <v/>
      </c>
      <c r="DJ105" t="str">
        <f t="shared" si="59"/>
        <v/>
      </c>
      <c r="DK105" t="str">
        <f t="shared" si="55"/>
        <v/>
      </c>
      <c r="DL105">
        <f t="shared" si="55"/>
        <v>0.32874185436403391</v>
      </c>
      <c r="DM105">
        <f t="shared" si="55"/>
        <v>0.14634717569507291</v>
      </c>
      <c r="DN105">
        <f t="shared" si="55"/>
        <v>0.14174247005321539</v>
      </c>
      <c r="DO105">
        <f t="shared" si="55"/>
        <v>0.28594349345657988</v>
      </c>
      <c r="DS105" t="str">
        <f t="shared" si="60"/>
        <v/>
      </c>
      <c r="DT105" t="str">
        <f t="shared" si="60"/>
        <v/>
      </c>
      <c r="DU105" t="str">
        <f t="shared" si="56"/>
        <v/>
      </c>
      <c r="DV105" t="str">
        <f t="shared" si="56"/>
        <v/>
      </c>
      <c r="DW105" t="str">
        <f t="shared" si="56"/>
        <v/>
      </c>
      <c r="DX105">
        <f t="shared" si="56"/>
        <v>0.14174247005321539</v>
      </c>
      <c r="DY105" t="str">
        <f t="shared" si="56"/>
        <v/>
      </c>
      <c r="EA105">
        <f t="shared" si="78"/>
        <v>0.14174247005321539</v>
      </c>
      <c r="EC105">
        <f t="shared" si="79"/>
        <v>8.373632822207993</v>
      </c>
      <c r="ED105">
        <f t="shared" si="80"/>
        <v>8.3728249641201646</v>
      </c>
      <c r="EE105">
        <f t="shared" si="81"/>
        <v>8.1988351069767731</v>
      </c>
      <c r="EF105">
        <v>0.91866326681807886</v>
      </c>
      <c r="EG105">
        <v>0.91296378883152363</v>
      </c>
      <c r="EH105">
        <v>-0.31454309092067489</v>
      </c>
      <c r="EJ105">
        <f t="shared" ca="1" si="72"/>
        <v>-0.60378522839740767</v>
      </c>
      <c r="EK105">
        <f t="shared" ca="1" si="72"/>
        <v>-0.22868827809518744</v>
      </c>
      <c r="EL105">
        <f t="shared" ca="1" si="72"/>
        <v>-0.16456538041659152</v>
      </c>
      <c r="EM105">
        <f t="shared" ca="1" si="82"/>
        <v>1</v>
      </c>
      <c r="EN105">
        <f t="shared" ca="1" si="82"/>
        <v>1</v>
      </c>
      <c r="EO105">
        <f t="shared" ca="1" si="82"/>
        <v>1</v>
      </c>
    </row>
    <row r="106" spans="1:145">
      <c r="A106">
        <v>87</v>
      </c>
      <c r="B106">
        <f t="shared" si="73"/>
        <v>24.5703125</v>
      </c>
      <c r="C106">
        <f t="shared" si="74"/>
        <v>0.12092937964470721</v>
      </c>
      <c r="D106">
        <f t="shared" si="75"/>
        <v>8.447488204257418</v>
      </c>
      <c r="E106">
        <f t="shared" si="76"/>
        <v>0.15119284752879675</v>
      </c>
      <c r="H106">
        <v>1.7658E-2</v>
      </c>
      <c r="I106">
        <v>6.0656239999999997</v>
      </c>
      <c r="J106">
        <v>1.1136330000000001</v>
      </c>
      <c r="K106">
        <v>8.4580330000000004</v>
      </c>
      <c r="L106">
        <v>1.9240539999999999</v>
      </c>
      <c r="M106">
        <v>2.4788869999999998</v>
      </c>
      <c r="N106">
        <v>1.1136330000000001</v>
      </c>
      <c r="O106">
        <v>3.5486149999999999</v>
      </c>
      <c r="P106">
        <v>2.6082269999999999</v>
      </c>
      <c r="R106">
        <v>7.0305350000000004</v>
      </c>
      <c r="S106">
        <v>3.9232990000000001</v>
      </c>
      <c r="T106">
        <v>3.1766990000000002</v>
      </c>
      <c r="W106">
        <f t="shared" si="77"/>
        <v>-1.7658E-2</v>
      </c>
      <c r="X106">
        <f t="shared" si="84"/>
        <v>6.0479659999999997</v>
      </c>
      <c r="Y106">
        <f t="shared" si="84"/>
        <v>1.0959750000000001</v>
      </c>
      <c r="Z106">
        <f t="shared" si="84"/>
        <v>8.4403749999999995</v>
      </c>
      <c r="AA106">
        <f t="shared" si="84"/>
        <v>1.906396</v>
      </c>
      <c r="AB106">
        <f t="shared" si="84"/>
        <v>2.4612289999999999</v>
      </c>
      <c r="AC106">
        <f t="shared" si="84"/>
        <v>1.0959750000000001</v>
      </c>
      <c r="AD106">
        <f t="shared" si="84"/>
        <v>3.5309569999999999</v>
      </c>
      <c r="AE106">
        <f t="shared" si="84"/>
        <v>2.5905689999999999</v>
      </c>
      <c r="AF106" t="str">
        <f t="shared" si="84"/>
        <v/>
      </c>
      <c r="AG106">
        <f t="shared" si="83"/>
        <v>7.0128770000000005</v>
      </c>
      <c r="AH106">
        <f t="shared" si="83"/>
        <v>3.9056410000000001</v>
      </c>
      <c r="AI106">
        <f t="shared" si="83"/>
        <v>3.1590410000000002</v>
      </c>
      <c r="AM106" t="str">
        <f t="shared" si="65"/>
        <v/>
      </c>
      <c r="AN106" t="str">
        <f t="shared" si="65"/>
        <v/>
      </c>
      <c r="AO106" t="str">
        <f t="shared" si="65"/>
        <v/>
      </c>
      <c r="AP106" t="str">
        <f t="shared" si="65"/>
        <v/>
      </c>
      <c r="AQ106" t="str">
        <f t="shared" si="65"/>
        <v/>
      </c>
      <c r="AR106">
        <f t="shared" si="65"/>
        <v>1.0959750000000001</v>
      </c>
      <c r="AS106">
        <f t="shared" si="65"/>
        <v>3.5309569999999999</v>
      </c>
      <c r="AT106" t="str">
        <f t="shared" si="65"/>
        <v/>
      </c>
      <c r="AW106" t="str">
        <f t="shared" si="66"/>
        <v/>
      </c>
      <c r="AX106" t="str">
        <f t="shared" si="66"/>
        <v/>
      </c>
      <c r="AY106" t="str">
        <f t="shared" si="66"/>
        <v/>
      </c>
      <c r="AZ106" t="str">
        <f t="shared" si="66"/>
        <v/>
      </c>
      <c r="BA106" t="str">
        <f t="shared" si="66"/>
        <v/>
      </c>
      <c r="BB106">
        <f t="shared" si="66"/>
        <v>8.5050797172606689</v>
      </c>
      <c r="BC106">
        <f t="shared" si="66"/>
        <v>8.3754240052299007</v>
      </c>
      <c r="BD106" t="str">
        <f t="shared" si="66"/>
        <v/>
      </c>
      <c r="BG106">
        <f t="shared" si="67"/>
        <v>0</v>
      </c>
      <c r="BH106">
        <f t="shared" si="67"/>
        <v>0</v>
      </c>
      <c r="BI106">
        <f t="shared" si="67"/>
        <v>0</v>
      </c>
      <c r="BJ106">
        <f t="shared" si="67"/>
        <v>0</v>
      </c>
      <c r="BK106">
        <f t="shared" si="67"/>
        <v>0</v>
      </c>
      <c r="BL106">
        <f t="shared" si="67"/>
        <v>5.0517978267059588E-2</v>
      </c>
      <c r="BM106">
        <f t="shared" si="67"/>
        <v>4.0372429604808267E-2</v>
      </c>
      <c r="BN106">
        <f t="shared" si="67"/>
        <v>0</v>
      </c>
      <c r="BQ106">
        <f t="shared" si="57"/>
        <v>0</v>
      </c>
      <c r="BR106">
        <f t="shared" si="57"/>
        <v>0</v>
      </c>
      <c r="BS106">
        <f t="shared" si="53"/>
        <v>0</v>
      </c>
      <c r="BT106">
        <f t="shared" si="53"/>
        <v>0</v>
      </c>
      <c r="BU106">
        <f t="shared" si="53"/>
        <v>5.0517978267059588E-2</v>
      </c>
      <c r="BV106">
        <f t="shared" si="53"/>
        <v>9.0890407871867862E-2</v>
      </c>
      <c r="BW106">
        <f t="shared" si="53"/>
        <v>4.0372429604808267E-2</v>
      </c>
      <c r="BZ106" t="str">
        <f t="shared" si="68"/>
        <v/>
      </c>
      <c r="CA106" t="str">
        <f t="shared" si="68"/>
        <v/>
      </c>
      <c r="CB106" t="str">
        <f t="shared" si="68"/>
        <v/>
      </c>
      <c r="CC106" t="str">
        <f t="shared" si="68"/>
        <v/>
      </c>
      <c r="CD106">
        <f t="shared" si="68"/>
        <v>8.5050797172606689</v>
      </c>
      <c r="CE106">
        <f t="shared" si="68"/>
        <v>8.447488204257418</v>
      </c>
      <c r="CF106">
        <f t="shared" si="68"/>
        <v>8.3754240052299007</v>
      </c>
      <c r="CI106" t="str">
        <f t="shared" si="58"/>
        <v/>
      </c>
      <c r="CJ106" t="str">
        <f t="shared" si="58"/>
        <v/>
      </c>
      <c r="CK106" t="str">
        <f t="shared" si="54"/>
        <v/>
      </c>
      <c r="CL106" t="str">
        <f t="shared" si="54"/>
        <v/>
      </c>
      <c r="CM106" t="str">
        <f t="shared" si="54"/>
        <v/>
      </c>
      <c r="CN106">
        <f t="shared" si="54"/>
        <v>8.447488204257418</v>
      </c>
      <c r="CO106" t="str">
        <f t="shared" si="54"/>
        <v/>
      </c>
      <c r="CQ106">
        <f t="shared" si="69"/>
        <v>8.447488204257418</v>
      </c>
      <c r="CW106" t="str">
        <f t="shared" si="70"/>
        <v/>
      </c>
      <c r="CX106" t="str">
        <f t="shared" si="70"/>
        <v/>
      </c>
      <c r="CY106" t="str">
        <f t="shared" si="70"/>
        <v/>
      </c>
      <c r="CZ106" t="str">
        <f t="shared" si="70"/>
        <v/>
      </c>
      <c r="DA106" t="str">
        <f t="shared" si="70"/>
        <v/>
      </c>
      <c r="DB106">
        <f t="shared" si="70"/>
        <v>0.13520482344774318</v>
      </c>
      <c r="DC106">
        <f t="shared" si="70"/>
        <v>0.17119864507345819</v>
      </c>
      <c r="DD106" t="str">
        <f t="shared" si="45"/>
        <v/>
      </c>
      <c r="DE106" t="str">
        <f t="shared" si="71"/>
        <v/>
      </c>
      <c r="DI106" t="str">
        <f t="shared" si="59"/>
        <v/>
      </c>
      <c r="DJ106" t="str">
        <f t="shared" si="59"/>
        <v/>
      </c>
      <c r="DK106" t="str">
        <f t="shared" si="55"/>
        <v/>
      </c>
      <c r="DL106" t="str">
        <f t="shared" si="55"/>
        <v/>
      </c>
      <c r="DM106">
        <f t="shared" si="55"/>
        <v>0.13520482344774318</v>
      </c>
      <c r="DN106">
        <f t="shared" si="55"/>
        <v>0.15119284752879675</v>
      </c>
      <c r="DO106">
        <f t="shared" si="55"/>
        <v>0.17119864507345819</v>
      </c>
      <c r="DS106" t="str">
        <f t="shared" si="60"/>
        <v/>
      </c>
      <c r="DT106" t="str">
        <f t="shared" si="60"/>
        <v/>
      </c>
      <c r="DU106" t="str">
        <f t="shared" si="56"/>
        <v/>
      </c>
      <c r="DV106" t="str">
        <f t="shared" si="56"/>
        <v/>
      </c>
      <c r="DW106" t="str">
        <f t="shared" si="56"/>
        <v/>
      </c>
      <c r="DX106">
        <f t="shared" si="56"/>
        <v>0.15119284752879675</v>
      </c>
      <c r="DY106" t="str">
        <f t="shared" si="56"/>
        <v/>
      </c>
      <c r="EA106">
        <f t="shared" si="78"/>
        <v>0.15119284752879675</v>
      </c>
      <c r="EC106">
        <f t="shared" si="79"/>
        <v>8.4408173117788365</v>
      </c>
      <c r="ED106">
        <f t="shared" si="80"/>
        <v>8.327265643029282</v>
      </c>
      <c r="EE106">
        <f t="shared" si="81"/>
        <v>8.3590338983781063</v>
      </c>
      <c r="EF106">
        <v>-4.4121746416022511E-2</v>
      </c>
      <c r="EG106">
        <v>-0.7951603742712593</v>
      </c>
      <c r="EH106">
        <v>-0.58504292580682138</v>
      </c>
      <c r="EJ106">
        <f t="shared" ca="1" si="72"/>
        <v>-0.84963623058312476</v>
      </c>
      <c r="EK106">
        <f t="shared" ca="1" si="72"/>
        <v>-0.99336035628525443</v>
      </c>
      <c r="EL106">
        <f t="shared" ca="1" si="72"/>
        <v>-0.82860181018102996</v>
      </c>
      <c r="EM106">
        <f t="shared" ca="1" si="82"/>
        <v>1</v>
      </c>
      <c r="EN106">
        <f t="shared" ca="1" si="82"/>
        <v>1</v>
      </c>
      <c r="EO106">
        <f t="shared" ca="1" si="82"/>
        <v>1</v>
      </c>
    </row>
    <row r="107" spans="1:145">
      <c r="A107">
        <v>88</v>
      </c>
      <c r="B107">
        <f t="shared" si="73"/>
        <v>24.7734375</v>
      </c>
      <c r="C107">
        <f t="shared" si="74"/>
        <v>0.12092937964470721</v>
      </c>
      <c r="D107">
        <f t="shared" si="75"/>
        <v>8.6322052388221469</v>
      </c>
      <c r="E107">
        <f t="shared" si="76"/>
        <v>0.13899693165440563</v>
      </c>
      <c r="H107">
        <v>1.7420000000000001E-2</v>
      </c>
      <c r="I107">
        <v>6.0662659999999997</v>
      </c>
      <c r="J107">
        <v>1.1052960000000001</v>
      </c>
      <c r="K107">
        <v>8.4591499999999993</v>
      </c>
      <c r="L107">
        <v>1.9241490000000001</v>
      </c>
      <c r="M107">
        <v>2.4764910000000002</v>
      </c>
      <c r="N107">
        <v>1.1052960000000001</v>
      </c>
      <c r="O107">
        <v>3.5370789999999999</v>
      </c>
      <c r="P107">
        <v>2.6072160000000002</v>
      </c>
      <c r="R107">
        <v>7.0218059999999998</v>
      </c>
      <c r="S107">
        <v>3.881821</v>
      </c>
      <c r="T107">
        <v>3.1556120000000001</v>
      </c>
      <c r="W107">
        <f t="shared" si="77"/>
        <v>-1.7420000000000001E-2</v>
      </c>
      <c r="X107">
        <f t="shared" si="84"/>
        <v>6.0488459999999993</v>
      </c>
      <c r="Y107">
        <f t="shared" si="84"/>
        <v>1.0878760000000001</v>
      </c>
      <c r="Z107">
        <f t="shared" si="84"/>
        <v>8.4417299999999997</v>
      </c>
      <c r="AA107">
        <f t="shared" si="84"/>
        <v>1.9067290000000001</v>
      </c>
      <c r="AB107">
        <f t="shared" si="84"/>
        <v>2.4590710000000002</v>
      </c>
      <c r="AC107">
        <f t="shared" si="84"/>
        <v>1.0878760000000001</v>
      </c>
      <c r="AD107">
        <f t="shared" si="84"/>
        <v>3.5196589999999999</v>
      </c>
      <c r="AE107">
        <f t="shared" si="84"/>
        <v>2.5897960000000002</v>
      </c>
      <c r="AF107" t="str">
        <f t="shared" si="84"/>
        <v/>
      </c>
      <c r="AG107">
        <f t="shared" si="83"/>
        <v>7.0043859999999993</v>
      </c>
      <c r="AH107">
        <f t="shared" si="83"/>
        <v>3.864401</v>
      </c>
      <c r="AI107">
        <f t="shared" si="83"/>
        <v>3.1381920000000001</v>
      </c>
      <c r="AM107" t="str">
        <f t="shared" si="65"/>
        <v/>
      </c>
      <c r="AN107" t="str">
        <f t="shared" si="65"/>
        <v/>
      </c>
      <c r="AO107" t="str">
        <f t="shared" si="65"/>
        <v/>
      </c>
      <c r="AP107" t="str">
        <f t="shared" si="65"/>
        <v/>
      </c>
      <c r="AQ107" t="str">
        <f t="shared" si="65"/>
        <v/>
      </c>
      <c r="AR107">
        <f t="shared" si="65"/>
        <v>1.0878760000000001</v>
      </c>
      <c r="AS107">
        <f t="shared" si="65"/>
        <v>3.5196589999999999</v>
      </c>
      <c r="AT107" t="str">
        <f t="shared" si="65"/>
        <v/>
      </c>
      <c r="AW107" t="str">
        <f t="shared" si="66"/>
        <v/>
      </c>
      <c r="AX107" t="str">
        <f t="shared" si="66"/>
        <v/>
      </c>
      <c r="AY107" t="str">
        <f t="shared" si="66"/>
        <v/>
      </c>
      <c r="AZ107" t="str">
        <f t="shared" si="66"/>
        <v/>
      </c>
      <c r="BA107" t="str">
        <f t="shared" si="66"/>
        <v/>
      </c>
      <c r="BB107">
        <f t="shared" si="66"/>
        <v>8.6946720528211952</v>
      </c>
      <c r="BC107">
        <f t="shared" si="66"/>
        <v>8.5969719362711832</v>
      </c>
      <c r="BD107" t="str">
        <f t="shared" si="66"/>
        <v/>
      </c>
      <c r="BG107">
        <f t="shared" si="67"/>
        <v>0</v>
      </c>
      <c r="BH107">
        <f t="shared" si="67"/>
        <v>0</v>
      </c>
      <c r="BI107">
        <f t="shared" si="67"/>
        <v>0</v>
      </c>
      <c r="BJ107">
        <f t="shared" si="67"/>
        <v>0</v>
      </c>
      <c r="BK107">
        <f t="shared" si="67"/>
        <v>0</v>
      </c>
      <c r="BL107">
        <f t="shared" si="67"/>
        <v>3.5554039729192348E-2</v>
      </c>
      <c r="BM107">
        <f t="shared" si="67"/>
        <v>6.3035464344158049E-2</v>
      </c>
      <c r="BN107">
        <f t="shared" si="67"/>
        <v>0</v>
      </c>
      <c r="BQ107">
        <f t="shared" si="57"/>
        <v>0</v>
      </c>
      <c r="BR107">
        <f t="shared" si="57"/>
        <v>0</v>
      </c>
      <c r="BS107">
        <f t="shared" si="53"/>
        <v>0</v>
      </c>
      <c r="BT107">
        <f t="shared" si="53"/>
        <v>0</v>
      </c>
      <c r="BU107">
        <f t="shared" si="53"/>
        <v>3.5554039729192348E-2</v>
      </c>
      <c r="BV107">
        <f t="shared" si="53"/>
        <v>9.8589504073350404E-2</v>
      </c>
      <c r="BW107">
        <f t="shared" si="53"/>
        <v>6.3035464344158049E-2</v>
      </c>
      <c r="BZ107" t="str">
        <f t="shared" si="68"/>
        <v/>
      </c>
      <c r="CA107" t="str">
        <f t="shared" si="68"/>
        <v/>
      </c>
      <c r="CB107" t="str">
        <f t="shared" si="68"/>
        <v/>
      </c>
      <c r="CC107" t="str">
        <f t="shared" si="68"/>
        <v/>
      </c>
      <c r="CD107">
        <f t="shared" si="68"/>
        <v>8.6946720528211952</v>
      </c>
      <c r="CE107">
        <f t="shared" si="68"/>
        <v>8.6322052388221469</v>
      </c>
      <c r="CF107">
        <f t="shared" si="68"/>
        <v>8.5969719362711832</v>
      </c>
      <c r="CI107" t="str">
        <f t="shared" si="58"/>
        <v/>
      </c>
      <c r="CJ107" t="str">
        <f t="shared" si="58"/>
        <v/>
      </c>
      <c r="CK107" t="str">
        <f t="shared" si="54"/>
        <v/>
      </c>
      <c r="CL107" t="str">
        <f t="shared" si="54"/>
        <v/>
      </c>
      <c r="CM107" t="str">
        <f t="shared" si="54"/>
        <v/>
      </c>
      <c r="CN107">
        <f t="shared" si="54"/>
        <v>8.6322052388221469</v>
      </c>
      <c r="CO107" t="str">
        <f t="shared" si="54"/>
        <v/>
      </c>
      <c r="CQ107">
        <f t="shared" si="69"/>
        <v>8.6322052388221469</v>
      </c>
      <c r="CW107" t="str">
        <f t="shared" si="70"/>
        <v/>
      </c>
      <c r="CX107" t="str">
        <f t="shared" si="70"/>
        <v/>
      </c>
      <c r="CY107" t="str">
        <f t="shared" si="70"/>
        <v/>
      </c>
      <c r="CZ107" t="str">
        <f t="shared" si="70"/>
        <v/>
      </c>
      <c r="DA107" t="str">
        <f t="shared" si="70"/>
        <v/>
      </c>
      <c r="DB107">
        <f t="shared" si="70"/>
        <v>0.19333244448356218</v>
      </c>
      <c r="DC107">
        <f t="shared" si="70"/>
        <v>0.10834994583565344</v>
      </c>
      <c r="DD107" t="str">
        <f t="shared" si="45"/>
        <v/>
      </c>
      <c r="DE107" t="str">
        <f t="shared" si="71"/>
        <v/>
      </c>
      <c r="DI107" t="str">
        <f t="shared" si="59"/>
        <v/>
      </c>
      <c r="DJ107" t="str">
        <f t="shared" si="59"/>
        <v/>
      </c>
      <c r="DK107" t="str">
        <f t="shared" si="55"/>
        <v/>
      </c>
      <c r="DL107" t="str">
        <f t="shared" si="55"/>
        <v/>
      </c>
      <c r="DM107">
        <f t="shared" si="55"/>
        <v>0.19333244448356218</v>
      </c>
      <c r="DN107">
        <f t="shared" si="55"/>
        <v>0.13899693165440563</v>
      </c>
      <c r="DO107">
        <f t="shared" si="55"/>
        <v>0.10834994583565344</v>
      </c>
      <c r="DS107" t="str">
        <f t="shared" si="60"/>
        <v/>
      </c>
      <c r="DT107" t="str">
        <f t="shared" si="60"/>
        <v/>
      </c>
      <c r="DU107" t="str">
        <f t="shared" si="56"/>
        <v/>
      </c>
      <c r="DV107" t="str">
        <f t="shared" si="56"/>
        <v/>
      </c>
      <c r="DW107" t="str">
        <f t="shared" si="56"/>
        <v/>
      </c>
      <c r="DX107">
        <f t="shared" si="56"/>
        <v>0.13899693165440563</v>
      </c>
      <c r="DY107" t="str">
        <f t="shared" si="56"/>
        <v/>
      </c>
      <c r="EA107">
        <f t="shared" si="78"/>
        <v>0.13899693165440563</v>
      </c>
      <c r="EC107">
        <f t="shared" si="79"/>
        <v>8.5020443067637164</v>
      </c>
      <c r="ED107">
        <f t="shared" si="80"/>
        <v>8.6444410076956917</v>
      </c>
      <c r="EE107">
        <f t="shared" si="81"/>
        <v>8.5893658126034218</v>
      </c>
      <c r="EF107">
        <v>-0.93643025431709503</v>
      </c>
      <c r="EG107">
        <v>8.8029057389319321E-2</v>
      </c>
      <c r="EH107">
        <v>-0.30820411435583439</v>
      </c>
      <c r="EJ107">
        <f t="shared" ca="1" si="72"/>
        <v>0.40683874703643086</v>
      </c>
      <c r="EK107">
        <f t="shared" ca="1" si="72"/>
        <v>-0.34170172039351765</v>
      </c>
      <c r="EL107">
        <f t="shared" ca="1" si="72"/>
        <v>-0.20144369661596717</v>
      </c>
      <c r="EM107">
        <f t="shared" ca="1" si="82"/>
        <v>2</v>
      </c>
      <c r="EN107">
        <f t="shared" ca="1" si="82"/>
        <v>1</v>
      </c>
      <c r="EO107">
        <f t="shared" ca="1" si="82"/>
        <v>1</v>
      </c>
    </row>
    <row r="108" spans="1:145">
      <c r="A108">
        <v>89</v>
      </c>
      <c r="B108">
        <f t="shared" si="73"/>
        <v>24.9765625</v>
      </c>
      <c r="C108">
        <f t="shared" si="74"/>
        <v>0.12092937964470721</v>
      </c>
      <c r="D108">
        <f t="shared" si="75"/>
        <v>8.8159299275393241</v>
      </c>
      <c r="E108">
        <f t="shared" si="76"/>
        <v>0.11765123270216675</v>
      </c>
      <c r="H108">
        <v>1.7562000000000001E-2</v>
      </c>
      <c r="I108">
        <v>6.0661440000000004</v>
      </c>
      <c r="J108">
        <v>1.0999270000000001</v>
      </c>
      <c r="K108">
        <v>8.4589909999999993</v>
      </c>
      <c r="L108">
        <v>1.9240710000000001</v>
      </c>
      <c r="M108">
        <v>2.4749349999999999</v>
      </c>
      <c r="N108">
        <v>1.0999270000000001</v>
      </c>
      <c r="O108">
        <v>3.5217540000000001</v>
      </c>
      <c r="P108">
        <v>2.605629</v>
      </c>
      <c r="R108">
        <v>7.0052539999999999</v>
      </c>
      <c r="S108">
        <v>3.8330289999999998</v>
      </c>
      <c r="T108">
        <v>3.1303649999999998</v>
      </c>
      <c r="W108">
        <f t="shared" si="77"/>
        <v>-1.7562000000000001E-2</v>
      </c>
      <c r="X108">
        <f t="shared" si="84"/>
        <v>6.0485820000000006</v>
      </c>
      <c r="Y108">
        <f t="shared" si="84"/>
        <v>1.082365</v>
      </c>
      <c r="Z108">
        <f t="shared" si="84"/>
        <v>8.4414289999999994</v>
      </c>
      <c r="AA108">
        <f t="shared" si="84"/>
        <v>1.906509</v>
      </c>
      <c r="AB108">
        <f t="shared" si="84"/>
        <v>2.457373</v>
      </c>
      <c r="AC108">
        <f t="shared" si="84"/>
        <v>1.082365</v>
      </c>
      <c r="AD108">
        <f t="shared" si="84"/>
        <v>3.5041920000000002</v>
      </c>
      <c r="AE108">
        <f t="shared" si="84"/>
        <v>2.5880670000000001</v>
      </c>
      <c r="AF108" t="str">
        <f t="shared" si="84"/>
        <v/>
      </c>
      <c r="AG108">
        <f t="shared" si="83"/>
        <v>6.987692</v>
      </c>
      <c r="AH108">
        <f t="shared" si="83"/>
        <v>3.8154669999999999</v>
      </c>
      <c r="AI108">
        <f t="shared" si="83"/>
        <v>3.112803</v>
      </c>
      <c r="AM108" t="str">
        <f t="shared" si="65"/>
        <v/>
      </c>
      <c r="AN108" t="str">
        <f t="shared" si="65"/>
        <v/>
      </c>
      <c r="AO108" t="str">
        <f t="shared" si="65"/>
        <v/>
      </c>
      <c r="AP108" t="str">
        <f t="shared" si="65"/>
        <v/>
      </c>
      <c r="AQ108" t="str">
        <f t="shared" si="65"/>
        <v/>
      </c>
      <c r="AR108">
        <f t="shared" si="65"/>
        <v>1.082365</v>
      </c>
      <c r="AS108">
        <f t="shared" si="65"/>
        <v>3.5041920000000002</v>
      </c>
      <c r="AT108">
        <f t="shared" si="65"/>
        <v>2.5880670000000001</v>
      </c>
      <c r="AW108" t="str">
        <f t="shared" si="66"/>
        <v/>
      </c>
      <c r="AX108" t="str">
        <f t="shared" si="66"/>
        <v/>
      </c>
      <c r="AY108" t="str">
        <f t="shared" si="66"/>
        <v/>
      </c>
      <c r="AZ108" t="str">
        <f t="shared" si="66"/>
        <v/>
      </c>
      <c r="BA108" t="str">
        <f t="shared" si="66"/>
        <v/>
      </c>
      <c r="BB108">
        <f t="shared" si="66"/>
        <v>8.8797929058134688</v>
      </c>
      <c r="BC108">
        <f t="shared" si="66"/>
        <v>8.7987957244990618</v>
      </c>
      <c r="BD108">
        <f t="shared" si="66"/>
        <v>9.0930031241144089</v>
      </c>
      <c r="BG108">
        <f t="shared" si="67"/>
        <v>0</v>
      </c>
      <c r="BH108">
        <f t="shared" si="67"/>
        <v>0</v>
      </c>
      <c r="BI108">
        <f t="shared" si="67"/>
        <v>0</v>
      </c>
      <c r="BJ108">
        <f t="shared" si="67"/>
        <v>0</v>
      </c>
      <c r="BK108">
        <f t="shared" si="67"/>
        <v>0</v>
      </c>
      <c r="BL108">
        <f t="shared" si="67"/>
        <v>2.4552479865829566E-2</v>
      </c>
      <c r="BM108">
        <f t="shared" si="67"/>
        <v>9.1512542752268805E-2</v>
      </c>
      <c r="BN108">
        <f t="shared" si="67"/>
        <v>1.3836950956772467E-2</v>
      </c>
      <c r="BQ108">
        <f t="shared" si="57"/>
        <v>0</v>
      </c>
      <c r="BR108">
        <f t="shared" si="57"/>
        <v>0</v>
      </c>
      <c r="BS108">
        <f t="shared" si="53"/>
        <v>0</v>
      </c>
      <c r="BT108">
        <f t="shared" si="53"/>
        <v>0</v>
      </c>
      <c r="BU108">
        <f t="shared" si="53"/>
        <v>2.4552479865829566E-2</v>
      </c>
      <c r="BV108">
        <f t="shared" si="53"/>
        <v>0.11606502261809837</v>
      </c>
      <c r="BW108">
        <f t="shared" si="53"/>
        <v>0.10534949370904127</v>
      </c>
      <c r="BZ108" t="str">
        <f t="shared" si="68"/>
        <v/>
      </c>
      <c r="CA108" t="str">
        <f t="shared" si="68"/>
        <v/>
      </c>
      <c r="CB108" t="str">
        <f t="shared" si="68"/>
        <v/>
      </c>
      <c r="CC108" t="str">
        <f t="shared" si="68"/>
        <v/>
      </c>
      <c r="CD108">
        <f t="shared" si="68"/>
        <v>8.8797929058134688</v>
      </c>
      <c r="CE108">
        <f t="shared" si="68"/>
        <v>8.8159299275393241</v>
      </c>
      <c r="CF108">
        <f t="shared" si="68"/>
        <v>8.8374378974822605</v>
      </c>
      <c r="CI108" t="str">
        <f t="shared" si="58"/>
        <v/>
      </c>
      <c r="CJ108" t="str">
        <f t="shared" si="58"/>
        <v/>
      </c>
      <c r="CK108" t="str">
        <f t="shared" si="54"/>
        <v/>
      </c>
      <c r="CL108" t="str">
        <f t="shared" si="54"/>
        <v/>
      </c>
      <c r="CM108" t="str">
        <f t="shared" si="54"/>
        <v/>
      </c>
      <c r="CN108">
        <f t="shared" si="54"/>
        <v>8.8159299275393241</v>
      </c>
      <c r="CO108" t="str">
        <f t="shared" si="54"/>
        <v/>
      </c>
      <c r="CQ108">
        <f t="shared" si="69"/>
        <v>8.8159299275393241</v>
      </c>
      <c r="CW108" t="str">
        <f t="shared" si="70"/>
        <v/>
      </c>
      <c r="CX108" t="str">
        <f t="shared" si="70"/>
        <v/>
      </c>
      <c r="CY108" t="str">
        <f t="shared" si="70"/>
        <v/>
      </c>
      <c r="CZ108" t="str">
        <f t="shared" si="70"/>
        <v/>
      </c>
      <c r="DA108" t="str">
        <f t="shared" si="70"/>
        <v/>
      </c>
      <c r="DB108">
        <f t="shared" si="70"/>
        <v>0.28187371526603616</v>
      </c>
      <c r="DC108">
        <f t="shared" si="70"/>
        <v>7.3590942435934503E-2</v>
      </c>
      <c r="DD108">
        <f t="shared" si="45"/>
        <v>0.50594291885994647</v>
      </c>
      <c r="DE108" t="str">
        <f t="shared" si="71"/>
        <v/>
      </c>
      <c r="DI108" t="str">
        <f t="shared" si="59"/>
        <v/>
      </c>
      <c r="DJ108" t="str">
        <f t="shared" si="59"/>
        <v/>
      </c>
      <c r="DK108" t="str">
        <f t="shared" si="55"/>
        <v/>
      </c>
      <c r="DL108" t="str">
        <f t="shared" si="55"/>
        <v/>
      </c>
      <c r="DM108">
        <f t="shared" si="55"/>
        <v>0.28187371526603616</v>
      </c>
      <c r="DN108">
        <f t="shared" si="55"/>
        <v>0.11765123270216675</v>
      </c>
      <c r="DO108">
        <f t="shared" si="55"/>
        <v>0.13037748106292818</v>
      </c>
      <c r="DS108" t="str">
        <f t="shared" si="60"/>
        <v/>
      </c>
      <c r="DT108" t="str">
        <f t="shared" si="60"/>
        <v/>
      </c>
      <c r="DU108" t="str">
        <f t="shared" si="56"/>
        <v/>
      </c>
      <c r="DV108" t="str">
        <f t="shared" si="56"/>
        <v/>
      </c>
      <c r="DW108" t="str">
        <f t="shared" si="56"/>
        <v/>
      </c>
      <c r="DX108">
        <f t="shared" si="56"/>
        <v>0.11765123270216675</v>
      </c>
      <c r="DY108" t="str">
        <f t="shared" si="56"/>
        <v/>
      </c>
      <c r="EA108">
        <f t="shared" si="78"/>
        <v>0.11765123270216675</v>
      </c>
      <c r="EC108">
        <f t="shared" si="79"/>
        <v>8.8516704796937766</v>
      </c>
      <c r="ED108">
        <f t="shared" si="80"/>
        <v>8.8613394697883408</v>
      </c>
      <c r="EE108">
        <f t="shared" si="81"/>
        <v>8.8390779604565548</v>
      </c>
      <c r="EF108">
        <v>0.30378391567667418</v>
      </c>
      <c r="EG108">
        <v>0.38596741577685278</v>
      </c>
      <c r="EH108">
        <v>0.19675129946006786</v>
      </c>
      <c r="EJ108">
        <f t="shared" ca="1" si="72"/>
        <v>0.87013257458644622</v>
      </c>
      <c r="EK108">
        <f t="shared" ca="1" si="72"/>
        <v>-7.5349426707557621E-2</v>
      </c>
      <c r="EL108">
        <f t="shared" ca="1" si="72"/>
        <v>-0.83781778317929489</v>
      </c>
      <c r="EM108">
        <f t="shared" ca="1" si="82"/>
        <v>2</v>
      </c>
      <c r="EN108">
        <f t="shared" ca="1" si="82"/>
        <v>1</v>
      </c>
      <c r="EO108">
        <f t="shared" ca="1" si="82"/>
        <v>1</v>
      </c>
    </row>
    <row r="109" spans="1:145">
      <c r="A109">
        <v>90</v>
      </c>
      <c r="B109">
        <f t="shared" si="73"/>
        <v>25.1796875</v>
      </c>
      <c r="C109">
        <f t="shared" si="74"/>
        <v>0.12092937964470721</v>
      </c>
      <c r="D109">
        <f t="shared" si="75"/>
        <v>8.9926948969671638</v>
      </c>
      <c r="E109">
        <f t="shared" si="76"/>
        <v>9.5724768894902904E-2</v>
      </c>
      <c r="H109">
        <v>1.7170999999999999E-2</v>
      </c>
      <c r="I109">
        <v>6.0664259999999999</v>
      </c>
      <c r="J109">
        <v>1.0962780000000001</v>
      </c>
      <c r="K109">
        <v>8.4597420000000003</v>
      </c>
      <c r="L109">
        <v>1.9239280000000001</v>
      </c>
      <c r="M109">
        <v>2.4742470000000001</v>
      </c>
      <c r="N109">
        <v>1.0962780000000001</v>
      </c>
      <c r="O109">
        <v>3.5011760000000001</v>
      </c>
      <c r="P109">
        <v>2.6039439999999998</v>
      </c>
      <c r="R109">
        <v>6.9978199999999999</v>
      </c>
      <c r="S109">
        <v>3.8030979999999999</v>
      </c>
      <c r="T109">
        <v>3.1137199999999998</v>
      </c>
      <c r="W109">
        <f t="shared" si="77"/>
        <v>-1.7170999999999999E-2</v>
      </c>
      <c r="X109">
        <f t="shared" si="84"/>
        <v>6.0492549999999996</v>
      </c>
      <c r="Y109">
        <f t="shared" si="84"/>
        <v>1.079107</v>
      </c>
      <c r="Z109">
        <f t="shared" si="84"/>
        <v>8.4425710000000009</v>
      </c>
      <c r="AA109">
        <f t="shared" si="84"/>
        <v>1.906757</v>
      </c>
      <c r="AB109">
        <f t="shared" si="84"/>
        <v>2.4570760000000003</v>
      </c>
      <c r="AC109">
        <f t="shared" si="84"/>
        <v>1.079107</v>
      </c>
      <c r="AD109">
        <f t="shared" si="84"/>
        <v>3.4840050000000002</v>
      </c>
      <c r="AE109">
        <f t="shared" si="84"/>
        <v>2.586773</v>
      </c>
      <c r="AF109" t="str">
        <f t="shared" si="84"/>
        <v/>
      </c>
      <c r="AG109">
        <f t="shared" si="83"/>
        <v>6.9806489999999997</v>
      </c>
      <c r="AH109">
        <f t="shared" si="83"/>
        <v>3.785927</v>
      </c>
      <c r="AI109">
        <f t="shared" si="83"/>
        <v>3.096549</v>
      </c>
      <c r="AM109" t="str">
        <f t="shared" si="65"/>
        <v/>
      </c>
      <c r="AN109" t="str">
        <f t="shared" si="65"/>
        <v/>
      </c>
      <c r="AO109" t="str">
        <f t="shared" si="65"/>
        <v/>
      </c>
      <c r="AP109" t="str">
        <f t="shared" si="65"/>
        <v/>
      </c>
      <c r="AQ109" t="str">
        <f t="shared" si="65"/>
        <v/>
      </c>
      <c r="AR109">
        <f t="shared" si="65"/>
        <v>1.079107</v>
      </c>
      <c r="AS109">
        <f t="shared" si="65"/>
        <v>3.4840050000000002</v>
      </c>
      <c r="AT109">
        <f t="shared" si="65"/>
        <v>2.586773</v>
      </c>
      <c r="AW109" t="str">
        <f t="shared" si="66"/>
        <v/>
      </c>
      <c r="AX109" t="str">
        <f t="shared" si="66"/>
        <v/>
      </c>
      <c r="AY109" t="str">
        <f t="shared" si="66"/>
        <v/>
      </c>
      <c r="AZ109" t="str">
        <f t="shared" si="66"/>
        <v/>
      </c>
      <c r="BA109" t="str">
        <f t="shared" si="66"/>
        <v/>
      </c>
      <c r="BB109">
        <f t="shared" si="66"/>
        <v>9.0350881479736227</v>
      </c>
      <c r="BC109">
        <f t="shared" si="66"/>
        <v>8.9866432580882005</v>
      </c>
      <c r="BD109">
        <f t="shared" si="66"/>
        <v>9.1780337284611004</v>
      </c>
      <c r="BG109">
        <f t="shared" si="67"/>
        <v>0</v>
      </c>
      <c r="BH109">
        <f t="shared" si="67"/>
        <v>0</v>
      </c>
      <c r="BI109">
        <f t="shared" si="67"/>
        <v>0</v>
      </c>
      <c r="BJ109">
        <f t="shared" si="67"/>
        <v>0</v>
      </c>
      <c r="BK109">
        <f t="shared" si="67"/>
        <v>0</v>
      </c>
      <c r="BL109">
        <f t="shared" si="67"/>
        <v>1.7736497851421826E-2</v>
      </c>
      <c r="BM109">
        <f t="shared" si="67"/>
        <v>0.12424862428665469</v>
      </c>
      <c r="BN109">
        <f t="shared" si="67"/>
        <v>1.6683636377215129E-2</v>
      </c>
      <c r="BQ109">
        <f t="shared" si="57"/>
        <v>0</v>
      </c>
      <c r="BR109">
        <f t="shared" si="57"/>
        <v>0</v>
      </c>
      <c r="BS109">
        <f t="shared" si="53"/>
        <v>0</v>
      </c>
      <c r="BT109">
        <f t="shared" si="53"/>
        <v>0</v>
      </c>
      <c r="BU109">
        <f t="shared" si="53"/>
        <v>1.7736497851421826E-2</v>
      </c>
      <c r="BV109">
        <f t="shared" si="53"/>
        <v>0.14198512213807651</v>
      </c>
      <c r="BW109">
        <f t="shared" si="53"/>
        <v>0.14093226066386982</v>
      </c>
      <c r="BZ109" t="str">
        <f t="shared" si="68"/>
        <v/>
      </c>
      <c r="CA109" t="str">
        <f t="shared" si="68"/>
        <v/>
      </c>
      <c r="CB109" t="str">
        <f t="shared" si="68"/>
        <v/>
      </c>
      <c r="CC109" t="str">
        <f t="shared" si="68"/>
        <v/>
      </c>
      <c r="CD109">
        <f t="shared" si="68"/>
        <v>9.0350881479736227</v>
      </c>
      <c r="CE109">
        <f t="shared" si="68"/>
        <v>8.9926948969671638</v>
      </c>
      <c r="CF109">
        <f t="shared" si="68"/>
        <v>9.0093001643119734</v>
      </c>
      <c r="CI109" t="str">
        <f t="shared" si="58"/>
        <v/>
      </c>
      <c r="CJ109" t="str">
        <f t="shared" si="58"/>
        <v/>
      </c>
      <c r="CK109" t="str">
        <f t="shared" si="54"/>
        <v/>
      </c>
      <c r="CL109" t="str">
        <f t="shared" si="54"/>
        <v/>
      </c>
      <c r="CM109" t="str">
        <f t="shared" si="54"/>
        <v/>
      </c>
      <c r="CN109">
        <f t="shared" si="54"/>
        <v>8.9926948969671638</v>
      </c>
      <c r="CO109" t="str">
        <f t="shared" si="54"/>
        <v/>
      </c>
      <c r="CQ109">
        <f t="shared" si="69"/>
        <v>8.9926948969671638</v>
      </c>
      <c r="CW109" t="str">
        <f t="shared" si="70"/>
        <v/>
      </c>
      <c r="CX109" t="str">
        <f t="shared" si="70"/>
        <v/>
      </c>
      <c r="CY109" t="str">
        <f t="shared" si="70"/>
        <v/>
      </c>
      <c r="CZ109" t="str">
        <f t="shared" si="70"/>
        <v/>
      </c>
      <c r="DA109" t="str">
        <f t="shared" si="70"/>
        <v/>
      </c>
      <c r="DB109">
        <f t="shared" si="70"/>
        <v>0.39218765180893089</v>
      </c>
      <c r="DC109">
        <f t="shared" si="70"/>
        <v>5.3404676290096889E-2</v>
      </c>
      <c r="DD109">
        <f t="shared" si="45"/>
        <v>0.41877480218021484</v>
      </c>
      <c r="DE109" t="str">
        <f t="shared" si="71"/>
        <v/>
      </c>
      <c r="DI109" t="str">
        <f t="shared" si="59"/>
        <v/>
      </c>
      <c r="DJ109" t="str">
        <f t="shared" si="59"/>
        <v/>
      </c>
      <c r="DK109" t="str">
        <f t="shared" si="55"/>
        <v/>
      </c>
      <c r="DL109" t="str">
        <f t="shared" si="55"/>
        <v/>
      </c>
      <c r="DM109">
        <f t="shared" si="55"/>
        <v>0.39218765180893089</v>
      </c>
      <c r="DN109">
        <f t="shared" si="55"/>
        <v>9.5724768894902904E-2</v>
      </c>
      <c r="DO109">
        <f t="shared" si="55"/>
        <v>9.6657387165051081E-2</v>
      </c>
      <c r="DS109" t="str">
        <f t="shared" si="60"/>
        <v/>
      </c>
      <c r="DT109" t="str">
        <f t="shared" si="60"/>
        <v/>
      </c>
      <c r="DU109" t="str">
        <f t="shared" si="56"/>
        <v/>
      </c>
      <c r="DV109" t="str">
        <f t="shared" si="56"/>
        <v/>
      </c>
      <c r="DW109" t="str">
        <f t="shared" si="56"/>
        <v/>
      </c>
      <c r="DX109">
        <f t="shared" si="56"/>
        <v>9.5724768894902904E-2</v>
      </c>
      <c r="DY109" t="str">
        <f t="shared" si="56"/>
        <v/>
      </c>
      <c r="EA109">
        <f t="shared" si="78"/>
        <v>9.5724768894902904E-2</v>
      </c>
      <c r="EC109">
        <f t="shared" si="79"/>
        <v>9.0576732713877171</v>
      </c>
      <c r="ED109">
        <f t="shared" si="80"/>
        <v>8.9204738039305109</v>
      </c>
      <c r="EE109">
        <f t="shared" si="81"/>
        <v>9.0848399440876744</v>
      </c>
      <c r="EF109">
        <v>0.67880419217197752</v>
      </c>
      <c r="EG109">
        <v>-0.75446609974002121</v>
      </c>
      <c r="EH109">
        <v>0.96260401758376568</v>
      </c>
      <c r="EJ109">
        <f t="shared" ca="1" si="72"/>
        <v>-0.54646419291830672</v>
      </c>
      <c r="EK109">
        <f t="shared" ca="1" si="72"/>
        <v>-5.0678624679298512E-2</v>
      </c>
      <c r="EL109">
        <f t="shared" ca="1" si="72"/>
        <v>-0.48982431580988017</v>
      </c>
      <c r="EM109">
        <f t="shared" ca="1" si="82"/>
        <v>1</v>
      </c>
      <c r="EN109">
        <f t="shared" ca="1" si="82"/>
        <v>1</v>
      </c>
      <c r="EO109">
        <f t="shared" ca="1" si="82"/>
        <v>1</v>
      </c>
    </row>
    <row r="110" spans="1:145">
      <c r="A110">
        <v>91</v>
      </c>
      <c r="B110">
        <f t="shared" si="73"/>
        <v>25.3828125</v>
      </c>
      <c r="C110">
        <f t="shared" si="74"/>
        <v>0.12092937964470721</v>
      </c>
      <c r="D110">
        <f t="shared" si="75"/>
        <v>9.1712469904670275</v>
      </c>
      <c r="E110">
        <f t="shared" si="76"/>
        <v>7.6132447250500793E-2</v>
      </c>
      <c r="H110">
        <v>1.7158E-2</v>
      </c>
      <c r="I110">
        <v>6.0662710000000004</v>
      </c>
      <c r="J110">
        <v>1.094206</v>
      </c>
      <c r="K110">
        <v>8.4595870000000009</v>
      </c>
      <c r="L110">
        <v>1.923959</v>
      </c>
      <c r="M110">
        <v>2.4738609999999999</v>
      </c>
      <c r="N110">
        <v>1.094206</v>
      </c>
      <c r="O110">
        <v>3.4776729999999998</v>
      </c>
      <c r="P110">
        <v>2.6017239999999999</v>
      </c>
      <c r="R110">
        <v>6.9876240000000003</v>
      </c>
      <c r="S110">
        <v>3.7680280000000002</v>
      </c>
      <c r="T110">
        <v>3.082389</v>
      </c>
      <c r="W110">
        <f t="shared" si="77"/>
        <v>-1.7158E-2</v>
      </c>
      <c r="X110">
        <f t="shared" si="84"/>
        <v>6.0491130000000002</v>
      </c>
      <c r="Y110">
        <f t="shared" si="84"/>
        <v>1.077048</v>
      </c>
      <c r="Z110">
        <f t="shared" si="84"/>
        <v>8.4424290000000006</v>
      </c>
      <c r="AA110">
        <f t="shared" si="84"/>
        <v>1.906801</v>
      </c>
      <c r="AB110">
        <f t="shared" si="84"/>
        <v>2.4567030000000001</v>
      </c>
      <c r="AC110">
        <f t="shared" si="84"/>
        <v>1.077048</v>
      </c>
      <c r="AD110">
        <f t="shared" si="84"/>
        <v>3.460515</v>
      </c>
      <c r="AE110">
        <f t="shared" si="84"/>
        <v>2.5845660000000001</v>
      </c>
      <c r="AF110" t="str">
        <f t="shared" si="84"/>
        <v/>
      </c>
      <c r="AG110">
        <f t="shared" si="83"/>
        <v>6.9704660000000001</v>
      </c>
      <c r="AH110">
        <f t="shared" si="83"/>
        <v>3.7508700000000004</v>
      </c>
      <c r="AI110">
        <f t="shared" si="83"/>
        <v>3.0652310000000003</v>
      </c>
      <c r="AM110" t="str">
        <f t="shared" si="65"/>
        <v/>
      </c>
      <c r="AN110" t="str">
        <f t="shared" si="65"/>
        <v/>
      </c>
      <c r="AO110" t="str">
        <f t="shared" si="65"/>
        <v/>
      </c>
      <c r="AP110" t="str">
        <f t="shared" si="65"/>
        <v/>
      </c>
      <c r="AQ110" t="str">
        <f t="shared" si="65"/>
        <v/>
      </c>
      <c r="AR110">
        <f t="shared" si="65"/>
        <v>1.077048</v>
      </c>
      <c r="AS110">
        <f t="shared" si="65"/>
        <v>3.460515</v>
      </c>
      <c r="AT110">
        <f t="shared" si="65"/>
        <v>2.5845660000000001</v>
      </c>
      <c r="AW110" t="str">
        <f t="shared" si="66"/>
        <v/>
      </c>
      <c r="AX110" t="str">
        <f t="shared" si="66"/>
        <v/>
      </c>
      <c r="AY110" t="str">
        <f t="shared" si="66"/>
        <v/>
      </c>
      <c r="AZ110" t="str">
        <f t="shared" si="66"/>
        <v/>
      </c>
      <c r="BA110" t="str">
        <f t="shared" si="66"/>
        <v/>
      </c>
      <c r="BB110">
        <f t="shared" si="66"/>
        <v>9.1685742650593198</v>
      </c>
      <c r="BC110">
        <f t="shared" si="66"/>
        <v>9.1543100826310599</v>
      </c>
      <c r="BD110">
        <f t="shared" si="66"/>
        <v>9.2942698128378893</v>
      </c>
      <c r="BG110">
        <f t="shared" si="67"/>
        <v>0</v>
      </c>
      <c r="BH110">
        <f t="shared" si="67"/>
        <v>0</v>
      </c>
      <c r="BI110">
        <f t="shared" si="67"/>
        <v>0</v>
      </c>
      <c r="BJ110">
        <f t="shared" si="67"/>
        <v>0</v>
      </c>
      <c r="BK110">
        <f t="shared" si="67"/>
        <v>0</v>
      </c>
      <c r="BL110">
        <f t="shared" si="67"/>
        <v>1.3309331747740448E-2</v>
      </c>
      <c r="BM110">
        <f t="shared" si="67"/>
        <v>0.15602443894147056</v>
      </c>
      <c r="BN110">
        <f t="shared" si="67"/>
        <v>2.1480335856251226E-2</v>
      </c>
      <c r="BQ110">
        <f t="shared" si="57"/>
        <v>0</v>
      </c>
      <c r="BR110">
        <f t="shared" si="57"/>
        <v>0</v>
      </c>
      <c r="BS110">
        <f t="shared" si="53"/>
        <v>0</v>
      </c>
      <c r="BT110">
        <f t="shared" si="53"/>
        <v>0</v>
      </c>
      <c r="BU110">
        <f t="shared" si="53"/>
        <v>1.3309331747740448E-2</v>
      </c>
      <c r="BV110">
        <f t="shared" si="53"/>
        <v>0.16933377068921102</v>
      </c>
      <c r="BW110">
        <f t="shared" si="53"/>
        <v>0.17750477479772178</v>
      </c>
      <c r="BZ110" t="str">
        <f t="shared" si="68"/>
        <v/>
      </c>
      <c r="CA110" t="str">
        <f t="shared" si="68"/>
        <v/>
      </c>
      <c r="CB110" t="str">
        <f t="shared" si="68"/>
        <v/>
      </c>
      <c r="CC110" t="str">
        <f t="shared" si="68"/>
        <v/>
      </c>
      <c r="CD110">
        <f t="shared" si="68"/>
        <v>9.1685742650593198</v>
      </c>
      <c r="CE110">
        <f t="shared" si="68"/>
        <v>9.1554312218773859</v>
      </c>
      <c r="CF110">
        <f t="shared" si="68"/>
        <v>9.1712469904670275</v>
      </c>
      <c r="CI110" t="str">
        <f t="shared" si="58"/>
        <v/>
      </c>
      <c r="CJ110" t="str">
        <f t="shared" si="58"/>
        <v/>
      </c>
      <c r="CK110" t="str">
        <f t="shared" si="54"/>
        <v/>
      </c>
      <c r="CL110" t="str">
        <f t="shared" si="54"/>
        <v/>
      </c>
      <c r="CM110" t="str">
        <f t="shared" si="54"/>
        <v/>
      </c>
      <c r="CN110" t="str">
        <f t="shared" si="54"/>
        <v/>
      </c>
      <c r="CO110">
        <f t="shared" si="54"/>
        <v>9.1712469904670275</v>
      </c>
      <c r="CQ110">
        <f t="shared" si="69"/>
        <v>9.1712469904670275</v>
      </c>
      <c r="CW110" t="str">
        <f t="shared" si="70"/>
        <v/>
      </c>
      <c r="CX110" t="str">
        <f t="shared" si="70"/>
        <v/>
      </c>
      <c r="CY110" t="str">
        <f t="shared" si="70"/>
        <v/>
      </c>
      <c r="CZ110" t="str">
        <f t="shared" si="70"/>
        <v/>
      </c>
      <c r="DA110" t="str">
        <f t="shared" si="70"/>
        <v/>
      </c>
      <c r="DB110">
        <f t="shared" si="70"/>
        <v>0.52455737179301165</v>
      </c>
      <c r="DC110">
        <f t="shared" si="70"/>
        <v>4.1984838488638952E-2</v>
      </c>
      <c r="DD110">
        <f t="shared" si="45"/>
        <v>0.3241668138412736</v>
      </c>
      <c r="DE110" t="str">
        <f t="shared" si="71"/>
        <v/>
      </c>
      <c r="DI110" t="str">
        <f t="shared" si="59"/>
        <v/>
      </c>
      <c r="DJ110" t="str">
        <f t="shared" si="59"/>
        <v/>
      </c>
      <c r="DK110" t="str">
        <f t="shared" si="55"/>
        <v/>
      </c>
      <c r="DL110" t="str">
        <f t="shared" si="55"/>
        <v/>
      </c>
      <c r="DM110">
        <f t="shared" si="55"/>
        <v>0.52455737179301165</v>
      </c>
      <c r="DN110">
        <f t="shared" si="55"/>
        <v>7.9914177166648087E-2</v>
      </c>
      <c r="DO110">
        <f t="shared" si="55"/>
        <v>7.6132447250500793E-2</v>
      </c>
      <c r="DS110" t="str">
        <f t="shared" si="60"/>
        <v/>
      </c>
      <c r="DT110" t="str">
        <f t="shared" si="60"/>
        <v/>
      </c>
      <c r="DU110" t="str">
        <f t="shared" si="56"/>
        <v/>
      </c>
      <c r="DV110" t="str">
        <f t="shared" si="56"/>
        <v/>
      </c>
      <c r="DW110" t="str">
        <f t="shared" si="56"/>
        <v/>
      </c>
      <c r="DX110" t="str">
        <f t="shared" si="56"/>
        <v/>
      </c>
      <c r="DY110">
        <f t="shared" si="56"/>
        <v>7.6132447250500793E-2</v>
      </c>
      <c r="EA110">
        <f t="shared" si="78"/>
        <v>7.6132447250500793E-2</v>
      </c>
      <c r="EC110">
        <f t="shared" si="79"/>
        <v>9.1166139387456884</v>
      </c>
      <c r="ED110">
        <f t="shared" si="80"/>
        <v>9.2082395482325428</v>
      </c>
      <c r="EE110">
        <f t="shared" si="81"/>
        <v>9.1805386406495746</v>
      </c>
      <c r="EF110">
        <v>-0.71760535349110643</v>
      </c>
      <c r="EG110">
        <v>0.48589739462595216</v>
      </c>
      <c r="EH110">
        <v>0.12204586241625648</v>
      </c>
      <c r="EJ110">
        <f t="shared" ca="1" si="72"/>
        <v>-0.14291555054046556</v>
      </c>
      <c r="EK110">
        <f t="shared" ca="1" si="72"/>
        <v>-0.66352561086987227</v>
      </c>
      <c r="EL110">
        <f t="shared" ca="1" si="72"/>
        <v>0.18047489965319874</v>
      </c>
      <c r="EM110">
        <f t="shared" ca="1" si="82"/>
        <v>1</v>
      </c>
      <c r="EN110">
        <f t="shared" ca="1" si="82"/>
        <v>1</v>
      </c>
      <c r="EO110">
        <f t="shared" ca="1" si="82"/>
        <v>2</v>
      </c>
    </row>
    <row r="111" spans="1:145">
      <c r="A111">
        <v>92</v>
      </c>
      <c r="B111">
        <f t="shared" si="73"/>
        <v>25.5859375</v>
      </c>
      <c r="C111">
        <f t="shared" si="74"/>
        <v>0.12092937964470721</v>
      </c>
      <c r="D111">
        <f t="shared" si="75"/>
        <v>9.319342427495986</v>
      </c>
      <c r="E111">
        <f t="shared" si="76"/>
        <v>6.3675093665691629E-2</v>
      </c>
      <c r="H111">
        <v>1.7264000000000002E-2</v>
      </c>
      <c r="I111">
        <v>6.0665610000000001</v>
      </c>
      <c r="J111">
        <v>1.092741</v>
      </c>
      <c r="K111">
        <v>8.45946</v>
      </c>
      <c r="L111">
        <v>1.9239059999999999</v>
      </c>
      <c r="M111">
        <v>2.4735849999999999</v>
      </c>
      <c r="N111">
        <v>1.092741</v>
      </c>
      <c r="O111">
        <v>3.4523380000000001</v>
      </c>
      <c r="P111">
        <v>2.5987830000000001</v>
      </c>
      <c r="R111">
        <v>6.9757230000000003</v>
      </c>
      <c r="S111">
        <v>3.7189559999999999</v>
      </c>
      <c r="T111">
        <v>3.0701640000000001</v>
      </c>
      <c r="W111">
        <f t="shared" si="77"/>
        <v>-1.7264000000000002E-2</v>
      </c>
      <c r="X111">
        <f t="shared" si="84"/>
        <v>6.0492970000000001</v>
      </c>
      <c r="Y111">
        <f t="shared" si="84"/>
        <v>1.075477</v>
      </c>
      <c r="Z111">
        <f t="shared" si="84"/>
        <v>8.4421959999999991</v>
      </c>
      <c r="AA111">
        <f t="shared" si="84"/>
        <v>1.9066419999999999</v>
      </c>
      <c r="AB111">
        <f t="shared" si="84"/>
        <v>2.456321</v>
      </c>
      <c r="AC111">
        <f t="shared" si="84"/>
        <v>1.075477</v>
      </c>
      <c r="AD111">
        <f t="shared" si="84"/>
        <v>3.4350740000000002</v>
      </c>
      <c r="AE111">
        <f t="shared" si="84"/>
        <v>2.5815190000000001</v>
      </c>
      <c r="AF111" t="str">
        <f t="shared" si="84"/>
        <v/>
      </c>
      <c r="AG111">
        <f t="shared" si="83"/>
        <v>6.9584590000000004</v>
      </c>
      <c r="AH111">
        <f t="shared" si="83"/>
        <v>3.701692</v>
      </c>
      <c r="AI111">
        <f t="shared" si="83"/>
        <v>3.0529000000000002</v>
      </c>
      <c r="AM111" t="str">
        <f t="shared" si="65"/>
        <v/>
      </c>
      <c r="AN111" t="str">
        <f t="shared" si="65"/>
        <v/>
      </c>
      <c r="AO111" t="str">
        <f t="shared" si="65"/>
        <v/>
      </c>
      <c r="AP111" t="str">
        <f t="shared" si="65"/>
        <v/>
      </c>
      <c r="AQ111" t="str">
        <f t="shared" si="65"/>
        <v/>
      </c>
      <c r="AR111" t="str">
        <f t="shared" si="65"/>
        <v/>
      </c>
      <c r="AS111">
        <f t="shared" si="65"/>
        <v>3.4350740000000002</v>
      </c>
      <c r="AT111">
        <f t="shared" si="65"/>
        <v>2.5815190000000001</v>
      </c>
      <c r="AW111" t="str">
        <f t="shared" si="66"/>
        <v/>
      </c>
      <c r="AX111" t="str">
        <f t="shared" si="66"/>
        <v/>
      </c>
      <c r="AY111" t="str">
        <f t="shared" si="66"/>
        <v/>
      </c>
      <c r="AZ111" t="str">
        <f t="shared" si="66"/>
        <v/>
      </c>
      <c r="BA111" t="str">
        <f t="shared" si="66"/>
        <v/>
      </c>
      <c r="BB111" t="str">
        <f t="shared" si="66"/>
        <v/>
      </c>
      <c r="BC111">
        <f t="shared" si="66"/>
        <v>9.3042182131442761</v>
      </c>
      <c r="BD111">
        <f t="shared" si="66"/>
        <v>9.4181339667915722</v>
      </c>
      <c r="BG111">
        <f t="shared" si="67"/>
        <v>0</v>
      </c>
      <c r="BH111">
        <f t="shared" si="67"/>
        <v>0</v>
      </c>
      <c r="BI111">
        <f t="shared" si="67"/>
        <v>0</v>
      </c>
      <c r="BJ111">
        <f t="shared" si="67"/>
        <v>0</v>
      </c>
      <c r="BK111">
        <f t="shared" si="67"/>
        <v>0</v>
      </c>
      <c r="BL111">
        <f t="shared" si="67"/>
        <v>0</v>
      </c>
      <c r="BM111">
        <f t="shared" si="67"/>
        <v>0.18277532429651397</v>
      </c>
      <c r="BN111">
        <f t="shared" si="67"/>
        <v>2.7981476982486601E-2</v>
      </c>
      <c r="BQ111">
        <f t="shared" si="57"/>
        <v>0</v>
      </c>
      <c r="BR111">
        <f t="shared" si="57"/>
        <v>0</v>
      </c>
      <c r="BS111">
        <f t="shared" si="53"/>
        <v>0</v>
      </c>
      <c r="BT111">
        <f t="shared" si="53"/>
        <v>0</v>
      </c>
      <c r="BU111">
        <f t="shared" si="53"/>
        <v>0</v>
      </c>
      <c r="BV111">
        <f t="shared" si="53"/>
        <v>0.18277532429651397</v>
      </c>
      <c r="BW111">
        <f t="shared" si="53"/>
        <v>0.21075680127900057</v>
      </c>
      <c r="BZ111" t="str">
        <f t="shared" si="68"/>
        <v/>
      </c>
      <c r="CA111" t="str">
        <f t="shared" si="68"/>
        <v/>
      </c>
      <c r="CB111" t="str">
        <f t="shared" si="68"/>
        <v/>
      </c>
      <c r="CC111" t="str">
        <f t="shared" si="68"/>
        <v/>
      </c>
      <c r="CD111" t="str">
        <f t="shared" si="68"/>
        <v/>
      </c>
      <c r="CE111">
        <f t="shared" si="68"/>
        <v>9.3042182131442761</v>
      </c>
      <c r="CF111">
        <f t="shared" si="68"/>
        <v>9.319342427495986</v>
      </c>
      <c r="CI111" t="str">
        <f t="shared" si="58"/>
        <v/>
      </c>
      <c r="CJ111" t="str">
        <f t="shared" si="58"/>
        <v/>
      </c>
      <c r="CK111" t="str">
        <f t="shared" si="54"/>
        <v/>
      </c>
      <c r="CL111" t="str">
        <f t="shared" si="54"/>
        <v/>
      </c>
      <c r="CM111" t="str">
        <f t="shared" si="54"/>
        <v/>
      </c>
      <c r="CN111" t="str">
        <f t="shared" si="54"/>
        <v/>
      </c>
      <c r="CO111">
        <f t="shared" si="54"/>
        <v>9.319342427495986</v>
      </c>
      <c r="CQ111">
        <f t="shared" si="69"/>
        <v>9.319342427495986</v>
      </c>
      <c r="CW111" t="str">
        <f t="shared" si="70"/>
        <v/>
      </c>
      <c r="CX111" t="str">
        <f t="shared" si="70"/>
        <v/>
      </c>
      <c r="CY111" t="str">
        <f t="shared" si="70"/>
        <v/>
      </c>
      <c r="CZ111" t="str">
        <f t="shared" si="70"/>
        <v/>
      </c>
      <c r="DA111" t="str">
        <f t="shared" si="70"/>
        <v/>
      </c>
      <c r="DB111" t="str">
        <f t="shared" si="70"/>
        <v/>
      </c>
      <c r="DC111">
        <f t="shared" si="70"/>
        <v>3.5498543348212327E-2</v>
      </c>
      <c r="DD111">
        <f t="shared" si="45"/>
        <v>0.2477246391938871</v>
      </c>
      <c r="DE111" t="str">
        <f t="shared" si="71"/>
        <v/>
      </c>
      <c r="DI111" t="str">
        <f t="shared" si="59"/>
        <v/>
      </c>
      <c r="DJ111" t="str">
        <f t="shared" si="59"/>
        <v/>
      </c>
      <c r="DK111" t="str">
        <f t="shared" si="55"/>
        <v/>
      </c>
      <c r="DL111" t="str">
        <f t="shared" si="55"/>
        <v/>
      </c>
      <c r="DM111" t="str">
        <f t="shared" si="55"/>
        <v/>
      </c>
      <c r="DN111">
        <f t="shared" si="55"/>
        <v>3.5498543348212327E-2</v>
      </c>
      <c r="DO111">
        <f t="shared" si="55"/>
        <v>6.3675093665691629E-2</v>
      </c>
      <c r="DS111" t="str">
        <f t="shared" si="60"/>
        <v/>
      </c>
      <c r="DT111" t="str">
        <f t="shared" si="60"/>
        <v/>
      </c>
      <c r="DU111" t="str">
        <f t="shared" si="56"/>
        <v/>
      </c>
      <c r="DV111" t="str">
        <f t="shared" si="56"/>
        <v/>
      </c>
      <c r="DW111" t="str">
        <f t="shared" si="56"/>
        <v/>
      </c>
      <c r="DX111" t="str">
        <f t="shared" si="56"/>
        <v/>
      </c>
      <c r="DY111">
        <f t="shared" si="56"/>
        <v>6.3675093665691629E-2</v>
      </c>
      <c r="EA111">
        <f t="shared" si="78"/>
        <v>6.3675093665691629E-2</v>
      </c>
      <c r="EC111">
        <f t="shared" si="79"/>
        <v>9.3399873411085412</v>
      </c>
      <c r="ED111">
        <f t="shared" si="80"/>
        <v>9.3007777758396735</v>
      </c>
      <c r="EE111">
        <f t="shared" si="81"/>
        <v>9.2867921954570249</v>
      </c>
      <c r="EF111">
        <v>0.32422274431106579</v>
      </c>
      <c r="EG111">
        <v>-0.29155279698183667</v>
      </c>
      <c r="EH111">
        <v>-0.5111925270162484</v>
      </c>
      <c r="EJ111">
        <f t="shared" ca="1" si="72"/>
        <v>4.7643193314279797E-2</v>
      </c>
      <c r="EK111">
        <f t="shared" ca="1" si="72"/>
        <v>0.66953403945435108</v>
      </c>
      <c r="EL111">
        <f t="shared" ca="1" si="72"/>
        <v>0.60424129780139879</v>
      </c>
      <c r="EM111">
        <f t="shared" ca="1" si="82"/>
        <v>2</v>
      </c>
      <c r="EN111">
        <f t="shared" ca="1" si="82"/>
        <v>2</v>
      </c>
      <c r="EO111">
        <f t="shared" ca="1" si="82"/>
        <v>2</v>
      </c>
    </row>
    <row r="112" spans="1:145">
      <c r="A112">
        <v>93</v>
      </c>
      <c r="B112">
        <f t="shared" si="73"/>
        <v>25.7890625</v>
      </c>
      <c r="C112">
        <f t="shared" si="74"/>
        <v>0.12092937964470721</v>
      </c>
      <c r="D112">
        <f t="shared" si="75"/>
        <v>9.4530993227109548</v>
      </c>
      <c r="E112">
        <f t="shared" si="76"/>
        <v>5.6192209013789074E-2</v>
      </c>
      <c r="H112">
        <v>1.7367E-2</v>
      </c>
      <c r="I112">
        <v>6.0663400000000003</v>
      </c>
      <c r="J112">
        <v>1.0919639999999999</v>
      </c>
      <c r="K112">
        <v>8.4585880000000007</v>
      </c>
      <c r="L112">
        <v>1.9238500000000001</v>
      </c>
      <c r="M112">
        <v>2.4734159999999998</v>
      </c>
      <c r="N112">
        <v>1.0919639999999999</v>
      </c>
      <c r="O112">
        <v>3.4264770000000002</v>
      </c>
      <c r="P112">
        <v>2.5952220000000001</v>
      </c>
      <c r="R112">
        <v>6.9649640000000002</v>
      </c>
      <c r="S112">
        <v>3.677705</v>
      </c>
      <c r="T112">
        <v>3.0378059999999998</v>
      </c>
      <c r="W112">
        <f t="shared" si="77"/>
        <v>-1.7367E-2</v>
      </c>
      <c r="X112">
        <f t="shared" si="84"/>
        <v>6.0489730000000002</v>
      </c>
      <c r="Y112">
        <f t="shared" si="84"/>
        <v>1.074597</v>
      </c>
      <c r="Z112">
        <f t="shared" si="84"/>
        <v>8.4412210000000005</v>
      </c>
      <c r="AA112">
        <f t="shared" si="84"/>
        <v>1.9064830000000001</v>
      </c>
      <c r="AB112">
        <f t="shared" si="84"/>
        <v>2.4560489999999997</v>
      </c>
      <c r="AC112">
        <f t="shared" si="84"/>
        <v>1.074597</v>
      </c>
      <c r="AD112">
        <f t="shared" si="84"/>
        <v>3.4091100000000001</v>
      </c>
      <c r="AE112">
        <f t="shared" si="84"/>
        <v>2.577855</v>
      </c>
      <c r="AF112" t="str">
        <f t="shared" si="84"/>
        <v/>
      </c>
      <c r="AG112">
        <f t="shared" si="83"/>
        <v>6.947597</v>
      </c>
      <c r="AH112">
        <f t="shared" si="83"/>
        <v>3.6603379999999999</v>
      </c>
      <c r="AI112">
        <f t="shared" si="83"/>
        <v>3.0204389999999997</v>
      </c>
      <c r="AM112" t="str">
        <f t="shared" si="65"/>
        <v/>
      </c>
      <c r="AN112" t="str">
        <f t="shared" si="65"/>
        <v/>
      </c>
      <c r="AO112" t="str">
        <f t="shared" si="65"/>
        <v/>
      </c>
      <c r="AP112" t="str">
        <f t="shared" si="65"/>
        <v/>
      </c>
      <c r="AQ112" t="str">
        <f t="shared" si="65"/>
        <v/>
      </c>
      <c r="AR112" t="str">
        <f t="shared" si="65"/>
        <v/>
      </c>
      <c r="AS112">
        <f t="shared" si="65"/>
        <v>3.4091100000000001</v>
      </c>
      <c r="AT112">
        <f t="shared" si="65"/>
        <v>2.577855</v>
      </c>
      <c r="AW112" t="str">
        <f t="shared" si="66"/>
        <v/>
      </c>
      <c r="AX112" t="str">
        <f t="shared" si="66"/>
        <v/>
      </c>
      <c r="AY112" t="str">
        <f t="shared" si="66"/>
        <v/>
      </c>
      <c r="AZ112" t="str">
        <f t="shared" si="66"/>
        <v/>
      </c>
      <c r="BA112" t="str">
        <f t="shared" si="66"/>
        <v/>
      </c>
      <c r="BB112" t="str">
        <f t="shared" si="66"/>
        <v/>
      </c>
      <c r="BC112">
        <f t="shared" si="66"/>
        <v>9.4388510919824142</v>
      </c>
      <c r="BD112">
        <f t="shared" si="66"/>
        <v>9.5338603741217085</v>
      </c>
      <c r="BG112">
        <f t="shared" si="67"/>
        <v>0</v>
      </c>
      <c r="BH112">
        <f t="shared" si="67"/>
        <v>0</v>
      </c>
      <c r="BI112">
        <f t="shared" si="67"/>
        <v>0</v>
      </c>
      <c r="BJ112">
        <f t="shared" si="67"/>
        <v>0</v>
      </c>
      <c r="BK112">
        <f t="shared" si="67"/>
        <v>0</v>
      </c>
      <c r="BL112">
        <f t="shared" si="67"/>
        <v>0</v>
      </c>
      <c r="BM112">
        <f t="shared" si="67"/>
        <v>0.20185899055805781</v>
      </c>
      <c r="BN112">
        <f t="shared" si="67"/>
        <v>3.5612878013110243E-2</v>
      </c>
      <c r="BQ112">
        <f t="shared" si="57"/>
        <v>0</v>
      </c>
      <c r="BR112">
        <f t="shared" si="57"/>
        <v>0</v>
      </c>
      <c r="BS112">
        <f t="shared" si="53"/>
        <v>0</v>
      </c>
      <c r="BT112">
        <f t="shared" si="53"/>
        <v>0</v>
      </c>
      <c r="BU112">
        <f t="shared" si="53"/>
        <v>0</v>
      </c>
      <c r="BV112">
        <f t="shared" si="53"/>
        <v>0.20185899055805781</v>
      </c>
      <c r="BW112">
        <f t="shared" si="53"/>
        <v>0.23747186857116806</v>
      </c>
      <c r="BZ112" t="str">
        <f t="shared" si="68"/>
        <v/>
      </c>
      <c r="CA112" t="str">
        <f t="shared" si="68"/>
        <v/>
      </c>
      <c r="CB112" t="str">
        <f t="shared" si="68"/>
        <v/>
      </c>
      <c r="CC112" t="str">
        <f t="shared" si="68"/>
        <v/>
      </c>
      <c r="CD112" t="str">
        <f t="shared" si="68"/>
        <v/>
      </c>
      <c r="CE112">
        <f t="shared" si="68"/>
        <v>9.4388510919824142</v>
      </c>
      <c r="CF112">
        <f t="shared" si="68"/>
        <v>9.4530993227109548</v>
      </c>
      <c r="CI112" t="str">
        <f t="shared" si="58"/>
        <v/>
      </c>
      <c r="CJ112" t="str">
        <f t="shared" si="58"/>
        <v/>
      </c>
      <c r="CK112" t="str">
        <f t="shared" si="54"/>
        <v/>
      </c>
      <c r="CL112" t="str">
        <f t="shared" si="54"/>
        <v/>
      </c>
      <c r="CM112" t="str">
        <f t="shared" si="54"/>
        <v/>
      </c>
      <c r="CN112" t="str">
        <f t="shared" si="54"/>
        <v/>
      </c>
      <c r="CO112">
        <f t="shared" si="54"/>
        <v>9.4530993227109548</v>
      </c>
      <c r="CQ112">
        <f t="shared" si="69"/>
        <v>9.4530993227109548</v>
      </c>
      <c r="CW112" t="str">
        <f t="shared" si="70"/>
        <v/>
      </c>
      <c r="CX112" t="str">
        <f t="shared" si="70"/>
        <v/>
      </c>
      <c r="CY112" t="str">
        <f t="shared" si="70"/>
        <v/>
      </c>
      <c r="CZ112" t="str">
        <f t="shared" si="70"/>
        <v/>
      </c>
      <c r="DA112" t="str">
        <f t="shared" si="70"/>
        <v/>
      </c>
      <c r="DB112" t="str">
        <f t="shared" si="70"/>
        <v/>
      </c>
      <c r="DC112">
        <f t="shared" si="70"/>
        <v>3.1947562501480412E-2</v>
      </c>
      <c r="DD112">
        <f t="shared" si="45"/>
        <v>0.1936144041424705</v>
      </c>
      <c r="DE112" t="str">
        <f t="shared" si="71"/>
        <v/>
      </c>
      <c r="DI112" t="str">
        <f t="shared" si="59"/>
        <v/>
      </c>
      <c r="DJ112" t="str">
        <f t="shared" si="59"/>
        <v/>
      </c>
      <c r="DK112" t="str">
        <f t="shared" si="55"/>
        <v/>
      </c>
      <c r="DL112" t="str">
        <f t="shared" si="55"/>
        <v/>
      </c>
      <c r="DM112" t="str">
        <f t="shared" si="55"/>
        <v/>
      </c>
      <c r="DN112">
        <f t="shared" si="55"/>
        <v>3.1947562501480412E-2</v>
      </c>
      <c r="DO112">
        <f t="shared" si="55"/>
        <v>5.6192209013789074E-2</v>
      </c>
      <c r="DS112" t="str">
        <f t="shared" si="60"/>
        <v/>
      </c>
      <c r="DT112" t="str">
        <f t="shared" si="60"/>
        <v/>
      </c>
      <c r="DU112" t="str">
        <f t="shared" si="56"/>
        <v/>
      </c>
      <c r="DV112" t="str">
        <f t="shared" si="56"/>
        <v/>
      </c>
      <c r="DW112" t="str">
        <f t="shared" si="56"/>
        <v/>
      </c>
      <c r="DX112" t="str">
        <f t="shared" si="56"/>
        <v/>
      </c>
      <c r="DY112">
        <f t="shared" si="56"/>
        <v>5.6192209013789074E-2</v>
      </c>
      <c r="EA112">
        <f t="shared" si="78"/>
        <v>5.6192209013789074E-2</v>
      </c>
      <c r="EC112">
        <f t="shared" si="79"/>
        <v>9.4777148327709426</v>
      </c>
      <c r="ED112">
        <f t="shared" si="80"/>
        <v>9.4885970522371572</v>
      </c>
      <c r="EE112">
        <f t="shared" si="81"/>
        <v>9.4157027731935461</v>
      </c>
      <c r="EF112">
        <v>0.43805912762652843</v>
      </c>
      <c r="EG112">
        <v>0.63171977306484373</v>
      </c>
      <c r="EH112">
        <v>-0.66551129015468768</v>
      </c>
      <c r="EJ112">
        <f t="shared" ca="1" si="72"/>
        <v>0.52714637138909115</v>
      </c>
      <c r="EK112">
        <f t="shared" ca="1" si="72"/>
        <v>1.5392282711225946E-2</v>
      </c>
      <c r="EL112">
        <f t="shared" ca="1" si="72"/>
        <v>-0.79253346477149111</v>
      </c>
      <c r="EM112">
        <f t="shared" ca="1" si="82"/>
        <v>2</v>
      </c>
      <c r="EN112">
        <f t="shared" ca="1" si="82"/>
        <v>2</v>
      </c>
      <c r="EO112">
        <f t="shared" ca="1" si="82"/>
        <v>1</v>
      </c>
    </row>
    <row r="113" spans="1:145">
      <c r="A113">
        <v>94</v>
      </c>
      <c r="B113">
        <f t="shared" si="73"/>
        <v>25.9921875</v>
      </c>
      <c r="C113">
        <f t="shared" si="74"/>
        <v>0.12092937964470721</v>
      </c>
      <c r="D113">
        <f t="shared" si="75"/>
        <v>9.5800010598124388</v>
      </c>
      <c r="E113">
        <f t="shared" si="76"/>
        <v>5.1758164456037238E-2</v>
      </c>
      <c r="H113">
        <v>1.7715000000000002E-2</v>
      </c>
      <c r="I113">
        <v>6.0664360000000004</v>
      </c>
      <c r="J113">
        <v>1.0915060000000001</v>
      </c>
      <c r="K113">
        <v>8.4584399999999995</v>
      </c>
      <c r="L113">
        <v>1.924059</v>
      </c>
      <c r="M113">
        <v>2.473427</v>
      </c>
      <c r="N113">
        <v>1.0915060000000001</v>
      </c>
      <c r="O113">
        <v>3.3998390000000001</v>
      </c>
      <c r="P113">
        <v>2.591539</v>
      </c>
      <c r="R113">
        <v>6.9578369999999996</v>
      </c>
      <c r="S113">
        <v>3.6388370000000001</v>
      </c>
      <c r="T113">
        <v>3.0233940000000001</v>
      </c>
      <c r="W113">
        <f t="shared" si="77"/>
        <v>-1.7715000000000002E-2</v>
      </c>
      <c r="X113">
        <f t="shared" si="84"/>
        <v>6.0487210000000005</v>
      </c>
      <c r="Y113">
        <f t="shared" si="84"/>
        <v>1.0737910000000002</v>
      </c>
      <c r="Z113">
        <f t="shared" si="84"/>
        <v>8.4407249999999987</v>
      </c>
      <c r="AA113">
        <f t="shared" si="84"/>
        <v>1.906344</v>
      </c>
      <c r="AB113">
        <f t="shared" si="84"/>
        <v>2.4557120000000001</v>
      </c>
      <c r="AC113">
        <f t="shared" si="84"/>
        <v>1.0737910000000002</v>
      </c>
      <c r="AD113">
        <f t="shared" si="84"/>
        <v>3.3821240000000001</v>
      </c>
      <c r="AE113">
        <f t="shared" si="84"/>
        <v>2.5738240000000001</v>
      </c>
      <c r="AF113" t="str">
        <f t="shared" si="84"/>
        <v/>
      </c>
      <c r="AG113">
        <f t="shared" si="83"/>
        <v>6.9401219999999997</v>
      </c>
      <c r="AH113">
        <f t="shared" si="83"/>
        <v>3.6211220000000002</v>
      </c>
      <c r="AI113">
        <f t="shared" si="83"/>
        <v>3.0056790000000002</v>
      </c>
      <c r="AM113" t="str">
        <f t="shared" si="65"/>
        <v/>
      </c>
      <c r="AN113" t="str">
        <f t="shared" si="65"/>
        <v/>
      </c>
      <c r="AO113" t="str">
        <f t="shared" si="65"/>
        <v/>
      </c>
      <c r="AP113" t="str">
        <f t="shared" si="65"/>
        <v/>
      </c>
      <c r="AQ113" t="str">
        <f t="shared" si="65"/>
        <v/>
      </c>
      <c r="AR113" t="str">
        <f t="shared" si="65"/>
        <v/>
      </c>
      <c r="AS113">
        <f t="shared" si="65"/>
        <v>3.3821240000000001</v>
      </c>
      <c r="AT113">
        <f t="shared" si="65"/>
        <v>2.5738240000000001</v>
      </c>
      <c r="AW113" t="str">
        <f t="shared" si="66"/>
        <v/>
      </c>
      <c r="AX113" t="str">
        <f t="shared" si="66"/>
        <v/>
      </c>
      <c r="AY113" t="str">
        <f t="shared" si="66"/>
        <v/>
      </c>
      <c r="AZ113" t="str">
        <f t="shared" si="66"/>
        <v/>
      </c>
      <c r="BA113" t="str">
        <f t="shared" si="66"/>
        <v/>
      </c>
      <c r="BB113" t="str">
        <f t="shared" si="66"/>
        <v/>
      </c>
      <c r="BC113">
        <f t="shared" si="66"/>
        <v>9.5685444072424239</v>
      </c>
      <c r="BD113">
        <f t="shared" si="66"/>
        <v>9.6357211857889382</v>
      </c>
      <c r="BG113">
        <f t="shared" si="67"/>
        <v>0</v>
      </c>
      <c r="BH113">
        <f t="shared" si="67"/>
        <v>0</v>
      </c>
      <c r="BI113">
        <f t="shared" si="67"/>
        <v>0</v>
      </c>
      <c r="BJ113">
        <f t="shared" si="67"/>
        <v>0</v>
      </c>
      <c r="BK113">
        <f t="shared" si="67"/>
        <v>0</v>
      </c>
      <c r="BL113">
        <f t="shared" si="67"/>
        <v>0</v>
      </c>
      <c r="BM113">
        <f t="shared" si="67"/>
        <v>0.21289654870966787</v>
      </c>
      <c r="BN113">
        <f t="shared" si="67"/>
        <v>4.3773802538613467E-2</v>
      </c>
      <c r="BQ113">
        <f t="shared" si="57"/>
        <v>0</v>
      </c>
      <c r="BR113">
        <f t="shared" si="57"/>
        <v>0</v>
      </c>
      <c r="BS113">
        <f t="shared" si="53"/>
        <v>0</v>
      </c>
      <c r="BT113">
        <f t="shared" si="53"/>
        <v>0</v>
      </c>
      <c r="BU113">
        <f t="shared" si="53"/>
        <v>0</v>
      </c>
      <c r="BV113">
        <f t="shared" si="53"/>
        <v>0.21289654870966787</v>
      </c>
      <c r="BW113">
        <f t="shared" si="53"/>
        <v>0.25667035124828136</v>
      </c>
      <c r="BZ113" t="str">
        <f t="shared" si="68"/>
        <v/>
      </c>
      <c r="CA113" t="str">
        <f t="shared" si="68"/>
        <v/>
      </c>
      <c r="CB113" t="str">
        <f t="shared" si="68"/>
        <v/>
      </c>
      <c r="CC113" t="str">
        <f t="shared" si="68"/>
        <v/>
      </c>
      <c r="CD113" t="str">
        <f t="shared" si="68"/>
        <v/>
      </c>
      <c r="CE113">
        <f t="shared" si="68"/>
        <v>9.5685444072424239</v>
      </c>
      <c r="CF113">
        <f t="shared" si="68"/>
        <v>9.5800010598124388</v>
      </c>
      <c r="CI113" t="str">
        <f t="shared" si="58"/>
        <v/>
      </c>
      <c r="CJ113" t="str">
        <f t="shared" si="58"/>
        <v/>
      </c>
      <c r="CK113" t="str">
        <f t="shared" si="54"/>
        <v/>
      </c>
      <c r="CL113" t="str">
        <f t="shared" si="54"/>
        <v/>
      </c>
      <c r="CM113" t="str">
        <f t="shared" si="54"/>
        <v/>
      </c>
      <c r="CN113" t="str">
        <f t="shared" si="54"/>
        <v/>
      </c>
      <c r="CO113">
        <f t="shared" si="54"/>
        <v>9.5800010598124388</v>
      </c>
      <c r="CQ113">
        <f t="shared" si="69"/>
        <v>9.5800010598124388</v>
      </c>
      <c r="CW113" t="str">
        <f t="shared" si="70"/>
        <v/>
      </c>
      <c r="CX113" t="str">
        <f t="shared" si="70"/>
        <v/>
      </c>
      <c r="CY113" t="str">
        <f t="shared" si="70"/>
        <v/>
      </c>
      <c r="CZ113" t="str">
        <f t="shared" si="70"/>
        <v/>
      </c>
      <c r="DA113" t="str">
        <f t="shared" si="70"/>
        <v/>
      </c>
      <c r="DB113" t="str">
        <f t="shared" si="70"/>
        <v/>
      </c>
      <c r="DC113">
        <f t="shared" si="70"/>
        <v>3.0193723052358689E-2</v>
      </c>
      <c r="DD113">
        <f t="shared" si="45"/>
        <v>0.15663813565902449</v>
      </c>
      <c r="DE113" t="str">
        <f t="shared" si="71"/>
        <v/>
      </c>
      <c r="DI113" t="str">
        <f t="shared" si="59"/>
        <v/>
      </c>
      <c r="DJ113" t="str">
        <f t="shared" si="59"/>
        <v/>
      </c>
      <c r="DK113" t="str">
        <f t="shared" si="55"/>
        <v/>
      </c>
      <c r="DL113" t="str">
        <f t="shared" si="55"/>
        <v/>
      </c>
      <c r="DM113" t="str">
        <f t="shared" si="55"/>
        <v/>
      </c>
      <c r="DN113">
        <f t="shared" si="55"/>
        <v>3.0193723052358689E-2</v>
      </c>
      <c r="DO113">
        <f t="shared" si="55"/>
        <v>5.1758164456037238E-2</v>
      </c>
      <c r="DS113" t="str">
        <f t="shared" si="60"/>
        <v/>
      </c>
      <c r="DT113" t="str">
        <f t="shared" si="60"/>
        <v/>
      </c>
      <c r="DU113" t="str">
        <f t="shared" si="56"/>
        <v/>
      </c>
      <c r="DV113" t="str">
        <f t="shared" si="56"/>
        <v/>
      </c>
      <c r="DW113" t="str">
        <f t="shared" si="56"/>
        <v/>
      </c>
      <c r="DX113" t="str">
        <f t="shared" si="56"/>
        <v/>
      </c>
      <c r="DY113">
        <f t="shared" si="56"/>
        <v>5.1758164456037238E-2</v>
      </c>
      <c r="EA113">
        <f t="shared" si="78"/>
        <v>5.1758164456037238E-2</v>
      </c>
      <c r="EC113">
        <f t="shared" si="79"/>
        <v>9.5401008530814746</v>
      </c>
      <c r="ED113">
        <f t="shared" si="80"/>
        <v>9.5902217653102788</v>
      </c>
      <c r="EE113">
        <f t="shared" si="81"/>
        <v>9.6019992185270251</v>
      </c>
      <c r="EF113">
        <v>-0.77089686526372936</v>
      </c>
      <c r="EG113">
        <v>0.19747040114844228</v>
      </c>
      <c r="EH113">
        <v>0.42501813860248205</v>
      </c>
      <c r="EJ113">
        <f t="shared" ca="1" si="72"/>
        <v>6.3330632238610463E-2</v>
      </c>
      <c r="EK113">
        <f t="shared" ca="1" si="72"/>
        <v>0.36064455961202813</v>
      </c>
      <c r="EL113">
        <f t="shared" ca="1" si="72"/>
        <v>0.27899866405077889</v>
      </c>
      <c r="EM113">
        <f t="shared" ca="1" si="82"/>
        <v>2</v>
      </c>
      <c r="EN113">
        <f t="shared" ca="1" si="82"/>
        <v>2</v>
      </c>
      <c r="EO113">
        <f t="shared" ca="1" si="82"/>
        <v>2</v>
      </c>
    </row>
    <row r="114" spans="1:145">
      <c r="A114">
        <v>95</v>
      </c>
      <c r="B114">
        <f t="shared" si="73"/>
        <v>26.1953125</v>
      </c>
      <c r="C114">
        <f t="shared" si="74"/>
        <v>0.12092937964470721</v>
      </c>
      <c r="D114">
        <f t="shared" si="75"/>
        <v>9.7046237165682125</v>
      </c>
      <c r="E114">
        <f t="shared" si="76"/>
        <v>4.9434314378364291E-2</v>
      </c>
      <c r="H114">
        <v>1.7475999999999998E-2</v>
      </c>
      <c r="I114">
        <v>6.0658149999999997</v>
      </c>
      <c r="J114">
        <v>1.090819</v>
      </c>
      <c r="K114">
        <v>8.4582610000000003</v>
      </c>
      <c r="L114">
        <v>1.923824</v>
      </c>
      <c r="M114">
        <v>2.473033</v>
      </c>
      <c r="N114">
        <v>1.090819</v>
      </c>
      <c r="O114">
        <v>3.3718560000000002</v>
      </c>
      <c r="P114">
        <v>2.5866359999999999</v>
      </c>
      <c r="R114">
        <v>6.9510909999999999</v>
      </c>
      <c r="S114">
        <v>3.6255380000000001</v>
      </c>
      <c r="T114">
        <v>3.017325</v>
      </c>
      <c r="W114">
        <f t="shared" si="77"/>
        <v>-1.7475999999999998E-2</v>
      </c>
      <c r="X114">
        <f t="shared" si="84"/>
        <v>6.0483389999999995</v>
      </c>
      <c r="Y114">
        <f t="shared" si="84"/>
        <v>1.0733429999999999</v>
      </c>
      <c r="Z114">
        <f t="shared" si="84"/>
        <v>8.440785</v>
      </c>
      <c r="AA114">
        <f t="shared" si="84"/>
        <v>1.9063479999999999</v>
      </c>
      <c r="AB114">
        <f t="shared" si="84"/>
        <v>2.4555570000000002</v>
      </c>
      <c r="AC114">
        <f t="shared" si="84"/>
        <v>1.0733429999999999</v>
      </c>
      <c r="AD114">
        <f t="shared" si="84"/>
        <v>3.3543800000000004</v>
      </c>
      <c r="AE114">
        <f t="shared" si="84"/>
        <v>2.5691600000000001</v>
      </c>
      <c r="AF114" t="str">
        <f t="shared" si="84"/>
        <v/>
      </c>
      <c r="AG114">
        <f t="shared" si="83"/>
        <v>6.9336149999999996</v>
      </c>
      <c r="AH114">
        <f t="shared" si="83"/>
        <v>3.6080620000000003</v>
      </c>
      <c r="AI114">
        <f t="shared" si="83"/>
        <v>2.9998490000000002</v>
      </c>
      <c r="AM114" t="str">
        <f t="shared" si="65"/>
        <v/>
      </c>
      <c r="AN114" t="str">
        <f t="shared" si="65"/>
        <v/>
      </c>
      <c r="AO114" t="str">
        <f t="shared" si="65"/>
        <v/>
      </c>
      <c r="AP114" t="str">
        <f t="shared" si="65"/>
        <v/>
      </c>
      <c r="AQ114" t="str">
        <f t="shared" si="65"/>
        <v/>
      </c>
      <c r="AR114" t="str">
        <f t="shared" si="65"/>
        <v/>
      </c>
      <c r="AS114">
        <f t="shared" si="65"/>
        <v>3.3543800000000004</v>
      </c>
      <c r="AT114">
        <f t="shared" si="65"/>
        <v>2.5691600000000001</v>
      </c>
      <c r="AW114" t="str">
        <f t="shared" si="66"/>
        <v/>
      </c>
      <c r="AX114" t="str">
        <f t="shared" si="66"/>
        <v/>
      </c>
      <c r="AY114" t="str">
        <f t="shared" si="66"/>
        <v/>
      </c>
      <c r="AZ114" t="str">
        <f t="shared" si="66"/>
        <v/>
      </c>
      <c r="BA114" t="str">
        <f t="shared" si="66"/>
        <v/>
      </c>
      <c r="BB114" t="str">
        <f t="shared" si="66"/>
        <v/>
      </c>
      <c r="BC114">
        <f t="shared" si="66"/>
        <v>9.6977763205294618</v>
      </c>
      <c r="BD114">
        <f t="shared" si="66"/>
        <v>9.7324350624702571</v>
      </c>
      <c r="BG114">
        <f t="shared" si="67"/>
        <v>0</v>
      </c>
      <c r="BH114">
        <f t="shared" si="67"/>
        <v>0</v>
      </c>
      <c r="BI114">
        <f t="shared" si="67"/>
        <v>0</v>
      </c>
      <c r="BJ114">
        <f t="shared" si="67"/>
        <v>0</v>
      </c>
      <c r="BK114">
        <f t="shared" si="67"/>
        <v>0</v>
      </c>
      <c r="BL114">
        <f t="shared" si="67"/>
        <v>0</v>
      </c>
      <c r="BM114">
        <f t="shared" si="67"/>
        <v>0.21489570834944766</v>
      </c>
      <c r="BN114">
        <f t="shared" si="67"/>
        <v>5.2909198543619987E-2</v>
      </c>
      <c r="BQ114">
        <f t="shared" si="57"/>
        <v>0</v>
      </c>
      <c r="BR114">
        <f t="shared" si="57"/>
        <v>0</v>
      </c>
      <c r="BS114">
        <f t="shared" si="53"/>
        <v>0</v>
      </c>
      <c r="BT114">
        <f t="shared" si="53"/>
        <v>0</v>
      </c>
      <c r="BU114">
        <f t="shared" si="53"/>
        <v>0</v>
      </c>
      <c r="BV114">
        <f t="shared" si="53"/>
        <v>0.21489570834944766</v>
      </c>
      <c r="BW114">
        <f t="shared" si="53"/>
        <v>0.26780490689306763</v>
      </c>
      <c r="BZ114" t="str">
        <f t="shared" si="68"/>
        <v/>
      </c>
      <c r="CA114" t="str">
        <f t="shared" si="68"/>
        <v/>
      </c>
      <c r="CB114" t="str">
        <f t="shared" si="68"/>
        <v/>
      </c>
      <c r="CC114" t="str">
        <f t="shared" si="68"/>
        <v/>
      </c>
      <c r="CD114" t="str">
        <f t="shared" si="68"/>
        <v/>
      </c>
      <c r="CE114">
        <f t="shared" si="68"/>
        <v>9.6977763205294618</v>
      </c>
      <c r="CF114">
        <f t="shared" si="68"/>
        <v>9.7046237165682125</v>
      </c>
      <c r="CI114" t="str">
        <f t="shared" si="58"/>
        <v/>
      </c>
      <c r="CJ114" t="str">
        <f t="shared" si="58"/>
        <v/>
      </c>
      <c r="CK114" t="str">
        <f t="shared" si="54"/>
        <v/>
      </c>
      <c r="CL114" t="str">
        <f t="shared" si="54"/>
        <v/>
      </c>
      <c r="CM114" t="str">
        <f t="shared" si="54"/>
        <v/>
      </c>
      <c r="CN114" t="str">
        <f t="shared" si="54"/>
        <v/>
      </c>
      <c r="CO114">
        <f t="shared" si="54"/>
        <v>9.7046237165682125</v>
      </c>
      <c r="CQ114">
        <f t="shared" si="69"/>
        <v>9.7046237165682125</v>
      </c>
      <c r="CW114" t="str">
        <f t="shared" si="70"/>
        <v/>
      </c>
      <c r="CX114" t="str">
        <f t="shared" si="70"/>
        <v/>
      </c>
      <c r="CY114" t="str">
        <f t="shared" si="70"/>
        <v/>
      </c>
      <c r="CZ114" t="str">
        <f t="shared" si="70"/>
        <v/>
      </c>
      <c r="DA114" t="str">
        <f t="shared" si="70"/>
        <v/>
      </c>
      <c r="DB114" t="str">
        <f t="shared" si="70"/>
        <v/>
      </c>
      <c r="DC114">
        <f t="shared" si="70"/>
        <v>2.9896068959880024E-2</v>
      </c>
      <c r="DD114">
        <f t="shared" si="45"/>
        <v>0.12879074397253024</v>
      </c>
      <c r="DE114" t="str">
        <f t="shared" si="71"/>
        <v/>
      </c>
      <c r="DI114" t="str">
        <f t="shared" si="59"/>
        <v/>
      </c>
      <c r="DJ114" t="str">
        <f t="shared" si="59"/>
        <v/>
      </c>
      <c r="DK114" t="str">
        <f t="shared" si="55"/>
        <v/>
      </c>
      <c r="DL114" t="str">
        <f t="shared" si="55"/>
        <v/>
      </c>
      <c r="DM114" t="str">
        <f t="shared" si="55"/>
        <v/>
      </c>
      <c r="DN114">
        <f t="shared" si="55"/>
        <v>2.9896068959880024E-2</v>
      </c>
      <c r="DO114">
        <f t="shared" si="55"/>
        <v>4.9434314378364291E-2</v>
      </c>
      <c r="DS114" t="str">
        <f t="shared" si="60"/>
        <v/>
      </c>
      <c r="DT114" t="str">
        <f t="shared" si="60"/>
        <v/>
      </c>
      <c r="DU114" t="str">
        <f t="shared" si="56"/>
        <v/>
      </c>
      <c r="DV114" t="str">
        <f t="shared" si="56"/>
        <v/>
      </c>
      <c r="DW114" t="str">
        <f t="shared" si="56"/>
        <v/>
      </c>
      <c r="DX114" t="str">
        <f t="shared" si="56"/>
        <v/>
      </c>
      <c r="DY114">
        <f t="shared" si="56"/>
        <v>4.9434314378364291E-2</v>
      </c>
      <c r="EA114">
        <f t="shared" si="78"/>
        <v>4.9434314378364291E-2</v>
      </c>
      <c r="EC114">
        <f t="shared" si="79"/>
        <v>9.656680422642097</v>
      </c>
      <c r="ED114">
        <f t="shared" si="80"/>
        <v>9.6737365780938838</v>
      </c>
      <c r="EE114">
        <f t="shared" si="81"/>
        <v>9.7083395232586955</v>
      </c>
      <c r="EF114">
        <v>-0.96983835072867386</v>
      </c>
      <c r="EG114">
        <v>-0.62481170949237974</v>
      </c>
      <c r="EH114">
        <v>7.5166546501320264E-2</v>
      </c>
      <c r="EJ114">
        <f t="shared" ca="1" si="72"/>
        <v>-0.24923877152129303</v>
      </c>
      <c r="EK114">
        <f t="shared" ca="1" si="72"/>
        <v>-0.73905473094856911</v>
      </c>
      <c r="EL114">
        <f t="shared" ca="1" si="72"/>
        <v>-0.47418732835072985</v>
      </c>
      <c r="EM114">
        <f t="shared" ca="1" si="82"/>
        <v>1</v>
      </c>
      <c r="EN114">
        <f t="shared" ca="1" si="82"/>
        <v>1</v>
      </c>
      <c r="EO114">
        <f t="shared" ca="1" si="82"/>
        <v>1</v>
      </c>
    </row>
    <row r="115" spans="1:145">
      <c r="A115">
        <v>96</v>
      </c>
      <c r="B115">
        <f t="shared" si="73"/>
        <v>26.3984375</v>
      </c>
      <c r="C115">
        <f t="shared" si="74"/>
        <v>0.12092937964470721</v>
      </c>
      <c r="D115">
        <f t="shared" si="75"/>
        <v>9.7830860437256106</v>
      </c>
      <c r="E115">
        <f t="shared" si="76"/>
        <v>4.8080329393613425E-2</v>
      </c>
      <c r="H115">
        <v>1.6934999999999999E-2</v>
      </c>
      <c r="I115">
        <v>6.0663539999999996</v>
      </c>
      <c r="J115">
        <v>1.0902620000000001</v>
      </c>
      <c r="K115">
        <v>8.4598580000000005</v>
      </c>
      <c r="L115">
        <v>1.9237390000000001</v>
      </c>
      <c r="M115">
        <v>2.472998</v>
      </c>
      <c r="N115">
        <v>1.0902620000000001</v>
      </c>
      <c r="O115">
        <v>3.355591</v>
      </c>
      <c r="P115">
        <v>2.580892</v>
      </c>
      <c r="R115">
        <v>6.94754</v>
      </c>
      <c r="S115">
        <v>3.6020300000000001</v>
      </c>
      <c r="T115">
        <v>3.0129329999999999</v>
      </c>
      <c r="W115">
        <f t="shared" si="77"/>
        <v>-1.6934999999999999E-2</v>
      </c>
      <c r="X115">
        <f t="shared" si="84"/>
        <v>6.0494189999999994</v>
      </c>
      <c r="Y115">
        <f t="shared" si="84"/>
        <v>1.0733270000000001</v>
      </c>
      <c r="Z115">
        <f t="shared" si="84"/>
        <v>8.4429230000000004</v>
      </c>
      <c r="AA115">
        <f t="shared" si="84"/>
        <v>1.9068040000000002</v>
      </c>
      <c r="AB115">
        <f t="shared" si="84"/>
        <v>2.4560629999999999</v>
      </c>
      <c r="AC115">
        <f t="shared" si="84"/>
        <v>1.0733270000000001</v>
      </c>
      <c r="AD115">
        <f t="shared" si="84"/>
        <v>3.3386559999999998</v>
      </c>
      <c r="AE115">
        <f t="shared" si="84"/>
        <v>2.5639569999999998</v>
      </c>
      <c r="AF115" t="str">
        <f t="shared" si="84"/>
        <v/>
      </c>
      <c r="AG115">
        <f t="shared" si="83"/>
        <v>6.9306049999999999</v>
      </c>
      <c r="AH115">
        <f t="shared" si="83"/>
        <v>3.5850949999999999</v>
      </c>
      <c r="AI115">
        <f t="shared" si="83"/>
        <v>2.9959979999999997</v>
      </c>
      <c r="AM115" t="str">
        <f t="shared" si="65"/>
        <v/>
      </c>
      <c r="AN115" t="str">
        <f t="shared" si="65"/>
        <v/>
      </c>
      <c r="AO115" t="str">
        <f t="shared" si="65"/>
        <v/>
      </c>
      <c r="AP115" t="str">
        <f t="shared" si="65"/>
        <v/>
      </c>
      <c r="AQ115" t="str">
        <f t="shared" si="65"/>
        <v/>
      </c>
      <c r="AR115" t="str">
        <f t="shared" si="65"/>
        <v/>
      </c>
      <c r="AS115">
        <f t="shared" si="65"/>
        <v>3.3386559999999998</v>
      </c>
      <c r="AT115">
        <f t="shared" ref="AT115" si="85">IF(AE115="","",IF(P$6&lt;0,IF(AE115&gt;P$5-$B$2,"",IF(AE115&lt;P$4+$B$2,"",AE115)),IF(AE115&lt;P$5+$B$2,"",IF(AE115&gt;P$4-$B$2,"",AE115))))</f>
        <v>2.5639569999999998</v>
      </c>
      <c r="AW115" t="str">
        <f t="shared" si="66"/>
        <v/>
      </c>
      <c r="AX115" t="str">
        <f t="shared" si="66"/>
        <v/>
      </c>
      <c r="AY115" t="str">
        <f t="shared" si="66"/>
        <v/>
      </c>
      <c r="AZ115" t="str">
        <f t="shared" si="66"/>
        <v/>
      </c>
      <c r="BA115" t="str">
        <f t="shared" si="66"/>
        <v/>
      </c>
      <c r="BB115" t="str">
        <f t="shared" si="66"/>
        <v/>
      </c>
      <c r="BC115">
        <f t="shared" si="66"/>
        <v>9.7713877395656077</v>
      </c>
      <c r="BD115">
        <f t="shared" ref="BD115" si="86">IF(AT115="","",P$3+P$7*((0.51*SQRT($C115)/(1+SQRT($C115)))-0.1*$C115)+LOG10((P$4-AT115)/(AT115-P$5)))</f>
        <v>9.8225993509745084</v>
      </c>
      <c r="BG115">
        <f t="shared" si="67"/>
        <v>0</v>
      </c>
      <c r="BH115">
        <f t="shared" si="67"/>
        <v>0</v>
      </c>
      <c r="BI115">
        <f t="shared" si="67"/>
        <v>0</v>
      </c>
      <c r="BJ115">
        <f t="shared" si="67"/>
        <v>0</v>
      </c>
      <c r="BK115">
        <f t="shared" si="67"/>
        <v>0</v>
      </c>
      <c r="BL115">
        <f t="shared" si="67"/>
        <v>0</v>
      </c>
      <c r="BM115">
        <f t="shared" si="67"/>
        <v>0.21182072825334305</v>
      </c>
      <c r="BN115">
        <f t="shared" ref="BN115" si="87">IF(AT115="",0,IF(P$6&lt;0,-LN(10)*((P$5-AT115)*(AT115-P$4))/(P$4-P$5),LN(10)*((P$5-AT115)*(AT115-P$4))/(P$4-P$5)))</f>
        <v>6.2711614871734489E-2</v>
      </c>
      <c r="BQ115">
        <f t="shared" si="57"/>
        <v>0</v>
      </c>
      <c r="BR115">
        <f t="shared" si="57"/>
        <v>0</v>
      </c>
      <c r="BS115">
        <f t="shared" si="53"/>
        <v>0</v>
      </c>
      <c r="BT115">
        <f t="shared" si="53"/>
        <v>0</v>
      </c>
      <c r="BU115">
        <f t="shared" si="53"/>
        <v>0</v>
      </c>
      <c r="BV115">
        <f t="shared" si="53"/>
        <v>0.21182072825334305</v>
      </c>
      <c r="BW115">
        <f t="shared" si="53"/>
        <v>0.27453234312507757</v>
      </c>
      <c r="BZ115" t="str">
        <f t="shared" si="68"/>
        <v/>
      </c>
      <c r="CA115" t="str">
        <f t="shared" si="68"/>
        <v/>
      </c>
      <c r="CB115" t="str">
        <f t="shared" si="68"/>
        <v/>
      </c>
      <c r="CC115" t="str">
        <f t="shared" si="68"/>
        <v/>
      </c>
      <c r="CD115" t="str">
        <f t="shared" si="68"/>
        <v/>
      </c>
      <c r="CE115">
        <f t="shared" si="68"/>
        <v>9.7713877395656077</v>
      </c>
      <c r="CF115">
        <f t="shared" si="68"/>
        <v>9.7830860437256106</v>
      </c>
      <c r="CI115" t="str">
        <f t="shared" si="58"/>
        <v/>
      </c>
      <c r="CJ115" t="str">
        <f t="shared" si="58"/>
        <v/>
      </c>
      <c r="CK115" t="str">
        <f t="shared" si="54"/>
        <v/>
      </c>
      <c r="CL115" t="str">
        <f t="shared" si="54"/>
        <v/>
      </c>
      <c r="CM115" t="str">
        <f t="shared" si="54"/>
        <v/>
      </c>
      <c r="CN115" t="str">
        <f t="shared" si="54"/>
        <v/>
      </c>
      <c r="CO115">
        <f t="shared" si="54"/>
        <v>9.7830860437256106</v>
      </c>
      <c r="CQ115">
        <f t="shared" si="69"/>
        <v>9.7830860437256106</v>
      </c>
      <c r="CW115" t="str">
        <f t="shared" si="70"/>
        <v/>
      </c>
      <c r="CX115" t="str">
        <f t="shared" si="70"/>
        <v/>
      </c>
      <c r="CY115" t="str">
        <f t="shared" si="70"/>
        <v/>
      </c>
      <c r="CZ115" t="str">
        <f t="shared" si="70"/>
        <v/>
      </c>
      <c r="DA115" t="str">
        <f t="shared" si="70"/>
        <v/>
      </c>
      <c r="DB115" t="str">
        <f t="shared" si="70"/>
        <v/>
      </c>
      <c r="DC115">
        <f t="shared" si="70"/>
        <v>3.0356321902980855E-2</v>
      </c>
      <c r="DD115">
        <f t="shared" si="70"/>
        <v>0.10794662660047503</v>
      </c>
      <c r="DE115" t="str">
        <f t="shared" si="71"/>
        <v/>
      </c>
      <c r="DI115" t="str">
        <f t="shared" si="59"/>
        <v/>
      </c>
      <c r="DJ115" t="str">
        <f t="shared" si="59"/>
        <v/>
      </c>
      <c r="DK115" t="str">
        <f t="shared" si="55"/>
        <v/>
      </c>
      <c r="DL115" t="str">
        <f t="shared" si="55"/>
        <v/>
      </c>
      <c r="DM115" t="str">
        <f t="shared" si="55"/>
        <v/>
      </c>
      <c r="DN115">
        <f t="shared" si="55"/>
        <v>3.0356321902980855E-2</v>
      </c>
      <c r="DO115">
        <f t="shared" si="55"/>
        <v>4.8080329393613425E-2</v>
      </c>
      <c r="DS115" t="str">
        <f t="shared" si="60"/>
        <v/>
      </c>
      <c r="DT115" t="str">
        <f t="shared" si="60"/>
        <v/>
      </c>
      <c r="DU115" t="str">
        <f t="shared" si="56"/>
        <v/>
      </c>
      <c r="DV115" t="str">
        <f t="shared" si="56"/>
        <v/>
      </c>
      <c r="DW115" t="str">
        <f t="shared" si="56"/>
        <v/>
      </c>
      <c r="DX115" t="str">
        <f t="shared" si="56"/>
        <v/>
      </c>
      <c r="DY115">
        <f t="shared" si="56"/>
        <v>4.8080329393613425E-2</v>
      </c>
      <c r="EA115">
        <f t="shared" si="78"/>
        <v>4.8080329393613425E-2</v>
      </c>
      <c r="EC115">
        <f t="shared" si="79"/>
        <v>9.8288158249779993</v>
      </c>
      <c r="ED115">
        <f t="shared" si="80"/>
        <v>9.8260132275388479</v>
      </c>
      <c r="EE115">
        <f t="shared" si="81"/>
        <v>9.8077888953745855</v>
      </c>
      <c r="EF115">
        <v>0.95111206244073121</v>
      </c>
      <c r="EG115">
        <v>0.89282216562642203</v>
      </c>
      <c r="EH115">
        <v>0.51378291206667104</v>
      </c>
      <c r="EJ115">
        <f t="shared" ca="1" si="72"/>
        <v>-0.52544246833835884</v>
      </c>
      <c r="EK115">
        <f t="shared" ca="1" si="72"/>
        <v>0.18925624600072599</v>
      </c>
      <c r="EL115">
        <f t="shared" ca="1" si="72"/>
        <v>-0.1029256305451739</v>
      </c>
      <c r="EM115">
        <f t="shared" ca="1" si="82"/>
        <v>1</v>
      </c>
      <c r="EN115">
        <f t="shared" ca="1" si="82"/>
        <v>2</v>
      </c>
      <c r="EO115">
        <f t="shared" ca="1" si="82"/>
        <v>1</v>
      </c>
    </row>
    <row r="116" spans="1:145">
      <c r="A116">
        <v>97</v>
      </c>
      <c r="B116">
        <f t="shared" si="73"/>
        <v>26.6015625</v>
      </c>
      <c r="C116">
        <f t="shared" si="74"/>
        <v>0.12092937964470721</v>
      </c>
      <c r="D116">
        <f t="shared" si="75"/>
        <v>9.9083170211264164</v>
      </c>
      <c r="E116">
        <f t="shared" si="76"/>
        <v>4.7721166424156296E-2</v>
      </c>
      <c r="H116">
        <v>1.7160000000000002E-2</v>
      </c>
      <c r="I116">
        <v>6.0659850000000004</v>
      </c>
      <c r="J116">
        <v>1.089915</v>
      </c>
      <c r="K116">
        <v>8.4589409999999994</v>
      </c>
      <c r="L116">
        <v>1.9236310000000001</v>
      </c>
      <c r="M116">
        <v>2.4726949999999999</v>
      </c>
      <c r="N116">
        <v>1.089915</v>
      </c>
      <c r="O116">
        <v>3.3293029999999999</v>
      </c>
      <c r="P116">
        <v>2.5736349999999999</v>
      </c>
      <c r="R116">
        <v>6.9423519999999996</v>
      </c>
      <c r="S116">
        <v>3.579507</v>
      </c>
      <c r="T116">
        <v>3.002319</v>
      </c>
      <c r="W116">
        <f t="shared" si="77"/>
        <v>-1.7160000000000002E-2</v>
      </c>
      <c r="X116">
        <f t="shared" si="84"/>
        <v>6.0488250000000008</v>
      </c>
      <c r="Y116">
        <f t="shared" si="84"/>
        <v>1.0727549999999999</v>
      </c>
      <c r="Z116">
        <f t="shared" si="84"/>
        <v>8.4417809999999989</v>
      </c>
      <c r="AA116">
        <f t="shared" si="84"/>
        <v>1.906471</v>
      </c>
      <c r="AB116">
        <f t="shared" si="84"/>
        <v>2.4555349999999998</v>
      </c>
      <c r="AC116">
        <f t="shared" si="84"/>
        <v>1.0727549999999999</v>
      </c>
      <c r="AD116">
        <f t="shared" si="84"/>
        <v>3.3121429999999998</v>
      </c>
      <c r="AE116">
        <f t="shared" si="84"/>
        <v>2.5564749999999998</v>
      </c>
      <c r="AF116" t="str">
        <f t="shared" si="84"/>
        <v/>
      </c>
      <c r="AG116">
        <f t="shared" si="83"/>
        <v>6.925192</v>
      </c>
      <c r="AH116">
        <f t="shared" si="83"/>
        <v>3.5623469999999999</v>
      </c>
      <c r="AI116">
        <f t="shared" si="83"/>
        <v>2.9851589999999999</v>
      </c>
      <c r="AM116" t="str">
        <f t="shared" ref="AM116:AT147" si="88">IF(X116="","",IF(I$6&lt;0,IF(X116&gt;I$5-$B$2,"",IF(X116&lt;I$4+$B$2,"",X116)),IF(X116&lt;I$5+$B$2,"",IF(X116&gt;I$4-$B$2,"",X116))))</f>
        <v/>
      </c>
      <c r="AN116" t="str">
        <f t="shared" si="88"/>
        <v/>
      </c>
      <c r="AO116" t="str">
        <f t="shared" si="88"/>
        <v/>
      </c>
      <c r="AP116" t="str">
        <f t="shared" si="88"/>
        <v/>
      </c>
      <c r="AQ116" t="str">
        <f t="shared" si="88"/>
        <v/>
      </c>
      <c r="AR116" t="str">
        <f t="shared" si="88"/>
        <v/>
      </c>
      <c r="AS116">
        <f t="shared" si="88"/>
        <v>3.3121429999999998</v>
      </c>
      <c r="AT116">
        <f t="shared" si="88"/>
        <v>2.5564749999999998</v>
      </c>
      <c r="AW116" t="str">
        <f t="shared" ref="AW116:BD147" si="89">IF(AM116="","",I$3+I$7*((0.51*SQRT($C116)/(1+SQRT($C116)))-0.1*$C116)+LOG10((I$4-AM116)/(AM116-I$5)))</f>
        <v/>
      </c>
      <c r="AX116" t="str">
        <f t="shared" si="89"/>
        <v/>
      </c>
      <c r="AY116" t="str">
        <f t="shared" si="89"/>
        <v/>
      </c>
      <c r="AZ116" t="str">
        <f t="shared" si="89"/>
        <v/>
      </c>
      <c r="BA116" t="str">
        <f t="shared" si="89"/>
        <v/>
      </c>
      <c r="BB116" t="str">
        <f t="shared" si="89"/>
        <v/>
      </c>
      <c r="BC116">
        <f t="shared" si="89"/>
        <v>9.8998156031895164</v>
      </c>
      <c r="BD116">
        <f t="shared" si="89"/>
        <v>9.930634113552399</v>
      </c>
      <c r="BG116">
        <f t="shared" ref="BG116:BN147" si="90">IF(AM116="",0,IF(I$6&lt;0,-LN(10)*((I$5-AM116)*(AM116-I$4))/(I$4-I$5),LN(10)*((I$5-AM116)*(AM116-I$4))/(I$4-I$5)))</f>
        <v>0</v>
      </c>
      <c r="BH116">
        <f t="shared" si="90"/>
        <v>0</v>
      </c>
      <c r="BI116">
        <f t="shared" si="90"/>
        <v>0</v>
      </c>
      <c r="BJ116">
        <f t="shared" si="90"/>
        <v>0</v>
      </c>
      <c r="BK116">
        <f t="shared" si="90"/>
        <v>0</v>
      </c>
      <c r="BL116">
        <f t="shared" si="90"/>
        <v>0</v>
      </c>
      <c r="BM116">
        <f t="shared" si="90"/>
        <v>0.19974146220345174</v>
      </c>
      <c r="BN116">
        <f t="shared" si="90"/>
        <v>7.6089018099042283E-2</v>
      </c>
      <c r="BQ116">
        <f t="shared" si="57"/>
        <v>0</v>
      </c>
      <c r="BR116">
        <f t="shared" si="57"/>
        <v>0</v>
      </c>
      <c r="BS116">
        <f t="shared" si="53"/>
        <v>0</v>
      </c>
      <c r="BT116">
        <f t="shared" si="53"/>
        <v>0</v>
      </c>
      <c r="BU116">
        <f t="shared" si="53"/>
        <v>0</v>
      </c>
      <c r="BV116">
        <f t="shared" si="53"/>
        <v>0.19974146220345174</v>
      </c>
      <c r="BW116">
        <f t="shared" si="53"/>
        <v>0.27583048030249402</v>
      </c>
      <c r="BZ116" t="str">
        <f t="shared" ref="BZ116:CF147" si="91">IF(BQ116="","",IF(AW116="",AX116,IF(AX116="",AW116,(AW116*BG116+AX116*BH116)/BQ116)))</f>
        <v/>
      </c>
      <c r="CA116" t="str">
        <f t="shared" si="91"/>
        <v/>
      </c>
      <c r="CB116" t="str">
        <f t="shared" si="91"/>
        <v/>
      </c>
      <c r="CC116" t="str">
        <f t="shared" si="91"/>
        <v/>
      </c>
      <c r="CD116" t="str">
        <f t="shared" si="91"/>
        <v/>
      </c>
      <c r="CE116">
        <f t="shared" si="91"/>
        <v>9.8998156031895164</v>
      </c>
      <c r="CF116">
        <f t="shared" si="91"/>
        <v>9.9083170211264164</v>
      </c>
      <c r="CI116" t="str">
        <f t="shared" si="58"/>
        <v/>
      </c>
      <c r="CJ116" t="str">
        <f t="shared" si="58"/>
        <v/>
      </c>
      <c r="CK116" t="str">
        <f t="shared" si="54"/>
        <v/>
      </c>
      <c r="CL116" t="str">
        <f t="shared" si="54"/>
        <v/>
      </c>
      <c r="CM116" t="str">
        <f t="shared" si="54"/>
        <v/>
      </c>
      <c r="CN116" t="str">
        <f t="shared" si="54"/>
        <v/>
      </c>
      <c r="CO116">
        <f t="shared" si="54"/>
        <v>9.9083170211264164</v>
      </c>
      <c r="CQ116">
        <f t="shared" si="69"/>
        <v>9.9083170211264164</v>
      </c>
      <c r="CW116" t="str">
        <f t="shared" ref="CW116:DD147" si="92">IF(AM116="","",SQRT((CW$17^2)+($B$3/(2.303*(AM116-I$4)))^2+($B$3/(2.303*(I$5-AM116)))^2+($B$3*(I$5-I$4)/(2.303*(AM116-I$4)*(I$5-AM116)))^2))</f>
        <v/>
      </c>
      <c r="CX116" t="str">
        <f t="shared" si="92"/>
        <v/>
      </c>
      <c r="CY116" t="str">
        <f t="shared" si="92"/>
        <v/>
      </c>
      <c r="CZ116" t="str">
        <f t="shared" si="92"/>
        <v/>
      </c>
      <c r="DA116" t="str">
        <f t="shared" si="92"/>
        <v/>
      </c>
      <c r="DB116" t="str">
        <f t="shared" si="92"/>
        <v/>
      </c>
      <c r="DC116">
        <f t="shared" si="92"/>
        <v>3.2307035177918018E-2</v>
      </c>
      <c r="DD116">
        <f t="shared" si="92"/>
        <v>8.8184838983472721E-2</v>
      </c>
      <c r="DE116" t="str">
        <f t="shared" si="71"/>
        <v/>
      </c>
      <c r="DI116" t="str">
        <f t="shared" si="59"/>
        <v/>
      </c>
      <c r="DJ116" t="str">
        <f t="shared" si="59"/>
        <v/>
      </c>
      <c r="DK116" t="str">
        <f t="shared" si="55"/>
        <v/>
      </c>
      <c r="DL116" t="str">
        <f t="shared" si="55"/>
        <v/>
      </c>
      <c r="DM116" t="str">
        <f t="shared" si="55"/>
        <v/>
      </c>
      <c r="DN116">
        <f t="shared" si="55"/>
        <v>3.2307035177918018E-2</v>
      </c>
      <c r="DO116">
        <f t="shared" si="55"/>
        <v>4.7721166424156296E-2</v>
      </c>
      <c r="DS116" t="str">
        <f t="shared" si="60"/>
        <v/>
      </c>
      <c r="DT116" t="str">
        <f t="shared" si="60"/>
        <v/>
      </c>
      <c r="DU116" t="str">
        <f t="shared" si="56"/>
        <v/>
      </c>
      <c r="DV116" t="str">
        <f t="shared" si="56"/>
        <v/>
      </c>
      <c r="DW116" t="str">
        <f t="shared" si="56"/>
        <v/>
      </c>
      <c r="DX116" t="str">
        <f t="shared" si="56"/>
        <v/>
      </c>
      <c r="DY116">
        <f t="shared" si="56"/>
        <v>4.7721166424156296E-2</v>
      </c>
      <c r="EA116">
        <f t="shared" si="78"/>
        <v>4.7721166424156296E-2</v>
      </c>
      <c r="EC116">
        <f t="shared" si="79"/>
        <v>9.8742627478192322</v>
      </c>
      <c r="ED116">
        <f t="shared" si="80"/>
        <v>9.9495060930819008</v>
      </c>
      <c r="EE116">
        <f t="shared" si="81"/>
        <v>9.8781150178102539</v>
      </c>
      <c r="EF116">
        <v>-0.7136094077102374</v>
      </c>
      <c r="EG116">
        <v>0.86311955557385667</v>
      </c>
      <c r="EH116">
        <v>-0.63288485129891292</v>
      </c>
      <c r="EJ116">
        <f t="shared" ref="EJ116:EL147" ca="1" si="93">IF(EM116=2,RAND(),-RAND())</f>
        <v>0.92558623284009967</v>
      </c>
      <c r="EK116">
        <f t="shared" ca="1" si="93"/>
        <v>0.16235343115215106</v>
      </c>
      <c r="EL116">
        <f t="shared" ca="1" si="93"/>
        <v>-9.3407427467717907E-2</v>
      </c>
      <c r="EM116">
        <f t="shared" ca="1" si="82"/>
        <v>2</v>
      </c>
      <c r="EN116">
        <f t="shared" ca="1" si="82"/>
        <v>2</v>
      </c>
      <c r="EO116">
        <f t="shared" ca="1" si="82"/>
        <v>1</v>
      </c>
    </row>
    <row r="117" spans="1:145">
      <c r="A117">
        <v>98</v>
      </c>
      <c r="B117">
        <f t="shared" si="73"/>
        <v>26.8046875</v>
      </c>
      <c r="C117">
        <f t="shared" si="74"/>
        <v>0.12092937964470721</v>
      </c>
      <c r="D117">
        <f t="shared" si="75"/>
        <v>10.009119528904311</v>
      </c>
      <c r="E117">
        <f t="shared" si="76"/>
        <v>4.8394733272695951E-2</v>
      </c>
      <c r="H117">
        <v>1.6913000000000001E-2</v>
      </c>
      <c r="I117">
        <v>6.0656410000000003</v>
      </c>
      <c r="J117">
        <v>1.089707</v>
      </c>
      <c r="K117">
        <v>8.4585450000000009</v>
      </c>
      <c r="L117">
        <v>1.923532</v>
      </c>
      <c r="M117">
        <v>2.4726080000000001</v>
      </c>
      <c r="N117">
        <v>1.089707</v>
      </c>
      <c r="O117">
        <v>3.3083559999999999</v>
      </c>
      <c r="P117">
        <v>2.5666890000000002</v>
      </c>
      <c r="R117">
        <v>6.9386749999999999</v>
      </c>
      <c r="S117">
        <v>3.5703429999999998</v>
      </c>
      <c r="T117">
        <v>2.993862</v>
      </c>
      <c r="W117">
        <f t="shared" si="77"/>
        <v>-1.6913000000000001E-2</v>
      </c>
      <c r="X117">
        <f t="shared" si="84"/>
        <v>6.0487280000000005</v>
      </c>
      <c r="Y117">
        <f t="shared" si="84"/>
        <v>1.072794</v>
      </c>
      <c r="Z117">
        <f t="shared" si="84"/>
        <v>8.4416320000000002</v>
      </c>
      <c r="AA117">
        <f t="shared" si="84"/>
        <v>1.9066190000000001</v>
      </c>
      <c r="AB117">
        <f t="shared" si="84"/>
        <v>2.455695</v>
      </c>
      <c r="AC117">
        <f t="shared" si="84"/>
        <v>1.072794</v>
      </c>
      <c r="AD117">
        <f t="shared" si="84"/>
        <v>3.2914429999999997</v>
      </c>
      <c r="AE117">
        <f t="shared" si="84"/>
        <v>2.549776</v>
      </c>
      <c r="AF117" t="str">
        <f t="shared" si="84"/>
        <v/>
      </c>
      <c r="AG117">
        <f t="shared" si="83"/>
        <v>6.9217620000000002</v>
      </c>
      <c r="AH117">
        <f t="shared" si="83"/>
        <v>3.5534299999999996</v>
      </c>
      <c r="AI117">
        <f t="shared" si="83"/>
        <v>2.9769489999999998</v>
      </c>
      <c r="AM117" t="str">
        <f t="shared" si="88"/>
        <v/>
      </c>
      <c r="AN117" t="str">
        <f t="shared" si="88"/>
        <v/>
      </c>
      <c r="AO117" t="str">
        <f t="shared" si="88"/>
        <v/>
      </c>
      <c r="AP117" t="str">
        <f t="shared" si="88"/>
        <v/>
      </c>
      <c r="AQ117" t="str">
        <f t="shared" si="88"/>
        <v/>
      </c>
      <c r="AR117" t="str">
        <f t="shared" si="88"/>
        <v/>
      </c>
      <c r="AS117">
        <f t="shared" si="88"/>
        <v>3.2914429999999997</v>
      </c>
      <c r="AT117">
        <f t="shared" si="88"/>
        <v>2.549776</v>
      </c>
      <c r="AW117" t="str">
        <f t="shared" si="89"/>
        <v/>
      </c>
      <c r="AX117" t="str">
        <f t="shared" si="89"/>
        <v/>
      </c>
      <c r="AY117" t="str">
        <f t="shared" si="89"/>
        <v/>
      </c>
      <c r="AZ117" t="str">
        <f t="shared" si="89"/>
        <v/>
      </c>
      <c r="BA117" t="str">
        <f t="shared" si="89"/>
        <v/>
      </c>
      <c r="BB117" t="str">
        <f t="shared" si="89"/>
        <v/>
      </c>
      <c r="BC117">
        <f t="shared" si="89"/>
        <v>10.007430041822362</v>
      </c>
      <c r="BD117">
        <f t="shared" si="89"/>
        <v>10.012684175547932</v>
      </c>
      <c r="BG117">
        <f t="shared" si="90"/>
        <v>0</v>
      </c>
      <c r="BH117">
        <f t="shared" si="90"/>
        <v>0</v>
      </c>
      <c r="BI117">
        <f t="shared" si="90"/>
        <v>0</v>
      </c>
      <c r="BJ117">
        <f t="shared" si="90"/>
        <v>0</v>
      </c>
      <c r="BK117">
        <f t="shared" si="90"/>
        <v>0</v>
      </c>
      <c r="BL117">
        <f t="shared" si="90"/>
        <v>0</v>
      </c>
      <c r="BM117">
        <f t="shared" si="90"/>
        <v>0.18429364168509024</v>
      </c>
      <c r="BN117">
        <f t="shared" si="90"/>
        <v>8.7347150514593852E-2</v>
      </c>
      <c r="BQ117">
        <f t="shared" si="57"/>
        <v>0</v>
      </c>
      <c r="BR117">
        <f t="shared" si="57"/>
        <v>0</v>
      </c>
      <c r="BS117">
        <f t="shared" si="53"/>
        <v>0</v>
      </c>
      <c r="BT117">
        <f t="shared" si="53"/>
        <v>0</v>
      </c>
      <c r="BU117">
        <f t="shared" si="53"/>
        <v>0</v>
      </c>
      <c r="BV117">
        <f t="shared" si="53"/>
        <v>0.18429364168509024</v>
      </c>
      <c r="BW117">
        <f t="shared" si="53"/>
        <v>0.27164079219968407</v>
      </c>
      <c r="BZ117" t="str">
        <f t="shared" si="91"/>
        <v/>
      </c>
      <c r="CA117" t="str">
        <f t="shared" si="91"/>
        <v/>
      </c>
      <c r="CB117" t="str">
        <f t="shared" si="91"/>
        <v/>
      </c>
      <c r="CC117" t="str">
        <f t="shared" si="91"/>
        <v/>
      </c>
      <c r="CD117" t="str">
        <f t="shared" si="91"/>
        <v/>
      </c>
      <c r="CE117">
        <f t="shared" si="91"/>
        <v>10.007430041822362</v>
      </c>
      <c r="CF117">
        <f t="shared" si="91"/>
        <v>10.009119528904311</v>
      </c>
      <c r="CI117" t="str">
        <f t="shared" si="58"/>
        <v/>
      </c>
      <c r="CJ117" t="str">
        <f t="shared" si="58"/>
        <v/>
      </c>
      <c r="CK117" t="str">
        <f t="shared" si="54"/>
        <v/>
      </c>
      <c r="CL117" t="str">
        <f t="shared" si="54"/>
        <v/>
      </c>
      <c r="CM117" t="str">
        <f t="shared" si="54"/>
        <v/>
      </c>
      <c r="CN117" t="str">
        <f t="shared" si="54"/>
        <v/>
      </c>
      <c r="CO117">
        <f t="shared" si="54"/>
        <v>10.009119528904311</v>
      </c>
      <c r="CQ117">
        <f t="shared" si="69"/>
        <v>10.009119528904311</v>
      </c>
      <c r="CW117" t="str">
        <f t="shared" si="92"/>
        <v/>
      </c>
      <c r="CX117" t="str">
        <f t="shared" si="92"/>
        <v/>
      </c>
      <c r="CY117" t="str">
        <f t="shared" si="92"/>
        <v/>
      </c>
      <c r="CZ117" t="str">
        <f t="shared" si="92"/>
        <v/>
      </c>
      <c r="DA117" t="str">
        <f t="shared" si="92"/>
        <v/>
      </c>
      <c r="DB117" t="str">
        <f t="shared" si="92"/>
        <v/>
      </c>
      <c r="DC117">
        <f t="shared" si="92"/>
        <v>3.5188233705311218E-2</v>
      </c>
      <c r="DD117">
        <f t="shared" si="92"/>
        <v>7.6259109899146429E-2</v>
      </c>
      <c r="DE117" t="str">
        <f t="shared" si="71"/>
        <v/>
      </c>
      <c r="DI117" t="str">
        <f t="shared" si="59"/>
        <v/>
      </c>
      <c r="DJ117" t="str">
        <f t="shared" si="59"/>
        <v/>
      </c>
      <c r="DK117" t="str">
        <f t="shared" si="55"/>
        <v/>
      </c>
      <c r="DL117" t="str">
        <f t="shared" si="55"/>
        <v/>
      </c>
      <c r="DM117" t="str">
        <f t="shared" si="55"/>
        <v/>
      </c>
      <c r="DN117">
        <f t="shared" si="55"/>
        <v>3.5188233705311218E-2</v>
      </c>
      <c r="DO117">
        <f t="shared" si="55"/>
        <v>4.8394733272695951E-2</v>
      </c>
      <c r="DS117" t="str">
        <f t="shared" si="60"/>
        <v/>
      </c>
      <c r="DT117" t="str">
        <f t="shared" si="60"/>
        <v/>
      </c>
      <c r="DU117" t="str">
        <f t="shared" si="56"/>
        <v/>
      </c>
      <c r="DV117" t="str">
        <f t="shared" si="56"/>
        <v/>
      </c>
      <c r="DW117" t="str">
        <f t="shared" si="56"/>
        <v/>
      </c>
      <c r="DX117" t="str">
        <f t="shared" si="56"/>
        <v/>
      </c>
      <c r="DY117">
        <f t="shared" si="56"/>
        <v>4.8394733272695951E-2</v>
      </c>
      <c r="EA117">
        <f t="shared" si="78"/>
        <v>4.8394733272695951E-2</v>
      </c>
      <c r="EC117">
        <f t="shared" si="79"/>
        <v>10.024854562047253</v>
      </c>
      <c r="ED117">
        <f t="shared" si="80"/>
        <v>10.015649030602383</v>
      </c>
      <c r="EE117">
        <f t="shared" si="81"/>
        <v>9.9996574855533318</v>
      </c>
      <c r="EF117">
        <v>0.32513937114349734</v>
      </c>
      <c r="EG117">
        <v>0.13492174161349468</v>
      </c>
      <c r="EH117">
        <v>-0.19551803907384113</v>
      </c>
      <c r="EJ117">
        <f t="shared" ca="1" si="93"/>
        <v>0.68531221468567316</v>
      </c>
      <c r="EK117">
        <f t="shared" ca="1" si="93"/>
        <v>0.70343143660930729</v>
      </c>
      <c r="EL117">
        <f t="shared" ca="1" si="93"/>
        <v>-0.54322422430157813</v>
      </c>
      <c r="EM117">
        <f t="shared" ca="1" si="82"/>
        <v>2</v>
      </c>
      <c r="EN117">
        <f t="shared" ca="1" si="82"/>
        <v>2</v>
      </c>
      <c r="EO117">
        <f t="shared" ca="1" si="82"/>
        <v>1</v>
      </c>
    </row>
    <row r="118" spans="1:145">
      <c r="A118">
        <v>99</v>
      </c>
      <c r="B118">
        <f t="shared" si="73"/>
        <v>27.0078125</v>
      </c>
      <c r="C118">
        <f t="shared" si="74"/>
        <v>0.12092937964470721</v>
      </c>
      <c r="D118">
        <f t="shared" si="75"/>
        <v>10.09779729784214</v>
      </c>
      <c r="E118">
        <f t="shared" si="76"/>
        <v>4.8506363470151491E-2</v>
      </c>
      <c r="H118">
        <v>1.6785000000000001E-2</v>
      </c>
      <c r="I118">
        <v>6.0658729999999998</v>
      </c>
      <c r="J118">
        <v>1.0895440000000001</v>
      </c>
      <c r="K118">
        <v>8.4590309999999995</v>
      </c>
      <c r="L118">
        <v>1.9235169999999999</v>
      </c>
      <c r="M118">
        <v>2.4726669999999999</v>
      </c>
      <c r="N118">
        <v>1.0895440000000001</v>
      </c>
      <c r="O118">
        <v>3.2930009999999998</v>
      </c>
      <c r="P118">
        <v>2.5578630000000002</v>
      </c>
      <c r="R118">
        <v>6.9360679999999997</v>
      </c>
      <c r="S118">
        <v>3.5561720000000001</v>
      </c>
      <c r="T118">
        <v>2.987117</v>
      </c>
      <c r="W118">
        <f t="shared" si="77"/>
        <v>-1.6785000000000001E-2</v>
      </c>
      <c r="X118">
        <f t="shared" si="84"/>
        <v>6.0490880000000002</v>
      </c>
      <c r="Y118">
        <f t="shared" si="84"/>
        <v>1.072759</v>
      </c>
      <c r="Z118">
        <f t="shared" si="84"/>
        <v>8.442245999999999</v>
      </c>
      <c r="AA118">
        <f t="shared" si="84"/>
        <v>1.9067319999999999</v>
      </c>
      <c r="AB118">
        <f t="shared" si="84"/>
        <v>2.4558819999999999</v>
      </c>
      <c r="AC118">
        <f t="shared" si="84"/>
        <v>1.072759</v>
      </c>
      <c r="AD118">
        <f t="shared" si="84"/>
        <v>3.2762159999999998</v>
      </c>
      <c r="AE118">
        <f t="shared" si="84"/>
        <v>2.5410780000000002</v>
      </c>
      <c r="AF118" t="str">
        <f t="shared" si="84"/>
        <v/>
      </c>
      <c r="AG118">
        <f t="shared" si="83"/>
        <v>6.9192830000000001</v>
      </c>
      <c r="AH118">
        <f t="shared" si="83"/>
        <v>3.5393870000000001</v>
      </c>
      <c r="AI118">
        <f t="shared" si="83"/>
        <v>2.970332</v>
      </c>
      <c r="AM118" t="str">
        <f t="shared" si="88"/>
        <v/>
      </c>
      <c r="AN118" t="str">
        <f t="shared" si="88"/>
        <v/>
      </c>
      <c r="AO118" t="str">
        <f t="shared" si="88"/>
        <v/>
      </c>
      <c r="AP118" t="str">
        <f t="shared" si="88"/>
        <v/>
      </c>
      <c r="AQ118" t="str">
        <f t="shared" si="88"/>
        <v/>
      </c>
      <c r="AR118" t="str">
        <f t="shared" si="88"/>
        <v/>
      </c>
      <c r="AS118">
        <f t="shared" si="88"/>
        <v>3.2762159999999998</v>
      </c>
      <c r="AT118">
        <f t="shared" si="88"/>
        <v>2.5410780000000002</v>
      </c>
      <c r="AW118" t="str">
        <f t="shared" si="89"/>
        <v/>
      </c>
      <c r="AX118" t="str">
        <f t="shared" si="89"/>
        <v/>
      </c>
      <c r="AY118" t="str">
        <f t="shared" si="89"/>
        <v/>
      </c>
      <c r="AZ118" t="str">
        <f t="shared" si="89"/>
        <v/>
      </c>
      <c r="BA118" t="str">
        <f t="shared" si="89"/>
        <v/>
      </c>
      <c r="BB118" t="str">
        <f t="shared" si="89"/>
        <v/>
      </c>
      <c r="BC118">
        <f t="shared" si="89"/>
        <v>10.093427469643498</v>
      </c>
      <c r="BD118">
        <f t="shared" si="89"/>
        <v>10.105137091167116</v>
      </c>
      <c r="BG118">
        <f t="shared" si="90"/>
        <v>0</v>
      </c>
      <c r="BH118">
        <f t="shared" si="90"/>
        <v>0</v>
      </c>
      <c r="BI118">
        <f t="shared" si="90"/>
        <v>0</v>
      </c>
      <c r="BJ118">
        <f t="shared" si="90"/>
        <v>0</v>
      </c>
      <c r="BK118">
        <f t="shared" si="90"/>
        <v>0</v>
      </c>
      <c r="BL118">
        <f t="shared" si="90"/>
        <v>0</v>
      </c>
      <c r="BM118">
        <f t="shared" si="90"/>
        <v>0.16956210855556381</v>
      </c>
      <c r="BN118">
        <f t="shared" si="90"/>
        <v>0.10095070127741035</v>
      </c>
      <c r="BQ118">
        <f t="shared" si="57"/>
        <v>0</v>
      </c>
      <c r="BR118">
        <f t="shared" si="57"/>
        <v>0</v>
      </c>
      <c r="BS118">
        <f t="shared" si="53"/>
        <v>0</v>
      </c>
      <c r="BT118">
        <f t="shared" si="53"/>
        <v>0</v>
      </c>
      <c r="BU118">
        <f t="shared" si="53"/>
        <v>0</v>
      </c>
      <c r="BV118">
        <f t="shared" si="53"/>
        <v>0.16956210855556381</v>
      </c>
      <c r="BW118">
        <f t="shared" si="53"/>
        <v>0.27051280983297415</v>
      </c>
      <c r="BZ118" t="str">
        <f t="shared" si="91"/>
        <v/>
      </c>
      <c r="CA118" t="str">
        <f t="shared" si="91"/>
        <v/>
      </c>
      <c r="CB118" t="str">
        <f t="shared" si="91"/>
        <v/>
      </c>
      <c r="CC118" t="str">
        <f t="shared" si="91"/>
        <v/>
      </c>
      <c r="CD118" t="str">
        <f t="shared" si="91"/>
        <v/>
      </c>
      <c r="CE118">
        <f t="shared" si="91"/>
        <v>10.093427469643498</v>
      </c>
      <c r="CF118">
        <f t="shared" si="91"/>
        <v>10.09779729784214</v>
      </c>
      <c r="CI118" t="str">
        <f t="shared" si="58"/>
        <v/>
      </c>
      <c r="CJ118" t="str">
        <f t="shared" si="58"/>
        <v/>
      </c>
      <c r="CK118" t="str">
        <f t="shared" si="54"/>
        <v/>
      </c>
      <c r="CL118" t="str">
        <f t="shared" si="54"/>
        <v/>
      </c>
      <c r="CM118" t="str">
        <f t="shared" si="54"/>
        <v/>
      </c>
      <c r="CN118" t="str">
        <f t="shared" si="54"/>
        <v/>
      </c>
      <c r="CO118">
        <f t="shared" si="54"/>
        <v>10.09779729784214</v>
      </c>
      <c r="CQ118">
        <f t="shared" si="69"/>
        <v>10.09779729784214</v>
      </c>
      <c r="CW118" t="str">
        <f t="shared" si="92"/>
        <v/>
      </c>
      <c r="CX118" t="str">
        <f t="shared" si="92"/>
        <v/>
      </c>
      <c r="CY118" t="str">
        <f t="shared" si="92"/>
        <v/>
      </c>
      <c r="CZ118" t="str">
        <f t="shared" si="92"/>
        <v/>
      </c>
      <c r="DA118" t="str">
        <f t="shared" si="92"/>
        <v/>
      </c>
      <c r="DB118" t="str">
        <f t="shared" si="92"/>
        <v/>
      </c>
      <c r="DC118">
        <f t="shared" si="92"/>
        <v>3.844040942156781E-2</v>
      </c>
      <c r="DD118">
        <f t="shared" si="92"/>
        <v>6.5413669427452387E-2</v>
      </c>
      <c r="DE118" t="str">
        <f t="shared" si="71"/>
        <v/>
      </c>
      <c r="DI118" t="str">
        <f t="shared" si="59"/>
        <v/>
      </c>
      <c r="DJ118" t="str">
        <f t="shared" si="59"/>
        <v/>
      </c>
      <c r="DK118" t="str">
        <f t="shared" si="55"/>
        <v/>
      </c>
      <c r="DL118" t="str">
        <f t="shared" si="55"/>
        <v/>
      </c>
      <c r="DM118" t="str">
        <f t="shared" si="55"/>
        <v/>
      </c>
      <c r="DN118">
        <f t="shared" si="55"/>
        <v>3.844040942156781E-2</v>
      </c>
      <c r="DO118">
        <f t="shared" si="55"/>
        <v>4.8506363470151491E-2</v>
      </c>
      <c r="DS118" t="str">
        <f t="shared" si="60"/>
        <v/>
      </c>
      <c r="DT118" t="str">
        <f t="shared" si="60"/>
        <v/>
      </c>
      <c r="DU118" t="str">
        <f t="shared" si="56"/>
        <v/>
      </c>
      <c r="DV118" t="str">
        <f t="shared" si="56"/>
        <v/>
      </c>
      <c r="DW118" t="str">
        <f t="shared" si="56"/>
        <v/>
      </c>
      <c r="DX118" t="str">
        <f t="shared" si="56"/>
        <v/>
      </c>
      <c r="DY118">
        <f t="shared" si="56"/>
        <v>4.8506363470151491E-2</v>
      </c>
      <c r="EA118">
        <f t="shared" si="78"/>
        <v>4.8506363470151491E-2</v>
      </c>
      <c r="EC118">
        <f t="shared" si="79"/>
        <v>10.135163800259654</v>
      </c>
      <c r="ED118">
        <f t="shared" si="80"/>
        <v>10.109342042523185</v>
      </c>
      <c r="EE118">
        <f t="shared" si="81"/>
        <v>10.140300728063282</v>
      </c>
      <c r="EF118">
        <v>0.770342275617243</v>
      </c>
      <c r="EG118">
        <v>0.23800474525674797</v>
      </c>
      <c r="EH118">
        <v>0.87624441785449347</v>
      </c>
      <c r="EJ118">
        <f t="shared" ca="1" si="93"/>
        <v>-0.87924193903377712</v>
      </c>
      <c r="EK118">
        <f t="shared" ca="1" si="93"/>
        <v>0.19681936028126701</v>
      </c>
      <c r="EL118">
        <f t="shared" ca="1" si="93"/>
        <v>0.92872584785091483</v>
      </c>
      <c r="EM118">
        <f t="shared" ca="1" si="82"/>
        <v>1</v>
      </c>
      <c r="EN118">
        <f t="shared" ca="1" si="82"/>
        <v>2</v>
      </c>
      <c r="EO118">
        <f t="shared" ca="1" si="82"/>
        <v>2</v>
      </c>
    </row>
    <row r="119" spans="1:145">
      <c r="A119">
        <v>100</v>
      </c>
      <c r="B119">
        <f t="shared" si="73"/>
        <v>27.2109375</v>
      </c>
      <c r="C119">
        <f t="shared" si="74"/>
        <v>0.12092937964470721</v>
      </c>
      <c r="D119">
        <f t="shared" si="75"/>
        <v>10.187422726366725</v>
      </c>
      <c r="E119">
        <f t="shared" si="76"/>
        <v>4.9298378594576794E-2</v>
      </c>
      <c r="H119">
        <v>1.6833000000000001E-2</v>
      </c>
      <c r="I119">
        <v>6.0651460000000004</v>
      </c>
      <c r="J119">
        <v>1.0892900000000001</v>
      </c>
      <c r="K119">
        <v>8.4582130000000006</v>
      </c>
      <c r="L119">
        <v>1.9233420000000001</v>
      </c>
      <c r="M119">
        <v>2.4723830000000002</v>
      </c>
      <c r="N119">
        <v>1.0892900000000001</v>
      </c>
      <c r="O119">
        <v>3.2780300000000002</v>
      </c>
      <c r="P119">
        <v>2.5489809999999999</v>
      </c>
      <c r="R119">
        <v>6.9331180000000003</v>
      </c>
      <c r="S119">
        <v>3.5496249999999998</v>
      </c>
      <c r="T119">
        <v>2.9801600000000001</v>
      </c>
      <c r="W119">
        <f t="shared" si="77"/>
        <v>-1.6833000000000001E-2</v>
      </c>
      <c r="X119">
        <f t="shared" si="84"/>
        <v>6.0483130000000003</v>
      </c>
      <c r="Y119">
        <f t="shared" si="84"/>
        <v>1.072457</v>
      </c>
      <c r="Z119">
        <f t="shared" si="84"/>
        <v>8.4413800000000005</v>
      </c>
      <c r="AA119">
        <f t="shared" si="84"/>
        <v>1.906509</v>
      </c>
      <c r="AB119">
        <f t="shared" si="84"/>
        <v>2.4555500000000001</v>
      </c>
      <c r="AC119">
        <f t="shared" si="84"/>
        <v>1.072457</v>
      </c>
      <c r="AD119">
        <f t="shared" si="84"/>
        <v>3.2611970000000001</v>
      </c>
      <c r="AE119">
        <f t="shared" si="84"/>
        <v>2.5321479999999998</v>
      </c>
      <c r="AF119" t="str">
        <f t="shared" si="84"/>
        <v/>
      </c>
      <c r="AG119">
        <f t="shared" si="83"/>
        <v>6.9162850000000002</v>
      </c>
      <c r="AH119">
        <f t="shared" si="83"/>
        <v>3.5327919999999997</v>
      </c>
      <c r="AI119">
        <f t="shared" si="83"/>
        <v>2.963327</v>
      </c>
      <c r="AM119" t="str">
        <f t="shared" si="88"/>
        <v/>
      </c>
      <c r="AN119" t="str">
        <f t="shared" si="88"/>
        <v/>
      </c>
      <c r="AO119" t="str">
        <f t="shared" si="88"/>
        <v/>
      </c>
      <c r="AP119" t="str">
        <f t="shared" si="88"/>
        <v/>
      </c>
      <c r="AQ119" t="str">
        <f t="shared" si="88"/>
        <v/>
      </c>
      <c r="AR119" t="str">
        <f t="shared" si="88"/>
        <v/>
      </c>
      <c r="AS119">
        <f t="shared" si="88"/>
        <v>3.2611970000000001</v>
      </c>
      <c r="AT119">
        <f t="shared" si="88"/>
        <v>2.5321479999999998</v>
      </c>
      <c r="AW119" t="str">
        <f t="shared" si="89"/>
        <v/>
      </c>
      <c r="AX119" t="str">
        <f t="shared" si="89"/>
        <v/>
      </c>
      <c r="AY119" t="str">
        <f t="shared" si="89"/>
        <v/>
      </c>
      <c r="AZ119" t="str">
        <f t="shared" si="89"/>
        <v/>
      </c>
      <c r="BA119" t="str">
        <f t="shared" si="89"/>
        <v/>
      </c>
      <c r="BB119" t="str">
        <f t="shared" si="89"/>
        <v/>
      </c>
      <c r="BC119">
        <f t="shared" si="89"/>
        <v>10.186728066927364</v>
      </c>
      <c r="BD119">
        <f t="shared" si="89"/>
        <v>10.188352613153816</v>
      </c>
      <c r="BG119">
        <f t="shared" si="90"/>
        <v>0</v>
      </c>
      <c r="BH119">
        <f t="shared" si="90"/>
        <v>0</v>
      </c>
      <c r="BI119">
        <f t="shared" si="90"/>
        <v>0</v>
      </c>
      <c r="BJ119">
        <f t="shared" si="90"/>
        <v>0</v>
      </c>
      <c r="BK119">
        <f t="shared" si="90"/>
        <v>0</v>
      </c>
      <c r="BL119">
        <f t="shared" si="90"/>
        <v>0</v>
      </c>
      <c r="BM119">
        <f t="shared" si="90"/>
        <v>0.15223506120781893</v>
      </c>
      <c r="BN119">
        <f t="shared" si="90"/>
        <v>0.1137251585221376</v>
      </c>
      <c r="BQ119">
        <f t="shared" si="57"/>
        <v>0</v>
      </c>
      <c r="BR119">
        <f t="shared" si="57"/>
        <v>0</v>
      </c>
      <c r="BS119">
        <f t="shared" si="53"/>
        <v>0</v>
      </c>
      <c r="BT119">
        <f t="shared" si="53"/>
        <v>0</v>
      </c>
      <c r="BU119">
        <f t="shared" si="53"/>
        <v>0</v>
      </c>
      <c r="BV119">
        <f t="shared" si="53"/>
        <v>0.15223506120781893</v>
      </c>
      <c r="BW119">
        <f t="shared" si="53"/>
        <v>0.26596021972995654</v>
      </c>
      <c r="BZ119" t="str">
        <f t="shared" si="91"/>
        <v/>
      </c>
      <c r="CA119" t="str">
        <f t="shared" si="91"/>
        <v/>
      </c>
      <c r="CB119" t="str">
        <f t="shared" si="91"/>
        <v/>
      </c>
      <c r="CC119" t="str">
        <f t="shared" si="91"/>
        <v/>
      </c>
      <c r="CD119" t="str">
        <f t="shared" si="91"/>
        <v/>
      </c>
      <c r="CE119">
        <f t="shared" si="91"/>
        <v>10.186728066927364</v>
      </c>
      <c r="CF119">
        <f t="shared" si="91"/>
        <v>10.187422726366725</v>
      </c>
      <c r="CI119" t="str">
        <f t="shared" si="58"/>
        <v/>
      </c>
      <c r="CJ119" t="str">
        <f t="shared" si="58"/>
        <v/>
      </c>
      <c r="CK119" t="str">
        <f t="shared" si="54"/>
        <v/>
      </c>
      <c r="CL119" t="str">
        <f t="shared" si="54"/>
        <v/>
      </c>
      <c r="CM119" t="str">
        <f t="shared" si="54"/>
        <v/>
      </c>
      <c r="CN119" t="str">
        <f t="shared" si="54"/>
        <v/>
      </c>
      <c r="CO119">
        <f t="shared" si="54"/>
        <v>10.187422726366725</v>
      </c>
      <c r="CQ119">
        <f t="shared" si="69"/>
        <v>10.187422726366725</v>
      </c>
      <c r="CW119" t="str">
        <f t="shared" si="92"/>
        <v/>
      </c>
      <c r="CX119" t="str">
        <f t="shared" si="92"/>
        <v/>
      </c>
      <c r="CY119" t="str">
        <f t="shared" si="92"/>
        <v/>
      </c>
      <c r="CZ119" t="str">
        <f t="shared" si="92"/>
        <v/>
      </c>
      <c r="DA119" t="str">
        <f t="shared" si="92"/>
        <v/>
      </c>
      <c r="DB119" t="str">
        <f t="shared" si="92"/>
        <v/>
      </c>
      <c r="DC119">
        <f t="shared" si="92"/>
        <v>4.3092384130100705E-2</v>
      </c>
      <c r="DD119">
        <f t="shared" si="92"/>
        <v>5.7605862703038128E-2</v>
      </c>
      <c r="DE119" t="str">
        <f t="shared" si="71"/>
        <v/>
      </c>
      <c r="DI119" t="str">
        <f t="shared" si="59"/>
        <v/>
      </c>
      <c r="DJ119" t="str">
        <f t="shared" si="59"/>
        <v/>
      </c>
      <c r="DK119" t="str">
        <f t="shared" si="55"/>
        <v/>
      </c>
      <c r="DL119" t="str">
        <f t="shared" si="55"/>
        <v/>
      </c>
      <c r="DM119" t="str">
        <f t="shared" si="55"/>
        <v/>
      </c>
      <c r="DN119">
        <f t="shared" si="55"/>
        <v>4.3092384130100705E-2</v>
      </c>
      <c r="DO119">
        <f t="shared" si="55"/>
        <v>4.9298378594576794E-2</v>
      </c>
      <c r="DS119" t="str">
        <f t="shared" si="60"/>
        <v/>
      </c>
      <c r="DT119" t="str">
        <f t="shared" si="60"/>
        <v/>
      </c>
      <c r="DU119" t="str">
        <f t="shared" si="56"/>
        <v/>
      </c>
      <c r="DV119" t="str">
        <f t="shared" si="56"/>
        <v/>
      </c>
      <c r="DW119" t="str">
        <f t="shared" si="56"/>
        <v/>
      </c>
      <c r="DX119" t="str">
        <f t="shared" si="56"/>
        <v/>
      </c>
      <c r="DY119">
        <f t="shared" si="56"/>
        <v>4.9298378594576794E-2</v>
      </c>
      <c r="EA119">
        <f t="shared" si="78"/>
        <v>4.9298378594576794E-2</v>
      </c>
      <c r="EC119">
        <f t="shared" si="79"/>
        <v>10.184241920386755</v>
      </c>
      <c r="ED119">
        <f t="shared" si="80"/>
        <v>10.158095941263035</v>
      </c>
      <c r="EE119">
        <f t="shared" si="81"/>
        <v>10.170731979517457</v>
      </c>
      <c r="EF119">
        <v>-6.4521513093314109E-2</v>
      </c>
      <c r="EG119">
        <v>-0.59488336005670428</v>
      </c>
      <c r="EH119">
        <v>-0.33856583776373295</v>
      </c>
      <c r="EJ119">
        <f t="shared" ca="1" si="93"/>
        <v>-0.46321327938257117</v>
      </c>
      <c r="EK119">
        <f t="shared" ca="1" si="93"/>
        <v>0.3984706123055074</v>
      </c>
      <c r="EL119">
        <f t="shared" ca="1" si="93"/>
        <v>0.89931625384344982</v>
      </c>
      <c r="EM119">
        <f t="shared" ca="1" si="82"/>
        <v>1</v>
      </c>
      <c r="EN119">
        <f t="shared" ca="1" si="82"/>
        <v>2</v>
      </c>
      <c r="EO119">
        <f t="shared" ca="1" si="82"/>
        <v>2</v>
      </c>
    </row>
    <row r="120" spans="1:145">
      <c r="A120">
        <v>101</v>
      </c>
      <c r="B120">
        <f t="shared" si="73"/>
        <v>27.4140625</v>
      </c>
      <c r="C120">
        <f t="shared" si="74"/>
        <v>0.12092937964470721</v>
      </c>
      <c r="D120">
        <f t="shared" si="75"/>
        <v>10.274037350715188</v>
      </c>
      <c r="E120">
        <f t="shared" si="76"/>
        <v>5.0108634755550614E-2</v>
      </c>
      <c r="H120">
        <v>1.6833999999999998E-2</v>
      </c>
      <c r="I120">
        <v>6.0649899999999999</v>
      </c>
      <c r="J120">
        <v>1.0892120000000001</v>
      </c>
      <c r="K120">
        <v>8.457948</v>
      </c>
      <c r="L120">
        <v>1.923333</v>
      </c>
      <c r="M120">
        <v>2.4723280000000001</v>
      </c>
      <c r="N120">
        <v>1.0892120000000001</v>
      </c>
      <c r="O120">
        <v>3.2650709999999998</v>
      </c>
      <c r="P120">
        <v>2.5390630000000001</v>
      </c>
      <c r="R120">
        <v>6.9309950000000002</v>
      </c>
      <c r="S120">
        <v>3.543463</v>
      </c>
      <c r="T120">
        <v>2.9764940000000002</v>
      </c>
      <c r="W120">
        <f t="shared" si="77"/>
        <v>-1.6833999999999998E-2</v>
      </c>
      <c r="X120">
        <f t="shared" si="84"/>
        <v>6.0481559999999996</v>
      </c>
      <c r="Y120">
        <f t="shared" si="84"/>
        <v>1.0723780000000001</v>
      </c>
      <c r="Z120">
        <f t="shared" si="84"/>
        <v>8.4411140000000007</v>
      </c>
      <c r="AA120">
        <f t="shared" si="84"/>
        <v>1.9064989999999999</v>
      </c>
      <c r="AB120">
        <f t="shared" si="84"/>
        <v>2.4554940000000003</v>
      </c>
      <c r="AC120">
        <f t="shared" si="84"/>
        <v>1.0723780000000001</v>
      </c>
      <c r="AD120">
        <f t="shared" si="84"/>
        <v>3.248237</v>
      </c>
      <c r="AE120">
        <f t="shared" si="84"/>
        <v>2.5222290000000003</v>
      </c>
      <c r="AF120" t="str">
        <f t="shared" si="84"/>
        <v/>
      </c>
      <c r="AG120">
        <f t="shared" si="83"/>
        <v>6.914161</v>
      </c>
      <c r="AH120">
        <f t="shared" si="83"/>
        <v>3.5266290000000002</v>
      </c>
      <c r="AI120">
        <f t="shared" si="83"/>
        <v>2.9596600000000004</v>
      </c>
      <c r="AM120" t="str">
        <f t="shared" si="88"/>
        <v/>
      </c>
      <c r="AN120" t="str">
        <f t="shared" si="88"/>
        <v/>
      </c>
      <c r="AO120" t="str">
        <f t="shared" si="88"/>
        <v/>
      </c>
      <c r="AP120" t="str">
        <f t="shared" si="88"/>
        <v/>
      </c>
      <c r="AQ120" t="str">
        <f t="shared" si="88"/>
        <v/>
      </c>
      <c r="AR120" t="str">
        <f t="shared" si="88"/>
        <v/>
      </c>
      <c r="AS120">
        <f t="shared" si="88"/>
        <v>3.248237</v>
      </c>
      <c r="AT120">
        <f t="shared" si="88"/>
        <v>2.5222290000000003</v>
      </c>
      <c r="AW120" t="str">
        <f t="shared" si="89"/>
        <v/>
      </c>
      <c r="AX120" t="str">
        <f t="shared" si="89"/>
        <v/>
      </c>
      <c r="AY120" t="str">
        <f t="shared" si="89"/>
        <v/>
      </c>
      <c r="AZ120" t="str">
        <f t="shared" si="89"/>
        <v/>
      </c>
      <c r="BA120" t="str">
        <f t="shared" si="89"/>
        <v/>
      </c>
      <c r="BB120" t="str">
        <f t="shared" si="89"/>
        <v/>
      </c>
      <c r="BC120">
        <f t="shared" si="89"/>
        <v>10.276951237004951</v>
      </c>
      <c r="BD120">
        <f t="shared" si="89"/>
        <v>10.270926464367697</v>
      </c>
      <c r="BG120">
        <f t="shared" si="90"/>
        <v>0</v>
      </c>
      <c r="BH120">
        <f t="shared" si="90"/>
        <v>0</v>
      </c>
      <c r="BI120">
        <f t="shared" si="90"/>
        <v>0</v>
      </c>
      <c r="BJ120">
        <f t="shared" si="90"/>
        <v>0</v>
      </c>
      <c r="BK120">
        <f t="shared" si="90"/>
        <v>0</v>
      </c>
      <c r="BL120">
        <f t="shared" si="90"/>
        <v>0</v>
      </c>
      <c r="BM120">
        <f t="shared" si="90"/>
        <v>0.13505098341866029</v>
      </c>
      <c r="BN120">
        <f t="shared" si="90"/>
        <v>0.12649874185215265</v>
      </c>
      <c r="BQ120">
        <f t="shared" si="57"/>
        <v>0</v>
      </c>
      <c r="BR120">
        <f t="shared" si="57"/>
        <v>0</v>
      </c>
      <c r="BS120">
        <f t="shared" si="53"/>
        <v>0</v>
      </c>
      <c r="BT120">
        <f t="shared" si="53"/>
        <v>0</v>
      </c>
      <c r="BU120">
        <f t="shared" si="53"/>
        <v>0</v>
      </c>
      <c r="BV120">
        <f t="shared" si="53"/>
        <v>0.13505098341866029</v>
      </c>
      <c r="BW120">
        <f t="shared" si="53"/>
        <v>0.26154972527081294</v>
      </c>
      <c r="BZ120" t="str">
        <f t="shared" si="91"/>
        <v/>
      </c>
      <c r="CA120" t="str">
        <f t="shared" si="91"/>
        <v/>
      </c>
      <c r="CB120" t="str">
        <f t="shared" si="91"/>
        <v/>
      </c>
      <c r="CC120" t="str">
        <f t="shared" si="91"/>
        <v/>
      </c>
      <c r="CD120" t="str">
        <f t="shared" si="91"/>
        <v/>
      </c>
      <c r="CE120">
        <f t="shared" si="91"/>
        <v>10.276951237004951</v>
      </c>
      <c r="CF120">
        <f t="shared" si="91"/>
        <v>10.274037350715188</v>
      </c>
      <c r="CI120" t="str">
        <f t="shared" si="58"/>
        <v/>
      </c>
      <c r="CJ120" t="str">
        <f t="shared" si="58"/>
        <v/>
      </c>
      <c r="CK120" t="str">
        <f t="shared" si="54"/>
        <v/>
      </c>
      <c r="CL120" t="str">
        <f t="shared" si="54"/>
        <v/>
      </c>
      <c r="CM120" t="str">
        <f t="shared" si="54"/>
        <v/>
      </c>
      <c r="CN120" t="str">
        <f t="shared" si="54"/>
        <v/>
      </c>
      <c r="CO120">
        <f t="shared" si="54"/>
        <v>10.274037350715188</v>
      </c>
      <c r="CQ120">
        <f t="shared" si="69"/>
        <v>10.274037350715188</v>
      </c>
      <c r="CW120" t="str">
        <f t="shared" si="92"/>
        <v/>
      </c>
      <c r="CX120" t="str">
        <f t="shared" si="92"/>
        <v/>
      </c>
      <c r="CY120" t="str">
        <f t="shared" si="92"/>
        <v/>
      </c>
      <c r="CZ120" t="str">
        <f t="shared" si="92"/>
        <v/>
      </c>
      <c r="DA120" t="str">
        <f t="shared" si="92"/>
        <v/>
      </c>
      <c r="DB120" t="str">
        <f t="shared" si="92"/>
        <v/>
      </c>
      <c r="DC120">
        <f t="shared" si="92"/>
        <v>4.8910080269675346E-2</v>
      </c>
      <c r="DD120">
        <f t="shared" si="92"/>
        <v>5.1388220304215478E-2</v>
      </c>
      <c r="DE120" t="str">
        <f t="shared" si="71"/>
        <v/>
      </c>
      <c r="DI120" t="str">
        <f t="shared" si="59"/>
        <v/>
      </c>
      <c r="DJ120" t="str">
        <f t="shared" si="59"/>
        <v/>
      </c>
      <c r="DK120" t="str">
        <f t="shared" si="55"/>
        <v/>
      </c>
      <c r="DL120" t="str">
        <f t="shared" si="55"/>
        <v/>
      </c>
      <c r="DM120" t="str">
        <f t="shared" si="55"/>
        <v/>
      </c>
      <c r="DN120">
        <f t="shared" si="55"/>
        <v>4.8910080269675346E-2</v>
      </c>
      <c r="DO120">
        <f t="shared" si="55"/>
        <v>5.0108634755550614E-2</v>
      </c>
      <c r="DS120" t="str">
        <f t="shared" si="60"/>
        <v/>
      </c>
      <c r="DT120" t="str">
        <f t="shared" si="60"/>
        <v/>
      </c>
      <c r="DU120" t="str">
        <f t="shared" si="56"/>
        <v/>
      </c>
      <c r="DV120" t="str">
        <f t="shared" si="56"/>
        <v/>
      </c>
      <c r="DW120" t="str">
        <f t="shared" si="56"/>
        <v/>
      </c>
      <c r="DX120" t="str">
        <f t="shared" si="56"/>
        <v/>
      </c>
      <c r="DY120">
        <f t="shared" si="56"/>
        <v>5.0108634755550614E-2</v>
      </c>
      <c r="EA120">
        <f t="shared" si="78"/>
        <v>5.0108634755550614E-2</v>
      </c>
      <c r="EC120">
        <f t="shared" si="79"/>
        <v>10.246133590229709</v>
      </c>
      <c r="ED120">
        <f t="shared" si="80"/>
        <v>10.319348833916498</v>
      </c>
      <c r="EE120">
        <f t="shared" si="81"/>
        <v>10.252393405989858</v>
      </c>
      <c r="EF120">
        <v>-0.55686531117051341</v>
      </c>
      <c r="EG120">
        <v>0.90426497194261035</v>
      </c>
      <c r="EH120">
        <v>-0.43194041966854968</v>
      </c>
      <c r="EJ120">
        <f t="shared" ca="1" si="93"/>
        <v>-0.99999595620719428</v>
      </c>
      <c r="EK120">
        <f t="shared" ca="1" si="93"/>
        <v>0.2449288081901434</v>
      </c>
      <c r="EL120">
        <f t="shared" ca="1" si="93"/>
        <v>0.66247123495996341</v>
      </c>
      <c r="EM120">
        <f t="shared" ca="1" si="82"/>
        <v>1</v>
      </c>
      <c r="EN120">
        <f t="shared" ca="1" si="82"/>
        <v>2</v>
      </c>
      <c r="EO120">
        <f t="shared" ca="1" si="82"/>
        <v>2</v>
      </c>
    </row>
    <row r="121" spans="1:145">
      <c r="A121">
        <v>102</v>
      </c>
      <c r="B121">
        <f t="shared" si="73"/>
        <v>27.6171875</v>
      </c>
      <c r="C121">
        <f t="shared" si="74"/>
        <v>0.12092937964470721</v>
      </c>
      <c r="D121">
        <f t="shared" si="75"/>
        <v>10.362162619885032</v>
      </c>
      <c r="E121">
        <f t="shared" si="76"/>
        <v>5.0037265502588676E-2</v>
      </c>
      <c r="H121">
        <v>1.6997000000000002E-2</v>
      </c>
      <c r="I121">
        <v>6.0655989999999997</v>
      </c>
      <c r="J121">
        <v>1.089132</v>
      </c>
      <c r="K121">
        <v>8.4584779999999995</v>
      </c>
      <c r="L121">
        <v>1.9233769999999999</v>
      </c>
      <c r="M121">
        <v>2.4724910000000002</v>
      </c>
      <c r="N121">
        <v>1.089132</v>
      </c>
      <c r="O121">
        <v>3.2553369999999999</v>
      </c>
      <c r="P121">
        <v>2.5261260000000001</v>
      </c>
      <c r="R121">
        <v>6.9297129999999996</v>
      </c>
      <c r="S121">
        <v>3.5375719999999999</v>
      </c>
      <c r="T121">
        <v>2.9760490000000002</v>
      </c>
      <c r="W121">
        <f t="shared" si="77"/>
        <v>-1.6997000000000002E-2</v>
      </c>
      <c r="X121">
        <f t="shared" si="84"/>
        <v>6.0486019999999998</v>
      </c>
      <c r="Y121">
        <f t="shared" si="84"/>
        <v>1.0721350000000001</v>
      </c>
      <c r="Z121">
        <f t="shared" si="84"/>
        <v>8.4414809999999996</v>
      </c>
      <c r="AA121">
        <f t="shared" si="84"/>
        <v>1.90638</v>
      </c>
      <c r="AB121">
        <f t="shared" si="84"/>
        <v>2.4554940000000003</v>
      </c>
      <c r="AC121">
        <f t="shared" si="84"/>
        <v>1.0721350000000001</v>
      </c>
      <c r="AD121">
        <f t="shared" si="84"/>
        <v>3.23834</v>
      </c>
      <c r="AE121">
        <f t="shared" si="84"/>
        <v>2.5091290000000002</v>
      </c>
      <c r="AF121" t="str">
        <f t="shared" si="84"/>
        <v/>
      </c>
      <c r="AG121">
        <f t="shared" si="83"/>
        <v>6.9127159999999996</v>
      </c>
      <c r="AH121">
        <f t="shared" si="83"/>
        <v>3.520575</v>
      </c>
      <c r="AI121">
        <f t="shared" si="83"/>
        <v>2.9590520000000002</v>
      </c>
      <c r="AM121" t="str">
        <f t="shared" si="88"/>
        <v/>
      </c>
      <c r="AN121" t="str">
        <f t="shared" si="88"/>
        <v/>
      </c>
      <c r="AO121" t="str">
        <f t="shared" si="88"/>
        <v/>
      </c>
      <c r="AP121" t="str">
        <f t="shared" si="88"/>
        <v/>
      </c>
      <c r="AQ121" t="str">
        <f t="shared" si="88"/>
        <v/>
      </c>
      <c r="AR121" t="str">
        <f t="shared" si="88"/>
        <v/>
      </c>
      <c r="AS121">
        <f t="shared" si="88"/>
        <v>3.23834</v>
      </c>
      <c r="AT121">
        <f t="shared" si="88"/>
        <v>2.5091290000000002</v>
      </c>
      <c r="AW121" t="str">
        <f t="shared" si="89"/>
        <v/>
      </c>
      <c r="AX121" t="str">
        <f t="shared" si="89"/>
        <v/>
      </c>
      <c r="AY121" t="str">
        <f t="shared" si="89"/>
        <v/>
      </c>
      <c r="AZ121" t="str">
        <f t="shared" si="89"/>
        <v/>
      </c>
      <c r="BA121" t="str">
        <f t="shared" si="89"/>
        <v/>
      </c>
      <c r="BB121" t="str">
        <f t="shared" si="89"/>
        <v/>
      </c>
      <c r="BC121">
        <f t="shared" si="89"/>
        <v>10.35441910125809</v>
      </c>
      <c r="BD121">
        <f t="shared" si="89"/>
        <v>10.36877824539682</v>
      </c>
      <c r="BG121">
        <f t="shared" si="90"/>
        <v>0</v>
      </c>
      <c r="BH121">
        <f t="shared" si="90"/>
        <v>0</v>
      </c>
      <c r="BI121">
        <f t="shared" si="90"/>
        <v>0</v>
      </c>
      <c r="BJ121">
        <f t="shared" si="90"/>
        <v>0</v>
      </c>
      <c r="BK121">
        <f t="shared" si="90"/>
        <v>0</v>
      </c>
      <c r="BL121">
        <f t="shared" si="90"/>
        <v>0</v>
      </c>
      <c r="BM121">
        <f t="shared" si="90"/>
        <v>0.1205355052715037</v>
      </c>
      <c r="BN121">
        <f t="shared" si="90"/>
        <v>0.14108551468257799</v>
      </c>
      <c r="BQ121">
        <f t="shared" si="57"/>
        <v>0</v>
      </c>
      <c r="BR121">
        <f t="shared" si="57"/>
        <v>0</v>
      </c>
      <c r="BS121">
        <f t="shared" si="57"/>
        <v>0</v>
      </c>
      <c r="BT121">
        <f t="shared" si="57"/>
        <v>0</v>
      </c>
      <c r="BU121">
        <f t="shared" si="57"/>
        <v>0</v>
      </c>
      <c r="BV121">
        <f t="shared" si="57"/>
        <v>0.1205355052715037</v>
      </c>
      <c r="BW121">
        <f t="shared" si="57"/>
        <v>0.26162101995408171</v>
      </c>
      <c r="BZ121" t="str">
        <f t="shared" si="91"/>
        <v/>
      </c>
      <c r="CA121" t="str">
        <f t="shared" si="91"/>
        <v/>
      </c>
      <c r="CB121" t="str">
        <f t="shared" si="91"/>
        <v/>
      </c>
      <c r="CC121" t="str">
        <f t="shared" si="91"/>
        <v/>
      </c>
      <c r="CD121" t="str">
        <f t="shared" si="91"/>
        <v/>
      </c>
      <c r="CE121">
        <f t="shared" si="91"/>
        <v>10.35441910125809</v>
      </c>
      <c r="CF121">
        <f t="shared" si="91"/>
        <v>10.362162619885032</v>
      </c>
      <c r="CI121" t="str">
        <f t="shared" si="58"/>
        <v/>
      </c>
      <c r="CJ121" t="str">
        <f t="shared" si="58"/>
        <v/>
      </c>
      <c r="CK121" t="str">
        <f t="shared" si="58"/>
        <v/>
      </c>
      <c r="CL121" t="str">
        <f t="shared" si="58"/>
        <v/>
      </c>
      <c r="CM121" t="str">
        <f t="shared" si="58"/>
        <v/>
      </c>
      <c r="CN121" t="str">
        <f t="shared" si="58"/>
        <v/>
      </c>
      <c r="CO121">
        <f t="shared" si="58"/>
        <v>10.362162619885032</v>
      </c>
      <c r="CQ121">
        <f t="shared" si="69"/>
        <v>10.362162619885032</v>
      </c>
      <c r="CW121" t="str">
        <f t="shared" si="92"/>
        <v/>
      </c>
      <c r="CX121" t="str">
        <f t="shared" si="92"/>
        <v/>
      </c>
      <c r="CY121" t="str">
        <f t="shared" si="92"/>
        <v/>
      </c>
      <c r="CZ121" t="str">
        <f t="shared" si="92"/>
        <v/>
      </c>
      <c r="DA121" t="str">
        <f t="shared" si="92"/>
        <v/>
      </c>
      <c r="DB121" t="str">
        <f t="shared" si="92"/>
        <v/>
      </c>
      <c r="DC121">
        <f t="shared" si="92"/>
        <v>5.5138144376521182E-2</v>
      </c>
      <c r="DD121">
        <f t="shared" si="92"/>
        <v>4.5679362327471891E-2</v>
      </c>
      <c r="DE121" t="str">
        <f t="shared" si="71"/>
        <v/>
      </c>
      <c r="DI121" t="str">
        <f t="shared" si="59"/>
        <v/>
      </c>
      <c r="DJ121" t="str">
        <f t="shared" si="59"/>
        <v/>
      </c>
      <c r="DK121" t="str">
        <f t="shared" si="59"/>
        <v/>
      </c>
      <c r="DL121" t="str">
        <f t="shared" si="59"/>
        <v/>
      </c>
      <c r="DM121" t="str">
        <f t="shared" si="59"/>
        <v/>
      </c>
      <c r="DN121">
        <f t="shared" si="59"/>
        <v>5.5138144376521182E-2</v>
      </c>
      <c r="DO121">
        <f t="shared" si="59"/>
        <v>5.0037265502588676E-2</v>
      </c>
      <c r="DS121" t="str">
        <f t="shared" si="60"/>
        <v/>
      </c>
      <c r="DT121" t="str">
        <f t="shared" si="60"/>
        <v/>
      </c>
      <c r="DU121" t="str">
        <f t="shared" si="60"/>
        <v/>
      </c>
      <c r="DV121" t="str">
        <f t="shared" si="60"/>
        <v/>
      </c>
      <c r="DW121" t="str">
        <f t="shared" si="60"/>
        <v/>
      </c>
      <c r="DX121" t="str">
        <f t="shared" si="60"/>
        <v/>
      </c>
      <c r="DY121">
        <f t="shared" si="60"/>
        <v>5.0037265502588676E-2</v>
      </c>
      <c r="EA121">
        <f t="shared" si="78"/>
        <v>5.0037265502588676E-2</v>
      </c>
      <c r="EC121">
        <f t="shared" si="79"/>
        <v>10.397204942522066</v>
      </c>
      <c r="ED121">
        <f t="shared" si="80"/>
        <v>10.338645252010492</v>
      </c>
      <c r="EE121">
        <f t="shared" si="81"/>
        <v>10.346147254089066</v>
      </c>
      <c r="EF121">
        <v>0.70032449385590601</v>
      </c>
      <c r="EG121">
        <v>-0.46999706395471186</v>
      </c>
      <c r="EH121">
        <v>-0.32006876545116014</v>
      </c>
      <c r="EJ121">
        <f t="shared" ca="1" si="93"/>
        <v>0.68327406529965307</v>
      </c>
      <c r="EK121">
        <f t="shared" ca="1" si="93"/>
        <v>0.47205694602311721</v>
      </c>
      <c r="EL121">
        <f t="shared" ca="1" si="93"/>
        <v>-0.26632001998403687</v>
      </c>
      <c r="EM121">
        <f t="shared" ca="1" si="82"/>
        <v>2</v>
      </c>
      <c r="EN121">
        <f t="shared" ca="1" si="82"/>
        <v>2</v>
      </c>
      <c r="EO121">
        <f t="shared" ca="1" si="82"/>
        <v>1</v>
      </c>
    </row>
    <row r="122" spans="1:145">
      <c r="A122">
        <v>103</v>
      </c>
      <c r="B122">
        <f t="shared" si="73"/>
        <v>27.8203125</v>
      </c>
      <c r="C122">
        <f t="shared" si="74"/>
        <v>0.12092937964470721</v>
      </c>
      <c r="D122">
        <f t="shared" si="75"/>
        <v>10.434249880063604</v>
      </c>
      <c r="E122">
        <f t="shared" si="76"/>
        <v>5.1343670794269103E-2</v>
      </c>
      <c r="H122">
        <v>1.6757000000000001E-2</v>
      </c>
      <c r="I122">
        <v>6.0657420000000002</v>
      </c>
      <c r="J122">
        <v>1.0889059999999999</v>
      </c>
      <c r="K122">
        <v>8.4589210000000001</v>
      </c>
      <c r="L122">
        <v>1.923192</v>
      </c>
      <c r="M122">
        <v>2.4723470000000001</v>
      </c>
      <c r="N122">
        <v>1.0889059999999999</v>
      </c>
      <c r="O122">
        <v>3.245625</v>
      </c>
      <c r="P122">
        <v>2.5167760000000001</v>
      </c>
      <c r="R122">
        <v>6.9286029999999998</v>
      </c>
      <c r="S122">
        <v>3.5320999999999998</v>
      </c>
      <c r="T122">
        <v>2.9733559999999999</v>
      </c>
      <c r="W122">
        <f t="shared" si="77"/>
        <v>-1.6757000000000001E-2</v>
      </c>
      <c r="X122">
        <f t="shared" si="84"/>
        <v>6.0489850000000001</v>
      </c>
      <c r="Y122">
        <f t="shared" si="84"/>
        <v>1.072149</v>
      </c>
      <c r="Z122">
        <f t="shared" si="84"/>
        <v>8.442164</v>
      </c>
      <c r="AA122">
        <f t="shared" si="84"/>
        <v>1.9064350000000001</v>
      </c>
      <c r="AB122">
        <f t="shared" si="84"/>
        <v>2.4555899999999999</v>
      </c>
      <c r="AC122">
        <f t="shared" si="84"/>
        <v>1.072149</v>
      </c>
      <c r="AD122">
        <f t="shared" si="84"/>
        <v>3.2288679999999998</v>
      </c>
      <c r="AE122">
        <f t="shared" si="84"/>
        <v>2.500019</v>
      </c>
      <c r="AF122" t="str">
        <f t="shared" si="84"/>
        <v/>
      </c>
      <c r="AG122">
        <f t="shared" si="83"/>
        <v>6.9118459999999997</v>
      </c>
      <c r="AH122">
        <f t="shared" si="83"/>
        <v>3.5153429999999997</v>
      </c>
      <c r="AI122">
        <f t="shared" si="83"/>
        <v>2.9565989999999998</v>
      </c>
      <c r="AM122" t="str">
        <f t="shared" si="88"/>
        <v/>
      </c>
      <c r="AN122" t="str">
        <f t="shared" si="88"/>
        <v/>
      </c>
      <c r="AO122" t="str">
        <f t="shared" si="88"/>
        <v/>
      </c>
      <c r="AP122" t="str">
        <f t="shared" si="88"/>
        <v/>
      </c>
      <c r="AQ122" t="str">
        <f t="shared" si="88"/>
        <v/>
      </c>
      <c r="AR122" t="str">
        <f t="shared" si="88"/>
        <v/>
      </c>
      <c r="AS122">
        <f t="shared" si="88"/>
        <v>3.2288679999999998</v>
      </c>
      <c r="AT122">
        <f t="shared" si="88"/>
        <v>2.500019</v>
      </c>
      <c r="AW122" t="str">
        <f t="shared" si="89"/>
        <v/>
      </c>
      <c r="AX122" t="str">
        <f t="shared" si="89"/>
        <v/>
      </c>
      <c r="AY122" t="str">
        <f t="shared" si="89"/>
        <v/>
      </c>
      <c r="AZ122" t="str">
        <f t="shared" si="89"/>
        <v/>
      </c>
      <c r="BA122" t="str">
        <f t="shared" si="89"/>
        <v/>
      </c>
      <c r="BB122" t="str">
        <f t="shared" si="89"/>
        <v/>
      </c>
      <c r="BC122">
        <f t="shared" si="89"/>
        <v>10.438279126179014</v>
      </c>
      <c r="BD122">
        <f t="shared" si="89"/>
        <v>10.431409876399579</v>
      </c>
      <c r="BG122">
        <f t="shared" si="90"/>
        <v>0</v>
      </c>
      <c r="BH122">
        <f t="shared" si="90"/>
        <v>0</v>
      </c>
      <c r="BI122">
        <f t="shared" si="90"/>
        <v>0</v>
      </c>
      <c r="BJ122">
        <f t="shared" si="90"/>
        <v>0</v>
      </c>
      <c r="BK122">
        <f t="shared" si="90"/>
        <v>0</v>
      </c>
      <c r="BL122">
        <f t="shared" si="90"/>
        <v>0</v>
      </c>
      <c r="BM122">
        <f t="shared" si="90"/>
        <v>0.10551383769629419</v>
      </c>
      <c r="BN122">
        <f t="shared" si="90"/>
        <v>0.14969741977635326</v>
      </c>
      <c r="BQ122">
        <f t="shared" si="57"/>
        <v>0</v>
      </c>
      <c r="BR122">
        <f t="shared" si="57"/>
        <v>0</v>
      </c>
      <c r="BS122">
        <f t="shared" si="57"/>
        <v>0</v>
      </c>
      <c r="BT122">
        <f t="shared" si="57"/>
        <v>0</v>
      </c>
      <c r="BU122">
        <f t="shared" si="57"/>
        <v>0</v>
      </c>
      <c r="BV122">
        <f t="shared" si="57"/>
        <v>0.10551383769629419</v>
      </c>
      <c r="BW122">
        <f t="shared" si="57"/>
        <v>0.25521125747264745</v>
      </c>
      <c r="BZ122" t="str">
        <f t="shared" si="91"/>
        <v/>
      </c>
      <c r="CA122" t="str">
        <f t="shared" si="91"/>
        <v/>
      </c>
      <c r="CB122" t="str">
        <f t="shared" si="91"/>
        <v/>
      </c>
      <c r="CC122" t="str">
        <f t="shared" si="91"/>
        <v/>
      </c>
      <c r="CD122" t="str">
        <f t="shared" si="91"/>
        <v/>
      </c>
      <c r="CE122">
        <f t="shared" si="91"/>
        <v>10.438279126179014</v>
      </c>
      <c r="CF122">
        <f t="shared" si="91"/>
        <v>10.434249880063604</v>
      </c>
      <c r="CI122" t="str">
        <f t="shared" si="58"/>
        <v/>
      </c>
      <c r="CJ122" t="str">
        <f t="shared" si="58"/>
        <v/>
      </c>
      <c r="CK122" t="str">
        <f t="shared" si="58"/>
        <v/>
      </c>
      <c r="CL122" t="str">
        <f t="shared" si="58"/>
        <v/>
      </c>
      <c r="CM122" t="str">
        <f t="shared" si="58"/>
        <v/>
      </c>
      <c r="CN122" t="str">
        <f t="shared" si="58"/>
        <v/>
      </c>
      <c r="CO122">
        <f t="shared" si="58"/>
        <v>10.434249880063604</v>
      </c>
      <c r="CQ122">
        <f t="shared" si="69"/>
        <v>10.434249880063604</v>
      </c>
      <c r="CW122" t="str">
        <f t="shared" si="92"/>
        <v/>
      </c>
      <c r="CX122" t="str">
        <f t="shared" si="92"/>
        <v/>
      </c>
      <c r="CY122" t="str">
        <f t="shared" si="92"/>
        <v/>
      </c>
      <c r="CZ122" t="str">
        <f t="shared" si="92"/>
        <v/>
      </c>
      <c r="DA122" t="str">
        <f t="shared" si="92"/>
        <v/>
      </c>
      <c r="DB122" t="str">
        <f t="shared" si="92"/>
        <v/>
      </c>
      <c r="DC122">
        <f t="shared" si="92"/>
        <v>6.3410804656309605E-2</v>
      </c>
      <c r="DD122">
        <f t="shared" si="92"/>
        <v>4.283818281938602E-2</v>
      </c>
      <c r="DE122" t="str">
        <f t="shared" si="71"/>
        <v/>
      </c>
      <c r="DI122" t="str">
        <f t="shared" si="59"/>
        <v/>
      </c>
      <c r="DJ122" t="str">
        <f t="shared" si="59"/>
        <v/>
      </c>
      <c r="DK122" t="str">
        <f t="shared" si="59"/>
        <v/>
      </c>
      <c r="DL122" t="str">
        <f t="shared" si="59"/>
        <v/>
      </c>
      <c r="DM122" t="str">
        <f t="shared" si="59"/>
        <v/>
      </c>
      <c r="DN122">
        <f t="shared" si="59"/>
        <v>6.3410804656309605E-2</v>
      </c>
      <c r="DO122">
        <f t="shared" si="59"/>
        <v>5.1343670794269103E-2</v>
      </c>
      <c r="DS122" t="str">
        <f t="shared" si="60"/>
        <v/>
      </c>
      <c r="DT122" t="str">
        <f t="shared" si="60"/>
        <v/>
      </c>
      <c r="DU122" t="str">
        <f t="shared" si="60"/>
        <v/>
      </c>
      <c r="DV122" t="str">
        <f t="shared" si="60"/>
        <v/>
      </c>
      <c r="DW122" t="str">
        <f t="shared" si="60"/>
        <v/>
      </c>
      <c r="DX122" t="str">
        <f t="shared" si="60"/>
        <v/>
      </c>
      <c r="DY122">
        <f t="shared" si="60"/>
        <v>5.1343670794269103E-2</v>
      </c>
      <c r="EA122">
        <f t="shared" si="78"/>
        <v>5.1343670794269103E-2</v>
      </c>
      <c r="EC122">
        <f t="shared" si="79"/>
        <v>10.407574140028341</v>
      </c>
      <c r="ED122">
        <f t="shared" si="80"/>
        <v>10.477911980503777</v>
      </c>
      <c r="EE122">
        <f t="shared" si="81"/>
        <v>10.42557229156999</v>
      </c>
      <c r="EF122">
        <v>-0.51955264636513954</v>
      </c>
      <c r="EG122">
        <v>0.85038914757621209</v>
      </c>
      <c r="EH122">
        <v>-0.16900989663136201</v>
      </c>
      <c r="EJ122">
        <f t="shared" ca="1" si="93"/>
        <v>-0.69706002340556827</v>
      </c>
      <c r="EK122">
        <f t="shared" ca="1" si="93"/>
        <v>0.10113103284874203</v>
      </c>
      <c r="EL122">
        <f t="shared" ca="1" si="93"/>
        <v>0.90079520881182751</v>
      </c>
      <c r="EM122">
        <f t="shared" ca="1" si="82"/>
        <v>1</v>
      </c>
      <c r="EN122">
        <f t="shared" ca="1" si="82"/>
        <v>2</v>
      </c>
      <c r="EO122">
        <f t="shared" ca="1" si="82"/>
        <v>2</v>
      </c>
    </row>
    <row r="123" spans="1:145">
      <c r="A123">
        <v>104</v>
      </c>
      <c r="B123">
        <f t="shared" si="73"/>
        <v>28.0234375</v>
      </c>
      <c r="C123">
        <f t="shared" si="74"/>
        <v>0.12092937964470721</v>
      </c>
      <c r="D123">
        <f t="shared" si="75"/>
        <v>10.508866146566225</v>
      </c>
      <c r="E123">
        <f t="shared" si="76"/>
        <v>5.2285828407655305E-2</v>
      </c>
      <c r="H123">
        <v>1.6447E-2</v>
      </c>
      <c r="I123">
        <v>6.0654029999999999</v>
      </c>
      <c r="J123">
        <v>1.0885819999999999</v>
      </c>
      <c r="K123">
        <v>8.4589920000000003</v>
      </c>
      <c r="L123">
        <v>1.922911</v>
      </c>
      <c r="M123">
        <v>2.4721579999999999</v>
      </c>
      <c r="N123">
        <v>1.0885819999999999</v>
      </c>
      <c r="O123">
        <v>3.2374809999999998</v>
      </c>
      <c r="P123">
        <v>2.5053010000000002</v>
      </c>
      <c r="R123">
        <v>6.9279460000000004</v>
      </c>
      <c r="S123">
        <v>3.5292560000000002</v>
      </c>
      <c r="T123">
        <v>2.9710329999999998</v>
      </c>
      <c r="W123">
        <f t="shared" si="77"/>
        <v>-1.6447E-2</v>
      </c>
      <c r="X123">
        <f t="shared" si="84"/>
        <v>6.0489559999999996</v>
      </c>
      <c r="Y123">
        <f t="shared" si="84"/>
        <v>1.0721349999999998</v>
      </c>
      <c r="Z123">
        <f t="shared" si="84"/>
        <v>8.4425450000000009</v>
      </c>
      <c r="AA123">
        <f t="shared" si="84"/>
        <v>1.9064639999999999</v>
      </c>
      <c r="AB123">
        <f t="shared" si="84"/>
        <v>2.455711</v>
      </c>
      <c r="AC123">
        <f t="shared" si="84"/>
        <v>1.0721349999999998</v>
      </c>
      <c r="AD123">
        <f t="shared" si="84"/>
        <v>3.221034</v>
      </c>
      <c r="AE123">
        <f t="shared" si="84"/>
        <v>2.4888540000000003</v>
      </c>
      <c r="AF123" t="str">
        <f t="shared" si="84"/>
        <v/>
      </c>
      <c r="AG123">
        <f t="shared" si="83"/>
        <v>6.9114990000000001</v>
      </c>
      <c r="AH123">
        <f t="shared" si="83"/>
        <v>3.5128090000000003</v>
      </c>
      <c r="AI123">
        <f t="shared" si="83"/>
        <v>2.9545859999999999</v>
      </c>
      <c r="AM123" t="str">
        <f t="shared" si="88"/>
        <v/>
      </c>
      <c r="AN123" t="str">
        <f t="shared" si="88"/>
        <v/>
      </c>
      <c r="AO123" t="str">
        <f t="shared" si="88"/>
        <v/>
      </c>
      <c r="AP123" t="str">
        <f t="shared" si="88"/>
        <v/>
      </c>
      <c r="AQ123" t="str">
        <f t="shared" si="88"/>
        <v/>
      </c>
      <c r="AR123" t="str">
        <f t="shared" si="88"/>
        <v/>
      </c>
      <c r="AS123">
        <f t="shared" si="88"/>
        <v>3.221034</v>
      </c>
      <c r="AT123">
        <f t="shared" si="88"/>
        <v>2.4888540000000003</v>
      </c>
      <c r="AW123" t="str">
        <f t="shared" si="89"/>
        <v/>
      </c>
      <c r="AX123" t="str">
        <f t="shared" si="89"/>
        <v/>
      </c>
      <c r="AY123" t="str">
        <f t="shared" si="89"/>
        <v/>
      </c>
      <c r="AZ123" t="str">
        <f t="shared" si="89"/>
        <v/>
      </c>
      <c r="BA123" t="str">
        <f t="shared" si="89"/>
        <v/>
      </c>
      <c r="BB123" t="str">
        <f t="shared" si="89"/>
        <v/>
      </c>
      <c r="BC123">
        <f t="shared" si="89"/>
        <v>10.517571316731138</v>
      </c>
      <c r="BD123">
        <f t="shared" si="89"/>
        <v>10.503800500113261</v>
      </c>
      <c r="BG123">
        <f t="shared" si="90"/>
        <v>0</v>
      </c>
      <c r="BH123">
        <f t="shared" si="90"/>
        <v>0</v>
      </c>
      <c r="BI123">
        <f t="shared" si="90"/>
        <v>0</v>
      </c>
      <c r="BJ123">
        <f t="shared" si="90"/>
        <v>0</v>
      </c>
      <c r="BK123">
        <f t="shared" si="90"/>
        <v>0</v>
      </c>
      <c r="BL123">
        <f t="shared" si="90"/>
        <v>0</v>
      </c>
      <c r="BM123">
        <f t="shared" si="90"/>
        <v>9.2255189907453114E-2</v>
      </c>
      <c r="BN123">
        <f t="shared" si="90"/>
        <v>0.15853793473304401</v>
      </c>
      <c r="BQ123">
        <f t="shared" si="57"/>
        <v>0</v>
      </c>
      <c r="BR123">
        <f t="shared" si="57"/>
        <v>0</v>
      </c>
      <c r="BS123">
        <f t="shared" si="57"/>
        <v>0</v>
      </c>
      <c r="BT123">
        <f t="shared" si="57"/>
        <v>0</v>
      </c>
      <c r="BU123">
        <f t="shared" si="57"/>
        <v>0</v>
      </c>
      <c r="BV123">
        <f t="shared" si="57"/>
        <v>9.2255189907453114E-2</v>
      </c>
      <c r="BW123">
        <f t="shared" si="57"/>
        <v>0.25079312464049713</v>
      </c>
      <c r="BZ123" t="str">
        <f t="shared" si="91"/>
        <v/>
      </c>
      <c r="CA123" t="str">
        <f t="shared" si="91"/>
        <v/>
      </c>
      <c r="CB123" t="str">
        <f t="shared" si="91"/>
        <v/>
      </c>
      <c r="CC123" t="str">
        <f t="shared" si="91"/>
        <v/>
      </c>
      <c r="CD123" t="str">
        <f t="shared" si="91"/>
        <v/>
      </c>
      <c r="CE123">
        <f t="shared" si="91"/>
        <v>10.517571316731138</v>
      </c>
      <c r="CF123">
        <f t="shared" si="91"/>
        <v>10.508866146566225</v>
      </c>
      <c r="CI123" t="str">
        <f t="shared" si="58"/>
        <v/>
      </c>
      <c r="CJ123" t="str">
        <f t="shared" si="58"/>
        <v/>
      </c>
      <c r="CK123" t="str">
        <f t="shared" si="58"/>
        <v/>
      </c>
      <c r="CL123" t="str">
        <f t="shared" si="58"/>
        <v/>
      </c>
      <c r="CM123" t="str">
        <f t="shared" si="58"/>
        <v/>
      </c>
      <c r="CN123" t="str">
        <f t="shared" si="58"/>
        <v/>
      </c>
      <c r="CO123">
        <f t="shared" si="58"/>
        <v>10.508866146566225</v>
      </c>
      <c r="CQ123">
        <f t="shared" si="69"/>
        <v>10.508866146566225</v>
      </c>
      <c r="CW123" t="str">
        <f t="shared" si="92"/>
        <v/>
      </c>
      <c r="CX123" t="str">
        <f t="shared" si="92"/>
        <v/>
      </c>
      <c r="CY123" t="str">
        <f t="shared" si="92"/>
        <v/>
      </c>
      <c r="CZ123" t="str">
        <f t="shared" si="92"/>
        <v/>
      </c>
      <c r="DA123" t="str">
        <f t="shared" si="92"/>
        <v/>
      </c>
      <c r="DB123" t="str">
        <f t="shared" si="92"/>
        <v/>
      </c>
      <c r="DC123">
        <f t="shared" si="92"/>
        <v>7.2972803058828792E-2</v>
      </c>
      <c r="DD123">
        <f t="shared" si="92"/>
        <v>4.0247821363673712E-2</v>
      </c>
      <c r="DE123" t="str">
        <f t="shared" si="71"/>
        <v/>
      </c>
      <c r="DI123" t="str">
        <f t="shared" si="59"/>
        <v/>
      </c>
      <c r="DJ123" t="str">
        <f t="shared" si="59"/>
        <v/>
      </c>
      <c r="DK123" t="str">
        <f t="shared" si="59"/>
        <v/>
      </c>
      <c r="DL123" t="str">
        <f t="shared" si="59"/>
        <v/>
      </c>
      <c r="DM123" t="str">
        <f t="shared" si="59"/>
        <v/>
      </c>
      <c r="DN123">
        <f t="shared" si="59"/>
        <v>7.2972803058828792E-2</v>
      </c>
      <c r="DO123">
        <f t="shared" si="59"/>
        <v>5.2285828407655305E-2</v>
      </c>
      <c r="DS123" t="str">
        <f t="shared" si="60"/>
        <v/>
      </c>
      <c r="DT123" t="str">
        <f t="shared" si="60"/>
        <v/>
      </c>
      <c r="DU123" t="str">
        <f t="shared" si="60"/>
        <v/>
      </c>
      <c r="DV123" t="str">
        <f t="shared" si="60"/>
        <v/>
      </c>
      <c r="DW123" t="str">
        <f t="shared" si="60"/>
        <v/>
      </c>
      <c r="DX123" t="str">
        <f t="shared" si="60"/>
        <v/>
      </c>
      <c r="DY123">
        <f t="shared" si="60"/>
        <v>5.2285828407655305E-2</v>
      </c>
      <c r="EA123">
        <f t="shared" si="78"/>
        <v>5.2285828407655305E-2</v>
      </c>
      <c r="EC123">
        <f t="shared" si="79"/>
        <v>10.56038861759682</v>
      </c>
      <c r="ED123">
        <f t="shared" si="80"/>
        <v>10.47886651021112</v>
      </c>
      <c r="EE123">
        <f t="shared" si="81"/>
        <v>10.512717381081792</v>
      </c>
      <c r="EF123">
        <v>0.98540030061090966</v>
      </c>
      <c r="EG123">
        <v>-0.57376228451825961</v>
      </c>
      <c r="EH123">
        <v>7.3657329965963414E-2</v>
      </c>
      <c r="EJ123">
        <f t="shared" ca="1" si="93"/>
        <v>0.49813085097327026</v>
      </c>
      <c r="EK123">
        <f t="shared" ca="1" si="93"/>
        <v>0.61134035884195104</v>
      </c>
      <c r="EL123">
        <f t="shared" ca="1" si="93"/>
        <v>-0.34775376555756499</v>
      </c>
      <c r="EM123">
        <f t="shared" ca="1" si="82"/>
        <v>2</v>
      </c>
      <c r="EN123">
        <f t="shared" ca="1" si="82"/>
        <v>2</v>
      </c>
      <c r="EO123">
        <f t="shared" ca="1" si="82"/>
        <v>1</v>
      </c>
    </row>
    <row r="124" spans="1:145">
      <c r="A124">
        <v>105</v>
      </c>
      <c r="B124">
        <f t="shared" si="73"/>
        <v>28.2265625</v>
      </c>
      <c r="C124">
        <f t="shared" si="74"/>
        <v>0.12092937964470721</v>
      </c>
      <c r="D124">
        <f t="shared" si="75"/>
        <v>10.581700669957307</v>
      </c>
      <c r="E124">
        <f t="shared" si="76"/>
        <v>5.3281736728609093E-2</v>
      </c>
      <c r="H124">
        <v>1.6728E-2</v>
      </c>
      <c r="I124">
        <v>6.0653649999999999</v>
      </c>
      <c r="J124">
        <v>1.0885279999999999</v>
      </c>
      <c r="K124">
        <v>8.458494</v>
      </c>
      <c r="L124">
        <v>1.922858</v>
      </c>
      <c r="M124">
        <v>2.4720499999999999</v>
      </c>
      <c r="N124">
        <v>1.0885279999999999</v>
      </c>
      <c r="O124">
        <v>3.2311969999999999</v>
      </c>
      <c r="P124">
        <v>2.4938790000000002</v>
      </c>
      <c r="R124">
        <v>6.9268700000000001</v>
      </c>
      <c r="S124">
        <v>3.5257589999999999</v>
      </c>
      <c r="T124">
        <v>2.9686330000000001</v>
      </c>
      <c r="W124">
        <f t="shared" si="77"/>
        <v>-1.6728E-2</v>
      </c>
      <c r="X124">
        <f t="shared" si="84"/>
        <v>6.0486370000000003</v>
      </c>
      <c r="Y124">
        <f t="shared" si="84"/>
        <v>1.0717999999999999</v>
      </c>
      <c r="Z124">
        <f t="shared" si="84"/>
        <v>8.4417659999999994</v>
      </c>
      <c r="AA124">
        <f t="shared" si="84"/>
        <v>1.9061299999999999</v>
      </c>
      <c r="AB124">
        <f t="shared" si="84"/>
        <v>2.4553219999999998</v>
      </c>
      <c r="AC124">
        <f t="shared" si="84"/>
        <v>1.0717999999999999</v>
      </c>
      <c r="AD124">
        <f t="shared" si="84"/>
        <v>3.2144689999999998</v>
      </c>
      <c r="AE124">
        <f t="shared" si="84"/>
        <v>2.4771510000000001</v>
      </c>
      <c r="AF124" t="str">
        <f t="shared" si="84"/>
        <v/>
      </c>
      <c r="AG124">
        <f t="shared" si="83"/>
        <v>6.9101420000000005</v>
      </c>
      <c r="AH124">
        <f t="shared" si="83"/>
        <v>3.5090309999999998</v>
      </c>
      <c r="AI124">
        <f t="shared" si="83"/>
        <v>2.951905</v>
      </c>
      <c r="AM124" t="str">
        <f t="shared" si="88"/>
        <v/>
      </c>
      <c r="AN124" t="str">
        <f t="shared" si="88"/>
        <v/>
      </c>
      <c r="AO124" t="str">
        <f t="shared" si="88"/>
        <v/>
      </c>
      <c r="AP124" t="str">
        <f t="shared" si="88"/>
        <v/>
      </c>
      <c r="AQ124" t="str">
        <f t="shared" si="88"/>
        <v/>
      </c>
      <c r="AR124" t="str">
        <f t="shared" si="88"/>
        <v/>
      </c>
      <c r="AS124">
        <f t="shared" si="88"/>
        <v>3.2144689999999998</v>
      </c>
      <c r="AT124">
        <f t="shared" si="88"/>
        <v>2.4771510000000001</v>
      </c>
      <c r="AW124" t="str">
        <f t="shared" si="89"/>
        <v/>
      </c>
      <c r="AX124" t="str">
        <f t="shared" si="89"/>
        <v/>
      </c>
      <c r="AY124" t="str">
        <f t="shared" si="89"/>
        <v/>
      </c>
      <c r="AZ124" t="str">
        <f t="shared" si="89"/>
        <v/>
      </c>
      <c r="BA124" t="str">
        <f t="shared" si="89"/>
        <v/>
      </c>
      <c r="BB124" t="str">
        <f t="shared" si="89"/>
        <v/>
      </c>
      <c r="BC124">
        <f t="shared" si="89"/>
        <v>10.593624723019078</v>
      </c>
      <c r="BD124">
        <f t="shared" si="89"/>
        <v>10.575906001173188</v>
      </c>
      <c r="BG124">
        <f t="shared" si="90"/>
        <v>0</v>
      </c>
      <c r="BH124">
        <f t="shared" si="90"/>
        <v>0</v>
      </c>
      <c r="BI124">
        <f t="shared" si="90"/>
        <v>0</v>
      </c>
      <c r="BJ124">
        <f t="shared" si="90"/>
        <v>0</v>
      </c>
      <c r="BK124">
        <f t="shared" si="90"/>
        <v>0</v>
      </c>
      <c r="BL124">
        <f t="shared" si="90"/>
        <v>0</v>
      </c>
      <c r="BM124">
        <f t="shared" si="90"/>
        <v>8.0562276137162853E-2</v>
      </c>
      <c r="BN124">
        <f t="shared" si="90"/>
        <v>0.16577804378899652</v>
      </c>
      <c r="BQ124">
        <f t="shared" si="57"/>
        <v>0</v>
      </c>
      <c r="BR124">
        <f t="shared" si="57"/>
        <v>0</v>
      </c>
      <c r="BS124">
        <f t="shared" si="57"/>
        <v>0</v>
      </c>
      <c r="BT124">
        <f t="shared" si="57"/>
        <v>0</v>
      </c>
      <c r="BU124">
        <f t="shared" si="57"/>
        <v>0</v>
      </c>
      <c r="BV124">
        <f t="shared" si="57"/>
        <v>8.0562276137162853E-2</v>
      </c>
      <c r="BW124">
        <f t="shared" si="57"/>
        <v>0.24634031992615937</v>
      </c>
      <c r="BZ124" t="str">
        <f t="shared" si="91"/>
        <v/>
      </c>
      <c r="CA124" t="str">
        <f t="shared" si="91"/>
        <v/>
      </c>
      <c r="CB124" t="str">
        <f t="shared" si="91"/>
        <v/>
      </c>
      <c r="CC124" t="str">
        <f t="shared" si="91"/>
        <v/>
      </c>
      <c r="CD124" t="str">
        <f t="shared" si="91"/>
        <v/>
      </c>
      <c r="CE124">
        <f t="shared" si="91"/>
        <v>10.593624723019078</v>
      </c>
      <c r="CF124">
        <f t="shared" si="91"/>
        <v>10.581700669957307</v>
      </c>
      <c r="CI124" t="str">
        <f t="shared" si="58"/>
        <v/>
      </c>
      <c r="CJ124" t="str">
        <f t="shared" si="58"/>
        <v/>
      </c>
      <c r="CK124" t="str">
        <f t="shared" si="58"/>
        <v/>
      </c>
      <c r="CL124" t="str">
        <f t="shared" si="58"/>
        <v/>
      </c>
      <c r="CM124" t="str">
        <f t="shared" si="58"/>
        <v/>
      </c>
      <c r="CN124" t="str">
        <f t="shared" si="58"/>
        <v/>
      </c>
      <c r="CO124">
        <f t="shared" si="58"/>
        <v>10.581700669957307</v>
      </c>
      <c r="CQ124">
        <f t="shared" si="69"/>
        <v>10.581700669957307</v>
      </c>
      <c r="CW124" t="str">
        <f t="shared" si="92"/>
        <v/>
      </c>
      <c r="CX124" t="str">
        <f t="shared" si="92"/>
        <v/>
      </c>
      <c r="CY124" t="str">
        <f t="shared" si="92"/>
        <v/>
      </c>
      <c r="CZ124" t="str">
        <f t="shared" si="92"/>
        <v/>
      </c>
      <c r="DA124" t="str">
        <f t="shared" si="92"/>
        <v/>
      </c>
      <c r="DB124" t="str">
        <f t="shared" si="92"/>
        <v/>
      </c>
      <c r="DC124">
        <f t="shared" si="92"/>
        <v>8.4036600928562646E-2</v>
      </c>
      <c r="DD124">
        <f t="shared" si="92"/>
        <v>3.8335958592927787E-2</v>
      </c>
      <c r="DE124" t="str">
        <f t="shared" si="71"/>
        <v/>
      </c>
      <c r="DI124" t="str">
        <f t="shared" si="59"/>
        <v/>
      </c>
      <c r="DJ124" t="str">
        <f t="shared" si="59"/>
        <v/>
      </c>
      <c r="DK124" t="str">
        <f t="shared" si="59"/>
        <v/>
      </c>
      <c r="DL124" t="str">
        <f t="shared" si="59"/>
        <v/>
      </c>
      <c r="DM124" t="str">
        <f t="shared" si="59"/>
        <v/>
      </c>
      <c r="DN124">
        <f t="shared" si="59"/>
        <v>8.4036600928562646E-2</v>
      </c>
      <c r="DO124">
        <f t="shared" si="59"/>
        <v>5.3281736728609093E-2</v>
      </c>
      <c r="DS124" t="str">
        <f t="shared" si="60"/>
        <v/>
      </c>
      <c r="DT124" t="str">
        <f t="shared" si="60"/>
        <v/>
      </c>
      <c r="DU124" t="str">
        <f t="shared" si="60"/>
        <v/>
      </c>
      <c r="DV124" t="str">
        <f t="shared" si="60"/>
        <v/>
      </c>
      <c r="DW124" t="str">
        <f t="shared" si="60"/>
        <v/>
      </c>
      <c r="DX124" t="str">
        <f t="shared" si="60"/>
        <v/>
      </c>
      <c r="DY124">
        <f t="shared" si="60"/>
        <v>5.3281736728609093E-2</v>
      </c>
      <c r="EA124">
        <f t="shared" si="78"/>
        <v>5.3281736728609093E-2</v>
      </c>
      <c r="EC124">
        <f t="shared" si="79"/>
        <v>10.618033085068511</v>
      </c>
      <c r="ED124">
        <f t="shared" si="80"/>
        <v>10.568978067822613</v>
      </c>
      <c r="EE124">
        <f t="shared" si="81"/>
        <v>10.624039609647101</v>
      </c>
      <c r="EF124">
        <v>0.68189247089042404</v>
      </c>
      <c r="EG124">
        <v>-0.23877979427540674</v>
      </c>
      <c r="EH124">
        <v>0.79462386718824651</v>
      </c>
      <c r="EJ124">
        <f t="shared" ca="1" si="93"/>
        <v>-0.46868833717967839</v>
      </c>
      <c r="EK124">
        <f t="shared" ca="1" si="93"/>
        <v>-0.52369454087969669</v>
      </c>
      <c r="EL124">
        <f t="shared" ca="1" si="93"/>
        <v>-0.16397297249937914</v>
      </c>
      <c r="EM124">
        <f t="shared" ca="1" si="82"/>
        <v>1</v>
      </c>
      <c r="EN124">
        <f t="shared" ca="1" si="82"/>
        <v>1</v>
      </c>
      <c r="EO124">
        <f t="shared" ca="1" si="82"/>
        <v>1</v>
      </c>
    </row>
    <row r="125" spans="1:145">
      <c r="A125">
        <v>106</v>
      </c>
      <c r="B125">
        <f t="shared" si="73"/>
        <v>28.4296875</v>
      </c>
      <c r="C125">
        <f t="shared" si="74"/>
        <v>0.12092937964470721</v>
      </c>
      <c r="D125">
        <f t="shared" si="75"/>
        <v>10.693931312149516</v>
      </c>
      <c r="E125">
        <f t="shared" si="76"/>
        <v>5.390593490429952E-2</v>
      </c>
      <c r="H125">
        <v>1.6396999999999998E-2</v>
      </c>
      <c r="I125">
        <v>6.0647250000000001</v>
      </c>
      <c r="J125">
        <v>1.0882810000000001</v>
      </c>
      <c r="K125">
        <v>8.4571909999999999</v>
      </c>
      <c r="L125">
        <v>1.92255</v>
      </c>
      <c r="M125">
        <v>2.47153</v>
      </c>
      <c r="N125">
        <v>1.0882810000000001</v>
      </c>
      <c r="O125">
        <v>3.2251349999999999</v>
      </c>
      <c r="P125">
        <v>2.4717980000000002</v>
      </c>
      <c r="R125">
        <v>6.9252089999999997</v>
      </c>
      <c r="S125">
        <v>3.5227460000000002</v>
      </c>
      <c r="T125">
        <v>2.9670160000000001</v>
      </c>
      <c r="W125">
        <f t="shared" si="77"/>
        <v>-1.6396999999999998E-2</v>
      </c>
      <c r="X125">
        <f t="shared" si="84"/>
        <v>6.0483279999999997</v>
      </c>
      <c r="Y125">
        <f t="shared" si="84"/>
        <v>1.0718840000000001</v>
      </c>
      <c r="Z125">
        <f t="shared" si="84"/>
        <v>8.4407940000000004</v>
      </c>
      <c r="AA125">
        <f t="shared" si="84"/>
        <v>1.906153</v>
      </c>
      <c r="AB125">
        <f t="shared" si="84"/>
        <v>2.455133</v>
      </c>
      <c r="AC125">
        <f t="shared" si="84"/>
        <v>1.0718840000000001</v>
      </c>
      <c r="AD125">
        <f t="shared" si="84"/>
        <v>3.2087379999999999</v>
      </c>
      <c r="AE125">
        <f t="shared" si="84"/>
        <v>2.4554010000000002</v>
      </c>
      <c r="AF125" t="str">
        <f t="shared" si="84"/>
        <v/>
      </c>
      <c r="AG125">
        <f t="shared" si="83"/>
        <v>6.9088119999999993</v>
      </c>
      <c r="AH125">
        <f t="shared" si="83"/>
        <v>3.5063490000000002</v>
      </c>
      <c r="AI125">
        <f t="shared" si="83"/>
        <v>2.9506190000000001</v>
      </c>
      <c r="AM125" t="str">
        <f t="shared" si="88"/>
        <v/>
      </c>
      <c r="AN125" t="str">
        <f t="shared" si="88"/>
        <v/>
      </c>
      <c r="AO125" t="str">
        <f t="shared" si="88"/>
        <v/>
      </c>
      <c r="AP125" t="str">
        <f t="shared" si="88"/>
        <v/>
      </c>
      <c r="AQ125" t="str">
        <f t="shared" si="88"/>
        <v/>
      </c>
      <c r="AR125" t="str">
        <f t="shared" si="88"/>
        <v/>
      </c>
      <c r="AS125">
        <f t="shared" si="88"/>
        <v>3.2087379999999999</v>
      </c>
      <c r="AT125">
        <f t="shared" si="88"/>
        <v>2.4554010000000002</v>
      </c>
      <c r="AW125" t="str">
        <f t="shared" si="89"/>
        <v/>
      </c>
      <c r="AX125" t="str">
        <f t="shared" si="89"/>
        <v/>
      </c>
      <c r="AY125" t="str">
        <f t="shared" si="89"/>
        <v/>
      </c>
      <c r="AZ125" t="str">
        <f t="shared" si="89"/>
        <v/>
      </c>
      <c r="BA125" t="str">
        <f t="shared" si="89"/>
        <v/>
      </c>
      <c r="BB125" t="str">
        <f t="shared" si="89"/>
        <v/>
      </c>
      <c r="BC125">
        <f t="shared" si="89"/>
        <v>10.669885821719658</v>
      </c>
      <c r="BD125">
        <f t="shared" si="89"/>
        <v>10.703609184137472</v>
      </c>
      <c r="BG125">
        <f t="shared" si="90"/>
        <v>0</v>
      </c>
      <c r="BH125">
        <f t="shared" si="90"/>
        <v>0</v>
      </c>
      <c r="BI125">
        <f t="shared" si="90"/>
        <v>0</v>
      </c>
      <c r="BJ125">
        <f t="shared" si="90"/>
        <v>0</v>
      </c>
      <c r="BK125">
        <f t="shared" si="90"/>
        <v>0</v>
      </c>
      <c r="BL125">
        <f t="shared" si="90"/>
        <v>0</v>
      </c>
      <c r="BM125">
        <f t="shared" si="90"/>
        <v>6.9920950035967239E-2</v>
      </c>
      <c r="BN125">
        <f t="shared" si="90"/>
        <v>0.17372450648541382</v>
      </c>
      <c r="BQ125">
        <f t="shared" si="57"/>
        <v>0</v>
      </c>
      <c r="BR125">
        <f t="shared" si="57"/>
        <v>0</v>
      </c>
      <c r="BS125">
        <f t="shared" si="57"/>
        <v>0</v>
      </c>
      <c r="BT125">
        <f t="shared" si="57"/>
        <v>0</v>
      </c>
      <c r="BU125">
        <f t="shared" si="57"/>
        <v>0</v>
      </c>
      <c r="BV125">
        <f t="shared" si="57"/>
        <v>6.9920950035967239E-2</v>
      </c>
      <c r="BW125">
        <f t="shared" si="57"/>
        <v>0.24364545652138106</v>
      </c>
      <c r="BZ125" t="str">
        <f t="shared" si="91"/>
        <v/>
      </c>
      <c r="CA125" t="str">
        <f t="shared" si="91"/>
        <v/>
      </c>
      <c r="CB125" t="str">
        <f t="shared" si="91"/>
        <v/>
      </c>
      <c r="CC125" t="str">
        <f t="shared" si="91"/>
        <v/>
      </c>
      <c r="CD125" t="str">
        <f t="shared" si="91"/>
        <v/>
      </c>
      <c r="CE125">
        <f t="shared" si="91"/>
        <v>10.669885821719658</v>
      </c>
      <c r="CF125">
        <f t="shared" si="91"/>
        <v>10.693931312149516</v>
      </c>
      <c r="CI125" t="str">
        <f t="shared" si="58"/>
        <v/>
      </c>
      <c r="CJ125" t="str">
        <f t="shared" si="58"/>
        <v/>
      </c>
      <c r="CK125" t="str">
        <f t="shared" si="58"/>
        <v/>
      </c>
      <c r="CL125" t="str">
        <f t="shared" si="58"/>
        <v/>
      </c>
      <c r="CM125" t="str">
        <f t="shared" si="58"/>
        <v/>
      </c>
      <c r="CN125" t="str">
        <f t="shared" si="58"/>
        <v/>
      </c>
      <c r="CO125">
        <f t="shared" si="58"/>
        <v>10.693931312149516</v>
      </c>
      <c r="CQ125">
        <f t="shared" si="69"/>
        <v>10.693931312149516</v>
      </c>
      <c r="CW125" t="str">
        <f t="shared" si="92"/>
        <v/>
      </c>
      <c r="CX125" t="str">
        <f t="shared" si="92"/>
        <v/>
      </c>
      <c r="CY125" t="str">
        <f t="shared" si="92"/>
        <v/>
      </c>
      <c r="CZ125" t="str">
        <f t="shared" si="92"/>
        <v/>
      </c>
      <c r="DA125" t="str">
        <f t="shared" si="92"/>
        <v/>
      </c>
      <c r="DB125" t="str">
        <f t="shared" si="92"/>
        <v/>
      </c>
      <c r="DC125">
        <f t="shared" si="92"/>
        <v>9.7339290898928774E-2</v>
      </c>
      <c r="DD125">
        <f t="shared" si="92"/>
        <v>3.6424800113164943E-2</v>
      </c>
      <c r="DE125" t="str">
        <f t="shared" si="71"/>
        <v/>
      </c>
      <c r="DI125" t="str">
        <f t="shared" si="59"/>
        <v/>
      </c>
      <c r="DJ125" t="str">
        <f t="shared" si="59"/>
        <v/>
      </c>
      <c r="DK125" t="str">
        <f t="shared" si="59"/>
        <v/>
      </c>
      <c r="DL125" t="str">
        <f t="shared" si="59"/>
        <v/>
      </c>
      <c r="DM125" t="str">
        <f t="shared" si="59"/>
        <v/>
      </c>
      <c r="DN125">
        <f t="shared" si="59"/>
        <v>9.7339290898928774E-2</v>
      </c>
      <c r="DO125">
        <f t="shared" si="59"/>
        <v>5.390593490429952E-2</v>
      </c>
      <c r="DS125" t="str">
        <f t="shared" si="60"/>
        <v/>
      </c>
      <c r="DT125" t="str">
        <f t="shared" si="60"/>
        <v/>
      </c>
      <c r="DU125" t="str">
        <f t="shared" si="60"/>
        <v/>
      </c>
      <c r="DV125" t="str">
        <f t="shared" si="60"/>
        <v/>
      </c>
      <c r="DW125" t="str">
        <f t="shared" si="60"/>
        <v/>
      </c>
      <c r="DX125" t="str">
        <f t="shared" si="60"/>
        <v/>
      </c>
      <c r="DY125">
        <f t="shared" si="60"/>
        <v>5.390593490429952E-2</v>
      </c>
      <c r="EA125">
        <f t="shared" si="78"/>
        <v>5.390593490429952E-2</v>
      </c>
      <c r="EC125">
        <f t="shared" si="79"/>
        <v>10.669525855337117</v>
      </c>
      <c r="ED125">
        <f t="shared" si="80"/>
        <v>10.684918830738585</v>
      </c>
      <c r="EE125">
        <f t="shared" si="81"/>
        <v>10.719028457719997</v>
      </c>
      <c r="EF125">
        <v>-0.45274155537281846</v>
      </c>
      <c r="EG125">
        <v>-0.16718903821871456</v>
      </c>
      <c r="EH125">
        <v>0.46557295806178756</v>
      </c>
      <c r="EJ125">
        <f t="shared" ca="1" si="93"/>
        <v>-0.79362720106327589</v>
      </c>
      <c r="EK125">
        <f t="shared" ca="1" si="93"/>
        <v>0.14304441302941495</v>
      </c>
      <c r="EL125">
        <f t="shared" ca="1" si="93"/>
        <v>-0.69534086295631226</v>
      </c>
      <c r="EM125">
        <f t="shared" ca="1" si="82"/>
        <v>1</v>
      </c>
      <c r="EN125">
        <f t="shared" ca="1" si="82"/>
        <v>2</v>
      </c>
      <c r="EO125">
        <f t="shared" ca="1" si="82"/>
        <v>1</v>
      </c>
    </row>
    <row r="126" spans="1:145">
      <c r="A126">
        <v>107</v>
      </c>
      <c r="B126">
        <f t="shared" si="73"/>
        <v>28.6328125</v>
      </c>
      <c r="C126">
        <f t="shared" si="74"/>
        <v>0.12092937964470721</v>
      </c>
      <c r="D126">
        <f t="shared" si="75"/>
        <v>10.711849274853373</v>
      </c>
      <c r="E126">
        <f t="shared" si="76"/>
        <v>5.5842094795549489E-2</v>
      </c>
      <c r="H126">
        <v>1.6247999999999999E-2</v>
      </c>
      <c r="I126">
        <v>6.0646209999999998</v>
      </c>
      <c r="J126">
        <v>1.0881080000000001</v>
      </c>
      <c r="K126">
        <v>8.4573549999999997</v>
      </c>
      <c r="L126">
        <v>1.9224209999999999</v>
      </c>
      <c r="M126">
        <v>2.4706410000000001</v>
      </c>
      <c r="N126">
        <v>1.0881080000000001</v>
      </c>
      <c r="O126">
        <v>3.2208260000000002</v>
      </c>
      <c r="P126">
        <v>2.47153</v>
      </c>
      <c r="R126">
        <v>6.9250350000000003</v>
      </c>
      <c r="S126">
        <v>3.520032</v>
      </c>
      <c r="T126">
        <v>2.9665750000000002</v>
      </c>
      <c r="W126">
        <f t="shared" si="77"/>
        <v>-1.6247999999999999E-2</v>
      </c>
      <c r="X126">
        <f t="shared" si="84"/>
        <v>6.0483729999999998</v>
      </c>
      <c r="Y126">
        <f t="shared" si="84"/>
        <v>1.07186</v>
      </c>
      <c r="Z126">
        <f t="shared" si="84"/>
        <v>8.4411070000000006</v>
      </c>
      <c r="AA126">
        <f t="shared" si="84"/>
        <v>1.9061729999999999</v>
      </c>
      <c r="AB126">
        <f t="shared" si="84"/>
        <v>2.454393</v>
      </c>
      <c r="AC126">
        <f t="shared" si="84"/>
        <v>1.07186</v>
      </c>
      <c r="AD126">
        <f t="shared" si="84"/>
        <v>3.2045780000000001</v>
      </c>
      <c r="AE126">
        <f t="shared" si="84"/>
        <v>2.455282</v>
      </c>
      <c r="AF126" t="str">
        <f t="shared" si="84"/>
        <v/>
      </c>
      <c r="AG126">
        <f t="shared" si="83"/>
        <v>6.9087870000000002</v>
      </c>
      <c r="AH126">
        <f t="shared" si="83"/>
        <v>3.503784</v>
      </c>
      <c r="AI126">
        <f t="shared" si="83"/>
        <v>2.9503270000000001</v>
      </c>
      <c r="AM126" t="str">
        <f t="shared" si="88"/>
        <v/>
      </c>
      <c r="AN126" t="str">
        <f t="shared" si="88"/>
        <v/>
      </c>
      <c r="AO126" t="str">
        <f t="shared" si="88"/>
        <v/>
      </c>
      <c r="AP126" t="str">
        <f t="shared" si="88"/>
        <v/>
      </c>
      <c r="AQ126" t="str">
        <f t="shared" si="88"/>
        <v/>
      </c>
      <c r="AR126" t="str">
        <f t="shared" si="88"/>
        <v/>
      </c>
      <c r="AS126">
        <f t="shared" si="88"/>
        <v>3.2045780000000001</v>
      </c>
      <c r="AT126">
        <f t="shared" si="88"/>
        <v>2.455282</v>
      </c>
      <c r="AW126" t="str">
        <f t="shared" si="89"/>
        <v/>
      </c>
      <c r="AX126" t="str">
        <f t="shared" si="89"/>
        <v/>
      </c>
      <c r="AY126" t="str">
        <f t="shared" si="89"/>
        <v/>
      </c>
      <c r="AZ126" t="str">
        <f t="shared" si="89"/>
        <v/>
      </c>
      <c r="BA126" t="str">
        <f t="shared" si="89"/>
        <v/>
      </c>
      <c r="BB126" t="str">
        <f t="shared" si="89"/>
        <v/>
      </c>
      <c r="BC126">
        <f t="shared" si="89"/>
        <v>10.733041118694592</v>
      </c>
      <c r="BD126">
        <f t="shared" si="89"/>
        <v>10.704294129796555</v>
      </c>
      <c r="BG126">
        <f t="shared" si="90"/>
        <v>0</v>
      </c>
      <c r="BH126">
        <f t="shared" si="90"/>
        <v>0</v>
      </c>
      <c r="BI126">
        <f t="shared" si="90"/>
        <v>0</v>
      </c>
      <c r="BJ126">
        <f t="shared" si="90"/>
        <v>0</v>
      </c>
      <c r="BK126">
        <f t="shared" si="90"/>
        <v>0</v>
      </c>
      <c r="BL126">
        <f t="shared" si="90"/>
        <v>0</v>
      </c>
      <c r="BM126">
        <f t="shared" si="90"/>
        <v>6.1943333440134606E-2</v>
      </c>
      <c r="BN126">
        <f t="shared" si="90"/>
        <v>0.17374827874190354</v>
      </c>
      <c r="BQ126">
        <f t="shared" si="57"/>
        <v>0</v>
      </c>
      <c r="BR126">
        <f t="shared" si="57"/>
        <v>0</v>
      </c>
      <c r="BS126">
        <f t="shared" si="57"/>
        <v>0</v>
      </c>
      <c r="BT126">
        <f t="shared" si="57"/>
        <v>0</v>
      </c>
      <c r="BU126">
        <f t="shared" si="57"/>
        <v>0</v>
      </c>
      <c r="BV126">
        <f t="shared" si="57"/>
        <v>6.1943333440134606E-2</v>
      </c>
      <c r="BW126">
        <f t="shared" si="57"/>
        <v>0.23569161218203816</v>
      </c>
      <c r="BZ126" t="str">
        <f t="shared" si="91"/>
        <v/>
      </c>
      <c r="CA126" t="str">
        <f t="shared" si="91"/>
        <v/>
      </c>
      <c r="CB126" t="str">
        <f t="shared" si="91"/>
        <v/>
      </c>
      <c r="CC126" t="str">
        <f t="shared" si="91"/>
        <v/>
      </c>
      <c r="CD126" t="str">
        <f t="shared" si="91"/>
        <v/>
      </c>
      <c r="CE126">
        <f t="shared" si="91"/>
        <v>10.733041118694592</v>
      </c>
      <c r="CF126">
        <f t="shared" si="91"/>
        <v>10.711849274853373</v>
      </c>
      <c r="CI126" t="str">
        <f t="shared" si="58"/>
        <v/>
      </c>
      <c r="CJ126" t="str">
        <f t="shared" si="58"/>
        <v/>
      </c>
      <c r="CK126" t="str">
        <f t="shared" si="58"/>
        <v/>
      </c>
      <c r="CL126" t="str">
        <f t="shared" si="58"/>
        <v/>
      </c>
      <c r="CM126" t="str">
        <f t="shared" si="58"/>
        <v/>
      </c>
      <c r="CN126" t="str">
        <f t="shared" si="58"/>
        <v/>
      </c>
      <c r="CO126">
        <f t="shared" si="58"/>
        <v>10.711849274853373</v>
      </c>
      <c r="CQ126">
        <f t="shared" si="69"/>
        <v>10.711849274853373</v>
      </c>
      <c r="CW126" t="str">
        <f t="shared" si="92"/>
        <v/>
      </c>
      <c r="CX126" t="str">
        <f t="shared" si="92"/>
        <v/>
      </c>
      <c r="CY126" t="str">
        <f t="shared" si="92"/>
        <v/>
      </c>
      <c r="CZ126" t="str">
        <f t="shared" si="92"/>
        <v/>
      </c>
      <c r="DA126" t="str">
        <f t="shared" si="92"/>
        <v/>
      </c>
      <c r="DB126" t="str">
        <f t="shared" si="92"/>
        <v/>
      </c>
      <c r="DC126">
        <f t="shared" si="92"/>
        <v>0.11032202195375576</v>
      </c>
      <c r="DD126">
        <f t="shared" si="92"/>
        <v>3.6419351052758474E-2</v>
      </c>
      <c r="DE126" t="str">
        <f t="shared" si="71"/>
        <v/>
      </c>
      <c r="DI126" t="str">
        <f t="shared" si="59"/>
        <v/>
      </c>
      <c r="DJ126" t="str">
        <f t="shared" si="59"/>
        <v/>
      </c>
      <c r="DK126" t="str">
        <f t="shared" si="59"/>
        <v/>
      </c>
      <c r="DL126" t="str">
        <f t="shared" si="59"/>
        <v/>
      </c>
      <c r="DM126" t="str">
        <f t="shared" si="59"/>
        <v/>
      </c>
      <c r="DN126">
        <f t="shared" si="59"/>
        <v>0.11032202195375576</v>
      </c>
      <c r="DO126">
        <f t="shared" si="59"/>
        <v>5.5842094795549489E-2</v>
      </c>
      <c r="DS126" t="str">
        <f t="shared" si="60"/>
        <v/>
      </c>
      <c r="DT126" t="str">
        <f t="shared" si="60"/>
        <v/>
      </c>
      <c r="DU126" t="str">
        <f t="shared" si="60"/>
        <v/>
      </c>
      <c r="DV126" t="str">
        <f t="shared" si="60"/>
        <v/>
      </c>
      <c r="DW126" t="str">
        <f t="shared" si="60"/>
        <v/>
      </c>
      <c r="DX126" t="str">
        <f t="shared" si="60"/>
        <v/>
      </c>
      <c r="DY126">
        <f t="shared" si="60"/>
        <v>5.5842094795549489E-2</v>
      </c>
      <c r="EA126">
        <f t="shared" si="78"/>
        <v>5.5842094795549489E-2</v>
      </c>
      <c r="EC126">
        <f t="shared" si="79"/>
        <v>10.689515688946276</v>
      </c>
      <c r="ED126">
        <f t="shared" si="80"/>
        <v>10.713673663884208</v>
      </c>
      <c r="EE126">
        <f t="shared" si="81"/>
        <v>10.725918969746838</v>
      </c>
      <c r="EF126">
        <v>-0.39994176416314076</v>
      </c>
      <c r="EG126">
        <v>3.2670497722470992E-2</v>
      </c>
      <c r="EH126">
        <v>0.25195499819584877</v>
      </c>
      <c r="EJ126">
        <f t="shared" ca="1" si="93"/>
        <v>-0.77095675781235551</v>
      </c>
      <c r="EK126">
        <f t="shared" ca="1" si="93"/>
        <v>0.51974075190117675</v>
      </c>
      <c r="EL126">
        <f t="shared" ca="1" si="93"/>
        <v>0.18307940408938428</v>
      </c>
      <c r="EM126">
        <f t="shared" ca="1" si="82"/>
        <v>1</v>
      </c>
      <c r="EN126">
        <f t="shared" ca="1" si="82"/>
        <v>2</v>
      </c>
      <c r="EO126">
        <f t="shared" ca="1" si="82"/>
        <v>2</v>
      </c>
    </row>
    <row r="127" spans="1:145">
      <c r="A127">
        <v>108</v>
      </c>
      <c r="B127">
        <f t="shared" si="73"/>
        <v>28.8359375</v>
      </c>
      <c r="C127">
        <f t="shared" si="74"/>
        <v>0.12092937964470721</v>
      </c>
      <c r="D127">
        <f t="shared" si="75"/>
        <v>10.728108800403016</v>
      </c>
      <c r="E127">
        <f t="shared" si="76"/>
        <v>5.7540396531534088E-2</v>
      </c>
      <c r="H127">
        <v>1.6017E-2</v>
      </c>
      <c r="I127">
        <v>6.0644780000000003</v>
      </c>
      <c r="J127">
        <v>1.0878060000000001</v>
      </c>
      <c r="K127">
        <v>8.4573999999999998</v>
      </c>
      <c r="L127">
        <v>1.92225</v>
      </c>
      <c r="M127">
        <v>2.4542030000000001</v>
      </c>
      <c r="N127">
        <v>1.0878060000000001</v>
      </c>
      <c r="O127">
        <v>3.2171940000000001</v>
      </c>
      <c r="P127">
        <v>2.4706410000000001</v>
      </c>
      <c r="R127">
        <v>6.9247769999999997</v>
      </c>
      <c r="S127">
        <v>3.5189680000000001</v>
      </c>
      <c r="T127">
        <v>2.9654370000000001</v>
      </c>
      <c r="W127">
        <f t="shared" si="77"/>
        <v>-1.6017E-2</v>
      </c>
      <c r="X127">
        <f t="shared" si="84"/>
        <v>6.0484610000000005</v>
      </c>
      <c r="Y127">
        <f t="shared" si="84"/>
        <v>1.0717890000000001</v>
      </c>
      <c r="Z127">
        <f t="shared" si="84"/>
        <v>8.4413830000000001</v>
      </c>
      <c r="AA127">
        <f t="shared" si="84"/>
        <v>1.9062330000000001</v>
      </c>
      <c r="AB127">
        <f t="shared" si="84"/>
        <v>2.438186</v>
      </c>
      <c r="AC127">
        <f t="shared" si="84"/>
        <v>1.0717890000000001</v>
      </c>
      <c r="AD127">
        <f t="shared" si="84"/>
        <v>3.2011769999999999</v>
      </c>
      <c r="AE127">
        <f t="shared" si="84"/>
        <v>2.4546239999999999</v>
      </c>
      <c r="AF127" t="str">
        <f t="shared" si="84"/>
        <v/>
      </c>
      <c r="AG127">
        <f t="shared" si="83"/>
        <v>6.90876</v>
      </c>
      <c r="AH127">
        <f t="shared" si="83"/>
        <v>3.5029509999999999</v>
      </c>
      <c r="AI127">
        <f t="shared" si="83"/>
        <v>2.9494199999999999</v>
      </c>
      <c r="AM127" t="str">
        <f t="shared" si="88"/>
        <v/>
      </c>
      <c r="AN127" t="str">
        <f t="shared" si="88"/>
        <v/>
      </c>
      <c r="AO127" t="str">
        <f t="shared" si="88"/>
        <v/>
      </c>
      <c r="AP127" t="str">
        <f t="shared" si="88"/>
        <v/>
      </c>
      <c r="AQ127" t="str">
        <f t="shared" si="88"/>
        <v/>
      </c>
      <c r="AR127" t="str">
        <f t="shared" si="88"/>
        <v/>
      </c>
      <c r="AS127">
        <f t="shared" si="88"/>
        <v>3.2011769999999999</v>
      </c>
      <c r="AT127">
        <f t="shared" si="88"/>
        <v>2.4546239999999999</v>
      </c>
      <c r="AW127" t="str">
        <f t="shared" si="89"/>
        <v/>
      </c>
      <c r="AX127" t="str">
        <f t="shared" si="89"/>
        <v/>
      </c>
      <c r="AY127" t="str">
        <f t="shared" si="89"/>
        <v/>
      </c>
      <c r="AZ127" t="str">
        <f t="shared" si="89"/>
        <v/>
      </c>
      <c r="BA127" t="str">
        <f t="shared" si="89"/>
        <v/>
      </c>
      <c r="BB127" t="str">
        <f t="shared" si="89"/>
        <v/>
      </c>
      <c r="BC127">
        <f t="shared" si="89"/>
        <v>10.791126753350024</v>
      </c>
      <c r="BD127">
        <f t="shared" si="89"/>
        <v>10.708079816110423</v>
      </c>
      <c r="BG127">
        <f t="shared" si="90"/>
        <v>0</v>
      </c>
      <c r="BH127">
        <f t="shared" si="90"/>
        <v>0</v>
      </c>
      <c r="BI127">
        <f t="shared" si="90"/>
        <v>0</v>
      </c>
      <c r="BJ127">
        <f t="shared" si="90"/>
        <v>0</v>
      </c>
      <c r="BK127">
        <f t="shared" si="90"/>
        <v>0</v>
      </c>
      <c r="BL127">
        <f t="shared" si="90"/>
        <v>0</v>
      </c>
      <c r="BM127">
        <f t="shared" si="90"/>
        <v>5.5262930457135366E-2</v>
      </c>
      <c r="BN127">
        <f t="shared" si="90"/>
        <v>0.1738758541315136</v>
      </c>
      <c r="BQ127">
        <f t="shared" si="57"/>
        <v>0</v>
      </c>
      <c r="BR127">
        <f t="shared" si="57"/>
        <v>0</v>
      </c>
      <c r="BS127">
        <f t="shared" si="57"/>
        <v>0</v>
      </c>
      <c r="BT127">
        <f t="shared" si="57"/>
        <v>0</v>
      </c>
      <c r="BU127">
        <f t="shared" si="57"/>
        <v>0</v>
      </c>
      <c r="BV127">
        <f t="shared" si="57"/>
        <v>5.5262930457135366E-2</v>
      </c>
      <c r="BW127">
        <f t="shared" si="57"/>
        <v>0.22913878458864897</v>
      </c>
      <c r="BZ127" t="str">
        <f t="shared" si="91"/>
        <v/>
      </c>
      <c r="CA127" t="str">
        <f t="shared" si="91"/>
        <v/>
      </c>
      <c r="CB127" t="str">
        <f t="shared" si="91"/>
        <v/>
      </c>
      <c r="CC127" t="str">
        <f t="shared" si="91"/>
        <v/>
      </c>
      <c r="CD127" t="str">
        <f t="shared" si="91"/>
        <v/>
      </c>
      <c r="CE127">
        <f t="shared" si="91"/>
        <v>10.791126753350024</v>
      </c>
      <c r="CF127">
        <f t="shared" si="91"/>
        <v>10.728108800403016</v>
      </c>
      <c r="CI127" t="str">
        <f t="shared" si="58"/>
        <v/>
      </c>
      <c r="CJ127" t="str">
        <f t="shared" si="58"/>
        <v/>
      </c>
      <c r="CK127" t="str">
        <f t="shared" si="58"/>
        <v/>
      </c>
      <c r="CL127" t="str">
        <f t="shared" si="58"/>
        <v/>
      </c>
      <c r="CM127" t="str">
        <f t="shared" si="58"/>
        <v/>
      </c>
      <c r="CN127" t="str">
        <f t="shared" si="58"/>
        <v/>
      </c>
      <c r="CO127">
        <f t="shared" si="58"/>
        <v>10.728108800403016</v>
      </c>
      <c r="CQ127">
        <f t="shared" si="69"/>
        <v>10.728108800403016</v>
      </c>
      <c r="CW127" t="str">
        <f t="shared" si="92"/>
        <v/>
      </c>
      <c r="CX127" t="str">
        <f t="shared" si="92"/>
        <v/>
      </c>
      <c r="CY127" t="str">
        <f t="shared" si="92"/>
        <v/>
      </c>
      <c r="CZ127" t="str">
        <f t="shared" si="92"/>
        <v/>
      </c>
      <c r="DA127" t="str">
        <f t="shared" si="92"/>
        <v/>
      </c>
      <c r="DB127" t="str">
        <f t="shared" si="92"/>
        <v/>
      </c>
      <c r="DC127">
        <f t="shared" si="92"/>
        <v>0.12408626854427733</v>
      </c>
      <c r="DD127">
        <f t="shared" si="92"/>
        <v>3.6390134376858403E-2</v>
      </c>
      <c r="DE127" t="str">
        <f t="shared" si="71"/>
        <v/>
      </c>
      <c r="DI127" t="str">
        <f t="shared" si="59"/>
        <v/>
      </c>
      <c r="DJ127" t="str">
        <f t="shared" si="59"/>
        <v/>
      </c>
      <c r="DK127" t="str">
        <f t="shared" si="59"/>
        <v/>
      </c>
      <c r="DL127" t="str">
        <f t="shared" si="59"/>
        <v/>
      </c>
      <c r="DM127" t="str">
        <f t="shared" si="59"/>
        <v/>
      </c>
      <c r="DN127">
        <f t="shared" si="59"/>
        <v>0.12408626854427733</v>
      </c>
      <c r="DO127">
        <f t="shared" si="59"/>
        <v>5.7540396531534088E-2</v>
      </c>
      <c r="DS127" t="str">
        <f t="shared" si="60"/>
        <v/>
      </c>
      <c r="DT127" t="str">
        <f t="shared" si="60"/>
        <v/>
      </c>
      <c r="DU127" t="str">
        <f t="shared" si="60"/>
        <v/>
      </c>
      <c r="DV127" t="str">
        <f t="shared" si="60"/>
        <v/>
      </c>
      <c r="DW127" t="str">
        <f t="shared" si="60"/>
        <v/>
      </c>
      <c r="DX127" t="str">
        <f t="shared" si="60"/>
        <v/>
      </c>
      <c r="DY127">
        <f t="shared" si="60"/>
        <v>5.7540396531534088E-2</v>
      </c>
      <c r="EA127">
        <f t="shared" si="78"/>
        <v>5.7540396531534088E-2</v>
      </c>
      <c r="EC127">
        <f t="shared" si="79"/>
        <v>10.768897952151692</v>
      </c>
      <c r="ED127">
        <f t="shared" si="80"/>
        <v>10.759556443465556</v>
      </c>
      <c r="EE127">
        <f t="shared" si="81"/>
        <v>10.673697525746801</v>
      </c>
      <c r="EF127">
        <v>0.70887853069143669</v>
      </c>
      <c r="EG127">
        <v>0.54653156665864921</v>
      </c>
      <c r="EH127">
        <v>-0.94561869462256865</v>
      </c>
      <c r="EJ127">
        <f t="shared" ca="1" si="93"/>
        <v>0.6017346718210731</v>
      </c>
      <c r="EK127">
        <f t="shared" ca="1" si="93"/>
        <v>-0.51831884115184101</v>
      </c>
      <c r="EL127">
        <f t="shared" ca="1" si="93"/>
        <v>-0.28004291360521061</v>
      </c>
      <c r="EM127">
        <f t="shared" ca="1" si="82"/>
        <v>2</v>
      </c>
      <c r="EN127">
        <f t="shared" ca="1" si="82"/>
        <v>1</v>
      </c>
      <c r="EO127">
        <f t="shared" ca="1" si="82"/>
        <v>1</v>
      </c>
    </row>
    <row r="128" spans="1:145">
      <c r="A128">
        <v>109</v>
      </c>
      <c r="B128">
        <f t="shared" si="73"/>
        <v>29.0390625</v>
      </c>
      <c r="C128">
        <f t="shared" si="74"/>
        <v>0.12092937964470721</v>
      </c>
      <c r="D128">
        <f t="shared" si="75"/>
        <v>10.816490940696458</v>
      </c>
      <c r="E128">
        <f t="shared" si="76"/>
        <v>5.8778926223655548E-2</v>
      </c>
      <c r="H128">
        <v>1.5384E-2</v>
      </c>
      <c r="I128">
        <v>6.063993</v>
      </c>
      <c r="J128">
        <v>1.087351</v>
      </c>
      <c r="K128">
        <v>8.4571509999999996</v>
      </c>
      <c r="L128">
        <v>1.9218569999999999</v>
      </c>
      <c r="M128">
        <v>2.4524170000000001</v>
      </c>
      <c r="N128">
        <v>1.087351</v>
      </c>
      <c r="O128">
        <v>3.2138010000000001</v>
      </c>
      <c r="P128">
        <v>2.4524170000000001</v>
      </c>
      <c r="R128">
        <v>6.9239110000000004</v>
      </c>
      <c r="S128">
        <v>3.5175730000000001</v>
      </c>
      <c r="T128">
        <v>2.964175</v>
      </c>
      <c r="W128">
        <f t="shared" si="77"/>
        <v>-1.5384E-2</v>
      </c>
      <c r="X128">
        <f t="shared" si="84"/>
        <v>6.0486089999999999</v>
      </c>
      <c r="Y128">
        <f t="shared" si="84"/>
        <v>1.0719669999999999</v>
      </c>
      <c r="Z128">
        <f t="shared" si="84"/>
        <v>8.4417670000000005</v>
      </c>
      <c r="AA128">
        <f t="shared" si="84"/>
        <v>1.9064729999999999</v>
      </c>
      <c r="AB128">
        <f t="shared" si="84"/>
        <v>2.437033</v>
      </c>
      <c r="AC128">
        <f t="shared" si="84"/>
        <v>1.0719669999999999</v>
      </c>
      <c r="AD128">
        <f t="shared" si="84"/>
        <v>3.1984170000000001</v>
      </c>
      <c r="AE128">
        <f t="shared" si="84"/>
        <v>2.437033</v>
      </c>
      <c r="AF128" t="str">
        <f t="shared" si="84"/>
        <v/>
      </c>
      <c r="AG128">
        <f t="shared" si="83"/>
        <v>6.9085270000000003</v>
      </c>
      <c r="AH128">
        <f t="shared" si="83"/>
        <v>3.502189</v>
      </c>
      <c r="AI128">
        <f t="shared" si="83"/>
        <v>2.9487909999999999</v>
      </c>
      <c r="AM128" t="str">
        <f t="shared" si="88"/>
        <v/>
      </c>
      <c r="AN128" t="str">
        <f t="shared" si="88"/>
        <v/>
      </c>
      <c r="AO128" t="str">
        <f t="shared" si="88"/>
        <v/>
      </c>
      <c r="AP128" t="str">
        <f t="shared" si="88"/>
        <v/>
      </c>
      <c r="AQ128" t="str">
        <f t="shared" si="88"/>
        <v/>
      </c>
      <c r="AR128" t="str">
        <f t="shared" si="88"/>
        <v/>
      </c>
      <c r="AS128">
        <f t="shared" si="88"/>
        <v>3.1984170000000001</v>
      </c>
      <c r="AT128">
        <f t="shared" si="88"/>
        <v>2.437033</v>
      </c>
      <c r="AW128" t="str">
        <f t="shared" si="89"/>
        <v/>
      </c>
      <c r="AX128" t="str">
        <f t="shared" si="89"/>
        <v/>
      </c>
      <c r="AY128" t="str">
        <f t="shared" si="89"/>
        <v/>
      </c>
      <c r="AZ128" t="str">
        <f t="shared" si="89"/>
        <v/>
      </c>
      <c r="BA128" t="str">
        <f t="shared" si="89"/>
        <v/>
      </c>
      <c r="BB128" t="str">
        <f t="shared" si="89"/>
        <v/>
      </c>
      <c r="BC128">
        <f t="shared" si="89"/>
        <v>10.843739036209005</v>
      </c>
      <c r="BD128">
        <f t="shared" si="89"/>
        <v>10.808740345389513</v>
      </c>
      <c r="BG128">
        <f t="shared" si="90"/>
        <v>0</v>
      </c>
      <c r="BH128">
        <f t="shared" si="90"/>
        <v>0</v>
      </c>
      <c r="BI128">
        <f t="shared" si="90"/>
        <v>0</v>
      </c>
      <c r="BJ128">
        <f t="shared" si="90"/>
        <v>0</v>
      </c>
      <c r="BK128">
        <f t="shared" si="90"/>
        <v>0</v>
      </c>
      <c r="BL128">
        <f t="shared" si="90"/>
        <v>0</v>
      </c>
      <c r="BM128">
        <f t="shared" si="90"/>
        <v>4.97369197988572E-2</v>
      </c>
      <c r="BN128">
        <f t="shared" si="90"/>
        <v>0.17485577397711177</v>
      </c>
      <c r="BQ128">
        <f t="shared" si="57"/>
        <v>0</v>
      </c>
      <c r="BR128">
        <f t="shared" si="57"/>
        <v>0</v>
      </c>
      <c r="BS128">
        <f t="shared" si="57"/>
        <v>0</v>
      </c>
      <c r="BT128">
        <f t="shared" si="57"/>
        <v>0</v>
      </c>
      <c r="BU128">
        <f t="shared" si="57"/>
        <v>0</v>
      </c>
      <c r="BV128">
        <f t="shared" si="57"/>
        <v>4.97369197988572E-2</v>
      </c>
      <c r="BW128">
        <f t="shared" si="57"/>
        <v>0.22459269377596897</v>
      </c>
      <c r="BZ128" t="str">
        <f t="shared" si="91"/>
        <v/>
      </c>
      <c r="CA128" t="str">
        <f t="shared" si="91"/>
        <v/>
      </c>
      <c r="CB128" t="str">
        <f t="shared" si="91"/>
        <v/>
      </c>
      <c r="CC128" t="str">
        <f t="shared" si="91"/>
        <v/>
      </c>
      <c r="CD128" t="str">
        <f t="shared" si="91"/>
        <v/>
      </c>
      <c r="CE128">
        <f t="shared" si="91"/>
        <v>10.843739036209005</v>
      </c>
      <c r="CF128">
        <f t="shared" si="91"/>
        <v>10.816490940696458</v>
      </c>
      <c r="CI128" t="str">
        <f t="shared" si="58"/>
        <v/>
      </c>
      <c r="CJ128" t="str">
        <f t="shared" si="58"/>
        <v/>
      </c>
      <c r="CK128" t="str">
        <f t="shared" si="58"/>
        <v/>
      </c>
      <c r="CL128" t="str">
        <f t="shared" si="58"/>
        <v/>
      </c>
      <c r="CM128" t="str">
        <f t="shared" si="58"/>
        <v/>
      </c>
      <c r="CN128" t="str">
        <f t="shared" si="58"/>
        <v/>
      </c>
      <c r="CO128">
        <f t="shared" si="58"/>
        <v>10.816490940696458</v>
      </c>
      <c r="CQ128">
        <f t="shared" si="69"/>
        <v>10.816490940696458</v>
      </c>
      <c r="CW128" t="str">
        <f t="shared" si="92"/>
        <v/>
      </c>
      <c r="CX128" t="str">
        <f t="shared" si="92"/>
        <v/>
      </c>
      <c r="CY128" t="str">
        <f t="shared" si="92"/>
        <v/>
      </c>
      <c r="CZ128" t="str">
        <f t="shared" si="92"/>
        <v/>
      </c>
      <c r="DA128" t="str">
        <f t="shared" si="92"/>
        <v/>
      </c>
      <c r="DB128" t="str">
        <f t="shared" si="92"/>
        <v/>
      </c>
      <c r="DC128">
        <f t="shared" si="92"/>
        <v>0.13827310258369074</v>
      </c>
      <c r="DD128">
        <f t="shared" si="92"/>
        <v>3.616717378239602E-2</v>
      </c>
      <c r="DE128" t="str">
        <f t="shared" si="71"/>
        <v/>
      </c>
      <c r="DI128" t="str">
        <f t="shared" si="59"/>
        <v/>
      </c>
      <c r="DJ128" t="str">
        <f t="shared" si="59"/>
        <v/>
      </c>
      <c r="DK128" t="str">
        <f t="shared" si="59"/>
        <v/>
      </c>
      <c r="DL128" t="str">
        <f t="shared" si="59"/>
        <v/>
      </c>
      <c r="DM128" t="str">
        <f t="shared" si="59"/>
        <v/>
      </c>
      <c r="DN128">
        <f t="shared" si="59"/>
        <v>0.13827310258369074</v>
      </c>
      <c r="DO128">
        <f t="shared" si="59"/>
        <v>5.8778926223655548E-2</v>
      </c>
      <c r="DS128" t="str">
        <f t="shared" si="60"/>
        <v/>
      </c>
      <c r="DT128" t="str">
        <f t="shared" si="60"/>
        <v/>
      </c>
      <c r="DU128" t="str">
        <f t="shared" si="60"/>
        <v/>
      </c>
      <c r="DV128" t="str">
        <f t="shared" si="60"/>
        <v/>
      </c>
      <c r="DW128" t="str">
        <f t="shared" si="60"/>
        <v/>
      </c>
      <c r="DX128" t="str">
        <f t="shared" si="60"/>
        <v/>
      </c>
      <c r="DY128">
        <f t="shared" si="60"/>
        <v>5.8778926223655548E-2</v>
      </c>
      <c r="EA128">
        <f t="shared" si="78"/>
        <v>5.8778926223655548E-2</v>
      </c>
      <c r="EC128">
        <f t="shared" si="79"/>
        <v>10.790456744143221</v>
      </c>
      <c r="ED128">
        <f t="shared" si="80"/>
        <v>10.832971183904212</v>
      </c>
      <c r="EE128">
        <f t="shared" si="81"/>
        <v>10.76907105789773</v>
      </c>
      <c r="EF128">
        <v>-0.44291718522001133</v>
      </c>
      <c r="EG128">
        <v>0.2803767313653539</v>
      </c>
      <c r="EH128">
        <v>-0.80674972894695673</v>
      </c>
      <c r="EJ128">
        <f t="shared" ca="1" si="93"/>
        <v>-0.25379566017011101</v>
      </c>
      <c r="EK128">
        <f t="shared" ca="1" si="93"/>
        <v>-0.85935996189561237</v>
      </c>
      <c r="EL128">
        <f t="shared" ca="1" si="93"/>
        <v>0.32532246406815823</v>
      </c>
      <c r="EM128">
        <f t="shared" ca="1" si="82"/>
        <v>1</v>
      </c>
      <c r="EN128">
        <f t="shared" ca="1" si="82"/>
        <v>1</v>
      </c>
      <c r="EO128">
        <f t="shared" ca="1" si="82"/>
        <v>2</v>
      </c>
    </row>
    <row r="129" spans="1:145">
      <c r="A129">
        <v>110</v>
      </c>
      <c r="B129">
        <f t="shared" si="73"/>
        <v>29.2421875</v>
      </c>
      <c r="C129">
        <f t="shared" si="74"/>
        <v>0.12092937964470721</v>
      </c>
      <c r="D129">
        <f t="shared" si="75"/>
        <v>10.863993773438372</v>
      </c>
      <c r="E129">
        <f t="shared" si="76"/>
        <v>6.0602145869143011E-2</v>
      </c>
      <c r="H129">
        <v>1.5289000000000001E-2</v>
      </c>
      <c r="I129">
        <v>6.0632970000000004</v>
      </c>
      <c r="J129">
        <v>1.087183</v>
      </c>
      <c r="K129">
        <v>8.456099</v>
      </c>
      <c r="L129">
        <v>1.9215340000000001</v>
      </c>
      <c r="M129">
        <v>2.444232</v>
      </c>
      <c r="N129">
        <v>1.087183</v>
      </c>
      <c r="O129">
        <v>3.2111239999999999</v>
      </c>
      <c r="P129">
        <v>2.444232</v>
      </c>
      <c r="R129">
        <v>6.9232149999999999</v>
      </c>
      <c r="S129">
        <v>3.5159639999999999</v>
      </c>
      <c r="T129">
        <v>2.96271</v>
      </c>
      <c r="W129">
        <f t="shared" si="77"/>
        <v>-1.5289000000000001E-2</v>
      </c>
      <c r="X129">
        <f t="shared" si="84"/>
        <v>6.0480080000000003</v>
      </c>
      <c r="Y129">
        <f t="shared" si="84"/>
        <v>1.0718939999999999</v>
      </c>
      <c r="Z129">
        <f t="shared" si="84"/>
        <v>8.4408100000000008</v>
      </c>
      <c r="AA129">
        <f t="shared" ref="AA129:AI147" si="94">IF(L129="","",L129+$W129)</f>
        <v>1.906245</v>
      </c>
      <c r="AB129">
        <f t="shared" si="94"/>
        <v>2.4289429999999999</v>
      </c>
      <c r="AC129">
        <f t="shared" si="94"/>
        <v>1.0718939999999999</v>
      </c>
      <c r="AD129">
        <f t="shared" si="94"/>
        <v>3.1958349999999998</v>
      </c>
      <c r="AE129">
        <f t="shared" si="94"/>
        <v>2.4289429999999999</v>
      </c>
      <c r="AF129" t="str">
        <f t="shared" si="94"/>
        <v/>
      </c>
      <c r="AG129">
        <f t="shared" si="83"/>
        <v>6.9079259999999998</v>
      </c>
      <c r="AH129">
        <f t="shared" si="83"/>
        <v>3.5006749999999998</v>
      </c>
      <c r="AI129">
        <f t="shared" si="83"/>
        <v>2.9474209999999998</v>
      </c>
      <c r="AM129" t="str">
        <f t="shared" si="88"/>
        <v/>
      </c>
      <c r="AN129" t="str">
        <f t="shared" si="88"/>
        <v/>
      </c>
      <c r="AO129" t="str">
        <f t="shared" si="88"/>
        <v/>
      </c>
      <c r="AP129" t="str">
        <f t="shared" si="88"/>
        <v/>
      </c>
      <c r="AQ129" t="str">
        <f t="shared" si="88"/>
        <v/>
      </c>
      <c r="AR129" t="str">
        <f t="shared" si="88"/>
        <v/>
      </c>
      <c r="AS129">
        <f t="shared" si="88"/>
        <v>3.1958349999999998</v>
      </c>
      <c r="AT129">
        <f t="shared" si="88"/>
        <v>2.4289429999999999</v>
      </c>
      <c r="AW129" t="str">
        <f t="shared" si="89"/>
        <v/>
      </c>
      <c r="AX129" t="str">
        <f t="shared" si="89"/>
        <v/>
      </c>
      <c r="AY129" t="str">
        <f t="shared" si="89"/>
        <v/>
      </c>
      <c r="AZ129" t="str">
        <f t="shared" si="89"/>
        <v/>
      </c>
      <c r="BA129" t="str">
        <f t="shared" si="89"/>
        <v/>
      </c>
      <c r="BB129" t="str">
        <f t="shared" si="89"/>
        <v/>
      </c>
      <c r="BC129">
        <f t="shared" si="89"/>
        <v>10.898596297045597</v>
      </c>
      <c r="BD129">
        <f t="shared" si="89"/>
        <v>10.855134203373618</v>
      </c>
      <c r="BG129">
        <f t="shared" si="90"/>
        <v>0</v>
      </c>
      <c r="BH129">
        <f t="shared" si="90"/>
        <v>0</v>
      </c>
      <c r="BI129">
        <f t="shared" si="90"/>
        <v>0</v>
      </c>
      <c r="BJ129">
        <f t="shared" si="90"/>
        <v>0</v>
      </c>
      <c r="BK129">
        <f t="shared" si="90"/>
        <v>0</v>
      </c>
      <c r="BL129">
        <f t="shared" si="90"/>
        <v>0</v>
      </c>
      <c r="BM129">
        <f t="shared" si="90"/>
        <v>4.448237791415699E-2</v>
      </c>
      <c r="BN129">
        <f t="shared" si="90"/>
        <v>0.17373332121425697</v>
      </c>
      <c r="BQ129">
        <f t="shared" si="57"/>
        <v>0</v>
      </c>
      <c r="BR129">
        <f t="shared" si="57"/>
        <v>0</v>
      </c>
      <c r="BS129">
        <f t="shared" si="57"/>
        <v>0</v>
      </c>
      <c r="BT129">
        <f t="shared" si="57"/>
        <v>0</v>
      </c>
      <c r="BU129">
        <f t="shared" si="57"/>
        <v>0</v>
      </c>
      <c r="BV129">
        <f t="shared" si="57"/>
        <v>4.448237791415699E-2</v>
      </c>
      <c r="BW129">
        <f t="shared" si="57"/>
        <v>0.21821569912841396</v>
      </c>
      <c r="BZ129" t="str">
        <f t="shared" si="91"/>
        <v/>
      </c>
      <c r="CA129" t="str">
        <f t="shared" si="91"/>
        <v/>
      </c>
      <c r="CB129" t="str">
        <f t="shared" si="91"/>
        <v/>
      </c>
      <c r="CC129" t="str">
        <f t="shared" si="91"/>
        <v/>
      </c>
      <c r="CD129" t="str">
        <f t="shared" si="91"/>
        <v/>
      </c>
      <c r="CE129">
        <f t="shared" si="91"/>
        <v>10.898596297045597</v>
      </c>
      <c r="CF129">
        <f t="shared" si="91"/>
        <v>10.863993773438372</v>
      </c>
      <c r="CI129" t="str">
        <f t="shared" si="58"/>
        <v/>
      </c>
      <c r="CJ129" t="str">
        <f t="shared" si="58"/>
        <v/>
      </c>
      <c r="CK129" t="str">
        <f t="shared" si="58"/>
        <v/>
      </c>
      <c r="CL129" t="str">
        <f t="shared" si="58"/>
        <v/>
      </c>
      <c r="CM129" t="str">
        <f t="shared" si="58"/>
        <v/>
      </c>
      <c r="CN129" t="str">
        <f t="shared" si="58"/>
        <v/>
      </c>
      <c r="CO129">
        <f t="shared" si="58"/>
        <v>10.863993773438372</v>
      </c>
      <c r="CQ129">
        <f t="shared" si="69"/>
        <v>10.863993773438372</v>
      </c>
      <c r="CW129" t="str">
        <f t="shared" si="92"/>
        <v/>
      </c>
      <c r="CX129" t="str">
        <f t="shared" si="92"/>
        <v/>
      </c>
      <c r="CY129" t="str">
        <f t="shared" si="92"/>
        <v/>
      </c>
      <c r="CZ129" t="str">
        <f t="shared" si="92"/>
        <v/>
      </c>
      <c r="DA129" t="str">
        <f t="shared" si="92"/>
        <v/>
      </c>
      <c r="DB129" t="str">
        <f t="shared" si="92"/>
        <v/>
      </c>
      <c r="DC129">
        <f t="shared" si="92"/>
        <v>0.15503868081853647</v>
      </c>
      <c r="DD129">
        <f t="shared" si="92"/>
        <v>3.6422779428885901E-2</v>
      </c>
      <c r="DE129" t="str">
        <f t="shared" si="71"/>
        <v/>
      </c>
      <c r="DI129" t="str">
        <f t="shared" si="59"/>
        <v/>
      </c>
      <c r="DJ129" t="str">
        <f t="shared" si="59"/>
        <v/>
      </c>
      <c r="DK129" t="str">
        <f t="shared" si="59"/>
        <v/>
      </c>
      <c r="DL129" t="str">
        <f t="shared" si="59"/>
        <v/>
      </c>
      <c r="DM129" t="str">
        <f t="shared" si="59"/>
        <v/>
      </c>
      <c r="DN129">
        <f t="shared" si="59"/>
        <v>0.15503868081853647</v>
      </c>
      <c r="DO129">
        <f t="shared" si="59"/>
        <v>6.0602145869143011E-2</v>
      </c>
      <c r="DS129" t="str">
        <f t="shared" si="60"/>
        <v/>
      </c>
      <c r="DT129" t="str">
        <f t="shared" si="60"/>
        <v/>
      </c>
      <c r="DU129" t="str">
        <f t="shared" si="60"/>
        <v/>
      </c>
      <c r="DV129" t="str">
        <f t="shared" si="60"/>
        <v/>
      </c>
      <c r="DW129" t="str">
        <f t="shared" si="60"/>
        <v/>
      </c>
      <c r="DX129" t="str">
        <f t="shared" si="60"/>
        <v/>
      </c>
      <c r="DY129">
        <f t="shared" si="60"/>
        <v>6.0602145869143011E-2</v>
      </c>
      <c r="EA129">
        <f t="shared" si="78"/>
        <v>6.0602145869143011E-2</v>
      </c>
      <c r="EC129">
        <f t="shared" si="79"/>
        <v>10.870711462189245</v>
      </c>
      <c r="ED129">
        <f t="shared" si="80"/>
        <v>10.871829492491031</v>
      </c>
      <c r="EE129">
        <f t="shared" si="81"/>
        <v>10.922203697654902</v>
      </c>
      <c r="EF129">
        <v>0.11084902447808342</v>
      </c>
      <c r="EG129">
        <v>0.12929771611683705</v>
      </c>
      <c r="EH129">
        <v>0.96052579296815788</v>
      </c>
      <c r="EJ129">
        <f t="shared" ca="1" si="93"/>
        <v>-0.40827179504360889</v>
      </c>
      <c r="EK129">
        <f t="shared" ca="1" si="93"/>
        <v>-0.35230543158991479</v>
      </c>
      <c r="EL129">
        <f t="shared" ca="1" si="93"/>
        <v>0.35176562089150365</v>
      </c>
      <c r="EM129">
        <f t="shared" ca="1" si="82"/>
        <v>1</v>
      </c>
      <c r="EN129">
        <f t="shared" ca="1" si="82"/>
        <v>1</v>
      </c>
      <c r="EO129">
        <f t="shared" ca="1" si="82"/>
        <v>2</v>
      </c>
    </row>
    <row r="130" spans="1:145">
      <c r="A130">
        <v>111</v>
      </c>
      <c r="B130">
        <f t="shared" si="73"/>
        <v>29.4453125</v>
      </c>
      <c r="C130">
        <f t="shared" si="74"/>
        <v>0.12092937964470721</v>
      </c>
      <c r="D130">
        <f t="shared" si="75"/>
        <v>10.895939829540316</v>
      </c>
      <c r="E130">
        <f t="shared" si="76"/>
        <v>6.2270336617703329E-2</v>
      </c>
      <c r="H130">
        <v>1.4985E-2</v>
      </c>
      <c r="I130">
        <v>6.0630800000000002</v>
      </c>
      <c r="J130">
        <v>1.0868119999999999</v>
      </c>
      <c r="K130">
        <v>8.4561879999999991</v>
      </c>
      <c r="L130">
        <v>1.9211879999999999</v>
      </c>
      <c r="M130">
        <v>2.4389750000000001</v>
      </c>
      <c r="N130">
        <v>1.0868119999999999</v>
      </c>
      <c r="O130">
        <v>3.2087140000000001</v>
      </c>
      <c r="P130">
        <v>2.4389750000000001</v>
      </c>
      <c r="R130">
        <v>6.9227410000000003</v>
      </c>
      <c r="S130">
        <v>3.5153690000000002</v>
      </c>
      <c r="T130">
        <v>2.9624640000000002</v>
      </c>
      <c r="W130">
        <f t="shared" si="77"/>
        <v>-1.4985E-2</v>
      </c>
      <c r="X130">
        <f t="shared" ref="X130:Z147" si="95">IF(I130="","",I130+$W130)</f>
        <v>6.048095</v>
      </c>
      <c r="Y130">
        <f t="shared" si="95"/>
        <v>1.0718269999999999</v>
      </c>
      <c r="Z130">
        <f t="shared" si="95"/>
        <v>8.4412029999999998</v>
      </c>
      <c r="AA130">
        <f t="shared" si="94"/>
        <v>1.9062029999999999</v>
      </c>
      <c r="AB130">
        <f t="shared" si="94"/>
        <v>2.4239900000000003</v>
      </c>
      <c r="AC130">
        <f t="shared" si="94"/>
        <v>1.0718269999999999</v>
      </c>
      <c r="AD130">
        <f t="shared" si="94"/>
        <v>3.1937290000000003</v>
      </c>
      <c r="AE130">
        <f t="shared" si="94"/>
        <v>2.4239900000000003</v>
      </c>
      <c r="AF130" t="str">
        <f t="shared" si="94"/>
        <v/>
      </c>
      <c r="AG130">
        <f t="shared" si="83"/>
        <v>6.907756</v>
      </c>
      <c r="AH130">
        <f t="shared" si="83"/>
        <v>3.5003840000000004</v>
      </c>
      <c r="AI130">
        <f t="shared" si="83"/>
        <v>2.9474790000000004</v>
      </c>
      <c r="AM130" t="str">
        <f t="shared" si="88"/>
        <v/>
      </c>
      <c r="AN130" t="str">
        <f t="shared" si="88"/>
        <v/>
      </c>
      <c r="AO130" t="str">
        <f t="shared" si="88"/>
        <v/>
      </c>
      <c r="AP130" t="str">
        <f t="shared" si="88"/>
        <v/>
      </c>
      <c r="AQ130" t="str">
        <f t="shared" si="88"/>
        <v/>
      </c>
      <c r="AR130" t="str">
        <f t="shared" si="88"/>
        <v/>
      </c>
      <c r="AS130">
        <f t="shared" si="88"/>
        <v>3.1937290000000003</v>
      </c>
      <c r="AT130">
        <f t="shared" si="88"/>
        <v>2.4239900000000003</v>
      </c>
      <c r="AW130" t="str">
        <f t="shared" si="89"/>
        <v/>
      </c>
      <c r="AX130" t="str">
        <f t="shared" si="89"/>
        <v/>
      </c>
      <c r="AY130" t="str">
        <f t="shared" si="89"/>
        <v/>
      </c>
      <c r="AZ130" t="str">
        <f t="shared" si="89"/>
        <v/>
      </c>
      <c r="BA130" t="str">
        <f t="shared" si="89"/>
        <v/>
      </c>
      <c r="BB130" t="str">
        <f t="shared" si="89"/>
        <v/>
      </c>
      <c r="BC130">
        <f t="shared" si="89"/>
        <v>10.948411356937854</v>
      </c>
      <c r="BD130">
        <f t="shared" si="89"/>
        <v>10.883735257980389</v>
      </c>
      <c r="BG130">
        <f t="shared" si="90"/>
        <v>0</v>
      </c>
      <c r="BH130">
        <f t="shared" si="90"/>
        <v>0</v>
      </c>
      <c r="BI130">
        <f t="shared" si="90"/>
        <v>0</v>
      </c>
      <c r="BJ130">
        <f t="shared" si="90"/>
        <v>0</v>
      </c>
      <c r="BK130">
        <f t="shared" si="90"/>
        <v>0</v>
      </c>
      <c r="BL130">
        <f t="shared" si="90"/>
        <v>0</v>
      </c>
      <c r="BM130">
        <f t="shared" si="90"/>
        <v>4.0135743607765492E-2</v>
      </c>
      <c r="BN130">
        <f t="shared" si="90"/>
        <v>0.17255696031557588</v>
      </c>
      <c r="BQ130">
        <f t="shared" si="57"/>
        <v>0</v>
      </c>
      <c r="BR130">
        <f t="shared" si="57"/>
        <v>0</v>
      </c>
      <c r="BS130">
        <f t="shared" si="57"/>
        <v>0</v>
      </c>
      <c r="BT130">
        <f t="shared" si="57"/>
        <v>0</v>
      </c>
      <c r="BU130">
        <f t="shared" si="57"/>
        <v>0</v>
      </c>
      <c r="BV130">
        <f t="shared" si="57"/>
        <v>4.0135743607765492E-2</v>
      </c>
      <c r="BW130">
        <f t="shared" si="57"/>
        <v>0.21269270392334139</v>
      </c>
      <c r="BZ130" t="str">
        <f t="shared" si="91"/>
        <v/>
      </c>
      <c r="CA130" t="str">
        <f t="shared" si="91"/>
        <v/>
      </c>
      <c r="CB130" t="str">
        <f t="shared" si="91"/>
        <v/>
      </c>
      <c r="CC130" t="str">
        <f t="shared" si="91"/>
        <v/>
      </c>
      <c r="CD130" t="str">
        <f t="shared" si="91"/>
        <v/>
      </c>
      <c r="CE130">
        <f t="shared" si="91"/>
        <v>10.948411356937854</v>
      </c>
      <c r="CF130">
        <f t="shared" si="91"/>
        <v>10.895939829540316</v>
      </c>
      <c r="CI130" t="str">
        <f t="shared" si="58"/>
        <v/>
      </c>
      <c r="CJ130" t="str">
        <f t="shared" si="58"/>
        <v/>
      </c>
      <c r="CK130" t="str">
        <f t="shared" si="58"/>
        <v/>
      </c>
      <c r="CL130" t="str">
        <f t="shared" si="58"/>
        <v/>
      </c>
      <c r="CM130" t="str">
        <f t="shared" si="58"/>
        <v/>
      </c>
      <c r="CN130" t="str">
        <f t="shared" si="58"/>
        <v/>
      </c>
      <c r="CO130">
        <f t="shared" si="58"/>
        <v>10.895939829540316</v>
      </c>
      <c r="CQ130">
        <f t="shared" si="69"/>
        <v>10.895939829540316</v>
      </c>
      <c r="CW130" t="str">
        <f t="shared" si="92"/>
        <v/>
      </c>
      <c r="CX130" t="str">
        <f t="shared" si="92"/>
        <v/>
      </c>
      <c r="CY130" t="str">
        <f t="shared" si="92"/>
        <v/>
      </c>
      <c r="CZ130" t="str">
        <f t="shared" si="92"/>
        <v/>
      </c>
      <c r="DA130" t="str">
        <f t="shared" si="92"/>
        <v/>
      </c>
      <c r="DB130" t="str">
        <f t="shared" si="92"/>
        <v/>
      </c>
      <c r="DC130">
        <f t="shared" si="92"/>
        <v>0.1722301854458454</v>
      </c>
      <c r="DD130">
        <f t="shared" si="92"/>
        <v>3.6694316434896519E-2</v>
      </c>
      <c r="DE130" t="str">
        <f t="shared" si="71"/>
        <v/>
      </c>
      <c r="DI130" t="str">
        <f t="shared" si="59"/>
        <v/>
      </c>
      <c r="DJ130" t="str">
        <f t="shared" si="59"/>
        <v/>
      </c>
      <c r="DK130" t="str">
        <f t="shared" si="59"/>
        <v/>
      </c>
      <c r="DL130" t="str">
        <f t="shared" si="59"/>
        <v/>
      </c>
      <c r="DM130" t="str">
        <f t="shared" si="59"/>
        <v/>
      </c>
      <c r="DN130">
        <f t="shared" si="59"/>
        <v>0.1722301854458454</v>
      </c>
      <c r="DO130">
        <f t="shared" si="59"/>
        <v>6.2270336617703329E-2</v>
      </c>
      <c r="DS130" t="str">
        <f t="shared" si="60"/>
        <v/>
      </c>
      <c r="DT130" t="str">
        <f t="shared" si="60"/>
        <v/>
      </c>
      <c r="DU130" t="str">
        <f t="shared" si="60"/>
        <v/>
      </c>
      <c r="DV130" t="str">
        <f t="shared" si="60"/>
        <v/>
      </c>
      <c r="DW130" t="str">
        <f t="shared" si="60"/>
        <v/>
      </c>
      <c r="DX130" t="str">
        <f t="shared" si="60"/>
        <v/>
      </c>
      <c r="DY130">
        <f t="shared" si="60"/>
        <v>6.2270336617703329E-2</v>
      </c>
      <c r="EA130">
        <f t="shared" si="78"/>
        <v>6.2270336617703329E-2</v>
      </c>
      <c r="EC130">
        <f t="shared" si="79"/>
        <v>10.925170426772851</v>
      </c>
      <c r="ED130">
        <f t="shared" si="80"/>
        <v>10.883934659747176</v>
      </c>
      <c r="EE130">
        <f t="shared" si="81"/>
        <v>10.936522670766458</v>
      </c>
      <c r="EF130">
        <v>0.46941447276880521</v>
      </c>
      <c r="EG130">
        <v>-0.19279114977077672</v>
      </c>
      <c r="EH130">
        <v>0.65172028015992012</v>
      </c>
      <c r="EJ130">
        <f t="shared" ca="1" si="93"/>
        <v>-0.96103061497086939</v>
      </c>
      <c r="EK130">
        <f t="shared" ca="1" si="93"/>
        <v>0.32793455759343426</v>
      </c>
      <c r="EL130">
        <f t="shared" ca="1" si="93"/>
        <v>0.3001526087299774</v>
      </c>
      <c r="EM130">
        <f t="shared" ca="1" si="82"/>
        <v>1</v>
      </c>
      <c r="EN130">
        <f t="shared" ca="1" si="82"/>
        <v>2</v>
      </c>
      <c r="EO130">
        <f t="shared" ca="1" si="82"/>
        <v>2</v>
      </c>
    </row>
    <row r="131" spans="1:145">
      <c r="A131">
        <v>112</v>
      </c>
      <c r="B131">
        <f t="shared" si="73"/>
        <v>29.6484375</v>
      </c>
      <c r="C131">
        <f t="shared" si="74"/>
        <v>0.12092937964470721</v>
      </c>
      <c r="D131">
        <f t="shared" si="75"/>
        <v>10.932080019373712</v>
      </c>
      <c r="E131">
        <f t="shared" si="76"/>
        <v>6.3821903718510792E-2</v>
      </c>
      <c r="H131">
        <v>1.4748000000000001E-2</v>
      </c>
      <c r="I131">
        <v>6.063415</v>
      </c>
      <c r="J131">
        <v>1.0866450000000001</v>
      </c>
      <c r="K131">
        <v>8.456626</v>
      </c>
      <c r="L131">
        <v>1.9211149999999999</v>
      </c>
      <c r="M131">
        <v>2.4323760000000001</v>
      </c>
      <c r="N131">
        <v>1.0866450000000001</v>
      </c>
      <c r="O131">
        <v>3.2071160000000001</v>
      </c>
      <c r="P131">
        <v>2.4323760000000001</v>
      </c>
      <c r="R131">
        <v>6.9228509999999996</v>
      </c>
      <c r="S131">
        <v>3.5145460000000002</v>
      </c>
      <c r="T131">
        <v>2.9620220000000002</v>
      </c>
      <c r="W131">
        <f t="shared" si="77"/>
        <v>-1.4748000000000001E-2</v>
      </c>
      <c r="X131">
        <f t="shared" si="95"/>
        <v>6.048667</v>
      </c>
      <c r="Y131">
        <f t="shared" si="95"/>
        <v>1.0718970000000001</v>
      </c>
      <c r="Z131">
        <f t="shared" si="95"/>
        <v>8.4418779999999991</v>
      </c>
      <c r="AA131">
        <f t="shared" si="94"/>
        <v>1.9063669999999999</v>
      </c>
      <c r="AB131">
        <f t="shared" si="94"/>
        <v>2.4176280000000001</v>
      </c>
      <c r="AC131">
        <f t="shared" si="94"/>
        <v>1.0718970000000001</v>
      </c>
      <c r="AD131">
        <f t="shared" si="94"/>
        <v>3.1923680000000001</v>
      </c>
      <c r="AE131">
        <f t="shared" si="94"/>
        <v>2.4176280000000001</v>
      </c>
      <c r="AF131" t="str">
        <f t="shared" si="94"/>
        <v/>
      </c>
      <c r="AG131">
        <f t="shared" si="83"/>
        <v>6.9081029999999997</v>
      </c>
      <c r="AH131">
        <f t="shared" si="83"/>
        <v>3.4997980000000002</v>
      </c>
      <c r="AI131">
        <f t="shared" si="83"/>
        <v>2.9472740000000002</v>
      </c>
      <c r="AM131" t="str">
        <f t="shared" si="88"/>
        <v/>
      </c>
      <c r="AN131" t="str">
        <f t="shared" si="88"/>
        <v/>
      </c>
      <c r="AO131" t="str">
        <f t="shared" si="88"/>
        <v/>
      </c>
      <c r="AP131" t="str">
        <f t="shared" si="88"/>
        <v/>
      </c>
      <c r="AQ131" t="str">
        <f t="shared" si="88"/>
        <v/>
      </c>
      <c r="AR131" t="str">
        <f t="shared" si="88"/>
        <v/>
      </c>
      <c r="AS131">
        <f t="shared" si="88"/>
        <v>3.1923680000000001</v>
      </c>
      <c r="AT131">
        <f t="shared" si="88"/>
        <v>2.4176280000000001</v>
      </c>
      <c r="AW131" t="str">
        <f t="shared" si="89"/>
        <v/>
      </c>
      <c r="AX131" t="str">
        <f t="shared" si="89"/>
        <v/>
      </c>
      <c r="AY131" t="str">
        <f t="shared" si="89"/>
        <v/>
      </c>
      <c r="AZ131" t="str">
        <f t="shared" si="89"/>
        <v/>
      </c>
      <c r="BA131" t="str">
        <f t="shared" si="89"/>
        <v/>
      </c>
      <c r="BB131" t="str">
        <f t="shared" si="89"/>
        <v/>
      </c>
      <c r="BC131">
        <f t="shared" si="89"/>
        <v>10.983578159388987</v>
      </c>
      <c r="BD131">
        <f t="shared" si="89"/>
        <v>10.920814615273581</v>
      </c>
      <c r="BG131">
        <f t="shared" si="90"/>
        <v>0</v>
      </c>
      <c r="BH131">
        <f t="shared" si="90"/>
        <v>0</v>
      </c>
      <c r="BI131">
        <f t="shared" si="90"/>
        <v>0</v>
      </c>
      <c r="BJ131">
        <f t="shared" si="90"/>
        <v>0</v>
      </c>
      <c r="BK131">
        <f t="shared" si="90"/>
        <v>0</v>
      </c>
      <c r="BL131">
        <f t="shared" si="90"/>
        <v>0</v>
      </c>
      <c r="BM131">
        <f t="shared" si="90"/>
        <v>3.7297685683749207E-2</v>
      </c>
      <c r="BN131">
        <f t="shared" si="90"/>
        <v>0.17050089126984416</v>
      </c>
      <c r="BQ131">
        <f t="shared" si="57"/>
        <v>0</v>
      </c>
      <c r="BR131">
        <f t="shared" si="57"/>
        <v>0</v>
      </c>
      <c r="BS131">
        <f t="shared" si="57"/>
        <v>0</v>
      </c>
      <c r="BT131">
        <f t="shared" si="57"/>
        <v>0</v>
      </c>
      <c r="BU131">
        <f t="shared" si="57"/>
        <v>0</v>
      </c>
      <c r="BV131">
        <f t="shared" si="57"/>
        <v>3.7297685683749207E-2</v>
      </c>
      <c r="BW131">
        <f t="shared" si="57"/>
        <v>0.20779857695359338</v>
      </c>
      <c r="BZ131" t="str">
        <f t="shared" si="91"/>
        <v/>
      </c>
      <c r="CA131" t="str">
        <f t="shared" si="91"/>
        <v/>
      </c>
      <c r="CB131" t="str">
        <f t="shared" si="91"/>
        <v/>
      </c>
      <c r="CC131" t="str">
        <f t="shared" si="91"/>
        <v/>
      </c>
      <c r="CD131" t="str">
        <f t="shared" si="91"/>
        <v/>
      </c>
      <c r="CE131">
        <f t="shared" si="91"/>
        <v>10.983578159388987</v>
      </c>
      <c r="CF131">
        <f t="shared" si="91"/>
        <v>10.932080019373712</v>
      </c>
      <c r="CI131" t="str">
        <f t="shared" si="58"/>
        <v/>
      </c>
      <c r="CJ131" t="str">
        <f t="shared" si="58"/>
        <v/>
      </c>
      <c r="CK131" t="str">
        <f t="shared" si="58"/>
        <v/>
      </c>
      <c r="CL131" t="str">
        <f t="shared" si="58"/>
        <v/>
      </c>
      <c r="CM131" t="str">
        <f t="shared" si="58"/>
        <v/>
      </c>
      <c r="CN131" t="str">
        <f t="shared" si="58"/>
        <v/>
      </c>
      <c r="CO131">
        <f t="shared" si="58"/>
        <v>10.932080019373712</v>
      </c>
      <c r="CQ131">
        <f t="shared" si="69"/>
        <v>10.932080019373712</v>
      </c>
      <c r="CW131" t="str">
        <f t="shared" si="92"/>
        <v/>
      </c>
      <c r="CX131" t="str">
        <f t="shared" si="92"/>
        <v/>
      </c>
      <c r="CY131" t="str">
        <f t="shared" si="92"/>
        <v/>
      </c>
      <c r="CZ131" t="str">
        <f t="shared" si="92"/>
        <v/>
      </c>
      <c r="DA131" t="str">
        <f t="shared" si="92"/>
        <v/>
      </c>
      <c r="DB131" t="str">
        <f t="shared" si="92"/>
        <v/>
      </c>
      <c r="DC131">
        <f t="shared" si="92"/>
        <v>0.18562001376837919</v>
      </c>
      <c r="DD131">
        <f t="shared" si="92"/>
        <v>3.7178127303729366E-2</v>
      </c>
      <c r="DE131" t="str">
        <f t="shared" si="71"/>
        <v/>
      </c>
      <c r="DI131" t="str">
        <f t="shared" si="59"/>
        <v/>
      </c>
      <c r="DJ131" t="str">
        <f t="shared" si="59"/>
        <v/>
      </c>
      <c r="DK131" t="str">
        <f t="shared" si="59"/>
        <v/>
      </c>
      <c r="DL131" t="str">
        <f t="shared" si="59"/>
        <v/>
      </c>
      <c r="DM131" t="str">
        <f t="shared" si="59"/>
        <v/>
      </c>
      <c r="DN131">
        <f t="shared" si="59"/>
        <v>0.18562001376837919</v>
      </c>
      <c r="DO131">
        <f t="shared" si="59"/>
        <v>6.3821903718510792E-2</v>
      </c>
      <c r="DS131" t="str">
        <f t="shared" si="60"/>
        <v/>
      </c>
      <c r="DT131" t="str">
        <f t="shared" si="60"/>
        <v/>
      </c>
      <c r="DU131" t="str">
        <f t="shared" si="60"/>
        <v/>
      </c>
      <c r="DV131" t="str">
        <f t="shared" si="60"/>
        <v/>
      </c>
      <c r="DW131" t="str">
        <f t="shared" si="60"/>
        <v/>
      </c>
      <c r="DX131" t="str">
        <f t="shared" si="60"/>
        <v/>
      </c>
      <c r="DY131">
        <f t="shared" si="60"/>
        <v>6.3821903718510792E-2</v>
      </c>
      <c r="EA131">
        <f t="shared" si="78"/>
        <v>6.3821903718510792E-2</v>
      </c>
      <c r="EC131">
        <f t="shared" si="79"/>
        <v>10.914008707390012</v>
      </c>
      <c r="ED131">
        <f t="shared" si="80"/>
        <v>10.948960320896283</v>
      </c>
      <c r="EE131">
        <f t="shared" si="81"/>
        <v>10.993732658931087</v>
      </c>
      <c r="EF131">
        <v>-0.28315219275508308</v>
      </c>
      <c r="EG131">
        <v>0.26449072401571871</v>
      </c>
      <c r="EH131">
        <v>0.96601066350663556</v>
      </c>
      <c r="EJ131">
        <f t="shared" ca="1" si="93"/>
        <v>-0.93011444335937021</v>
      </c>
      <c r="EK131">
        <f t="shared" ca="1" si="93"/>
        <v>0.50367891252594688</v>
      </c>
      <c r="EL131">
        <f t="shared" ca="1" si="93"/>
        <v>0.78363104347283452</v>
      </c>
      <c r="EM131">
        <f t="shared" ca="1" si="82"/>
        <v>1</v>
      </c>
      <c r="EN131">
        <f t="shared" ca="1" si="82"/>
        <v>2</v>
      </c>
      <c r="EO131">
        <f t="shared" ca="1" si="82"/>
        <v>2</v>
      </c>
    </row>
    <row r="132" spans="1:145">
      <c r="A132">
        <v>113</v>
      </c>
      <c r="B132">
        <f t="shared" si="73"/>
        <v>29.8515625</v>
      </c>
      <c r="C132">
        <f t="shared" si="74"/>
        <v>0.12092937964470721</v>
      </c>
      <c r="D132">
        <f t="shared" si="75"/>
        <v>10.967201217298751</v>
      </c>
      <c r="E132">
        <f t="shared" si="76"/>
        <v>6.5288598994343042E-2</v>
      </c>
      <c r="H132">
        <v>1.4149999999999999E-2</v>
      </c>
      <c r="I132">
        <v>6.0647130000000002</v>
      </c>
      <c r="J132">
        <v>1.0862400000000001</v>
      </c>
      <c r="K132">
        <v>8.4568739999999991</v>
      </c>
      <c r="L132">
        <v>1.9209309999999999</v>
      </c>
      <c r="M132">
        <v>2.4253209999999998</v>
      </c>
      <c r="N132">
        <v>1.0862400000000001</v>
      </c>
      <c r="O132">
        <v>3.2057020000000001</v>
      </c>
      <c r="P132">
        <v>2.4253209999999998</v>
      </c>
      <c r="R132">
        <v>6.9239249999999997</v>
      </c>
      <c r="S132">
        <v>3.5137330000000002</v>
      </c>
      <c r="T132">
        <v>2.9614750000000001</v>
      </c>
      <c r="W132">
        <f t="shared" si="77"/>
        <v>-1.4149999999999999E-2</v>
      </c>
      <c r="X132">
        <f t="shared" si="95"/>
        <v>6.0505630000000004</v>
      </c>
      <c r="Y132">
        <f t="shared" si="95"/>
        <v>1.07209</v>
      </c>
      <c r="Z132">
        <f t="shared" si="95"/>
        <v>8.4427239999999983</v>
      </c>
      <c r="AA132">
        <f t="shared" si="94"/>
        <v>1.9067809999999998</v>
      </c>
      <c r="AB132">
        <f t="shared" si="94"/>
        <v>2.411171</v>
      </c>
      <c r="AC132">
        <f t="shared" si="94"/>
        <v>1.07209</v>
      </c>
      <c r="AD132">
        <f t="shared" si="94"/>
        <v>3.1915520000000002</v>
      </c>
      <c r="AE132">
        <f t="shared" si="94"/>
        <v>2.411171</v>
      </c>
      <c r="AF132" t="str">
        <f t="shared" si="94"/>
        <v/>
      </c>
      <c r="AG132">
        <f t="shared" si="94"/>
        <v>6.9097749999999998</v>
      </c>
      <c r="AH132">
        <f t="shared" si="94"/>
        <v>3.4995830000000003</v>
      </c>
      <c r="AI132">
        <f t="shared" si="94"/>
        <v>2.9473250000000002</v>
      </c>
      <c r="AM132" t="str">
        <f t="shared" si="88"/>
        <v/>
      </c>
      <c r="AN132" t="str">
        <f t="shared" si="88"/>
        <v/>
      </c>
      <c r="AO132" t="str">
        <f t="shared" si="88"/>
        <v/>
      </c>
      <c r="AP132" t="str">
        <f t="shared" si="88"/>
        <v/>
      </c>
      <c r="AQ132" t="str">
        <f t="shared" si="88"/>
        <v/>
      </c>
      <c r="AR132" t="str">
        <f t="shared" si="88"/>
        <v/>
      </c>
      <c r="AS132">
        <f t="shared" si="88"/>
        <v>3.1915520000000002</v>
      </c>
      <c r="AT132">
        <f t="shared" si="88"/>
        <v>2.411171</v>
      </c>
      <c r="AW132" t="str">
        <f t="shared" si="89"/>
        <v/>
      </c>
      <c r="AX132" t="str">
        <f t="shared" si="89"/>
        <v/>
      </c>
      <c r="AY132" t="str">
        <f t="shared" si="89"/>
        <v/>
      </c>
      <c r="AZ132" t="str">
        <f t="shared" si="89"/>
        <v/>
      </c>
      <c r="BA132" t="str">
        <f t="shared" si="89"/>
        <v/>
      </c>
      <c r="BB132" t="str">
        <f t="shared" si="89"/>
        <v/>
      </c>
      <c r="BC132">
        <f t="shared" si="89"/>
        <v>11.005973960537396</v>
      </c>
      <c r="BD132">
        <f t="shared" si="89"/>
        <v>10.958978105195149</v>
      </c>
      <c r="BG132">
        <f t="shared" si="90"/>
        <v>0</v>
      </c>
      <c r="BH132">
        <f t="shared" si="90"/>
        <v>0</v>
      </c>
      <c r="BI132">
        <f t="shared" si="90"/>
        <v>0</v>
      </c>
      <c r="BJ132">
        <f t="shared" si="90"/>
        <v>0</v>
      </c>
      <c r="BK132">
        <f t="shared" si="90"/>
        <v>0</v>
      </c>
      <c r="BL132">
        <f t="shared" si="90"/>
        <v>0</v>
      </c>
      <c r="BM132">
        <f t="shared" si="90"/>
        <v>3.5585165233204319E-2</v>
      </c>
      <c r="BN132">
        <f t="shared" si="90"/>
        <v>0.16778738478919591</v>
      </c>
      <c r="BQ132">
        <f t="shared" si="57"/>
        <v>0</v>
      </c>
      <c r="BR132">
        <f t="shared" si="57"/>
        <v>0</v>
      </c>
      <c r="BS132">
        <f t="shared" si="57"/>
        <v>0</v>
      </c>
      <c r="BT132">
        <f t="shared" si="57"/>
        <v>0</v>
      </c>
      <c r="BU132">
        <f t="shared" si="57"/>
        <v>0</v>
      </c>
      <c r="BV132">
        <f t="shared" si="57"/>
        <v>3.5585165233204319E-2</v>
      </c>
      <c r="BW132">
        <f t="shared" si="57"/>
        <v>0.20337255002240023</v>
      </c>
      <c r="BZ132" t="str">
        <f t="shared" si="91"/>
        <v/>
      </c>
      <c r="CA132" t="str">
        <f t="shared" si="91"/>
        <v/>
      </c>
      <c r="CB132" t="str">
        <f t="shared" si="91"/>
        <v/>
      </c>
      <c r="CC132" t="str">
        <f t="shared" si="91"/>
        <v/>
      </c>
      <c r="CD132" t="str">
        <f t="shared" si="91"/>
        <v/>
      </c>
      <c r="CE132">
        <f t="shared" si="91"/>
        <v>11.005973960537396</v>
      </c>
      <c r="CF132">
        <f t="shared" si="91"/>
        <v>10.967201217298751</v>
      </c>
      <c r="CI132" t="str">
        <f t="shared" si="58"/>
        <v/>
      </c>
      <c r="CJ132" t="str">
        <f t="shared" si="58"/>
        <v/>
      </c>
      <c r="CK132" t="str">
        <f t="shared" si="58"/>
        <v/>
      </c>
      <c r="CL132" t="str">
        <f t="shared" si="58"/>
        <v/>
      </c>
      <c r="CM132" t="str">
        <f t="shared" si="58"/>
        <v/>
      </c>
      <c r="CN132" t="str">
        <f t="shared" si="58"/>
        <v/>
      </c>
      <c r="CO132">
        <f t="shared" si="58"/>
        <v>10.967201217298751</v>
      </c>
      <c r="CQ132">
        <f t="shared" si="69"/>
        <v>10.967201217298751</v>
      </c>
      <c r="CW132" t="str">
        <f t="shared" si="92"/>
        <v/>
      </c>
      <c r="CX132" t="str">
        <f t="shared" si="92"/>
        <v/>
      </c>
      <c r="CY132" t="str">
        <f t="shared" si="92"/>
        <v/>
      </c>
      <c r="CZ132" t="str">
        <f t="shared" si="92"/>
        <v/>
      </c>
      <c r="DA132" t="str">
        <f t="shared" si="92"/>
        <v/>
      </c>
      <c r="DB132" t="str">
        <f t="shared" si="92"/>
        <v/>
      </c>
      <c r="DC132">
        <f t="shared" si="92"/>
        <v>0.19473388141325515</v>
      </c>
      <c r="DD132">
        <f t="shared" si="92"/>
        <v>3.7835213453331878E-2</v>
      </c>
      <c r="DE132" t="str">
        <f t="shared" si="71"/>
        <v/>
      </c>
      <c r="DI132" t="str">
        <f t="shared" si="59"/>
        <v/>
      </c>
      <c r="DJ132" t="str">
        <f t="shared" si="59"/>
        <v/>
      </c>
      <c r="DK132" t="str">
        <f t="shared" si="59"/>
        <v/>
      </c>
      <c r="DL132" t="str">
        <f t="shared" si="59"/>
        <v/>
      </c>
      <c r="DM132" t="str">
        <f t="shared" si="59"/>
        <v/>
      </c>
      <c r="DN132">
        <f t="shared" si="59"/>
        <v>0.19473388141325515</v>
      </c>
      <c r="DO132">
        <f t="shared" si="59"/>
        <v>6.5288598994343042E-2</v>
      </c>
      <c r="DS132" t="str">
        <f t="shared" si="60"/>
        <v/>
      </c>
      <c r="DT132" t="str">
        <f t="shared" si="60"/>
        <v/>
      </c>
      <c r="DU132" t="str">
        <f t="shared" si="60"/>
        <v/>
      </c>
      <c r="DV132" t="str">
        <f t="shared" si="60"/>
        <v/>
      </c>
      <c r="DW132" t="str">
        <f t="shared" si="60"/>
        <v/>
      </c>
      <c r="DX132" t="str">
        <f t="shared" si="60"/>
        <v/>
      </c>
      <c r="DY132">
        <f t="shared" si="60"/>
        <v>6.5288598994343042E-2</v>
      </c>
      <c r="EA132">
        <f t="shared" si="78"/>
        <v>6.5288598994343042E-2</v>
      </c>
      <c r="EC132">
        <f t="shared" si="79"/>
        <v>10.944189331804516</v>
      </c>
      <c r="ED132">
        <f t="shared" si="80"/>
        <v>10.934840822911703</v>
      </c>
      <c r="EE132">
        <f t="shared" si="81"/>
        <v>10.909945853666398</v>
      </c>
      <c r="EF132">
        <v>-0.352464072574589</v>
      </c>
      <c r="EG132">
        <v>-0.49565153618707403</v>
      </c>
      <c r="EH132">
        <v>-0.87695806793638365</v>
      </c>
      <c r="EJ132">
        <f t="shared" ca="1" si="93"/>
        <v>-0.17783254392573811</v>
      </c>
      <c r="EK132">
        <f t="shared" ca="1" si="93"/>
        <v>-0.40083940574959254</v>
      </c>
      <c r="EL132">
        <f t="shared" ca="1" si="93"/>
        <v>0.71124004167516164</v>
      </c>
      <c r="EM132">
        <f t="shared" ca="1" si="82"/>
        <v>1</v>
      </c>
      <c r="EN132">
        <f t="shared" ca="1" si="82"/>
        <v>1</v>
      </c>
      <c r="EO132">
        <f t="shared" ca="1" si="82"/>
        <v>2</v>
      </c>
    </row>
    <row r="133" spans="1:145">
      <c r="A133">
        <v>114</v>
      </c>
      <c r="B133">
        <f t="shared" si="73"/>
        <v>30.0546875</v>
      </c>
      <c r="C133">
        <f t="shared" si="74"/>
        <v>0.12092937964470721</v>
      </c>
      <c r="D133">
        <f t="shared" si="75"/>
        <v>11.013215095927073</v>
      </c>
      <c r="E133">
        <f t="shared" si="76"/>
        <v>6.8303348339588038E-2</v>
      </c>
      <c r="H133">
        <v>1.4151E-2</v>
      </c>
      <c r="I133">
        <v>6.0631389999999996</v>
      </c>
      <c r="J133">
        <v>1.0858829999999999</v>
      </c>
      <c r="K133">
        <v>8.4547760000000007</v>
      </c>
      <c r="L133">
        <v>1.9203159999999999</v>
      </c>
      <c r="M133">
        <v>2.4182290000000002</v>
      </c>
      <c r="N133">
        <v>1.0858829999999999</v>
      </c>
      <c r="O133">
        <v>3.2034310000000001</v>
      </c>
      <c r="P133">
        <v>2.4182290000000002</v>
      </c>
      <c r="R133">
        <v>6.9216559999999996</v>
      </c>
      <c r="S133">
        <v>3.5119690000000001</v>
      </c>
      <c r="T133">
        <v>2.9565670000000002</v>
      </c>
      <c r="W133">
        <f t="shared" si="77"/>
        <v>-1.4151E-2</v>
      </c>
      <c r="X133">
        <f t="shared" si="95"/>
        <v>6.0489879999999996</v>
      </c>
      <c r="Y133">
        <f t="shared" si="95"/>
        <v>1.0717319999999999</v>
      </c>
      <c r="Z133">
        <f t="shared" si="95"/>
        <v>8.4406250000000007</v>
      </c>
      <c r="AA133">
        <f t="shared" si="94"/>
        <v>1.9061649999999999</v>
      </c>
      <c r="AB133">
        <f t="shared" si="94"/>
        <v>2.4040780000000002</v>
      </c>
      <c r="AC133">
        <f t="shared" si="94"/>
        <v>1.0717319999999999</v>
      </c>
      <c r="AD133">
        <f t="shared" si="94"/>
        <v>3.1892800000000001</v>
      </c>
      <c r="AE133">
        <f t="shared" si="94"/>
        <v>2.4040780000000002</v>
      </c>
      <c r="AF133" t="str">
        <f t="shared" si="94"/>
        <v/>
      </c>
      <c r="AG133">
        <f t="shared" si="94"/>
        <v>6.9075049999999996</v>
      </c>
      <c r="AH133">
        <f t="shared" si="94"/>
        <v>3.4978180000000001</v>
      </c>
      <c r="AI133">
        <f t="shared" si="94"/>
        <v>2.9424160000000001</v>
      </c>
      <c r="AM133" t="str">
        <f t="shared" si="88"/>
        <v/>
      </c>
      <c r="AN133" t="str">
        <f t="shared" si="88"/>
        <v/>
      </c>
      <c r="AO133" t="str">
        <f t="shared" si="88"/>
        <v/>
      </c>
      <c r="AP133" t="str">
        <f t="shared" si="88"/>
        <v/>
      </c>
      <c r="AQ133" t="str">
        <f t="shared" si="88"/>
        <v/>
      </c>
      <c r="AR133" t="str">
        <f t="shared" si="88"/>
        <v/>
      </c>
      <c r="AS133">
        <f t="shared" si="88"/>
        <v>3.1892800000000001</v>
      </c>
      <c r="AT133">
        <f t="shared" si="88"/>
        <v>2.4040780000000002</v>
      </c>
      <c r="AW133" t="str">
        <f t="shared" si="89"/>
        <v/>
      </c>
      <c r="AX133" t="str">
        <f t="shared" si="89"/>
        <v/>
      </c>
      <c r="AY133" t="str">
        <f t="shared" si="89"/>
        <v/>
      </c>
      <c r="AZ133" t="str">
        <f t="shared" si="89"/>
        <v/>
      </c>
      <c r="BA133" t="str">
        <f t="shared" si="89"/>
        <v/>
      </c>
      <c r="BB133" t="str">
        <f t="shared" si="89"/>
        <v/>
      </c>
      <c r="BC133">
        <f t="shared" si="89"/>
        <v>11.0745594475266</v>
      </c>
      <c r="BD133">
        <f t="shared" si="89"/>
        <v>11.001709670028548</v>
      </c>
      <c r="BG133">
        <f t="shared" si="90"/>
        <v>0</v>
      </c>
      <c r="BH133">
        <f t="shared" si="90"/>
        <v>0</v>
      </c>
      <c r="BI133">
        <f t="shared" si="90"/>
        <v>0</v>
      </c>
      <c r="BJ133">
        <f t="shared" si="90"/>
        <v>0</v>
      </c>
      <c r="BK133">
        <f t="shared" si="90"/>
        <v>0</v>
      </c>
      <c r="BL133">
        <f t="shared" si="90"/>
        <v>0</v>
      </c>
      <c r="BM133">
        <f t="shared" si="90"/>
        <v>3.0773776412844404E-2</v>
      </c>
      <c r="BN133">
        <f t="shared" si="90"/>
        <v>0.16407887695461151</v>
      </c>
      <c r="BQ133">
        <f t="shared" si="57"/>
        <v>0</v>
      </c>
      <c r="BR133">
        <f t="shared" si="57"/>
        <v>0</v>
      </c>
      <c r="BS133">
        <f t="shared" si="57"/>
        <v>0</v>
      </c>
      <c r="BT133">
        <f t="shared" si="57"/>
        <v>0</v>
      </c>
      <c r="BU133">
        <f t="shared" si="57"/>
        <v>0</v>
      </c>
      <c r="BV133">
        <f t="shared" si="57"/>
        <v>3.0773776412844404E-2</v>
      </c>
      <c r="BW133">
        <f t="shared" si="57"/>
        <v>0.19485265336745591</v>
      </c>
      <c r="BZ133" t="str">
        <f t="shared" si="91"/>
        <v/>
      </c>
      <c r="CA133" t="str">
        <f t="shared" si="91"/>
        <v/>
      </c>
      <c r="CB133" t="str">
        <f t="shared" si="91"/>
        <v/>
      </c>
      <c r="CC133" t="str">
        <f t="shared" si="91"/>
        <v/>
      </c>
      <c r="CD133" t="str">
        <f t="shared" si="91"/>
        <v/>
      </c>
      <c r="CE133">
        <f t="shared" si="91"/>
        <v>11.0745594475266</v>
      </c>
      <c r="CF133">
        <f t="shared" si="91"/>
        <v>11.013215095927073</v>
      </c>
      <c r="CI133" t="str">
        <f t="shared" si="58"/>
        <v/>
      </c>
      <c r="CJ133" t="str">
        <f t="shared" si="58"/>
        <v/>
      </c>
      <c r="CK133" t="str">
        <f t="shared" si="58"/>
        <v/>
      </c>
      <c r="CL133" t="str">
        <f t="shared" si="58"/>
        <v/>
      </c>
      <c r="CM133" t="str">
        <f t="shared" si="58"/>
        <v/>
      </c>
      <c r="CN133" t="str">
        <f t="shared" si="58"/>
        <v/>
      </c>
      <c r="CO133">
        <f t="shared" si="58"/>
        <v>11.013215095927073</v>
      </c>
      <c r="CQ133">
        <f t="shared" si="69"/>
        <v>11.013215095927073</v>
      </c>
      <c r="CW133" t="str">
        <f t="shared" si="92"/>
        <v/>
      </c>
      <c r="CX133" t="str">
        <f t="shared" si="92"/>
        <v/>
      </c>
      <c r="CY133" t="str">
        <f t="shared" si="92"/>
        <v/>
      </c>
      <c r="CZ133" t="str">
        <f t="shared" si="92"/>
        <v/>
      </c>
      <c r="DA133" t="str">
        <f t="shared" si="92"/>
        <v/>
      </c>
      <c r="DB133" t="str">
        <f t="shared" si="92"/>
        <v/>
      </c>
      <c r="DC133">
        <f t="shared" si="92"/>
        <v>0.22577288097563361</v>
      </c>
      <c r="DD133">
        <f t="shared" si="92"/>
        <v>3.8769185995721669E-2</v>
      </c>
      <c r="DE133" t="str">
        <f t="shared" si="71"/>
        <v/>
      </c>
      <c r="DI133" t="str">
        <f t="shared" si="59"/>
        <v/>
      </c>
      <c r="DJ133" t="str">
        <f t="shared" si="59"/>
        <v/>
      </c>
      <c r="DK133" t="str">
        <f t="shared" si="59"/>
        <v/>
      </c>
      <c r="DL133" t="str">
        <f t="shared" si="59"/>
        <v/>
      </c>
      <c r="DM133" t="str">
        <f t="shared" si="59"/>
        <v/>
      </c>
      <c r="DN133">
        <f t="shared" si="59"/>
        <v>0.22577288097563361</v>
      </c>
      <c r="DO133">
        <f t="shared" si="59"/>
        <v>6.8303348339588038E-2</v>
      </c>
      <c r="DS133" t="str">
        <f t="shared" si="60"/>
        <v/>
      </c>
      <c r="DT133" t="str">
        <f t="shared" si="60"/>
        <v/>
      </c>
      <c r="DU133" t="str">
        <f t="shared" si="60"/>
        <v/>
      </c>
      <c r="DV133" t="str">
        <f t="shared" si="60"/>
        <v/>
      </c>
      <c r="DW133" t="str">
        <f t="shared" si="60"/>
        <v/>
      </c>
      <c r="DX133" t="str">
        <f t="shared" si="60"/>
        <v/>
      </c>
      <c r="DY133">
        <f t="shared" si="60"/>
        <v>6.8303348339588038E-2</v>
      </c>
      <c r="EA133">
        <f t="shared" si="78"/>
        <v>6.8303348339588038E-2</v>
      </c>
      <c r="EC133">
        <f t="shared" si="79"/>
        <v>11.031074583412314</v>
      </c>
      <c r="ED133">
        <f t="shared" si="80"/>
        <v>10.964440730188239</v>
      </c>
      <c r="EE133">
        <f t="shared" si="81"/>
        <v>10.999037755356161</v>
      </c>
      <c r="EF133">
        <v>0.26147308908559175</v>
      </c>
      <c r="EG133">
        <v>-0.71408454965252266</v>
      </c>
      <c r="EH133">
        <v>-0.20756435688081465</v>
      </c>
      <c r="EJ133">
        <f t="shared" ca="1" si="93"/>
        <v>0.70374704878962346</v>
      </c>
      <c r="EK133">
        <f t="shared" ca="1" si="93"/>
        <v>0.773311233407042</v>
      </c>
      <c r="EL133">
        <f t="shared" ca="1" si="93"/>
        <v>-0.60732480397797972</v>
      </c>
      <c r="EM133">
        <f t="shared" ca="1" si="82"/>
        <v>2</v>
      </c>
      <c r="EN133">
        <f t="shared" ca="1" si="82"/>
        <v>2</v>
      </c>
      <c r="EO133">
        <f t="shared" ca="1" si="82"/>
        <v>1</v>
      </c>
    </row>
    <row r="134" spans="1:145">
      <c r="A134">
        <v>115</v>
      </c>
      <c r="B134">
        <f t="shared" si="73"/>
        <v>30.2578125</v>
      </c>
      <c r="C134">
        <f t="shared" si="74"/>
        <v>0.12092937964470721</v>
      </c>
      <c r="D134">
        <f t="shared" si="75"/>
        <v>11.031669612945066</v>
      </c>
      <c r="E134">
        <f t="shared" si="76"/>
        <v>6.9794116611111165E-2</v>
      </c>
      <c r="H134">
        <v>1.4330000000000001E-2</v>
      </c>
      <c r="I134">
        <v>6.0623370000000003</v>
      </c>
      <c r="J134">
        <v>1.0860540000000001</v>
      </c>
      <c r="K134">
        <v>8.454466</v>
      </c>
      <c r="L134">
        <v>1.9205589999999999</v>
      </c>
      <c r="M134">
        <v>2.4158249999999999</v>
      </c>
      <c r="N134">
        <v>1.0860540000000001</v>
      </c>
      <c r="O134">
        <v>3.2024819999999998</v>
      </c>
      <c r="P134">
        <v>2.4158249999999999</v>
      </c>
      <c r="R134">
        <v>6.9212590000000001</v>
      </c>
      <c r="S134">
        <v>3.5117859999999999</v>
      </c>
      <c r="T134">
        <v>2.960178</v>
      </c>
      <c r="W134">
        <f t="shared" si="77"/>
        <v>-1.4330000000000001E-2</v>
      </c>
      <c r="X134">
        <f t="shared" si="95"/>
        <v>6.0480070000000001</v>
      </c>
      <c r="Y134">
        <f t="shared" si="95"/>
        <v>1.0717240000000001</v>
      </c>
      <c r="Z134">
        <f t="shared" si="95"/>
        <v>8.4401360000000007</v>
      </c>
      <c r="AA134">
        <f t="shared" si="94"/>
        <v>1.906229</v>
      </c>
      <c r="AB134">
        <f t="shared" si="94"/>
        <v>2.4014949999999997</v>
      </c>
      <c r="AC134">
        <f t="shared" si="94"/>
        <v>1.0717240000000001</v>
      </c>
      <c r="AD134">
        <f t="shared" si="94"/>
        <v>3.1881519999999997</v>
      </c>
      <c r="AE134">
        <f t="shared" si="94"/>
        <v>2.4014949999999997</v>
      </c>
      <c r="AF134" t="str">
        <f t="shared" si="94"/>
        <v/>
      </c>
      <c r="AG134">
        <f t="shared" si="94"/>
        <v>6.9069289999999999</v>
      </c>
      <c r="AH134">
        <f t="shared" si="94"/>
        <v>3.4974559999999997</v>
      </c>
      <c r="AI134">
        <f t="shared" si="94"/>
        <v>2.9458479999999998</v>
      </c>
      <c r="AM134" t="str">
        <f t="shared" si="88"/>
        <v/>
      </c>
      <c r="AN134" t="str">
        <f t="shared" si="88"/>
        <v/>
      </c>
      <c r="AO134" t="str">
        <f t="shared" si="88"/>
        <v/>
      </c>
      <c r="AP134" t="str">
        <f t="shared" si="88"/>
        <v/>
      </c>
      <c r="AQ134" t="str">
        <f t="shared" si="88"/>
        <v/>
      </c>
      <c r="AR134" t="str">
        <f t="shared" si="88"/>
        <v/>
      </c>
      <c r="AS134">
        <f t="shared" si="88"/>
        <v>3.1881519999999997</v>
      </c>
      <c r="AT134">
        <f t="shared" si="88"/>
        <v>2.4014949999999997</v>
      </c>
      <c r="AW134" t="str">
        <f t="shared" si="89"/>
        <v/>
      </c>
      <c r="AX134" t="str">
        <f t="shared" si="89"/>
        <v/>
      </c>
      <c r="AY134" t="str">
        <f t="shared" si="89"/>
        <v/>
      </c>
      <c r="AZ134" t="str">
        <f t="shared" si="89"/>
        <v/>
      </c>
      <c r="BA134" t="str">
        <f t="shared" si="89"/>
        <v/>
      </c>
      <c r="BB134" t="str">
        <f t="shared" si="89"/>
        <v/>
      </c>
      <c r="BC134">
        <f t="shared" si="89"/>
        <v>11.11272881948037</v>
      </c>
      <c r="BD134">
        <f t="shared" si="89"/>
        <v>11.017525613175486</v>
      </c>
      <c r="BG134">
        <f t="shared" si="90"/>
        <v>0</v>
      </c>
      <c r="BH134">
        <f t="shared" si="90"/>
        <v>0</v>
      </c>
      <c r="BI134">
        <f t="shared" si="90"/>
        <v>0</v>
      </c>
      <c r="BJ134">
        <f t="shared" si="90"/>
        <v>0</v>
      </c>
      <c r="BK134">
        <f t="shared" si="90"/>
        <v>0</v>
      </c>
      <c r="BL134">
        <f t="shared" si="90"/>
        <v>0</v>
      </c>
      <c r="BM134">
        <f t="shared" si="90"/>
        <v>2.836141154909529E-2</v>
      </c>
      <c r="BN134">
        <f t="shared" si="90"/>
        <v>0.16253913700814793</v>
      </c>
      <c r="BQ134">
        <f t="shared" si="57"/>
        <v>0</v>
      </c>
      <c r="BR134">
        <f t="shared" si="57"/>
        <v>0</v>
      </c>
      <c r="BS134">
        <f t="shared" si="57"/>
        <v>0</v>
      </c>
      <c r="BT134">
        <f t="shared" si="57"/>
        <v>0</v>
      </c>
      <c r="BU134">
        <f t="shared" si="57"/>
        <v>0</v>
      </c>
      <c r="BV134">
        <f t="shared" si="57"/>
        <v>2.836141154909529E-2</v>
      </c>
      <c r="BW134">
        <f t="shared" si="57"/>
        <v>0.19090054855724323</v>
      </c>
      <c r="BZ134" t="str">
        <f t="shared" si="91"/>
        <v/>
      </c>
      <c r="CA134" t="str">
        <f t="shared" si="91"/>
        <v/>
      </c>
      <c r="CB134" t="str">
        <f t="shared" si="91"/>
        <v/>
      </c>
      <c r="CC134" t="str">
        <f t="shared" si="91"/>
        <v/>
      </c>
      <c r="CD134" t="str">
        <f t="shared" si="91"/>
        <v/>
      </c>
      <c r="CE134">
        <f t="shared" si="91"/>
        <v>11.11272881948037</v>
      </c>
      <c r="CF134">
        <f t="shared" si="91"/>
        <v>11.031669612945066</v>
      </c>
      <c r="CI134" t="str">
        <f t="shared" si="58"/>
        <v/>
      </c>
      <c r="CJ134" t="str">
        <f t="shared" si="58"/>
        <v/>
      </c>
      <c r="CK134" t="str">
        <f t="shared" si="58"/>
        <v/>
      </c>
      <c r="CL134" t="str">
        <f t="shared" si="58"/>
        <v/>
      </c>
      <c r="CM134" t="str">
        <f t="shared" si="58"/>
        <v/>
      </c>
      <c r="CN134" t="str">
        <f t="shared" si="58"/>
        <v/>
      </c>
      <c r="CO134">
        <f t="shared" si="58"/>
        <v>11.031669612945066</v>
      </c>
      <c r="CQ134">
        <f t="shared" si="69"/>
        <v>11.031669612945066</v>
      </c>
      <c r="CW134" t="str">
        <f t="shared" si="92"/>
        <v/>
      </c>
      <c r="CX134" t="str">
        <f t="shared" si="92"/>
        <v/>
      </c>
      <c r="CY134" t="str">
        <f t="shared" si="92"/>
        <v/>
      </c>
      <c r="CZ134" t="str">
        <f t="shared" si="92"/>
        <v/>
      </c>
      <c r="DA134" t="str">
        <f t="shared" si="92"/>
        <v/>
      </c>
      <c r="DB134" t="str">
        <f t="shared" si="92"/>
        <v/>
      </c>
      <c r="DC134">
        <f t="shared" si="92"/>
        <v>0.2453022111065124</v>
      </c>
      <c r="DD134">
        <f t="shared" si="92"/>
        <v>3.9169755058532887E-2</v>
      </c>
      <c r="DE134" t="str">
        <f t="shared" si="71"/>
        <v/>
      </c>
      <c r="DI134" t="str">
        <f t="shared" si="59"/>
        <v/>
      </c>
      <c r="DJ134" t="str">
        <f t="shared" si="59"/>
        <v/>
      </c>
      <c r="DK134" t="str">
        <f t="shared" si="59"/>
        <v/>
      </c>
      <c r="DL134" t="str">
        <f t="shared" si="59"/>
        <v/>
      </c>
      <c r="DM134" t="str">
        <f t="shared" si="59"/>
        <v/>
      </c>
      <c r="DN134">
        <f t="shared" si="59"/>
        <v>0.2453022111065124</v>
      </c>
      <c r="DO134">
        <f t="shared" si="59"/>
        <v>6.9794116611111165E-2</v>
      </c>
      <c r="DS134" t="str">
        <f t="shared" si="60"/>
        <v/>
      </c>
      <c r="DT134" t="str">
        <f t="shared" si="60"/>
        <v/>
      </c>
      <c r="DU134" t="str">
        <f t="shared" si="60"/>
        <v/>
      </c>
      <c r="DV134" t="str">
        <f t="shared" si="60"/>
        <v/>
      </c>
      <c r="DW134" t="str">
        <f t="shared" si="60"/>
        <v/>
      </c>
      <c r="DX134" t="str">
        <f t="shared" si="60"/>
        <v/>
      </c>
      <c r="DY134">
        <f t="shared" si="60"/>
        <v>6.9794116611111165E-2</v>
      </c>
      <c r="EA134">
        <f t="shared" si="78"/>
        <v>6.9794116611111165E-2</v>
      </c>
      <c r="EC134">
        <f t="shared" si="79"/>
        <v>11.056740957031975</v>
      </c>
      <c r="ED134">
        <f t="shared" si="80"/>
        <v>10.997146513998574</v>
      </c>
      <c r="EE134">
        <f t="shared" si="81"/>
        <v>11.05060340774323</v>
      </c>
      <c r="EF134">
        <v>0.35921858896222381</v>
      </c>
      <c r="EG134">
        <v>-0.49464196443451403</v>
      </c>
      <c r="EH134">
        <v>0.2712806711726502</v>
      </c>
      <c r="EJ134">
        <f t="shared" ca="1" si="93"/>
        <v>0.41260627019087248</v>
      </c>
      <c r="EK134">
        <f t="shared" ca="1" si="93"/>
        <v>0.83695199303258316</v>
      </c>
      <c r="EL134">
        <f t="shared" ca="1" si="93"/>
        <v>-0.14342751563743594</v>
      </c>
      <c r="EM134">
        <f t="shared" ca="1" si="82"/>
        <v>2</v>
      </c>
      <c r="EN134">
        <f t="shared" ca="1" si="82"/>
        <v>2</v>
      </c>
      <c r="EO134">
        <f t="shared" ca="1" si="82"/>
        <v>1</v>
      </c>
    </row>
    <row r="135" spans="1:145">
      <c r="A135">
        <v>116</v>
      </c>
      <c r="B135">
        <f t="shared" si="73"/>
        <v>30.4609375</v>
      </c>
      <c r="C135">
        <f t="shared" si="74"/>
        <v>0.12092937964470721</v>
      </c>
      <c r="D135">
        <f t="shared" si="75"/>
        <v>11.052422755680563</v>
      </c>
      <c r="E135">
        <f t="shared" si="76"/>
        <v>7.0842667326357897E-2</v>
      </c>
      <c r="H135">
        <v>1.3584000000000001E-2</v>
      </c>
      <c r="I135">
        <v>6.0627779999999998</v>
      </c>
      <c r="J135">
        <v>1.085574</v>
      </c>
      <c r="K135">
        <v>8.457039</v>
      </c>
      <c r="L135">
        <v>1.920266</v>
      </c>
      <c r="M135">
        <v>2.4112680000000002</v>
      </c>
      <c r="N135">
        <v>1.085574</v>
      </c>
      <c r="O135">
        <v>3.2016269999999998</v>
      </c>
      <c r="P135">
        <v>2.4112680000000002</v>
      </c>
      <c r="R135">
        <v>6.9217709999999997</v>
      </c>
      <c r="S135">
        <v>3.5116930000000002</v>
      </c>
      <c r="T135">
        <v>2.9602270000000002</v>
      </c>
      <c r="W135">
        <f t="shared" si="77"/>
        <v>-1.3584000000000001E-2</v>
      </c>
      <c r="X135">
        <f t="shared" si="95"/>
        <v>6.049194</v>
      </c>
      <c r="Y135">
        <f t="shared" si="95"/>
        <v>1.07199</v>
      </c>
      <c r="Z135">
        <f t="shared" si="95"/>
        <v>8.4434550000000002</v>
      </c>
      <c r="AA135">
        <f t="shared" si="94"/>
        <v>1.906682</v>
      </c>
      <c r="AB135">
        <f t="shared" si="94"/>
        <v>2.3976840000000004</v>
      </c>
      <c r="AC135">
        <f t="shared" si="94"/>
        <v>1.07199</v>
      </c>
      <c r="AD135">
        <f t="shared" si="94"/>
        <v>3.188043</v>
      </c>
      <c r="AE135">
        <f t="shared" si="94"/>
        <v>2.3976840000000004</v>
      </c>
      <c r="AF135" t="str">
        <f t="shared" si="94"/>
        <v/>
      </c>
      <c r="AG135">
        <f t="shared" si="94"/>
        <v>6.9081869999999999</v>
      </c>
      <c r="AH135">
        <f t="shared" si="94"/>
        <v>3.4981090000000004</v>
      </c>
      <c r="AI135">
        <f t="shared" si="94"/>
        <v>2.9466430000000003</v>
      </c>
      <c r="AM135" t="str">
        <f t="shared" si="88"/>
        <v/>
      </c>
      <c r="AN135" t="str">
        <f t="shared" si="88"/>
        <v/>
      </c>
      <c r="AO135" t="str">
        <f t="shared" si="88"/>
        <v/>
      </c>
      <c r="AP135" t="str">
        <f t="shared" si="88"/>
        <v/>
      </c>
      <c r="AQ135" t="str">
        <f t="shared" si="88"/>
        <v/>
      </c>
      <c r="AR135" t="str">
        <f t="shared" si="88"/>
        <v/>
      </c>
      <c r="AS135">
        <f t="shared" si="88"/>
        <v>3.188043</v>
      </c>
      <c r="AT135">
        <f t="shared" si="88"/>
        <v>2.3976840000000004</v>
      </c>
      <c r="AW135" t="str">
        <f t="shared" si="89"/>
        <v/>
      </c>
      <c r="AX135" t="str">
        <f t="shared" si="89"/>
        <v/>
      </c>
      <c r="AY135" t="str">
        <f t="shared" si="89"/>
        <v/>
      </c>
      <c r="AZ135" t="str">
        <f t="shared" si="89"/>
        <v/>
      </c>
      <c r="BA135" t="str">
        <f t="shared" si="89"/>
        <v/>
      </c>
      <c r="BB135" t="str">
        <f t="shared" si="89"/>
        <v/>
      </c>
      <c r="BC135">
        <f t="shared" si="89"/>
        <v>11.116588006273304</v>
      </c>
      <c r="BD135">
        <f t="shared" si="89"/>
        <v>11.041148556076063</v>
      </c>
      <c r="BG135">
        <f t="shared" si="90"/>
        <v>0</v>
      </c>
      <c r="BH135">
        <f t="shared" si="90"/>
        <v>0</v>
      </c>
      <c r="BI135">
        <f t="shared" si="90"/>
        <v>0</v>
      </c>
      <c r="BJ135">
        <f t="shared" si="90"/>
        <v>0</v>
      </c>
      <c r="BK135">
        <f t="shared" si="90"/>
        <v>0</v>
      </c>
      <c r="BL135">
        <f t="shared" si="90"/>
        <v>0</v>
      </c>
      <c r="BM135">
        <f t="shared" si="90"/>
        <v>2.8127471704921067E-2</v>
      </c>
      <c r="BN135">
        <f t="shared" si="90"/>
        <v>0.16008287362286211</v>
      </c>
      <c r="BQ135">
        <f t="shared" ref="BQ135:BW147" si="96">IF(X135="","",IF(BG135+BH135=0,0,BG135+BH135))</f>
        <v>0</v>
      </c>
      <c r="BR135">
        <f t="shared" si="96"/>
        <v>0</v>
      </c>
      <c r="BS135">
        <f t="shared" si="96"/>
        <v>0</v>
      </c>
      <c r="BT135">
        <f t="shared" si="96"/>
        <v>0</v>
      </c>
      <c r="BU135">
        <f t="shared" si="96"/>
        <v>0</v>
      </c>
      <c r="BV135">
        <f t="shared" si="96"/>
        <v>2.8127471704921067E-2</v>
      </c>
      <c r="BW135">
        <f t="shared" si="96"/>
        <v>0.18821034532778319</v>
      </c>
      <c r="BZ135" t="str">
        <f t="shared" si="91"/>
        <v/>
      </c>
      <c r="CA135" t="str">
        <f t="shared" si="91"/>
        <v/>
      </c>
      <c r="CB135" t="str">
        <f t="shared" si="91"/>
        <v/>
      </c>
      <c r="CC135" t="str">
        <f t="shared" si="91"/>
        <v/>
      </c>
      <c r="CD135" t="str">
        <f t="shared" si="91"/>
        <v/>
      </c>
      <c r="CE135">
        <f t="shared" si="91"/>
        <v>11.116588006273304</v>
      </c>
      <c r="CF135">
        <f t="shared" si="91"/>
        <v>11.052422755680563</v>
      </c>
      <c r="CI135" t="str">
        <f t="shared" ref="CI135:CO147" si="97">IF(LARGE($BQ135:$BW135,1)=BQ135,BZ135,"")</f>
        <v/>
      </c>
      <c r="CJ135" t="str">
        <f t="shared" si="97"/>
        <v/>
      </c>
      <c r="CK135" t="str">
        <f t="shared" si="97"/>
        <v/>
      </c>
      <c r="CL135" t="str">
        <f t="shared" si="97"/>
        <v/>
      </c>
      <c r="CM135" t="str">
        <f t="shared" si="97"/>
        <v/>
      </c>
      <c r="CN135" t="str">
        <f t="shared" si="97"/>
        <v/>
      </c>
      <c r="CO135">
        <f t="shared" si="97"/>
        <v>11.052422755680563</v>
      </c>
      <c r="CQ135">
        <f t="shared" si="69"/>
        <v>11.052422755680563</v>
      </c>
      <c r="CW135" t="str">
        <f t="shared" si="92"/>
        <v/>
      </c>
      <c r="CX135" t="str">
        <f t="shared" si="92"/>
        <v/>
      </c>
      <c r="CY135" t="str">
        <f t="shared" si="92"/>
        <v/>
      </c>
      <c r="CZ135" t="str">
        <f t="shared" si="92"/>
        <v/>
      </c>
      <c r="DA135" t="str">
        <f t="shared" si="92"/>
        <v/>
      </c>
      <c r="DB135" t="str">
        <f t="shared" si="92"/>
        <v/>
      </c>
      <c r="DC135">
        <f t="shared" si="92"/>
        <v>0.2473743593321357</v>
      </c>
      <c r="DD135">
        <f t="shared" si="92"/>
        <v>3.9825044644169694E-2</v>
      </c>
      <c r="DE135" t="str">
        <f t="shared" si="71"/>
        <v/>
      </c>
      <c r="DI135" t="str">
        <f t="shared" ref="DI135:DO147" si="98">IF(BQ135="","",IF(AW135="",CX135,IF(AX135="",CW135,(CW135*BG135+CX135*BH135)/(BG135+BH135))))</f>
        <v/>
      </c>
      <c r="DJ135" t="str">
        <f t="shared" si="98"/>
        <v/>
      </c>
      <c r="DK135" t="str">
        <f t="shared" si="98"/>
        <v/>
      </c>
      <c r="DL135" t="str">
        <f t="shared" si="98"/>
        <v/>
      </c>
      <c r="DM135" t="str">
        <f t="shared" si="98"/>
        <v/>
      </c>
      <c r="DN135">
        <f t="shared" si="98"/>
        <v>0.2473743593321357</v>
      </c>
      <c r="DO135">
        <f t="shared" si="98"/>
        <v>7.0842667326357897E-2</v>
      </c>
      <c r="DS135" t="str">
        <f t="shared" ref="DS135:DY147" si="99">IF(LARGE($BQ135:$BW135,1)=BQ135,DI135,"")</f>
        <v/>
      </c>
      <c r="DT135" t="str">
        <f t="shared" si="99"/>
        <v/>
      </c>
      <c r="DU135" t="str">
        <f t="shared" si="99"/>
        <v/>
      </c>
      <c r="DV135" t="str">
        <f t="shared" si="99"/>
        <v/>
      </c>
      <c r="DW135" t="str">
        <f t="shared" si="99"/>
        <v/>
      </c>
      <c r="DX135" t="str">
        <f t="shared" si="99"/>
        <v/>
      </c>
      <c r="DY135">
        <f t="shared" si="99"/>
        <v>7.0842667326357897E-2</v>
      </c>
      <c r="EA135">
        <f t="shared" si="78"/>
        <v>7.0842667326357897E-2</v>
      </c>
      <c r="EC135">
        <f t="shared" si="79"/>
        <v>11.011475788117723</v>
      </c>
      <c r="ED135">
        <f t="shared" si="80"/>
        <v>11.097943628474853</v>
      </c>
      <c r="EE135">
        <f t="shared" si="81"/>
        <v>11.104510070425714</v>
      </c>
      <c r="EF135">
        <v>-0.57799867097332902</v>
      </c>
      <c r="EG135">
        <v>0.64256294281784232</v>
      </c>
      <c r="EH135">
        <v>0.73525343851320502</v>
      </c>
      <c r="EJ135">
        <f t="shared" ca="1" si="93"/>
        <v>-0.11419960006374696</v>
      </c>
      <c r="EK135">
        <f t="shared" ca="1" si="93"/>
        <v>-0.17918240653678885</v>
      </c>
      <c r="EL135">
        <f t="shared" ca="1" si="93"/>
        <v>0.96174305075442734</v>
      </c>
      <c r="EM135">
        <f t="shared" ca="1" si="82"/>
        <v>1</v>
      </c>
      <c r="EN135">
        <f t="shared" ca="1" si="82"/>
        <v>1</v>
      </c>
      <c r="EO135">
        <f t="shared" ca="1" si="82"/>
        <v>2</v>
      </c>
    </row>
    <row r="136" spans="1:145">
      <c r="A136">
        <v>117</v>
      </c>
      <c r="B136">
        <f t="shared" si="73"/>
        <v>30.6640625</v>
      </c>
      <c r="C136">
        <f t="shared" si="74"/>
        <v>0.12092937964470721</v>
      </c>
      <c r="D136">
        <f t="shared" si="75"/>
        <v>11.081147430823339</v>
      </c>
      <c r="E136">
        <f t="shared" si="76"/>
        <v>7.248347797756137E-2</v>
      </c>
      <c r="H136">
        <v>1.3011E-2</v>
      </c>
      <c r="I136">
        <v>6.0635539999999999</v>
      </c>
      <c r="J136">
        <v>1.0851360000000001</v>
      </c>
      <c r="K136">
        <v>8.4548819999999996</v>
      </c>
      <c r="L136">
        <v>1.9199470000000001</v>
      </c>
      <c r="M136">
        <v>2.4055399999999998</v>
      </c>
      <c r="N136">
        <v>1.0851360000000001</v>
      </c>
      <c r="O136">
        <v>3.2008740000000002</v>
      </c>
      <c r="P136">
        <v>2.4055399999999998</v>
      </c>
      <c r="R136">
        <v>6.922498</v>
      </c>
      <c r="S136">
        <v>3.5109720000000002</v>
      </c>
      <c r="T136">
        <v>2.959409</v>
      </c>
      <c r="W136">
        <f t="shared" si="77"/>
        <v>-1.3011E-2</v>
      </c>
      <c r="X136">
        <f t="shared" si="95"/>
        <v>6.0505430000000002</v>
      </c>
      <c r="Y136">
        <f t="shared" si="95"/>
        <v>1.072125</v>
      </c>
      <c r="Z136">
        <f t="shared" si="95"/>
        <v>8.441870999999999</v>
      </c>
      <c r="AA136">
        <f t="shared" si="94"/>
        <v>1.906936</v>
      </c>
      <c r="AB136">
        <f t="shared" si="94"/>
        <v>2.3925289999999997</v>
      </c>
      <c r="AC136">
        <f t="shared" si="94"/>
        <v>1.072125</v>
      </c>
      <c r="AD136">
        <f t="shared" si="94"/>
        <v>3.1878630000000001</v>
      </c>
      <c r="AE136">
        <f t="shared" si="94"/>
        <v>2.3925289999999997</v>
      </c>
      <c r="AF136" t="str">
        <f t="shared" si="94"/>
        <v/>
      </c>
      <c r="AG136">
        <f t="shared" si="94"/>
        <v>6.9094870000000004</v>
      </c>
      <c r="AH136">
        <f t="shared" si="94"/>
        <v>3.4979610000000001</v>
      </c>
      <c r="AI136">
        <f t="shared" si="94"/>
        <v>2.9463979999999999</v>
      </c>
      <c r="AM136" t="str">
        <f t="shared" si="88"/>
        <v/>
      </c>
      <c r="AN136" t="str">
        <f t="shared" si="88"/>
        <v/>
      </c>
      <c r="AO136" t="str">
        <f t="shared" si="88"/>
        <v/>
      </c>
      <c r="AP136" t="str">
        <f t="shared" si="88"/>
        <v/>
      </c>
      <c r="AQ136" t="str">
        <f t="shared" si="88"/>
        <v/>
      </c>
      <c r="AR136" t="str">
        <f t="shared" si="88"/>
        <v/>
      </c>
      <c r="AS136">
        <f t="shared" si="88"/>
        <v>3.1878630000000001</v>
      </c>
      <c r="AT136">
        <f t="shared" si="88"/>
        <v>2.3925289999999997</v>
      </c>
      <c r="AW136" t="str">
        <f t="shared" si="89"/>
        <v/>
      </c>
      <c r="AX136" t="str">
        <f t="shared" si="89"/>
        <v/>
      </c>
      <c r="AY136" t="str">
        <f t="shared" si="89"/>
        <v/>
      </c>
      <c r="AZ136" t="str">
        <f t="shared" si="89"/>
        <v/>
      </c>
      <c r="BA136" t="str">
        <f t="shared" si="89"/>
        <v/>
      </c>
      <c r="BB136" t="str">
        <f t="shared" si="89"/>
        <v/>
      </c>
      <c r="BC136">
        <f t="shared" si="89"/>
        <v>11.123031827118124</v>
      </c>
      <c r="BD136">
        <f t="shared" si="89"/>
        <v>11.073718846825658</v>
      </c>
      <c r="BG136">
        <f t="shared" si="90"/>
        <v>0</v>
      </c>
      <c r="BH136">
        <f t="shared" si="90"/>
        <v>0</v>
      </c>
      <c r="BI136">
        <f t="shared" si="90"/>
        <v>0</v>
      </c>
      <c r="BJ136">
        <f t="shared" si="90"/>
        <v>0</v>
      </c>
      <c r="BK136">
        <f t="shared" si="90"/>
        <v>0</v>
      </c>
      <c r="BL136">
        <f t="shared" si="90"/>
        <v>0</v>
      </c>
      <c r="BM136">
        <f t="shared" si="90"/>
        <v>2.7740828757813609E-2</v>
      </c>
      <c r="BN136">
        <f t="shared" si="90"/>
        <v>0.15641040952096241</v>
      </c>
      <c r="BQ136">
        <f t="shared" si="96"/>
        <v>0</v>
      </c>
      <c r="BR136">
        <f t="shared" si="96"/>
        <v>0</v>
      </c>
      <c r="BS136">
        <f t="shared" si="96"/>
        <v>0</v>
      </c>
      <c r="BT136">
        <f t="shared" si="96"/>
        <v>0</v>
      </c>
      <c r="BU136">
        <f t="shared" si="96"/>
        <v>0</v>
      </c>
      <c r="BV136">
        <f t="shared" si="96"/>
        <v>2.7740828757813609E-2</v>
      </c>
      <c r="BW136">
        <f t="shared" si="96"/>
        <v>0.18415123827877602</v>
      </c>
      <c r="BZ136" t="str">
        <f t="shared" si="91"/>
        <v/>
      </c>
      <c r="CA136" t="str">
        <f t="shared" si="91"/>
        <v/>
      </c>
      <c r="CB136" t="str">
        <f t="shared" si="91"/>
        <v/>
      </c>
      <c r="CC136" t="str">
        <f t="shared" si="91"/>
        <v/>
      </c>
      <c r="CD136" t="str">
        <f t="shared" si="91"/>
        <v/>
      </c>
      <c r="CE136">
        <f t="shared" si="91"/>
        <v>11.123031827118124</v>
      </c>
      <c r="CF136">
        <f t="shared" si="91"/>
        <v>11.081147430823339</v>
      </c>
      <c r="CI136" t="str">
        <f t="shared" si="97"/>
        <v/>
      </c>
      <c r="CJ136" t="str">
        <f t="shared" si="97"/>
        <v/>
      </c>
      <c r="CK136" t="str">
        <f t="shared" si="97"/>
        <v/>
      </c>
      <c r="CL136" t="str">
        <f t="shared" si="97"/>
        <v/>
      </c>
      <c r="CM136" t="str">
        <f t="shared" si="97"/>
        <v/>
      </c>
      <c r="CN136" t="str">
        <f t="shared" si="97"/>
        <v/>
      </c>
      <c r="CO136">
        <f t="shared" si="97"/>
        <v>11.081147430823339</v>
      </c>
      <c r="CQ136">
        <f t="shared" si="69"/>
        <v>11.081147430823339</v>
      </c>
      <c r="CW136" t="str">
        <f t="shared" si="92"/>
        <v/>
      </c>
      <c r="CX136" t="str">
        <f t="shared" si="92"/>
        <v/>
      </c>
      <c r="CY136" t="str">
        <f t="shared" si="92"/>
        <v/>
      </c>
      <c r="CZ136" t="str">
        <f t="shared" si="92"/>
        <v/>
      </c>
      <c r="DA136" t="str">
        <f t="shared" si="92"/>
        <v/>
      </c>
      <c r="DB136" t="str">
        <f t="shared" si="92"/>
        <v/>
      </c>
      <c r="DC136">
        <f t="shared" si="92"/>
        <v>0.25087574760385678</v>
      </c>
      <c r="DD136">
        <f t="shared" si="92"/>
        <v>4.0843963583491995E-2</v>
      </c>
      <c r="DE136" t="str">
        <f t="shared" si="71"/>
        <v/>
      </c>
      <c r="DI136" t="str">
        <f t="shared" si="98"/>
        <v/>
      </c>
      <c r="DJ136" t="str">
        <f t="shared" si="98"/>
        <v/>
      </c>
      <c r="DK136" t="str">
        <f t="shared" si="98"/>
        <v/>
      </c>
      <c r="DL136" t="str">
        <f t="shared" si="98"/>
        <v/>
      </c>
      <c r="DM136" t="str">
        <f t="shared" si="98"/>
        <v/>
      </c>
      <c r="DN136">
        <f t="shared" si="98"/>
        <v>0.25087574760385678</v>
      </c>
      <c r="DO136">
        <f t="shared" si="98"/>
        <v>7.248347797756137E-2</v>
      </c>
      <c r="DS136" t="str">
        <f t="shared" si="99"/>
        <v/>
      </c>
      <c r="DT136" t="str">
        <f t="shared" si="99"/>
        <v/>
      </c>
      <c r="DU136" t="str">
        <f t="shared" si="99"/>
        <v/>
      </c>
      <c r="DV136" t="str">
        <f t="shared" si="99"/>
        <v/>
      </c>
      <c r="DW136" t="str">
        <f t="shared" si="99"/>
        <v/>
      </c>
      <c r="DX136" t="str">
        <f t="shared" si="99"/>
        <v/>
      </c>
      <c r="DY136">
        <f t="shared" si="99"/>
        <v>7.248347797756137E-2</v>
      </c>
      <c r="EA136">
        <f t="shared" si="78"/>
        <v>7.248347797756137E-2</v>
      </c>
      <c r="EC136">
        <f t="shared" si="79"/>
        <v>11.064818650274832</v>
      </c>
      <c r="ED136">
        <f t="shared" si="80"/>
        <v>11.024385468631763</v>
      </c>
      <c r="EE136">
        <f t="shared" si="81"/>
        <v>11.067637747490545</v>
      </c>
      <c r="EF136">
        <v>-0.22527589740605691</v>
      </c>
      <c r="EG136">
        <v>-0.78310207754032235</v>
      </c>
      <c r="EH136">
        <v>-0.18638293456304522</v>
      </c>
      <c r="EJ136">
        <f t="shared" ca="1" si="93"/>
        <v>0.28475560684225654</v>
      </c>
      <c r="EK136">
        <f t="shared" ca="1" si="93"/>
        <v>0.46169279832773591</v>
      </c>
      <c r="EL136">
        <f t="shared" ca="1" si="93"/>
        <v>-0.81782021121011939</v>
      </c>
      <c r="EM136">
        <f t="shared" ca="1" si="82"/>
        <v>2</v>
      </c>
      <c r="EN136">
        <f t="shared" ca="1" si="82"/>
        <v>2</v>
      </c>
      <c r="EO136">
        <f t="shared" ca="1" si="82"/>
        <v>1</v>
      </c>
    </row>
    <row r="137" spans="1:145">
      <c r="A137">
        <v>118</v>
      </c>
      <c r="B137">
        <f t="shared" si="73"/>
        <v>30.8671875</v>
      </c>
      <c r="C137">
        <f t="shared" si="74"/>
        <v>0.12092937964470721</v>
      </c>
      <c r="D137">
        <f t="shared" si="75"/>
        <v>11.112209348242354</v>
      </c>
      <c r="E137">
        <f t="shared" si="76"/>
        <v>7.618663445011406E-2</v>
      </c>
      <c r="H137">
        <v>1.3755E-2</v>
      </c>
      <c r="I137">
        <v>6.0602989999999997</v>
      </c>
      <c r="J137">
        <v>1.085215</v>
      </c>
      <c r="K137">
        <v>8.4530969999999996</v>
      </c>
      <c r="L137">
        <v>1.9194450000000001</v>
      </c>
      <c r="M137">
        <v>2.4030100000000001</v>
      </c>
      <c r="N137">
        <v>1.085215</v>
      </c>
      <c r="O137">
        <v>3.198855</v>
      </c>
      <c r="P137">
        <v>2.4030100000000001</v>
      </c>
      <c r="R137">
        <v>6.9189100000000003</v>
      </c>
      <c r="S137">
        <v>3.4981279999999999</v>
      </c>
      <c r="T137">
        <v>2.9582380000000001</v>
      </c>
      <c r="W137">
        <f t="shared" si="77"/>
        <v>-1.3755E-2</v>
      </c>
      <c r="X137">
        <f t="shared" si="95"/>
        <v>6.0465439999999999</v>
      </c>
      <c r="Y137">
        <f t="shared" si="95"/>
        <v>1.0714600000000001</v>
      </c>
      <c r="Z137">
        <f t="shared" si="95"/>
        <v>8.4393419999999999</v>
      </c>
      <c r="AA137">
        <f t="shared" si="94"/>
        <v>1.9056900000000001</v>
      </c>
      <c r="AB137">
        <f t="shared" si="94"/>
        <v>2.3892549999999999</v>
      </c>
      <c r="AC137">
        <f t="shared" si="94"/>
        <v>1.0714600000000001</v>
      </c>
      <c r="AD137">
        <f t="shared" si="94"/>
        <v>3.1850999999999998</v>
      </c>
      <c r="AE137">
        <f t="shared" si="94"/>
        <v>2.3892549999999999</v>
      </c>
      <c r="AF137" t="str">
        <f t="shared" si="94"/>
        <v/>
      </c>
      <c r="AG137">
        <f t="shared" si="94"/>
        <v>6.9051550000000006</v>
      </c>
      <c r="AH137">
        <f t="shared" si="94"/>
        <v>3.4843729999999997</v>
      </c>
      <c r="AI137">
        <f t="shared" si="94"/>
        <v>2.944483</v>
      </c>
      <c r="AM137" t="str">
        <f t="shared" si="88"/>
        <v/>
      </c>
      <c r="AN137" t="str">
        <f t="shared" si="88"/>
        <v/>
      </c>
      <c r="AO137" t="str">
        <f t="shared" si="88"/>
        <v/>
      </c>
      <c r="AP137" t="str">
        <f t="shared" si="88"/>
        <v/>
      </c>
      <c r="AQ137" t="str">
        <f t="shared" si="88"/>
        <v/>
      </c>
      <c r="AR137" t="str">
        <f t="shared" si="88"/>
        <v/>
      </c>
      <c r="AS137">
        <f t="shared" si="88"/>
        <v>3.1850999999999998</v>
      </c>
      <c r="AT137">
        <f t="shared" si="88"/>
        <v>2.3892549999999999</v>
      </c>
      <c r="AW137" t="str">
        <f t="shared" si="89"/>
        <v/>
      </c>
      <c r="AX137" t="str">
        <f t="shared" si="89"/>
        <v/>
      </c>
      <c r="AY137" t="str">
        <f t="shared" si="89"/>
        <v/>
      </c>
      <c r="AZ137" t="str">
        <f t="shared" si="89"/>
        <v/>
      </c>
      <c r="BA137" t="str">
        <f t="shared" si="89"/>
        <v/>
      </c>
      <c r="BB137" t="str">
        <f t="shared" si="89"/>
        <v/>
      </c>
      <c r="BC137">
        <f t="shared" si="89"/>
        <v>11.235189109148639</v>
      </c>
      <c r="BD137">
        <f t="shared" si="89"/>
        <v>11.094821036347076</v>
      </c>
      <c r="BG137">
        <f t="shared" si="90"/>
        <v>0</v>
      </c>
      <c r="BH137">
        <f t="shared" si="90"/>
        <v>0</v>
      </c>
      <c r="BI137">
        <f t="shared" si="90"/>
        <v>0</v>
      </c>
      <c r="BJ137">
        <f t="shared" si="90"/>
        <v>0</v>
      </c>
      <c r="BK137">
        <f t="shared" si="90"/>
        <v>0</v>
      </c>
      <c r="BL137">
        <f t="shared" si="90"/>
        <v>0</v>
      </c>
      <c r="BM137">
        <f t="shared" si="90"/>
        <v>2.1755796708459958E-2</v>
      </c>
      <c r="BN137">
        <f t="shared" si="90"/>
        <v>0.15386902958985468</v>
      </c>
      <c r="BQ137">
        <f t="shared" si="96"/>
        <v>0</v>
      </c>
      <c r="BR137">
        <f t="shared" si="96"/>
        <v>0</v>
      </c>
      <c r="BS137">
        <f t="shared" si="96"/>
        <v>0</v>
      </c>
      <c r="BT137">
        <f t="shared" si="96"/>
        <v>0</v>
      </c>
      <c r="BU137">
        <f t="shared" si="96"/>
        <v>0</v>
      </c>
      <c r="BV137">
        <f t="shared" si="96"/>
        <v>2.1755796708459958E-2</v>
      </c>
      <c r="BW137">
        <f t="shared" si="96"/>
        <v>0.17562482629831463</v>
      </c>
      <c r="BZ137" t="str">
        <f t="shared" si="91"/>
        <v/>
      </c>
      <c r="CA137" t="str">
        <f t="shared" si="91"/>
        <v/>
      </c>
      <c r="CB137" t="str">
        <f t="shared" si="91"/>
        <v/>
      </c>
      <c r="CC137" t="str">
        <f t="shared" si="91"/>
        <v/>
      </c>
      <c r="CD137" t="str">
        <f t="shared" si="91"/>
        <v/>
      </c>
      <c r="CE137">
        <f t="shared" si="91"/>
        <v>11.235189109148639</v>
      </c>
      <c r="CF137">
        <f t="shared" si="91"/>
        <v>11.112209348242354</v>
      </c>
      <c r="CI137" t="str">
        <f t="shared" si="97"/>
        <v/>
      </c>
      <c r="CJ137" t="str">
        <f t="shared" si="97"/>
        <v/>
      </c>
      <c r="CK137" t="str">
        <f t="shared" si="97"/>
        <v/>
      </c>
      <c r="CL137" t="str">
        <f t="shared" si="97"/>
        <v/>
      </c>
      <c r="CM137" t="str">
        <f t="shared" si="97"/>
        <v/>
      </c>
      <c r="CN137" t="str">
        <f t="shared" si="97"/>
        <v/>
      </c>
      <c r="CO137">
        <f t="shared" si="97"/>
        <v>11.112209348242354</v>
      </c>
      <c r="CQ137">
        <f t="shared" si="69"/>
        <v>11.112209348242354</v>
      </c>
      <c r="CW137" t="str">
        <f t="shared" si="92"/>
        <v/>
      </c>
      <c r="CX137" t="str">
        <f t="shared" si="92"/>
        <v/>
      </c>
      <c r="CY137" t="str">
        <f t="shared" si="92"/>
        <v/>
      </c>
      <c r="CZ137" t="str">
        <f t="shared" si="92"/>
        <v/>
      </c>
      <c r="DA137" t="str">
        <f t="shared" si="92"/>
        <v/>
      </c>
      <c r="DB137" t="str">
        <f t="shared" si="92"/>
        <v/>
      </c>
      <c r="DC137">
        <f t="shared" si="92"/>
        <v>0.32095739444988014</v>
      </c>
      <c r="DD137">
        <f t="shared" si="92"/>
        <v>4.1578091659373866E-2</v>
      </c>
      <c r="DE137" t="str">
        <f t="shared" si="71"/>
        <v/>
      </c>
      <c r="DI137" t="str">
        <f t="shared" si="98"/>
        <v/>
      </c>
      <c r="DJ137" t="str">
        <f t="shared" si="98"/>
        <v/>
      </c>
      <c r="DK137" t="str">
        <f t="shared" si="98"/>
        <v/>
      </c>
      <c r="DL137" t="str">
        <f t="shared" si="98"/>
        <v/>
      </c>
      <c r="DM137" t="str">
        <f t="shared" si="98"/>
        <v/>
      </c>
      <c r="DN137">
        <f t="shared" si="98"/>
        <v>0.32095739444988014</v>
      </c>
      <c r="DO137">
        <f t="shared" si="98"/>
        <v>7.618663445011406E-2</v>
      </c>
      <c r="DS137" t="str">
        <f t="shared" si="99"/>
        <v/>
      </c>
      <c r="DT137" t="str">
        <f t="shared" si="99"/>
        <v/>
      </c>
      <c r="DU137" t="str">
        <f t="shared" si="99"/>
        <v/>
      </c>
      <c r="DV137" t="str">
        <f t="shared" si="99"/>
        <v/>
      </c>
      <c r="DW137" t="str">
        <f t="shared" si="99"/>
        <v/>
      </c>
      <c r="DX137" t="str">
        <f t="shared" si="99"/>
        <v/>
      </c>
      <c r="DY137">
        <f t="shared" si="99"/>
        <v>7.618663445011406E-2</v>
      </c>
      <c r="EA137">
        <f t="shared" si="78"/>
        <v>7.618663445011406E-2</v>
      </c>
      <c r="EC137">
        <f t="shared" si="79"/>
        <v>11.159577446056769</v>
      </c>
      <c r="ED137">
        <f t="shared" si="80"/>
        <v>11.171422457560176</v>
      </c>
      <c r="EE137">
        <f t="shared" si="81"/>
        <v>11.042768963683436</v>
      </c>
      <c r="EF137">
        <v>0.62173763359280965</v>
      </c>
      <c r="EG137">
        <v>0.77721124899661376</v>
      </c>
      <c r="EH137">
        <v>-0.91145100528607037</v>
      </c>
      <c r="EJ137">
        <f t="shared" ca="1" si="93"/>
        <v>0.69374934331139249</v>
      </c>
      <c r="EK137">
        <f t="shared" ca="1" si="93"/>
        <v>-0.71814692364186505</v>
      </c>
      <c r="EL137">
        <f t="shared" ca="1" si="93"/>
        <v>0.76630444709336321</v>
      </c>
      <c r="EM137">
        <f t="shared" ca="1" si="82"/>
        <v>2</v>
      </c>
      <c r="EN137">
        <f t="shared" ca="1" si="82"/>
        <v>1</v>
      </c>
      <c r="EO137">
        <f t="shared" ca="1" si="82"/>
        <v>2</v>
      </c>
    </row>
    <row r="138" spans="1:145">
      <c r="A138">
        <v>119</v>
      </c>
      <c r="B138">
        <f t="shared" si="73"/>
        <v>31.0703125</v>
      </c>
      <c r="C138">
        <f t="shared" si="74"/>
        <v>0.12092937964470721</v>
      </c>
      <c r="D138">
        <f t="shared" si="75"/>
        <v>11.123489232583916</v>
      </c>
      <c r="E138">
        <f t="shared" si="76"/>
        <v>7.6218096961867626E-2</v>
      </c>
      <c r="H138">
        <v>1.2786E-2</v>
      </c>
      <c r="I138">
        <v>6.0614869999999996</v>
      </c>
      <c r="J138">
        <v>1.084959</v>
      </c>
      <c r="K138">
        <v>8.4535239999999998</v>
      </c>
      <c r="L138">
        <v>1.9194899999999999</v>
      </c>
      <c r="M138">
        <v>2.3992990000000001</v>
      </c>
      <c r="N138">
        <v>1.084959</v>
      </c>
      <c r="O138">
        <v>3.1988859999999999</v>
      </c>
      <c r="P138">
        <v>2.3992990000000001</v>
      </c>
      <c r="R138">
        <v>6.9206729999999999</v>
      </c>
      <c r="S138">
        <v>3.5094859999999999</v>
      </c>
      <c r="T138">
        <v>2.9591940000000001</v>
      </c>
      <c r="W138">
        <f t="shared" si="77"/>
        <v>-1.2786E-2</v>
      </c>
      <c r="X138">
        <f t="shared" si="95"/>
        <v>6.0487009999999994</v>
      </c>
      <c r="Y138">
        <f t="shared" si="95"/>
        <v>1.072173</v>
      </c>
      <c r="Z138">
        <f t="shared" si="95"/>
        <v>8.4407379999999996</v>
      </c>
      <c r="AA138">
        <f t="shared" si="94"/>
        <v>1.906704</v>
      </c>
      <c r="AB138">
        <f t="shared" si="94"/>
        <v>2.3865129999999999</v>
      </c>
      <c r="AC138">
        <f t="shared" si="94"/>
        <v>1.072173</v>
      </c>
      <c r="AD138">
        <f t="shared" si="94"/>
        <v>3.1860999999999997</v>
      </c>
      <c r="AE138">
        <f t="shared" si="94"/>
        <v>2.3865129999999999</v>
      </c>
      <c r="AF138" t="str">
        <f t="shared" si="94"/>
        <v/>
      </c>
      <c r="AG138">
        <f t="shared" si="94"/>
        <v>6.9078869999999997</v>
      </c>
      <c r="AH138">
        <f t="shared" si="94"/>
        <v>3.4966999999999997</v>
      </c>
      <c r="AI138">
        <f t="shared" si="94"/>
        <v>2.9464079999999999</v>
      </c>
      <c r="AM138" t="str">
        <f t="shared" si="88"/>
        <v/>
      </c>
      <c r="AN138" t="str">
        <f t="shared" si="88"/>
        <v/>
      </c>
      <c r="AO138" t="str">
        <f t="shared" si="88"/>
        <v/>
      </c>
      <c r="AP138" t="str">
        <f t="shared" si="88"/>
        <v/>
      </c>
      <c r="AQ138" t="str">
        <f t="shared" si="88"/>
        <v/>
      </c>
      <c r="AR138" t="str">
        <f t="shared" si="88"/>
        <v/>
      </c>
      <c r="AS138">
        <f t="shared" si="88"/>
        <v>3.1860999999999997</v>
      </c>
      <c r="AT138">
        <f t="shared" si="88"/>
        <v>2.3865129999999999</v>
      </c>
      <c r="AW138" t="str">
        <f t="shared" si="89"/>
        <v/>
      </c>
      <c r="AX138" t="str">
        <f t="shared" si="89"/>
        <v/>
      </c>
      <c r="AY138" t="str">
        <f t="shared" si="89"/>
        <v/>
      </c>
      <c r="AZ138" t="str">
        <f t="shared" si="89"/>
        <v/>
      </c>
      <c r="BA138" t="str">
        <f t="shared" si="89"/>
        <v/>
      </c>
      <c r="BB138" t="str">
        <f t="shared" si="89"/>
        <v/>
      </c>
      <c r="BC138">
        <f t="shared" si="89"/>
        <v>11.191383292350478</v>
      </c>
      <c r="BD138">
        <f t="shared" si="89"/>
        <v>11.112772044263171</v>
      </c>
      <c r="BG138">
        <f t="shared" si="90"/>
        <v>0</v>
      </c>
      <c r="BH138">
        <f t="shared" si="90"/>
        <v>0</v>
      </c>
      <c r="BI138">
        <f t="shared" si="90"/>
        <v>0</v>
      </c>
      <c r="BJ138">
        <f t="shared" si="90"/>
        <v>0</v>
      </c>
      <c r="BK138">
        <f t="shared" si="90"/>
        <v>0</v>
      </c>
      <c r="BL138">
        <f t="shared" si="90"/>
        <v>0</v>
      </c>
      <c r="BM138">
        <f t="shared" si="90"/>
        <v>2.3932786250926819E-2</v>
      </c>
      <c r="BN138">
        <f t="shared" si="90"/>
        <v>0.15161570100949365</v>
      </c>
      <c r="BQ138">
        <f t="shared" si="96"/>
        <v>0</v>
      </c>
      <c r="BR138">
        <f t="shared" si="96"/>
        <v>0</v>
      </c>
      <c r="BS138">
        <f t="shared" si="96"/>
        <v>0</v>
      </c>
      <c r="BT138">
        <f t="shared" si="96"/>
        <v>0</v>
      </c>
      <c r="BU138">
        <f t="shared" si="96"/>
        <v>0</v>
      </c>
      <c r="BV138">
        <f t="shared" si="96"/>
        <v>2.3932786250926819E-2</v>
      </c>
      <c r="BW138">
        <f t="shared" si="96"/>
        <v>0.17554848726042047</v>
      </c>
      <c r="BZ138" t="str">
        <f t="shared" si="91"/>
        <v/>
      </c>
      <c r="CA138" t="str">
        <f t="shared" si="91"/>
        <v/>
      </c>
      <c r="CB138" t="str">
        <f t="shared" si="91"/>
        <v/>
      </c>
      <c r="CC138" t="str">
        <f t="shared" si="91"/>
        <v/>
      </c>
      <c r="CD138" t="str">
        <f t="shared" si="91"/>
        <v/>
      </c>
      <c r="CE138">
        <f t="shared" si="91"/>
        <v>11.191383292350478</v>
      </c>
      <c r="CF138">
        <f t="shared" si="91"/>
        <v>11.123489232583916</v>
      </c>
      <c r="CI138" t="str">
        <f t="shared" si="97"/>
        <v/>
      </c>
      <c r="CJ138" t="str">
        <f t="shared" si="97"/>
        <v/>
      </c>
      <c r="CK138" t="str">
        <f t="shared" si="97"/>
        <v/>
      </c>
      <c r="CL138" t="str">
        <f t="shared" si="97"/>
        <v/>
      </c>
      <c r="CM138" t="str">
        <f t="shared" si="97"/>
        <v/>
      </c>
      <c r="CN138" t="str">
        <f t="shared" si="97"/>
        <v/>
      </c>
      <c r="CO138">
        <f t="shared" si="97"/>
        <v>11.123489232583916</v>
      </c>
      <c r="CQ138">
        <f t="shared" si="69"/>
        <v>11.123489232583916</v>
      </c>
      <c r="CW138" t="str">
        <f t="shared" si="92"/>
        <v/>
      </c>
      <c r="CX138" t="str">
        <f t="shared" si="92"/>
        <v/>
      </c>
      <c r="CY138" t="str">
        <f t="shared" si="92"/>
        <v/>
      </c>
      <c r="CZ138" t="str">
        <f t="shared" si="92"/>
        <v/>
      </c>
      <c r="DA138" t="str">
        <f t="shared" si="92"/>
        <v/>
      </c>
      <c r="DB138" t="str">
        <f t="shared" si="92"/>
        <v/>
      </c>
      <c r="DC138">
        <f t="shared" si="92"/>
        <v>0.29140827023054255</v>
      </c>
      <c r="DD138">
        <f t="shared" si="92"/>
        <v>4.2249976339474957E-2</v>
      </c>
      <c r="DE138" t="str">
        <f t="shared" si="71"/>
        <v/>
      </c>
      <c r="DI138" t="str">
        <f t="shared" si="98"/>
        <v/>
      </c>
      <c r="DJ138" t="str">
        <f t="shared" si="98"/>
        <v/>
      </c>
      <c r="DK138" t="str">
        <f t="shared" si="98"/>
        <v/>
      </c>
      <c r="DL138" t="str">
        <f t="shared" si="98"/>
        <v/>
      </c>
      <c r="DM138" t="str">
        <f t="shared" si="98"/>
        <v/>
      </c>
      <c r="DN138">
        <f t="shared" si="98"/>
        <v>0.29140827023054255</v>
      </c>
      <c r="DO138">
        <f t="shared" si="98"/>
        <v>7.6218096961867626E-2</v>
      </c>
      <c r="DS138" t="str">
        <f t="shared" si="99"/>
        <v/>
      </c>
      <c r="DT138" t="str">
        <f t="shared" si="99"/>
        <v/>
      </c>
      <c r="DU138" t="str">
        <f t="shared" si="99"/>
        <v/>
      </c>
      <c r="DV138" t="str">
        <f t="shared" si="99"/>
        <v/>
      </c>
      <c r="DW138" t="str">
        <f t="shared" si="99"/>
        <v/>
      </c>
      <c r="DX138" t="str">
        <f t="shared" si="99"/>
        <v/>
      </c>
      <c r="DY138">
        <f t="shared" si="99"/>
        <v>7.6218096961867626E-2</v>
      </c>
      <c r="EA138">
        <f t="shared" si="78"/>
        <v>7.6218096961867626E-2</v>
      </c>
      <c r="EC138">
        <f t="shared" si="79"/>
        <v>11.119968695707765</v>
      </c>
      <c r="ED138">
        <f t="shared" si="80"/>
        <v>11.100344859331384</v>
      </c>
      <c r="EE138">
        <f t="shared" si="81"/>
        <v>11.070750451300421</v>
      </c>
      <c r="EF138">
        <v>-4.6190301470161343E-2</v>
      </c>
      <c r="EG138">
        <v>-0.30365981538624376</v>
      </c>
      <c r="EH138">
        <v>-0.69194565838976296</v>
      </c>
      <c r="EJ138">
        <f t="shared" ca="1" si="93"/>
        <v>-0.62284581641059233</v>
      </c>
      <c r="EK138">
        <f t="shared" ca="1" si="93"/>
        <v>-0.46591932830525262</v>
      </c>
      <c r="EL138">
        <f t="shared" ca="1" si="93"/>
        <v>0.54810976872394701</v>
      </c>
      <c r="EM138">
        <f t="shared" ca="1" si="82"/>
        <v>1</v>
      </c>
      <c r="EN138">
        <f t="shared" ca="1" si="82"/>
        <v>1</v>
      </c>
      <c r="EO138">
        <f t="shared" ca="1" si="82"/>
        <v>2</v>
      </c>
    </row>
    <row r="139" spans="1:145">
      <c r="A139">
        <v>120</v>
      </c>
      <c r="B139">
        <f t="shared" si="73"/>
        <v>31.2734375</v>
      </c>
      <c r="C139">
        <f t="shared" si="74"/>
        <v>0.12092937964470721</v>
      </c>
      <c r="D139">
        <f t="shared" si="75"/>
        <v>11.137042027322337</v>
      </c>
      <c r="E139">
        <f t="shared" si="76"/>
        <v>7.7162798215127892E-2</v>
      </c>
      <c r="H139">
        <v>1.2437E-2</v>
      </c>
      <c r="I139">
        <v>6.0626530000000001</v>
      </c>
      <c r="J139">
        <v>1.0847659999999999</v>
      </c>
      <c r="K139">
        <v>8.4580900000000003</v>
      </c>
      <c r="L139">
        <v>1.9194789999999999</v>
      </c>
      <c r="M139">
        <v>2.3966249999999998</v>
      </c>
      <c r="N139">
        <v>1.0847659999999999</v>
      </c>
      <c r="O139">
        <v>3.1985130000000002</v>
      </c>
      <c r="P139">
        <v>2.3966249999999998</v>
      </c>
      <c r="R139">
        <v>6.9207219999999996</v>
      </c>
      <c r="S139">
        <v>3.5097800000000001</v>
      </c>
      <c r="T139">
        <v>2.9590610000000002</v>
      </c>
      <c r="W139">
        <f t="shared" si="77"/>
        <v>-1.2437E-2</v>
      </c>
      <c r="X139">
        <f t="shared" si="95"/>
        <v>6.0502159999999998</v>
      </c>
      <c r="Y139">
        <f t="shared" si="95"/>
        <v>1.0723289999999999</v>
      </c>
      <c r="Z139">
        <f t="shared" si="95"/>
        <v>8.4456530000000001</v>
      </c>
      <c r="AA139">
        <f t="shared" si="94"/>
        <v>1.9070419999999999</v>
      </c>
      <c r="AB139">
        <f t="shared" si="94"/>
        <v>2.384188</v>
      </c>
      <c r="AC139">
        <f t="shared" si="94"/>
        <v>1.0723289999999999</v>
      </c>
      <c r="AD139">
        <f t="shared" si="94"/>
        <v>3.1860760000000004</v>
      </c>
      <c r="AE139">
        <f t="shared" si="94"/>
        <v>2.384188</v>
      </c>
      <c r="AF139" t="str">
        <f t="shared" si="94"/>
        <v/>
      </c>
      <c r="AG139">
        <f t="shared" si="94"/>
        <v>6.9082849999999993</v>
      </c>
      <c r="AH139">
        <f t="shared" si="94"/>
        <v>3.4973430000000003</v>
      </c>
      <c r="AI139">
        <f t="shared" si="94"/>
        <v>2.9466240000000004</v>
      </c>
      <c r="AM139" t="str">
        <f t="shared" si="88"/>
        <v/>
      </c>
      <c r="AN139" t="str">
        <f t="shared" si="88"/>
        <v/>
      </c>
      <c r="AO139" t="str">
        <f t="shared" si="88"/>
        <v/>
      </c>
      <c r="AP139" t="str">
        <f t="shared" si="88"/>
        <v/>
      </c>
      <c r="AQ139" t="str">
        <f t="shared" si="88"/>
        <v/>
      </c>
      <c r="AR139" t="str">
        <f t="shared" si="88"/>
        <v/>
      </c>
      <c r="AS139">
        <f t="shared" si="88"/>
        <v>3.1860760000000004</v>
      </c>
      <c r="AT139">
        <f t="shared" si="88"/>
        <v>2.384188</v>
      </c>
      <c r="AW139" t="str">
        <f t="shared" si="89"/>
        <v/>
      </c>
      <c r="AX139" t="str">
        <f t="shared" si="89"/>
        <v/>
      </c>
      <c r="AY139" t="str">
        <f t="shared" si="89"/>
        <v/>
      </c>
      <c r="AZ139" t="str">
        <f t="shared" si="89"/>
        <v/>
      </c>
      <c r="BA139" t="str">
        <f t="shared" si="89"/>
        <v/>
      </c>
      <c r="BB139" t="str">
        <f t="shared" si="89"/>
        <v/>
      </c>
      <c r="BC139">
        <f t="shared" si="89"/>
        <v>11.192387193946619</v>
      </c>
      <c r="BD139">
        <f t="shared" si="89"/>
        <v>11.128208201714569</v>
      </c>
      <c r="BG139">
        <f t="shared" si="90"/>
        <v>0</v>
      </c>
      <c r="BH139">
        <f t="shared" si="90"/>
        <v>0</v>
      </c>
      <c r="BI139">
        <f t="shared" si="90"/>
        <v>0</v>
      </c>
      <c r="BJ139">
        <f t="shared" si="90"/>
        <v>0</v>
      </c>
      <c r="BK139">
        <f t="shared" si="90"/>
        <v>0</v>
      </c>
      <c r="BL139">
        <f t="shared" si="90"/>
        <v>0</v>
      </c>
      <c r="BM139">
        <f t="shared" si="90"/>
        <v>2.3880682715152899E-2</v>
      </c>
      <c r="BN139">
        <f t="shared" si="90"/>
        <v>0.1496158541786774</v>
      </c>
      <c r="BQ139">
        <f t="shared" si="96"/>
        <v>0</v>
      </c>
      <c r="BR139">
        <f t="shared" si="96"/>
        <v>0</v>
      </c>
      <c r="BS139">
        <f t="shared" si="96"/>
        <v>0</v>
      </c>
      <c r="BT139">
        <f t="shared" si="96"/>
        <v>0</v>
      </c>
      <c r="BU139">
        <f t="shared" si="96"/>
        <v>0</v>
      </c>
      <c r="BV139">
        <f t="shared" si="96"/>
        <v>2.3880682715152899E-2</v>
      </c>
      <c r="BW139">
        <f t="shared" si="96"/>
        <v>0.17349653689383029</v>
      </c>
      <c r="BZ139" t="str">
        <f t="shared" si="91"/>
        <v/>
      </c>
      <c r="CA139" t="str">
        <f t="shared" si="91"/>
        <v/>
      </c>
      <c r="CB139" t="str">
        <f t="shared" si="91"/>
        <v/>
      </c>
      <c r="CC139" t="str">
        <f t="shared" si="91"/>
        <v/>
      </c>
      <c r="CD139" t="str">
        <f t="shared" si="91"/>
        <v/>
      </c>
      <c r="CE139">
        <f t="shared" si="91"/>
        <v>11.192387193946619</v>
      </c>
      <c r="CF139">
        <f t="shared" si="91"/>
        <v>11.137042027322337</v>
      </c>
      <c r="CI139" t="str">
        <f t="shared" si="97"/>
        <v/>
      </c>
      <c r="CJ139" t="str">
        <f t="shared" si="97"/>
        <v/>
      </c>
      <c r="CK139" t="str">
        <f t="shared" si="97"/>
        <v/>
      </c>
      <c r="CL139" t="str">
        <f t="shared" si="97"/>
        <v/>
      </c>
      <c r="CM139" t="str">
        <f t="shared" si="97"/>
        <v/>
      </c>
      <c r="CN139" t="str">
        <f t="shared" si="97"/>
        <v/>
      </c>
      <c r="CO139">
        <f t="shared" si="97"/>
        <v>11.137042027322337</v>
      </c>
      <c r="CQ139">
        <f t="shared" si="69"/>
        <v>11.137042027322337</v>
      </c>
      <c r="CW139" t="str">
        <f t="shared" si="92"/>
        <v/>
      </c>
      <c r="CX139" t="str">
        <f t="shared" si="92"/>
        <v/>
      </c>
      <c r="CY139" t="str">
        <f t="shared" si="92"/>
        <v/>
      </c>
      <c r="CZ139" t="str">
        <f t="shared" si="92"/>
        <v/>
      </c>
      <c r="DA139" t="str">
        <f t="shared" si="92"/>
        <v/>
      </c>
      <c r="DB139" t="str">
        <f t="shared" si="92"/>
        <v/>
      </c>
      <c r="DC139">
        <f t="shared" si="92"/>
        <v>0.29205254162102628</v>
      </c>
      <c r="DD139">
        <f t="shared" si="92"/>
        <v>4.2863533547037466E-2</v>
      </c>
      <c r="DE139" t="str">
        <f t="shared" si="71"/>
        <v/>
      </c>
      <c r="DI139" t="str">
        <f t="shared" si="98"/>
        <v/>
      </c>
      <c r="DJ139" t="str">
        <f t="shared" si="98"/>
        <v/>
      </c>
      <c r="DK139" t="str">
        <f t="shared" si="98"/>
        <v/>
      </c>
      <c r="DL139" t="str">
        <f t="shared" si="98"/>
        <v/>
      </c>
      <c r="DM139" t="str">
        <f t="shared" si="98"/>
        <v/>
      </c>
      <c r="DN139">
        <f t="shared" si="98"/>
        <v>0.29205254162102628</v>
      </c>
      <c r="DO139">
        <f t="shared" si="98"/>
        <v>7.7162798215127892E-2</v>
      </c>
      <c r="DS139" t="str">
        <f t="shared" si="99"/>
        <v/>
      </c>
      <c r="DT139" t="str">
        <f t="shared" si="99"/>
        <v/>
      </c>
      <c r="DU139" t="str">
        <f t="shared" si="99"/>
        <v/>
      </c>
      <c r="DV139" t="str">
        <f t="shared" si="99"/>
        <v/>
      </c>
      <c r="DW139" t="str">
        <f t="shared" si="99"/>
        <v/>
      </c>
      <c r="DX139" t="str">
        <f t="shared" si="99"/>
        <v/>
      </c>
      <c r="DY139">
        <f t="shared" si="99"/>
        <v>7.7162798215127892E-2</v>
      </c>
      <c r="EA139">
        <f t="shared" si="78"/>
        <v>7.7162798215127892E-2</v>
      </c>
      <c r="EC139">
        <f t="shared" si="79"/>
        <v>11.146979961490359</v>
      </c>
      <c r="ED139">
        <f t="shared" si="80"/>
        <v>11.067148269664838</v>
      </c>
      <c r="EE139">
        <f t="shared" si="81"/>
        <v>11.166393551924337</v>
      </c>
      <c r="EF139">
        <v>0.12879178046803474</v>
      </c>
      <c r="EG139">
        <v>-0.90579604776173717</v>
      </c>
      <c r="EH139">
        <v>0.38038439871203289</v>
      </c>
      <c r="EJ139">
        <f t="shared" ca="1" si="93"/>
        <v>0.285469509839828</v>
      </c>
      <c r="EK139">
        <f t="shared" ca="1" si="93"/>
        <v>0.23737268460675065</v>
      </c>
      <c r="EL139">
        <f t="shared" ca="1" si="93"/>
        <v>0.76997638258312795</v>
      </c>
      <c r="EM139">
        <f t="shared" ca="1" si="82"/>
        <v>2</v>
      </c>
      <c r="EN139">
        <f t="shared" ca="1" si="82"/>
        <v>2</v>
      </c>
      <c r="EO139">
        <f t="shared" ca="1" si="82"/>
        <v>2</v>
      </c>
    </row>
    <row r="140" spans="1:145" s="9" customFormat="1">
      <c r="A140" s="9">
        <v>121</v>
      </c>
      <c r="B140" s="9">
        <f t="shared" si="73"/>
        <v>31.4765625</v>
      </c>
      <c r="C140" s="9">
        <f t="shared" si="74"/>
        <v>0.12092937964470721</v>
      </c>
      <c r="D140" s="9">
        <f t="shared" si="75"/>
        <v>11.159503026856802</v>
      </c>
      <c r="E140" s="9">
        <f t="shared" si="76"/>
        <v>7.9509868968531738E-2</v>
      </c>
      <c r="H140" s="10">
        <v>1.2534999999999999E-2</v>
      </c>
      <c r="I140" s="9">
        <v>6.0620209999999997</v>
      </c>
      <c r="J140" s="9">
        <v>1.084562</v>
      </c>
      <c r="K140" s="9">
        <v>8.4547469999999993</v>
      </c>
      <c r="L140" s="9">
        <v>1.919206</v>
      </c>
      <c r="M140" s="9">
        <v>2.3937919999999999</v>
      </c>
      <c r="N140" s="9">
        <v>1.084562</v>
      </c>
      <c r="O140" s="9">
        <v>3.1975769999999999</v>
      </c>
      <c r="P140" s="9">
        <v>2.3937919999999999</v>
      </c>
      <c r="R140" s="9">
        <v>6.9199890000000002</v>
      </c>
      <c r="S140" s="9">
        <v>3.509077</v>
      </c>
      <c r="T140" s="9">
        <v>2.9583360000000001</v>
      </c>
      <c r="W140" s="9">
        <f t="shared" si="77"/>
        <v>-1.2534999999999999E-2</v>
      </c>
      <c r="X140" s="9">
        <f t="shared" si="95"/>
        <v>6.0494859999999999</v>
      </c>
      <c r="Y140" s="9">
        <f t="shared" si="95"/>
        <v>1.0720270000000001</v>
      </c>
      <c r="Z140" s="9">
        <f t="shared" si="95"/>
        <v>8.4422119999999996</v>
      </c>
      <c r="AA140" s="9">
        <f t="shared" si="94"/>
        <v>1.906671</v>
      </c>
      <c r="AB140" s="9">
        <f t="shared" si="94"/>
        <v>2.3812569999999997</v>
      </c>
      <c r="AC140" s="9">
        <f t="shared" si="94"/>
        <v>1.0720270000000001</v>
      </c>
      <c r="AD140" s="9">
        <f t="shared" si="94"/>
        <v>3.1850419999999997</v>
      </c>
      <c r="AE140" s="9">
        <f t="shared" si="94"/>
        <v>2.3812569999999997</v>
      </c>
      <c r="AF140" s="9" t="str">
        <f t="shared" si="94"/>
        <v/>
      </c>
      <c r="AG140" s="9">
        <f t="shared" si="94"/>
        <v>6.9074540000000004</v>
      </c>
      <c r="AH140" s="9">
        <f t="shared" si="94"/>
        <v>3.4965419999999998</v>
      </c>
      <c r="AI140" s="9">
        <f t="shared" si="94"/>
        <v>2.9458009999999999</v>
      </c>
      <c r="AM140" s="9" t="str">
        <f t="shared" si="88"/>
        <v/>
      </c>
      <c r="AN140" s="9" t="str">
        <f t="shared" si="88"/>
        <v/>
      </c>
      <c r="AO140" s="9" t="str">
        <f t="shared" si="88"/>
        <v/>
      </c>
      <c r="AP140" s="9" t="str">
        <f t="shared" si="88"/>
        <v/>
      </c>
      <c r="AQ140" s="9" t="str">
        <f t="shared" si="88"/>
        <v/>
      </c>
      <c r="AR140" s="9" t="str">
        <f t="shared" si="88"/>
        <v/>
      </c>
      <c r="AS140" s="9">
        <f t="shared" si="88"/>
        <v>3.1850419999999997</v>
      </c>
      <c r="AT140" s="9">
        <f t="shared" si="88"/>
        <v>2.3812569999999997</v>
      </c>
      <c r="AW140" s="9" t="str">
        <f t="shared" si="89"/>
        <v/>
      </c>
      <c r="AX140" s="9" t="str">
        <f t="shared" si="89"/>
        <v/>
      </c>
      <c r="AY140" s="9" t="str">
        <f t="shared" si="89"/>
        <v/>
      </c>
      <c r="AZ140" s="9" t="str">
        <f t="shared" si="89"/>
        <v/>
      </c>
      <c r="BA140" s="9" t="str">
        <f t="shared" si="89"/>
        <v/>
      </c>
      <c r="BB140" s="9" t="str">
        <f t="shared" si="89"/>
        <v/>
      </c>
      <c r="BC140" s="9">
        <f t="shared" si="89"/>
        <v>11.237862854546774</v>
      </c>
      <c r="BD140" s="9">
        <f t="shared" si="89"/>
        <v>11.147971672060464</v>
      </c>
      <c r="BG140" s="9">
        <f t="shared" si="90"/>
        <v>0</v>
      </c>
      <c r="BH140" s="9">
        <f t="shared" si="90"/>
        <v>0</v>
      </c>
      <c r="BI140" s="9">
        <f t="shared" si="90"/>
        <v>0</v>
      </c>
      <c r="BJ140" s="9">
        <f t="shared" si="90"/>
        <v>0</v>
      </c>
      <c r="BK140" s="9">
        <f t="shared" si="90"/>
        <v>0</v>
      </c>
      <c r="BL140" s="9">
        <f t="shared" si="90"/>
        <v>0</v>
      </c>
      <c r="BM140" s="9">
        <f t="shared" si="90"/>
        <v>2.1629153518655315E-2</v>
      </c>
      <c r="BN140" s="9">
        <f t="shared" si="90"/>
        <v>0.1469781107888426</v>
      </c>
      <c r="BQ140" s="9">
        <f t="shared" si="96"/>
        <v>0</v>
      </c>
      <c r="BR140" s="9">
        <f t="shared" si="96"/>
        <v>0</v>
      </c>
      <c r="BS140" s="9">
        <f t="shared" si="96"/>
        <v>0</v>
      </c>
      <c r="BT140" s="9">
        <f t="shared" si="96"/>
        <v>0</v>
      </c>
      <c r="BU140" s="9">
        <f t="shared" si="96"/>
        <v>0</v>
      </c>
      <c r="BV140" s="9">
        <f t="shared" si="96"/>
        <v>2.1629153518655315E-2</v>
      </c>
      <c r="BW140" s="9">
        <f t="shared" si="96"/>
        <v>0.16860726430749792</v>
      </c>
      <c r="BZ140" s="9" t="str">
        <f t="shared" si="91"/>
        <v/>
      </c>
      <c r="CA140" s="9" t="str">
        <f t="shared" si="91"/>
        <v/>
      </c>
      <c r="CB140" s="9" t="str">
        <f t="shared" si="91"/>
        <v/>
      </c>
      <c r="CC140" s="9" t="str">
        <f t="shared" si="91"/>
        <v/>
      </c>
      <c r="CD140" s="9" t="str">
        <f t="shared" si="91"/>
        <v/>
      </c>
      <c r="CE140" s="9">
        <f t="shared" si="91"/>
        <v>11.237862854546774</v>
      </c>
      <c r="CF140" s="9">
        <f t="shared" si="91"/>
        <v>11.159503026856802</v>
      </c>
      <c r="CI140" s="9" t="str">
        <f t="shared" si="97"/>
        <v/>
      </c>
      <c r="CJ140" s="9" t="str">
        <f t="shared" si="97"/>
        <v/>
      </c>
      <c r="CK140" s="9" t="str">
        <f t="shared" si="97"/>
        <v/>
      </c>
      <c r="CL140" s="9" t="str">
        <f t="shared" si="97"/>
        <v/>
      </c>
      <c r="CM140" s="9" t="str">
        <f t="shared" si="97"/>
        <v/>
      </c>
      <c r="CN140" s="9" t="str">
        <f t="shared" si="97"/>
        <v/>
      </c>
      <c r="CO140" s="9">
        <f t="shared" si="97"/>
        <v>11.159503026856802</v>
      </c>
      <c r="CQ140" s="9">
        <f t="shared" si="69"/>
        <v>11.159503026856802</v>
      </c>
      <c r="CW140" s="9" t="str">
        <f t="shared" si="92"/>
        <v/>
      </c>
      <c r="CX140" s="9" t="str">
        <f t="shared" si="92"/>
        <v/>
      </c>
      <c r="CY140" s="9" t="str">
        <f t="shared" si="92"/>
        <v/>
      </c>
      <c r="CZ140" s="9" t="str">
        <f t="shared" si="92"/>
        <v/>
      </c>
      <c r="DA140" s="9" t="str">
        <f t="shared" si="92"/>
        <v/>
      </c>
      <c r="DB140" s="9" t="str">
        <f t="shared" si="92"/>
        <v/>
      </c>
      <c r="DC140" s="9">
        <f t="shared" si="92"/>
        <v>0.32285951697990928</v>
      </c>
      <c r="DD140" s="9">
        <f t="shared" si="92"/>
        <v>4.3698775280502263E-2</v>
      </c>
      <c r="DE140" s="9" t="str">
        <f t="shared" si="71"/>
        <v/>
      </c>
      <c r="DI140" s="9" t="str">
        <f t="shared" si="98"/>
        <v/>
      </c>
      <c r="DJ140" s="9" t="str">
        <f t="shared" si="98"/>
        <v/>
      </c>
      <c r="DK140" s="9" t="str">
        <f t="shared" si="98"/>
        <v/>
      </c>
      <c r="DL140" s="9" t="str">
        <f t="shared" si="98"/>
        <v/>
      </c>
      <c r="DM140" s="9" t="str">
        <f t="shared" si="98"/>
        <v/>
      </c>
      <c r="DN140" s="9">
        <f t="shared" si="98"/>
        <v>0.32285951697990928</v>
      </c>
      <c r="DO140" s="9">
        <f t="shared" si="98"/>
        <v>7.9509868968531738E-2</v>
      </c>
      <c r="DS140" s="9" t="str">
        <f t="shared" si="99"/>
        <v/>
      </c>
      <c r="DT140" s="9" t="str">
        <f t="shared" si="99"/>
        <v/>
      </c>
      <c r="DU140" s="9" t="str">
        <f t="shared" si="99"/>
        <v/>
      </c>
      <c r="DV140" s="9" t="str">
        <f t="shared" si="99"/>
        <v/>
      </c>
      <c r="DW140" s="9" t="str">
        <f t="shared" si="99"/>
        <v/>
      </c>
      <c r="DX140" s="9" t="str">
        <f t="shared" si="99"/>
        <v/>
      </c>
      <c r="DY140" s="9">
        <f t="shared" si="99"/>
        <v>7.9509868968531738E-2</v>
      </c>
      <c r="EA140" s="9">
        <f t="shared" si="78"/>
        <v>7.9509868968531738E-2</v>
      </c>
      <c r="EC140" s="9">
        <f t="shared" si="79"/>
        <v>11.090592291983699</v>
      </c>
      <c r="ED140" s="9">
        <f t="shared" si="80"/>
        <v>11.226793434529998</v>
      </c>
      <c r="EE140" s="9">
        <f t="shared" si="81"/>
        <v>11.141996631226245</v>
      </c>
      <c r="EF140" s="9">
        <v>-0.86669410687090476</v>
      </c>
      <c r="EG140" s="9">
        <v>0.84631516245898764</v>
      </c>
      <c r="EH140" s="9">
        <v>-0.22017890178495758</v>
      </c>
      <c r="EJ140" s="9">
        <f t="shared" ca="1" si="93"/>
        <v>0.36736544911979474</v>
      </c>
      <c r="EK140" s="9">
        <f t="shared" ca="1" si="93"/>
        <v>0.93982778780495901</v>
      </c>
      <c r="EL140" s="9">
        <f t="shared" ca="1" si="93"/>
        <v>1.1335231355733555E-2</v>
      </c>
      <c r="EM140" s="9">
        <f t="shared" ca="1" si="82"/>
        <v>2</v>
      </c>
      <c r="EN140" s="9">
        <f t="shared" ca="1" si="82"/>
        <v>2</v>
      </c>
      <c r="EO140" s="9">
        <f t="shared" ca="1" si="82"/>
        <v>2</v>
      </c>
    </row>
    <row r="141" spans="1:145" s="9" customFormat="1">
      <c r="A141" s="9">
        <v>122</v>
      </c>
      <c r="B141" s="9">
        <f t="shared" si="73"/>
        <v>31.6796875</v>
      </c>
      <c r="C141" s="9">
        <f t="shared" si="74"/>
        <v>0.12092937964470721</v>
      </c>
      <c r="D141" s="9">
        <f t="shared" si="75"/>
        <v>11.18175704112306</v>
      </c>
      <c r="E141" s="9">
        <f t="shared" si="76"/>
        <v>8.1832913044635275E-2</v>
      </c>
      <c r="H141" s="10">
        <v>1.1887E-2</v>
      </c>
      <c r="I141" s="9">
        <v>6.0608849999999999</v>
      </c>
      <c r="J141" s="9">
        <v>1.0839399999999999</v>
      </c>
      <c r="K141" s="9">
        <v>8.4545589999999997</v>
      </c>
      <c r="L141" s="9">
        <v>1.9187529999999999</v>
      </c>
      <c r="M141" s="9">
        <v>2.3901119999999998</v>
      </c>
      <c r="N141" s="9">
        <v>1.0839399999999999</v>
      </c>
      <c r="O141" s="9">
        <v>3.196148</v>
      </c>
      <c r="P141" s="9">
        <v>2.3901119999999998</v>
      </c>
      <c r="R141" s="9">
        <v>6.9192580000000001</v>
      </c>
      <c r="S141" s="9">
        <v>3.5071880000000002</v>
      </c>
      <c r="T141" s="9">
        <v>2.9581840000000001</v>
      </c>
      <c r="W141" s="9">
        <f t="shared" si="77"/>
        <v>-1.1887E-2</v>
      </c>
      <c r="X141" s="9">
        <f t="shared" si="95"/>
        <v>6.0489980000000001</v>
      </c>
      <c r="Y141" s="9">
        <f t="shared" si="95"/>
        <v>1.0720529999999999</v>
      </c>
      <c r="Z141" s="9">
        <f t="shared" si="95"/>
        <v>8.442672</v>
      </c>
      <c r="AA141" s="9">
        <f t="shared" si="94"/>
        <v>1.9068659999999999</v>
      </c>
      <c r="AB141" s="9">
        <f t="shared" si="94"/>
        <v>2.3782249999999996</v>
      </c>
      <c r="AC141" s="9">
        <f t="shared" si="94"/>
        <v>1.0720529999999999</v>
      </c>
      <c r="AD141" s="9">
        <f t="shared" si="94"/>
        <v>3.1842609999999998</v>
      </c>
      <c r="AE141" s="9">
        <f t="shared" si="94"/>
        <v>2.3782249999999996</v>
      </c>
      <c r="AF141" s="9" t="str">
        <f t="shared" si="94"/>
        <v/>
      </c>
      <c r="AG141" s="9">
        <f t="shared" si="94"/>
        <v>6.9073710000000004</v>
      </c>
      <c r="AH141" s="9">
        <f t="shared" si="94"/>
        <v>3.495301</v>
      </c>
      <c r="AI141" s="9">
        <f t="shared" si="94"/>
        <v>2.9462969999999999</v>
      </c>
      <c r="AM141" s="9" t="str">
        <f t="shared" si="88"/>
        <v/>
      </c>
      <c r="AN141" s="9" t="str">
        <f t="shared" si="88"/>
        <v/>
      </c>
      <c r="AO141" s="9" t="str">
        <f t="shared" si="88"/>
        <v/>
      </c>
      <c r="AP141" s="9" t="str">
        <f t="shared" si="88"/>
        <v/>
      </c>
      <c r="AQ141" s="9" t="str">
        <f t="shared" si="88"/>
        <v/>
      </c>
      <c r="AR141" s="9" t="str">
        <f t="shared" si="88"/>
        <v/>
      </c>
      <c r="AS141" s="9">
        <f t="shared" si="88"/>
        <v>3.1842609999999998</v>
      </c>
      <c r="AT141" s="9">
        <f t="shared" si="88"/>
        <v>2.3782249999999996</v>
      </c>
      <c r="AW141" s="9" t="str">
        <f t="shared" si="89"/>
        <v/>
      </c>
      <c r="AX141" s="9" t="str">
        <f t="shared" si="89"/>
        <v/>
      </c>
      <c r="AY141" s="9" t="str">
        <f t="shared" si="89"/>
        <v/>
      </c>
      <c r="AZ141" s="9" t="str">
        <f t="shared" si="89"/>
        <v/>
      </c>
      <c r="BA141" s="9" t="str">
        <f t="shared" si="89"/>
        <v/>
      </c>
      <c r="BB141" s="9" t="str">
        <f t="shared" si="89"/>
        <v/>
      </c>
      <c r="BC141" s="9">
        <f t="shared" si="89"/>
        <v>11.27547715744616</v>
      </c>
      <c r="BD141" s="9">
        <f t="shared" si="89"/>
        <v>11.16880268050436</v>
      </c>
      <c r="BG141" s="9">
        <f t="shared" si="90"/>
        <v>0</v>
      </c>
      <c r="BH141" s="9">
        <f t="shared" si="90"/>
        <v>0</v>
      </c>
      <c r="BI141" s="9">
        <f t="shared" si="90"/>
        <v>0</v>
      </c>
      <c r="BJ141" s="9">
        <f t="shared" si="90"/>
        <v>0</v>
      </c>
      <c r="BK141" s="9">
        <f t="shared" si="90"/>
        <v>0</v>
      </c>
      <c r="BL141" s="9">
        <f t="shared" si="90"/>
        <v>0</v>
      </c>
      <c r="BM141" s="9">
        <f t="shared" si="90"/>
        <v>1.9919803266035156E-2</v>
      </c>
      <c r="BN141" s="9">
        <f t="shared" si="90"/>
        <v>0.14411257600249458</v>
      </c>
      <c r="BQ141" s="9">
        <f t="shared" si="96"/>
        <v>0</v>
      </c>
      <c r="BR141" s="9">
        <f t="shared" si="96"/>
        <v>0</v>
      </c>
      <c r="BS141" s="9">
        <f t="shared" si="96"/>
        <v>0</v>
      </c>
      <c r="BT141" s="9">
        <f t="shared" si="96"/>
        <v>0</v>
      </c>
      <c r="BU141" s="9">
        <f t="shared" si="96"/>
        <v>0</v>
      </c>
      <c r="BV141" s="9">
        <f t="shared" si="96"/>
        <v>1.9919803266035156E-2</v>
      </c>
      <c r="BW141" s="9">
        <f t="shared" si="96"/>
        <v>0.16403237926852973</v>
      </c>
      <c r="BZ141" s="9" t="str">
        <f t="shared" si="91"/>
        <v/>
      </c>
      <c r="CA141" s="9" t="str">
        <f t="shared" si="91"/>
        <v/>
      </c>
      <c r="CB141" s="9" t="str">
        <f t="shared" si="91"/>
        <v/>
      </c>
      <c r="CC141" s="9" t="str">
        <f t="shared" si="91"/>
        <v/>
      </c>
      <c r="CD141" s="9" t="str">
        <f t="shared" si="91"/>
        <v/>
      </c>
      <c r="CE141" s="9">
        <f t="shared" si="91"/>
        <v>11.27547715744616</v>
      </c>
      <c r="CF141" s="9">
        <f t="shared" si="91"/>
        <v>11.18175704112306</v>
      </c>
      <c r="CI141" s="9" t="str">
        <f t="shared" si="97"/>
        <v/>
      </c>
      <c r="CJ141" s="9" t="str">
        <f t="shared" si="97"/>
        <v/>
      </c>
      <c r="CK141" s="9" t="str">
        <f t="shared" si="97"/>
        <v/>
      </c>
      <c r="CL141" s="9" t="str">
        <f t="shared" si="97"/>
        <v/>
      </c>
      <c r="CM141" s="9" t="str">
        <f t="shared" si="97"/>
        <v/>
      </c>
      <c r="CN141" s="9" t="str">
        <f t="shared" si="97"/>
        <v/>
      </c>
      <c r="CO141" s="9">
        <f t="shared" si="97"/>
        <v>11.18175704112306</v>
      </c>
      <c r="CQ141" s="9">
        <f t="shared" si="69"/>
        <v>11.18175704112306</v>
      </c>
      <c r="CW141" s="9" t="str">
        <f t="shared" si="92"/>
        <v/>
      </c>
      <c r="CX141" s="9" t="str">
        <f t="shared" si="92"/>
        <v/>
      </c>
      <c r="CY141" s="9" t="str">
        <f t="shared" si="92"/>
        <v/>
      </c>
      <c r="CZ141" s="9" t="str">
        <f t="shared" si="92"/>
        <v/>
      </c>
      <c r="DA141" s="9" t="str">
        <f t="shared" si="92"/>
        <v/>
      </c>
      <c r="DB141" s="9" t="str">
        <f t="shared" si="92"/>
        <v/>
      </c>
      <c r="DC141" s="9">
        <f t="shared" si="92"/>
        <v>0.35090024143265447</v>
      </c>
      <c r="DD141" s="9">
        <f t="shared" si="92"/>
        <v>4.4641375737618838E-2</v>
      </c>
      <c r="DE141" s="9" t="str">
        <f t="shared" si="71"/>
        <v/>
      </c>
      <c r="DI141" s="9" t="str">
        <f t="shared" si="98"/>
        <v/>
      </c>
      <c r="DJ141" s="9" t="str">
        <f t="shared" si="98"/>
        <v/>
      </c>
      <c r="DK141" s="9" t="str">
        <f t="shared" si="98"/>
        <v/>
      </c>
      <c r="DL141" s="9" t="str">
        <f t="shared" si="98"/>
        <v/>
      </c>
      <c r="DM141" s="9" t="str">
        <f t="shared" si="98"/>
        <v/>
      </c>
      <c r="DN141" s="9">
        <f t="shared" si="98"/>
        <v>0.35090024143265447</v>
      </c>
      <c r="DO141" s="9">
        <f t="shared" si="98"/>
        <v>8.1832913044635275E-2</v>
      </c>
      <c r="DS141" s="9" t="str">
        <f t="shared" si="99"/>
        <v/>
      </c>
      <c r="DT141" s="9" t="str">
        <f t="shared" si="99"/>
        <v/>
      </c>
      <c r="DU141" s="9" t="str">
        <f t="shared" si="99"/>
        <v/>
      </c>
      <c r="DV141" s="9" t="str">
        <f t="shared" si="99"/>
        <v/>
      </c>
      <c r="DW141" s="9" t="str">
        <f t="shared" si="99"/>
        <v/>
      </c>
      <c r="DX141" s="9" t="str">
        <f t="shared" si="99"/>
        <v/>
      </c>
      <c r="DY141" s="9">
        <f t="shared" si="99"/>
        <v>8.1832913044635275E-2</v>
      </c>
      <c r="EA141" s="9">
        <f t="shared" si="78"/>
        <v>8.1832913044635275E-2</v>
      </c>
      <c r="EC141" s="9">
        <f t="shared" si="79"/>
        <v>11.224761673367297</v>
      </c>
      <c r="ED141" s="9">
        <f t="shared" si="80"/>
        <v>11.106494897746773</v>
      </c>
      <c r="EE141" s="9">
        <f t="shared" si="81"/>
        <v>11.252046274310523</v>
      </c>
      <c r="EF141" s="9">
        <v>0.5255175533196591</v>
      </c>
      <c r="EG141" s="9">
        <v>-0.91970504991353919</v>
      </c>
      <c r="EH141" s="9">
        <v>0.85893597786410525</v>
      </c>
      <c r="EJ141" s="9">
        <f t="shared" ca="1" si="93"/>
        <v>0.36694589896079155</v>
      </c>
      <c r="EK141" s="9">
        <f t="shared" ca="1" si="93"/>
        <v>0.81614307224868499</v>
      </c>
      <c r="EL141" s="9">
        <f t="shared" ca="1" si="93"/>
        <v>-1.9396774775228054E-2</v>
      </c>
      <c r="EM141" s="9">
        <f t="shared" ca="1" si="82"/>
        <v>2</v>
      </c>
      <c r="EN141" s="9">
        <f t="shared" ca="1" si="82"/>
        <v>2</v>
      </c>
      <c r="EO141" s="9">
        <f t="shared" ca="1" si="82"/>
        <v>1</v>
      </c>
    </row>
    <row r="142" spans="1:145" s="9" customFormat="1">
      <c r="A142" s="9">
        <v>123</v>
      </c>
      <c r="B142" s="9">
        <f t="shared" si="73"/>
        <v>31.8828125</v>
      </c>
      <c r="C142" s="9">
        <f t="shared" si="74"/>
        <v>0.12092937964470721</v>
      </c>
      <c r="D142" s="9">
        <f t="shared" si="75"/>
        <v>11.198669962206292</v>
      </c>
      <c r="E142" s="9">
        <f t="shared" si="76"/>
        <v>8.3462009686953179E-2</v>
      </c>
      <c r="H142" s="10">
        <v>1.1775000000000001E-2</v>
      </c>
      <c r="I142" s="9">
        <v>6.0597490000000001</v>
      </c>
      <c r="J142" s="9">
        <v>1.084012</v>
      </c>
      <c r="K142" s="9">
        <v>8.4560200000000005</v>
      </c>
      <c r="L142" s="9">
        <v>1.9186179999999999</v>
      </c>
      <c r="M142" s="9">
        <v>2.387499</v>
      </c>
      <c r="N142" s="9">
        <v>1.084012</v>
      </c>
      <c r="O142" s="9">
        <v>3.1957650000000002</v>
      </c>
      <c r="P142" s="9">
        <v>2.387499</v>
      </c>
      <c r="R142" s="9">
        <v>6.9191440000000002</v>
      </c>
      <c r="S142" s="9">
        <v>3.5068389999999998</v>
      </c>
      <c r="T142" s="9">
        <v>2.9582670000000002</v>
      </c>
      <c r="W142" s="9">
        <f t="shared" si="77"/>
        <v>-1.1775000000000001E-2</v>
      </c>
      <c r="X142" s="9">
        <f t="shared" si="95"/>
        <v>6.047974</v>
      </c>
      <c r="Y142" s="9">
        <f t="shared" si="95"/>
        <v>1.0722369999999999</v>
      </c>
      <c r="Z142" s="9">
        <f t="shared" si="95"/>
        <v>8.4442450000000004</v>
      </c>
      <c r="AA142" s="9">
        <f t="shared" si="94"/>
        <v>1.9068429999999998</v>
      </c>
      <c r="AB142" s="9">
        <f t="shared" si="94"/>
        <v>2.3757239999999999</v>
      </c>
      <c r="AC142" s="9">
        <f t="shared" si="94"/>
        <v>1.0722369999999999</v>
      </c>
      <c r="AD142" s="9">
        <f t="shared" si="94"/>
        <v>3.1839900000000001</v>
      </c>
      <c r="AE142" s="9">
        <f t="shared" si="94"/>
        <v>2.3757239999999999</v>
      </c>
      <c r="AF142" s="9" t="str">
        <f t="shared" si="94"/>
        <v/>
      </c>
      <c r="AG142" s="9">
        <f t="shared" si="94"/>
        <v>6.9073690000000001</v>
      </c>
      <c r="AH142" s="9">
        <f t="shared" si="94"/>
        <v>3.4950639999999997</v>
      </c>
      <c r="AI142" s="9">
        <f t="shared" si="94"/>
        <v>2.9464920000000001</v>
      </c>
      <c r="AM142" s="9" t="str">
        <f t="shared" si="88"/>
        <v/>
      </c>
      <c r="AN142" s="9" t="str">
        <f t="shared" si="88"/>
        <v/>
      </c>
      <c r="AO142" s="9" t="str">
        <f t="shared" si="88"/>
        <v/>
      </c>
      <c r="AP142" s="9" t="str">
        <f t="shared" si="88"/>
        <v/>
      </c>
      <c r="AQ142" s="9" t="str">
        <f t="shared" si="88"/>
        <v/>
      </c>
      <c r="AR142" s="9" t="str">
        <f t="shared" si="88"/>
        <v/>
      </c>
      <c r="AS142" s="9">
        <f t="shared" si="88"/>
        <v>3.1839900000000001</v>
      </c>
      <c r="AT142" s="9">
        <f t="shared" si="88"/>
        <v>2.3757239999999999</v>
      </c>
      <c r="AW142" s="9" t="str">
        <f t="shared" si="89"/>
        <v/>
      </c>
      <c r="AX142" s="9" t="str">
        <f t="shared" si="89"/>
        <v/>
      </c>
      <c r="AY142" s="9" t="str">
        <f t="shared" si="89"/>
        <v/>
      </c>
      <c r="AZ142" s="9" t="str">
        <f t="shared" si="89"/>
        <v/>
      </c>
      <c r="BA142" s="9" t="str">
        <f t="shared" si="89"/>
        <v/>
      </c>
      <c r="BB142" s="9" t="str">
        <f t="shared" si="89"/>
        <v/>
      </c>
      <c r="BC142" s="9">
        <f t="shared" si="89"/>
        <v>11.289288936649399</v>
      </c>
      <c r="BD142" s="9">
        <f t="shared" si="89"/>
        <v>11.186306551268535</v>
      </c>
      <c r="BG142" s="9">
        <f t="shared" si="90"/>
        <v>0</v>
      </c>
      <c r="BH142" s="9">
        <f t="shared" si="90"/>
        <v>0</v>
      </c>
      <c r="BI142" s="9">
        <f t="shared" si="90"/>
        <v>0</v>
      </c>
      <c r="BJ142" s="9">
        <f t="shared" si="90"/>
        <v>0</v>
      </c>
      <c r="BK142" s="9">
        <f t="shared" si="90"/>
        <v>0</v>
      </c>
      <c r="BL142" s="9">
        <f t="shared" si="90"/>
        <v>0</v>
      </c>
      <c r="BM142" s="9">
        <f t="shared" si="90"/>
        <v>1.9324918838925561E-2</v>
      </c>
      <c r="BN142" s="9">
        <f t="shared" si="90"/>
        <v>0.14164410899193383</v>
      </c>
      <c r="BQ142" s="9">
        <f t="shared" si="96"/>
        <v>0</v>
      </c>
      <c r="BR142" s="9">
        <f t="shared" si="96"/>
        <v>0</v>
      </c>
      <c r="BS142" s="9">
        <f t="shared" si="96"/>
        <v>0</v>
      </c>
      <c r="BT142" s="9">
        <f t="shared" si="96"/>
        <v>0</v>
      </c>
      <c r="BU142" s="9">
        <f t="shared" si="96"/>
        <v>0</v>
      </c>
      <c r="BV142" s="9">
        <f t="shared" si="96"/>
        <v>1.9324918838925561E-2</v>
      </c>
      <c r="BW142" s="9">
        <f t="shared" si="96"/>
        <v>0.1609690278308594</v>
      </c>
      <c r="BZ142" s="9" t="str">
        <f t="shared" si="91"/>
        <v/>
      </c>
      <c r="CA142" s="9" t="str">
        <f t="shared" si="91"/>
        <v/>
      </c>
      <c r="CB142" s="9" t="str">
        <f t="shared" si="91"/>
        <v/>
      </c>
      <c r="CC142" s="9" t="str">
        <f t="shared" si="91"/>
        <v/>
      </c>
      <c r="CD142" s="9" t="str">
        <f t="shared" si="91"/>
        <v/>
      </c>
      <c r="CE142" s="9">
        <f t="shared" si="91"/>
        <v>11.289288936649399</v>
      </c>
      <c r="CF142" s="9">
        <f t="shared" si="91"/>
        <v>11.198669962206292</v>
      </c>
      <c r="CI142" s="9" t="str">
        <f t="shared" si="97"/>
        <v/>
      </c>
      <c r="CJ142" s="9" t="str">
        <f t="shared" si="97"/>
        <v/>
      </c>
      <c r="CK142" s="9" t="str">
        <f t="shared" si="97"/>
        <v/>
      </c>
      <c r="CL142" s="9" t="str">
        <f t="shared" si="97"/>
        <v/>
      </c>
      <c r="CM142" s="9" t="str">
        <f t="shared" si="97"/>
        <v/>
      </c>
      <c r="CN142" s="9" t="str">
        <f t="shared" si="97"/>
        <v/>
      </c>
      <c r="CO142" s="9">
        <f t="shared" si="97"/>
        <v>11.198669962206292</v>
      </c>
      <c r="CQ142" s="9">
        <f t="shared" si="69"/>
        <v>11.198669962206292</v>
      </c>
      <c r="CW142" s="9" t="str">
        <f t="shared" si="92"/>
        <v/>
      </c>
      <c r="CX142" s="9" t="str">
        <f t="shared" si="92"/>
        <v/>
      </c>
      <c r="CY142" s="9" t="str">
        <f t="shared" si="92"/>
        <v/>
      </c>
      <c r="CZ142" s="9" t="str">
        <f t="shared" si="92"/>
        <v/>
      </c>
      <c r="DA142" s="9" t="str">
        <f t="shared" si="92"/>
        <v/>
      </c>
      <c r="DB142" s="9" t="str">
        <f t="shared" si="92"/>
        <v/>
      </c>
      <c r="DC142" s="9">
        <f t="shared" si="92"/>
        <v>0.36182283999047299</v>
      </c>
      <c r="DD142" s="9">
        <f t="shared" si="92"/>
        <v>4.5484429879113907E-2</v>
      </c>
      <c r="DE142" s="9" t="str">
        <f t="shared" si="71"/>
        <v/>
      </c>
      <c r="DI142" s="9" t="str">
        <f t="shared" si="98"/>
        <v/>
      </c>
      <c r="DJ142" s="9" t="str">
        <f t="shared" si="98"/>
        <v/>
      </c>
      <c r="DK142" s="9" t="str">
        <f t="shared" si="98"/>
        <v/>
      </c>
      <c r="DL142" s="9" t="str">
        <f t="shared" si="98"/>
        <v/>
      </c>
      <c r="DM142" s="9" t="str">
        <f t="shared" si="98"/>
        <v/>
      </c>
      <c r="DN142" s="9">
        <f t="shared" si="98"/>
        <v>0.36182283999047299</v>
      </c>
      <c r="DO142" s="9">
        <f t="shared" si="98"/>
        <v>8.3462009686953179E-2</v>
      </c>
      <c r="DS142" s="9" t="str">
        <f t="shared" si="99"/>
        <v/>
      </c>
      <c r="DT142" s="9" t="str">
        <f t="shared" si="99"/>
        <v/>
      </c>
      <c r="DU142" s="9" t="str">
        <f t="shared" si="99"/>
        <v/>
      </c>
      <c r="DV142" s="9" t="str">
        <f t="shared" si="99"/>
        <v/>
      </c>
      <c r="DW142" s="9" t="str">
        <f t="shared" si="99"/>
        <v/>
      </c>
      <c r="DX142" s="9" t="str">
        <f t="shared" si="99"/>
        <v/>
      </c>
      <c r="DY142" s="9">
        <f t="shared" si="99"/>
        <v>8.3462009686953179E-2</v>
      </c>
      <c r="EA142" s="9">
        <f t="shared" si="78"/>
        <v>8.3462009686953179E-2</v>
      </c>
      <c r="EC142" s="9">
        <f t="shared" si="79"/>
        <v>11.265207633290967</v>
      </c>
      <c r="ED142" s="9">
        <f t="shared" si="80"/>
        <v>11.251226500473249</v>
      </c>
      <c r="EE142" s="9">
        <f t="shared" si="81"/>
        <v>11.20199763880073</v>
      </c>
      <c r="EF142" s="9">
        <v>0.79722105104156615</v>
      </c>
      <c r="EG142" s="9">
        <v>0.62970611975538782</v>
      </c>
      <c r="EH142" s="9">
        <v>3.9870554362618105E-2</v>
      </c>
      <c r="EJ142" s="9">
        <f t="shared" ca="1" si="93"/>
        <v>0.62236347594992525</v>
      </c>
      <c r="EK142" s="9">
        <f t="shared" ca="1" si="93"/>
        <v>-0.66789008450106024</v>
      </c>
      <c r="EL142" s="9">
        <f t="shared" ca="1" si="93"/>
        <v>-5.5170065772495058E-2</v>
      </c>
      <c r="EM142" s="9">
        <f t="shared" ca="1" si="82"/>
        <v>2</v>
      </c>
      <c r="EN142" s="9">
        <f t="shared" ca="1" si="82"/>
        <v>1</v>
      </c>
      <c r="EO142" s="9">
        <f t="shared" ca="1" si="82"/>
        <v>1</v>
      </c>
    </row>
    <row r="143" spans="1:145" s="9" customFormat="1">
      <c r="A143" s="9">
        <v>124</v>
      </c>
      <c r="B143" s="9">
        <f t="shared" si="73"/>
        <v>32.0859375</v>
      </c>
      <c r="C143" s="9">
        <f t="shared" si="74"/>
        <v>0.12092937964470721</v>
      </c>
      <c r="D143" s="9">
        <f t="shared" si="75"/>
        <v>11.223071085708892</v>
      </c>
      <c r="E143" s="9">
        <f t="shared" si="76"/>
        <v>8.6783435053652935E-2</v>
      </c>
      <c r="H143" s="10">
        <v>1.2966999999999999E-2</v>
      </c>
      <c r="I143" s="9">
        <v>6.0593029999999999</v>
      </c>
      <c r="J143" s="9">
        <v>1.0842810000000001</v>
      </c>
      <c r="K143" s="9">
        <v>8.4526409999999998</v>
      </c>
      <c r="L143" s="9">
        <v>1.9186129999999999</v>
      </c>
      <c r="M143" s="9">
        <v>2.3858999999999999</v>
      </c>
      <c r="N143" s="9">
        <v>1.0842810000000001</v>
      </c>
      <c r="O143" s="9">
        <v>3.1955819999999999</v>
      </c>
      <c r="P143" s="9">
        <v>2.3858999999999999</v>
      </c>
      <c r="R143" s="9">
        <v>6.9182839999999999</v>
      </c>
      <c r="S143" s="9">
        <v>3.507663</v>
      </c>
      <c r="T143" s="9">
        <v>2.9621040000000001</v>
      </c>
      <c r="W143" s="9">
        <f t="shared" si="77"/>
        <v>-1.2966999999999999E-2</v>
      </c>
      <c r="X143" s="9">
        <f t="shared" si="95"/>
        <v>6.0463360000000002</v>
      </c>
      <c r="Y143" s="9">
        <f t="shared" si="95"/>
        <v>1.0713140000000001</v>
      </c>
      <c r="Z143" s="9">
        <f t="shared" si="95"/>
        <v>8.4396740000000001</v>
      </c>
      <c r="AA143" s="9">
        <f t="shared" si="94"/>
        <v>1.905646</v>
      </c>
      <c r="AB143" s="9">
        <f t="shared" si="94"/>
        <v>2.3729329999999997</v>
      </c>
      <c r="AC143" s="9">
        <f t="shared" si="94"/>
        <v>1.0713140000000001</v>
      </c>
      <c r="AD143" s="9">
        <f t="shared" si="94"/>
        <v>3.1826149999999997</v>
      </c>
      <c r="AE143" s="9">
        <f t="shared" si="94"/>
        <v>2.3729329999999997</v>
      </c>
      <c r="AF143" s="9" t="str">
        <f t="shared" si="94"/>
        <v/>
      </c>
      <c r="AG143" s="9">
        <f t="shared" si="94"/>
        <v>6.9053170000000001</v>
      </c>
      <c r="AH143" s="9">
        <f t="shared" si="94"/>
        <v>3.4946959999999998</v>
      </c>
      <c r="AI143" s="9">
        <f t="shared" si="94"/>
        <v>2.9491369999999999</v>
      </c>
      <c r="AM143" s="9" t="str">
        <f t="shared" si="88"/>
        <v/>
      </c>
      <c r="AN143" s="9" t="str">
        <f t="shared" si="88"/>
        <v/>
      </c>
      <c r="AO143" s="9" t="str">
        <f t="shared" si="88"/>
        <v/>
      </c>
      <c r="AP143" s="9" t="str">
        <f t="shared" si="88"/>
        <v/>
      </c>
      <c r="AQ143" s="9" t="str">
        <f t="shared" si="88"/>
        <v/>
      </c>
      <c r="AR143" s="9" t="str">
        <f t="shared" si="88"/>
        <v/>
      </c>
      <c r="AS143" s="9">
        <f t="shared" si="88"/>
        <v>3.1826149999999997</v>
      </c>
      <c r="AT143" s="9">
        <f t="shared" si="88"/>
        <v>2.3729329999999997</v>
      </c>
      <c r="AW143" s="9" t="str">
        <f t="shared" si="89"/>
        <v/>
      </c>
      <c r="AX143" s="9" t="str">
        <f t="shared" si="89"/>
        <v/>
      </c>
      <c r="AY143" s="9" t="str">
        <f t="shared" si="89"/>
        <v/>
      </c>
      <c r="AZ143" s="9" t="str">
        <f t="shared" si="89"/>
        <v/>
      </c>
      <c r="BA143" s="9" t="str">
        <f t="shared" si="89"/>
        <v/>
      </c>
      <c r="BB143" s="9" t="str">
        <f t="shared" si="89"/>
        <v/>
      </c>
      <c r="BC143" s="9">
        <f t="shared" si="89"/>
        <v>11.366676903244079</v>
      </c>
      <c r="BD143" s="9">
        <f t="shared" si="89"/>
        <v>11.206211584752218</v>
      </c>
      <c r="BG143" s="9">
        <f t="shared" si="90"/>
        <v>0</v>
      </c>
      <c r="BH143" s="9">
        <f t="shared" si="90"/>
        <v>0</v>
      </c>
      <c r="BI143" s="9">
        <f t="shared" si="90"/>
        <v>0</v>
      </c>
      <c r="BJ143" s="9">
        <f t="shared" si="90"/>
        <v>0</v>
      </c>
      <c r="BK143" s="9">
        <f t="shared" si="90"/>
        <v>0</v>
      </c>
      <c r="BL143" s="9">
        <f t="shared" si="90"/>
        <v>0</v>
      </c>
      <c r="BM143" s="9">
        <f t="shared" si="90"/>
        <v>1.6292659767656408E-2</v>
      </c>
      <c r="BN143" s="9">
        <f t="shared" si="90"/>
        <v>0.13877757899060097</v>
      </c>
      <c r="BQ143" s="9">
        <f t="shared" si="96"/>
        <v>0</v>
      </c>
      <c r="BR143" s="9">
        <f t="shared" si="96"/>
        <v>0</v>
      </c>
      <c r="BS143" s="9">
        <f t="shared" si="96"/>
        <v>0</v>
      </c>
      <c r="BT143" s="9">
        <f t="shared" si="96"/>
        <v>0</v>
      </c>
      <c r="BU143" s="9">
        <f t="shared" si="96"/>
        <v>0</v>
      </c>
      <c r="BV143" s="9">
        <f t="shared" si="96"/>
        <v>1.6292659767656408E-2</v>
      </c>
      <c r="BW143" s="9">
        <f t="shared" si="96"/>
        <v>0.15507023875825737</v>
      </c>
      <c r="BZ143" s="9" t="str">
        <f t="shared" si="91"/>
        <v/>
      </c>
      <c r="CA143" s="9" t="str">
        <f t="shared" si="91"/>
        <v/>
      </c>
      <c r="CB143" s="9" t="str">
        <f t="shared" si="91"/>
        <v/>
      </c>
      <c r="CC143" s="9" t="str">
        <f t="shared" si="91"/>
        <v/>
      </c>
      <c r="CD143" s="9" t="str">
        <f t="shared" si="91"/>
        <v/>
      </c>
      <c r="CE143" s="9">
        <f t="shared" si="91"/>
        <v>11.366676903244079</v>
      </c>
      <c r="CF143" s="9">
        <f t="shared" si="91"/>
        <v>11.223071085708892</v>
      </c>
      <c r="CI143" s="9" t="str">
        <f t="shared" si="97"/>
        <v/>
      </c>
      <c r="CJ143" s="9" t="str">
        <f t="shared" si="97"/>
        <v/>
      </c>
      <c r="CK143" s="9" t="str">
        <f t="shared" si="97"/>
        <v/>
      </c>
      <c r="CL143" s="9" t="str">
        <f t="shared" si="97"/>
        <v/>
      </c>
      <c r="CM143" s="9" t="str">
        <f t="shared" si="97"/>
        <v/>
      </c>
      <c r="CN143" s="9" t="str">
        <f t="shared" si="97"/>
        <v/>
      </c>
      <c r="CO143" s="9">
        <f t="shared" si="97"/>
        <v>11.223071085708892</v>
      </c>
      <c r="CQ143" s="9">
        <f t="shared" si="69"/>
        <v>11.223071085708892</v>
      </c>
      <c r="CW143" s="9" t="str">
        <f t="shared" si="92"/>
        <v/>
      </c>
      <c r="CX143" s="9" t="str">
        <f t="shared" si="92"/>
        <v/>
      </c>
      <c r="CY143" s="9" t="str">
        <f t="shared" si="92"/>
        <v/>
      </c>
      <c r="CZ143" s="9" t="str">
        <f t="shared" si="92"/>
        <v/>
      </c>
      <c r="DA143" s="9" t="str">
        <f t="shared" si="92"/>
        <v/>
      </c>
      <c r="DB143" s="9" t="str">
        <f t="shared" si="92"/>
        <v/>
      </c>
      <c r="DC143" s="9">
        <f t="shared" si="92"/>
        <v>0.42989555467034507</v>
      </c>
      <c r="DD143" s="9">
        <f t="shared" si="92"/>
        <v>4.6501646974234118E-2</v>
      </c>
      <c r="DE143" s="9" t="str">
        <f t="shared" si="71"/>
        <v/>
      </c>
      <c r="DI143" s="9" t="str">
        <f t="shared" si="98"/>
        <v/>
      </c>
      <c r="DJ143" s="9" t="str">
        <f t="shared" si="98"/>
        <v/>
      </c>
      <c r="DK143" s="9" t="str">
        <f t="shared" si="98"/>
        <v/>
      </c>
      <c r="DL143" s="9" t="str">
        <f t="shared" si="98"/>
        <v/>
      </c>
      <c r="DM143" s="9" t="str">
        <f t="shared" si="98"/>
        <v/>
      </c>
      <c r="DN143" s="9">
        <f t="shared" si="98"/>
        <v>0.42989555467034507</v>
      </c>
      <c r="DO143" s="9">
        <f t="shared" si="98"/>
        <v>8.6783435053652935E-2</v>
      </c>
      <c r="DS143" s="9" t="str">
        <f t="shared" si="99"/>
        <v/>
      </c>
      <c r="DT143" s="9" t="str">
        <f t="shared" si="99"/>
        <v/>
      </c>
      <c r="DU143" s="9" t="str">
        <f t="shared" si="99"/>
        <v/>
      </c>
      <c r="DV143" s="9" t="str">
        <f t="shared" si="99"/>
        <v/>
      </c>
      <c r="DW143" s="9" t="str">
        <f t="shared" si="99"/>
        <v/>
      </c>
      <c r="DX143" s="9" t="str">
        <f t="shared" si="99"/>
        <v/>
      </c>
      <c r="DY143" s="9">
        <f t="shared" si="99"/>
        <v>8.6783435053652935E-2</v>
      </c>
      <c r="EA143" s="9">
        <f t="shared" si="78"/>
        <v>8.6783435053652935E-2</v>
      </c>
      <c r="EC143" s="9">
        <f t="shared" si="79"/>
        <v>11.271166207760643</v>
      </c>
      <c r="ED143" s="9">
        <f t="shared" si="80"/>
        <v>11.229873649053829</v>
      </c>
      <c r="EE143" s="9">
        <f t="shared" si="81"/>
        <v>11.222062191661001</v>
      </c>
      <c r="EF143" s="9">
        <v>0.55419703105802942</v>
      </c>
      <c r="EG143" s="9">
        <v>7.8385504569300823E-2</v>
      </c>
      <c r="EH143" s="9">
        <v>-1.1625421916823586E-2</v>
      </c>
      <c r="EJ143" s="9">
        <f t="shared" ca="1" si="93"/>
        <v>0.94865675517314196</v>
      </c>
      <c r="EK143" s="9">
        <f t="shared" ca="1" si="93"/>
        <v>1.5142391519145537E-2</v>
      </c>
      <c r="EL143" s="9">
        <f t="shared" ca="1" si="93"/>
        <v>-0.51074794765351017</v>
      </c>
      <c r="EM143" s="9">
        <f t="shared" ca="1" si="82"/>
        <v>2</v>
      </c>
      <c r="EN143" s="9">
        <f t="shared" ca="1" si="82"/>
        <v>2</v>
      </c>
      <c r="EO143" s="9">
        <f t="shared" ca="1" si="82"/>
        <v>1</v>
      </c>
    </row>
    <row r="144" spans="1:145" s="9" customFormat="1">
      <c r="A144" s="9">
        <v>125</v>
      </c>
      <c r="B144" s="9">
        <f t="shared" si="73"/>
        <v>32.2890625</v>
      </c>
      <c r="C144" s="9">
        <f t="shared" si="74"/>
        <v>0.12092937964470721</v>
      </c>
      <c r="D144" s="9">
        <f t="shared" si="75"/>
        <v>11.247072162964635</v>
      </c>
      <c r="E144" s="9">
        <f t="shared" si="76"/>
        <v>9.0262485039258281E-2</v>
      </c>
      <c r="H144" s="10">
        <v>1.2878000000000001E-2</v>
      </c>
      <c r="I144" s="9">
        <v>6.0583580000000001</v>
      </c>
      <c r="J144" s="9">
        <v>1.0835760000000001</v>
      </c>
      <c r="K144" s="9">
        <v>8.4515259999999994</v>
      </c>
      <c r="L144" s="9">
        <v>1.9181790000000001</v>
      </c>
      <c r="M144" s="9">
        <v>2.3829639999999999</v>
      </c>
      <c r="N144" s="9">
        <v>1.0835760000000001</v>
      </c>
      <c r="O144" s="9">
        <v>3.1942840000000001</v>
      </c>
      <c r="P144" s="9">
        <v>2.3829639999999999</v>
      </c>
      <c r="R144" s="9">
        <v>6.9166169999999996</v>
      </c>
      <c r="S144" s="9">
        <v>3.4955799999999999</v>
      </c>
      <c r="T144" s="9">
        <v>2.9520900000000001</v>
      </c>
      <c r="W144" s="9">
        <f t="shared" si="77"/>
        <v>-1.2878000000000001E-2</v>
      </c>
      <c r="X144" s="9">
        <f t="shared" si="95"/>
        <v>6.0454800000000004</v>
      </c>
      <c r="Y144" s="9">
        <f t="shared" si="95"/>
        <v>1.0706980000000001</v>
      </c>
      <c r="Z144" s="9">
        <f t="shared" si="95"/>
        <v>8.4386479999999988</v>
      </c>
      <c r="AA144" s="9">
        <f t="shared" si="94"/>
        <v>1.9053010000000001</v>
      </c>
      <c r="AB144" s="9">
        <f t="shared" si="94"/>
        <v>2.3700859999999997</v>
      </c>
      <c r="AC144" s="9">
        <f t="shared" si="94"/>
        <v>1.0706980000000001</v>
      </c>
      <c r="AD144" s="9">
        <f t="shared" si="94"/>
        <v>3.181406</v>
      </c>
      <c r="AE144" s="9">
        <f t="shared" si="94"/>
        <v>2.3700859999999997</v>
      </c>
      <c r="AF144" s="9" t="str">
        <f t="shared" si="94"/>
        <v/>
      </c>
      <c r="AG144" s="9">
        <f t="shared" si="94"/>
        <v>6.9037389999999998</v>
      </c>
      <c r="AH144" s="9">
        <f t="shared" si="94"/>
        <v>3.4827019999999997</v>
      </c>
      <c r="AI144" s="9">
        <f t="shared" si="94"/>
        <v>2.9392119999999999</v>
      </c>
      <c r="AM144" s="9" t="str">
        <f t="shared" si="88"/>
        <v/>
      </c>
      <c r="AN144" s="9" t="str">
        <f t="shared" si="88"/>
        <v/>
      </c>
      <c r="AO144" s="9" t="str">
        <f t="shared" si="88"/>
        <v/>
      </c>
      <c r="AP144" s="9" t="str">
        <f t="shared" si="88"/>
        <v/>
      </c>
      <c r="AQ144" s="9" t="str">
        <f t="shared" si="88"/>
        <v/>
      </c>
      <c r="AR144" s="9" t="str">
        <f t="shared" si="88"/>
        <v/>
      </c>
      <c r="AS144" s="9">
        <f t="shared" si="88"/>
        <v>3.181406</v>
      </c>
      <c r="AT144" s="9">
        <f t="shared" si="88"/>
        <v>2.3700859999999997</v>
      </c>
      <c r="AW144" s="9" t="str">
        <f t="shared" si="89"/>
        <v/>
      </c>
      <c r="AX144" s="9" t="str">
        <f t="shared" si="89"/>
        <v/>
      </c>
      <c r="AY144" s="9" t="str">
        <f t="shared" si="89"/>
        <v/>
      </c>
      <c r="AZ144" s="9" t="str">
        <f t="shared" si="89"/>
        <v/>
      </c>
      <c r="BA144" s="9" t="str">
        <f t="shared" si="89"/>
        <v/>
      </c>
      <c r="BB144" s="9" t="str">
        <f t="shared" si="89"/>
        <v/>
      </c>
      <c r="BC144" s="9">
        <f t="shared" si="89"/>
        <v>11.447757082037494</v>
      </c>
      <c r="BD144" s="9">
        <f t="shared" si="89"/>
        <v>11.226953336000888</v>
      </c>
      <c r="BG144" s="9">
        <f t="shared" si="90"/>
        <v>0</v>
      </c>
      <c r="BH144" s="9">
        <f t="shared" si="90"/>
        <v>0</v>
      </c>
      <c r="BI144" s="9">
        <f t="shared" si="90"/>
        <v>0</v>
      </c>
      <c r="BJ144" s="9">
        <f t="shared" si="90"/>
        <v>0</v>
      </c>
      <c r="BK144" s="9">
        <f t="shared" si="90"/>
        <v>0</v>
      </c>
      <c r="BL144" s="9">
        <f t="shared" si="90"/>
        <v>0</v>
      </c>
      <c r="BM144" s="9">
        <f t="shared" si="90"/>
        <v>1.3607243361657544E-2</v>
      </c>
      <c r="BN144" s="9">
        <f t="shared" si="90"/>
        <v>0.13573199559593532</v>
      </c>
      <c r="BQ144" s="9">
        <f t="shared" si="96"/>
        <v>0</v>
      </c>
      <c r="BR144" s="9">
        <f t="shared" si="96"/>
        <v>0</v>
      </c>
      <c r="BS144" s="9">
        <f t="shared" si="96"/>
        <v>0</v>
      </c>
      <c r="BT144" s="9">
        <f t="shared" si="96"/>
        <v>0</v>
      </c>
      <c r="BU144" s="9">
        <f t="shared" si="96"/>
        <v>0</v>
      </c>
      <c r="BV144" s="9">
        <f t="shared" si="96"/>
        <v>1.3607243361657544E-2</v>
      </c>
      <c r="BW144" s="9">
        <f t="shared" si="96"/>
        <v>0.14933923895759288</v>
      </c>
      <c r="BZ144" s="9" t="str">
        <f t="shared" si="91"/>
        <v/>
      </c>
      <c r="CA144" s="9" t="str">
        <f t="shared" si="91"/>
        <v/>
      </c>
      <c r="CB144" s="9" t="str">
        <f t="shared" si="91"/>
        <v/>
      </c>
      <c r="CC144" s="9" t="str">
        <f t="shared" si="91"/>
        <v/>
      </c>
      <c r="CD144" s="9" t="str">
        <f t="shared" si="91"/>
        <v/>
      </c>
      <c r="CE144" s="9">
        <f t="shared" si="91"/>
        <v>11.447757082037494</v>
      </c>
      <c r="CF144" s="9">
        <f t="shared" si="91"/>
        <v>11.247072162964635</v>
      </c>
      <c r="CI144" s="9" t="str">
        <f t="shared" si="97"/>
        <v/>
      </c>
      <c r="CJ144" s="9" t="str">
        <f t="shared" si="97"/>
        <v/>
      </c>
      <c r="CK144" s="9" t="str">
        <f t="shared" si="97"/>
        <v/>
      </c>
      <c r="CL144" s="9" t="str">
        <f t="shared" si="97"/>
        <v/>
      </c>
      <c r="CM144" s="9" t="str">
        <f t="shared" si="97"/>
        <v/>
      </c>
      <c r="CN144" s="9" t="str">
        <f t="shared" si="97"/>
        <v/>
      </c>
      <c r="CO144" s="9">
        <f t="shared" si="97"/>
        <v>11.247072162964635</v>
      </c>
      <c r="CQ144" s="9">
        <f t="shared" si="69"/>
        <v>11.247072162964635</v>
      </c>
      <c r="CW144" s="9" t="str">
        <f t="shared" si="92"/>
        <v/>
      </c>
      <c r="CX144" s="9" t="str">
        <f t="shared" si="92"/>
        <v/>
      </c>
      <c r="CY144" s="9" t="str">
        <f t="shared" si="92"/>
        <v/>
      </c>
      <c r="CZ144" s="9" t="str">
        <f t="shared" si="92"/>
        <v/>
      </c>
      <c r="DA144" s="9" t="str">
        <f t="shared" si="92"/>
        <v/>
      </c>
      <c r="DB144" s="9" t="str">
        <f t="shared" si="92"/>
        <v/>
      </c>
      <c r="DC144" s="9">
        <f t="shared" si="92"/>
        <v>0.51551903219914141</v>
      </c>
      <c r="DD144" s="9">
        <f t="shared" si="92"/>
        <v>4.7630169033465952E-2</v>
      </c>
      <c r="DE144" s="9" t="str">
        <f t="shared" si="71"/>
        <v/>
      </c>
      <c r="DI144" s="9" t="str">
        <f t="shared" si="98"/>
        <v/>
      </c>
      <c r="DJ144" s="9" t="str">
        <f t="shared" si="98"/>
        <v/>
      </c>
      <c r="DK144" s="9" t="str">
        <f t="shared" si="98"/>
        <v/>
      </c>
      <c r="DL144" s="9" t="str">
        <f t="shared" si="98"/>
        <v/>
      </c>
      <c r="DM144" s="9" t="str">
        <f t="shared" si="98"/>
        <v/>
      </c>
      <c r="DN144" s="9">
        <f t="shared" si="98"/>
        <v>0.51551903219914141</v>
      </c>
      <c r="DO144" s="9">
        <f t="shared" si="98"/>
        <v>9.0262485039258281E-2</v>
      </c>
      <c r="DS144" s="9" t="str">
        <f t="shared" si="99"/>
        <v/>
      </c>
      <c r="DT144" s="9" t="str">
        <f t="shared" si="99"/>
        <v/>
      </c>
      <c r="DU144" s="9" t="str">
        <f t="shared" si="99"/>
        <v/>
      </c>
      <c r="DV144" s="9" t="str">
        <f t="shared" si="99"/>
        <v/>
      </c>
      <c r="DW144" s="9" t="str">
        <f t="shared" si="99"/>
        <v/>
      </c>
      <c r="DX144" s="9" t="str">
        <f t="shared" si="99"/>
        <v/>
      </c>
      <c r="DY144" s="9">
        <f t="shared" si="99"/>
        <v>9.0262485039258281E-2</v>
      </c>
      <c r="EA144" s="9">
        <f t="shared" si="78"/>
        <v>9.0262485039258281E-2</v>
      </c>
      <c r="EC144" s="9">
        <f t="shared" si="79"/>
        <v>11.314574389106362</v>
      </c>
      <c r="ED144" s="9">
        <f t="shared" si="80"/>
        <v>11.205579805696882</v>
      </c>
      <c r="EE144" s="9">
        <f t="shared" si="81"/>
        <v>11.189843348807905</v>
      </c>
      <c r="EF144" s="9">
        <v>0.74784364858078178</v>
      </c>
      <c r="EG144" s="9">
        <v>-0.45968551884768993</v>
      </c>
      <c r="EH144" s="9">
        <v>-0.63402657407270335</v>
      </c>
      <c r="EJ144" s="9">
        <f t="shared" ca="1" si="93"/>
        <v>-5.1883425160646479E-2</v>
      </c>
      <c r="EK144" s="9">
        <f t="shared" ca="1" si="93"/>
        <v>-0.43559468069825003</v>
      </c>
      <c r="EL144" s="9">
        <f t="shared" ca="1" si="93"/>
        <v>0.82004167226762226</v>
      </c>
      <c r="EM144" s="9">
        <f t="shared" ca="1" si="82"/>
        <v>1</v>
      </c>
      <c r="EN144" s="9">
        <f t="shared" ca="1" si="82"/>
        <v>1</v>
      </c>
      <c r="EO144" s="9">
        <f t="shared" ca="1" si="82"/>
        <v>2</v>
      </c>
    </row>
    <row r="145" spans="1:145" s="9" customFormat="1">
      <c r="A145" s="9">
        <v>126</v>
      </c>
      <c r="B145" s="9">
        <f t="shared" si="73"/>
        <v>32.4921875</v>
      </c>
      <c r="C145" s="9">
        <f t="shared" si="74"/>
        <v>0.12092937964470721</v>
      </c>
      <c r="D145" s="9">
        <f t="shared" si="75"/>
        <v>11.222555215317724</v>
      </c>
      <c r="E145" s="9">
        <f t="shared" si="76"/>
        <v>8.5212817128346413E-2</v>
      </c>
      <c r="H145" s="10">
        <v>1.0357E-2</v>
      </c>
      <c r="I145" s="9">
        <v>6.0614410000000003</v>
      </c>
      <c r="J145" s="9">
        <v>1.0832390000000001</v>
      </c>
      <c r="K145" s="9">
        <v>8.4517559999999996</v>
      </c>
      <c r="L145" s="9">
        <v>1.9179280000000001</v>
      </c>
      <c r="M145" s="9">
        <v>2.3818239999999999</v>
      </c>
      <c r="N145" s="9">
        <v>1.0832390000000001</v>
      </c>
      <c r="O145" s="9">
        <v>3.1949169999999998</v>
      </c>
      <c r="P145" s="9">
        <v>2.3818239999999999</v>
      </c>
      <c r="R145" s="9">
        <v>6.918774</v>
      </c>
      <c r="S145" s="9">
        <v>3.50617</v>
      </c>
      <c r="T145" s="9">
        <v>3.0031370000000002</v>
      </c>
      <c r="W145" s="9">
        <f t="shared" si="77"/>
        <v>-1.0357E-2</v>
      </c>
      <c r="X145" s="9">
        <f t="shared" si="95"/>
        <v>6.0510840000000004</v>
      </c>
      <c r="Y145" s="9">
        <f t="shared" si="95"/>
        <v>1.0728820000000001</v>
      </c>
      <c r="Z145" s="9">
        <f t="shared" si="95"/>
        <v>8.4413989999999988</v>
      </c>
      <c r="AA145" s="9">
        <f t="shared" si="94"/>
        <v>1.9075710000000001</v>
      </c>
      <c r="AB145" s="9">
        <f t="shared" si="94"/>
        <v>2.371467</v>
      </c>
      <c r="AC145" s="9">
        <f t="shared" si="94"/>
        <v>1.0728820000000001</v>
      </c>
      <c r="AD145" s="9">
        <f t="shared" si="94"/>
        <v>3.1845599999999998</v>
      </c>
      <c r="AE145" s="9">
        <f t="shared" si="94"/>
        <v>2.371467</v>
      </c>
      <c r="AF145" s="9" t="str">
        <f t="shared" si="94"/>
        <v/>
      </c>
      <c r="AG145" s="9">
        <f t="shared" si="94"/>
        <v>6.908417</v>
      </c>
      <c r="AH145" s="9">
        <f t="shared" si="94"/>
        <v>3.4958130000000001</v>
      </c>
      <c r="AI145" s="9">
        <f t="shared" si="94"/>
        <v>2.9927800000000002</v>
      </c>
      <c r="AM145" s="9" t="str">
        <f t="shared" si="88"/>
        <v/>
      </c>
      <c r="AN145" s="9" t="str">
        <f t="shared" si="88"/>
        <v/>
      </c>
      <c r="AO145" s="9" t="str">
        <f t="shared" si="88"/>
        <v/>
      </c>
      <c r="AP145" s="9" t="str">
        <f t="shared" si="88"/>
        <v/>
      </c>
      <c r="AQ145" s="9" t="str">
        <f t="shared" si="88"/>
        <v/>
      </c>
      <c r="AR145" s="9" t="str">
        <f t="shared" si="88"/>
        <v/>
      </c>
      <c r="AS145" s="9">
        <f t="shared" si="88"/>
        <v>3.1845599999999998</v>
      </c>
      <c r="AT145" s="9">
        <f t="shared" si="88"/>
        <v>2.371467</v>
      </c>
      <c r="AW145" s="9" t="str">
        <f t="shared" si="89"/>
        <v/>
      </c>
      <c r="AX145" s="9" t="str">
        <f t="shared" si="89"/>
        <v/>
      </c>
      <c r="AY145" s="9" t="str">
        <f t="shared" si="89"/>
        <v/>
      </c>
      <c r="AZ145" s="9" t="str">
        <f t="shared" si="89"/>
        <v/>
      </c>
      <c r="BA145" s="9" t="str">
        <f t="shared" si="89"/>
        <v/>
      </c>
      <c r="BB145" s="9" t="str">
        <f t="shared" si="89"/>
        <v/>
      </c>
      <c r="BC145" s="9">
        <f t="shared" si="89"/>
        <v>11.260708645559921</v>
      </c>
      <c r="BD145" s="9">
        <f t="shared" si="89"/>
        <v>11.216834590602014</v>
      </c>
      <c r="BG145" s="9">
        <f t="shared" si="90"/>
        <v>0</v>
      </c>
      <c r="BH145" s="9">
        <f t="shared" si="90"/>
        <v>0</v>
      </c>
      <c r="BI145" s="9">
        <f t="shared" si="90"/>
        <v>0</v>
      </c>
      <c r="BJ145" s="9">
        <f t="shared" si="90"/>
        <v>0</v>
      </c>
      <c r="BK145" s="9">
        <f t="shared" si="90"/>
        <v>0</v>
      </c>
      <c r="BL145" s="9">
        <f t="shared" si="90"/>
        <v>0</v>
      </c>
      <c r="BM145" s="9">
        <f t="shared" si="90"/>
        <v>2.0575102489850398E-2</v>
      </c>
      <c r="BN145" s="9">
        <f t="shared" si="90"/>
        <v>0.13722465230361847</v>
      </c>
      <c r="BQ145" s="9">
        <f t="shared" si="96"/>
        <v>0</v>
      </c>
      <c r="BR145" s="9">
        <f t="shared" si="96"/>
        <v>0</v>
      </c>
      <c r="BS145" s="9">
        <f t="shared" si="96"/>
        <v>0</v>
      </c>
      <c r="BT145" s="9">
        <f t="shared" si="96"/>
        <v>0</v>
      </c>
      <c r="BU145" s="9">
        <f t="shared" si="96"/>
        <v>0</v>
      </c>
      <c r="BV145" s="9">
        <f t="shared" si="96"/>
        <v>2.0575102489850398E-2</v>
      </c>
      <c r="BW145" s="9">
        <f t="shared" si="96"/>
        <v>0.15779975479346886</v>
      </c>
      <c r="BZ145" s="9" t="str">
        <f t="shared" si="91"/>
        <v/>
      </c>
      <c r="CA145" s="9" t="str">
        <f t="shared" si="91"/>
        <v/>
      </c>
      <c r="CB145" s="9" t="str">
        <f t="shared" si="91"/>
        <v/>
      </c>
      <c r="CC145" s="9" t="str">
        <f t="shared" si="91"/>
        <v/>
      </c>
      <c r="CD145" s="9" t="str">
        <f t="shared" si="91"/>
        <v/>
      </c>
      <c r="CE145" s="9">
        <f t="shared" si="91"/>
        <v>11.260708645559921</v>
      </c>
      <c r="CF145" s="9">
        <f t="shared" si="91"/>
        <v>11.222555215317724</v>
      </c>
      <c r="CI145" s="9" t="str">
        <f t="shared" si="97"/>
        <v/>
      </c>
      <c r="CJ145" s="9" t="str">
        <f t="shared" si="97"/>
        <v/>
      </c>
      <c r="CK145" s="9" t="str">
        <f t="shared" si="97"/>
        <v/>
      </c>
      <c r="CL145" s="9" t="str">
        <f t="shared" si="97"/>
        <v/>
      </c>
      <c r="CM145" s="9" t="str">
        <f t="shared" si="97"/>
        <v/>
      </c>
      <c r="CN145" s="9" t="str">
        <f t="shared" si="97"/>
        <v/>
      </c>
      <c r="CO145" s="9">
        <f t="shared" si="97"/>
        <v>11.222555215317724</v>
      </c>
      <c r="CQ145" s="9">
        <f t="shared" si="69"/>
        <v>11.222555215317724</v>
      </c>
      <c r="CW145" s="9" t="str">
        <f t="shared" si="92"/>
        <v/>
      </c>
      <c r="CX145" s="9" t="str">
        <f t="shared" si="92"/>
        <v/>
      </c>
      <c r="CY145" s="9" t="str">
        <f t="shared" si="92"/>
        <v/>
      </c>
      <c r="CZ145" s="9" t="str">
        <f t="shared" si="92"/>
        <v/>
      </c>
      <c r="DA145" s="9" t="str">
        <f t="shared" si="92"/>
        <v/>
      </c>
      <c r="DB145" s="9" t="str">
        <f t="shared" si="92"/>
        <v/>
      </c>
      <c r="DC145" s="9">
        <f t="shared" si="92"/>
        <v>0.33959964270905502</v>
      </c>
      <c r="DD145" s="9">
        <f t="shared" si="92"/>
        <v>4.70707273469117E-2</v>
      </c>
      <c r="DE145" s="9" t="str">
        <f t="shared" si="71"/>
        <v/>
      </c>
      <c r="DI145" s="9" t="str">
        <f t="shared" si="98"/>
        <v/>
      </c>
      <c r="DJ145" s="9" t="str">
        <f t="shared" si="98"/>
        <v/>
      </c>
      <c r="DK145" s="9" t="str">
        <f t="shared" si="98"/>
        <v/>
      </c>
      <c r="DL145" s="9" t="str">
        <f t="shared" si="98"/>
        <v/>
      </c>
      <c r="DM145" s="9" t="str">
        <f t="shared" si="98"/>
        <v/>
      </c>
      <c r="DN145" s="9">
        <f t="shared" si="98"/>
        <v>0.33959964270905502</v>
      </c>
      <c r="DO145" s="9">
        <f t="shared" si="98"/>
        <v>8.5212817128346413E-2</v>
      </c>
      <c r="DS145" s="9" t="str">
        <f t="shared" si="99"/>
        <v/>
      </c>
      <c r="DT145" s="9" t="str">
        <f t="shared" si="99"/>
        <v/>
      </c>
      <c r="DU145" s="9" t="str">
        <f t="shared" si="99"/>
        <v/>
      </c>
      <c r="DV145" s="9" t="str">
        <f t="shared" si="99"/>
        <v/>
      </c>
      <c r="DW145" s="9" t="str">
        <f t="shared" si="99"/>
        <v/>
      </c>
      <c r="DX145" s="9" t="str">
        <f t="shared" si="99"/>
        <v/>
      </c>
      <c r="DY145" s="9">
        <f t="shared" si="99"/>
        <v>8.5212817128346413E-2</v>
      </c>
      <c r="EA145" s="9">
        <f t="shared" si="78"/>
        <v>8.5212817128346413E-2</v>
      </c>
      <c r="EC145" s="9">
        <f t="shared" si="79"/>
        <v>11.14918116561832</v>
      </c>
      <c r="ED145" s="9">
        <f t="shared" si="80"/>
        <v>11.204290412959532</v>
      </c>
      <c r="EE145" s="9">
        <f t="shared" si="81"/>
        <v>11.21010542107957</v>
      </c>
      <c r="EF145" s="9">
        <v>-0.86106823095508067</v>
      </c>
      <c r="EG145" s="9">
        <v>-0.21434336962105582</v>
      </c>
      <c r="EH145" s="9">
        <v>-0.14610236649496866</v>
      </c>
      <c r="EJ145" s="9">
        <f t="shared" ca="1" si="93"/>
        <v>-0.97224970083440998</v>
      </c>
      <c r="EK145" s="9">
        <f t="shared" ca="1" si="93"/>
        <v>-0.31796519045838423</v>
      </c>
      <c r="EL145" s="9">
        <f t="shared" ca="1" si="93"/>
        <v>0.41730016254036284</v>
      </c>
      <c r="EM145" s="9">
        <f t="shared" ca="1" si="82"/>
        <v>1</v>
      </c>
      <c r="EN145" s="9">
        <f t="shared" ca="1" si="82"/>
        <v>1</v>
      </c>
      <c r="EO145" s="9">
        <f t="shared" ca="1" si="82"/>
        <v>2</v>
      </c>
    </row>
    <row r="146" spans="1:145" s="9" customFormat="1">
      <c r="A146" s="9">
        <v>127</v>
      </c>
      <c r="B146" s="9">
        <f t="shared" si="73"/>
        <v>32.6953125</v>
      </c>
      <c r="C146" s="9">
        <f t="shared" si="74"/>
        <v>0.12092937964470721</v>
      </c>
      <c r="D146" s="9">
        <f t="shared" si="75"/>
        <v>11.236428751563578</v>
      </c>
      <c r="E146" s="9">
        <f t="shared" si="76"/>
        <v>8.6411334332028564E-2</v>
      </c>
      <c r="H146" s="10">
        <v>9.4800000000000006E-3</v>
      </c>
      <c r="I146" s="9">
        <v>6.0606660000000003</v>
      </c>
      <c r="J146" s="9">
        <v>1.0821449999999999</v>
      </c>
      <c r="K146" s="9">
        <v>8.4519040000000007</v>
      </c>
      <c r="L146" s="9">
        <v>1.9169510000000001</v>
      </c>
      <c r="M146" s="9">
        <v>2.3785720000000001</v>
      </c>
      <c r="N146" s="9">
        <v>1.0821449999999999</v>
      </c>
      <c r="O146" s="9">
        <v>3.1942629999999999</v>
      </c>
      <c r="P146" s="9">
        <v>2.3785720000000001</v>
      </c>
      <c r="R146" s="9">
        <v>6.9177739999999996</v>
      </c>
      <c r="S146" s="9">
        <v>3.4944890000000002</v>
      </c>
      <c r="T146" s="9">
        <v>3.0023010000000001</v>
      </c>
      <c r="W146" s="9">
        <f t="shared" si="77"/>
        <v>-9.4800000000000006E-3</v>
      </c>
      <c r="X146" s="9">
        <f t="shared" si="95"/>
        <v>6.0511860000000004</v>
      </c>
      <c r="Y146" s="9">
        <f t="shared" si="95"/>
        <v>1.072665</v>
      </c>
      <c r="Z146" s="9">
        <f t="shared" si="95"/>
        <v>8.4424240000000008</v>
      </c>
      <c r="AA146" s="9">
        <f t="shared" si="94"/>
        <v>1.9074710000000001</v>
      </c>
      <c r="AB146" s="9">
        <f t="shared" si="94"/>
        <v>2.3690920000000002</v>
      </c>
      <c r="AC146" s="9">
        <f t="shared" si="94"/>
        <v>1.072665</v>
      </c>
      <c r="AD146" s="9">
        <f t="shared" si="94"/>
        <v>3.1847829999999999</v>
      </c>
      <c r="AE146" s="9">
        <f t="shared" si="94"/>
        <v>2.3690920000000002</v>
      </c>
      <c r="AF146" s="9" t="str">
        <f t="shared" si="94"/>
        <v/>
      </c>
      <c r="AG146" s="9">
        <f t="shared" si="94"/>
        <v>6.9082939999999997</v>
      </c>
      <c r="AH146" s="9">
        <f t="shared" si="94"/>
        <v>3.4850090000000002</v>
      </c>
      <c r="AI146" s="9">
        <f t="shared" si="94"/>
        <v>2.9928210000000002</v>
      </c>
      <c r="AM146" s="9" t="str">
        <f t="shared" si="88"/>
        <v/>
      </c>
      <c r="AN146" s="9" t="str">
        <f t="shared" si="88"/>
        <v/>
      </c>
      <c r="AO146" s="9" t="str">
        <f t="shared" si="88"/>
        <v/>
      </c>
      <c r="AP146" s="9" t="str">
        <f t="shared" si="88"/>
        <v/>
      </c>
      <c r="AQ146" s="9" t="str">
        <f t="shared" si="88"/>
        <v/>
      </c>
      <c r="AR146" s="9" t="str">
        <f t="shared" si="88"/>
        <v/>
      </c>
      <c r="AS146" s="9">
        <f t="shared" si="88"/>
        <v>3.1847829999999999</v>
      </c>
      <c r="AT146" s="9">
        <f t="shared" si="88"/>
        <v>2.3690920000000002</v>
      </c>
      <c r="AW146" s="9" t="str">
        <f t="shared" si="89"/>
        <v/>
      </c>
      <c r="AX146" s="9" t="str">
        <f t="shared" si="89"/>
        <v/>
      </c>
      <c r="AY146" s="9" t="str">
        <f t="shared" si="89"/>
        <v/>
      </c>
      <c r="AZ146" s="9" t="str">
        <f t="shared" si="89"/>
        <v/>
      </c>
      <c r="BA146" s="9" t="str">
        <f t="shared" si="89"/>
        <v/>
      </c>
      <c r="BB146" s="9" t="str">
        <f t="shared" si="89"/>
        <v/>
      </c>
      <c r="BC146" s="9">
        <f t="shared" si="89"/>
        <v>11.249996869299679</v>
      </c>
      <c r="BD146" s="9">
        <f t="shared" si="89"/>
        <v>11.234306147399527</v>
      </c>
      <c r="BG146" s="9">
        <f t="shared" si="90"/>
        <v>0</v>
      </c>
      <c r="BH146" s="9">
        <f t="shared" si="90"/>
        <v>0</v>
      </c>
      <c r="BI146" s="9">
        <f t="shared" si="90"/>
        <v>0</v>
      </c>
      <c r="BJ146" s="9">
        <f t="shared" si="90"/>
        <v>0</v>
      </c>
      <c r="BK146" s="9">
        <f t="shared" si="90"/>
        <v>0</v>
      </c>
      <c r="BL146" s="9">
        <f t="shared" si="90"/>
        <v>0</v>
      </c>
      <c r="BM146" s="9">
        <f t="shared" si="90"/>
        <v>2.1063120692086636E-2</v>
      </c>
      <c r="BN146" s="9">
        <f t="shared" si="90"/>
        <v>0.13463975350668142</v>
      </c>
      <c r="BQ146" s="9">
        <f t="shared" si="96"/>
        <v>0</v>
      </c>
      <c r="BR146" s="9">
        <f t="shared" si="96"/>
        <v>0</v>
      </c>
      <c r="BS146" s="9">
        <f t="shared" si="96"/>
        <v>0</v>
      </c>
      <c r="BT146" s="9">
        <f t="shared" si="96"/>
        <v>0</v>
      </c>
      <c r="BU146" s="9">
        <f t="shared" si="96"/>
        <v>0</v>
      </c>
      <c r="BV146" s="9">
        <f t="shared" si="96"/>
        <v>2.1063120692086636E-2</v>
      </c>
      <c r="BW146" s="9">
        <f t="shared" si="96"/>
        <v>0.15570287419876805</v>
      </c>
      <c r="BZ146" s="9" t="str">
        <f t="shared" si="91"/>
        <v/>
      </c>
      <c r="CA146" s="9" t="str">
        <f t="shared" si="91"/>
        <v/>
      </c>
      <c r="CB146" s="9" t="str">
        <f t="shared" si="91"/>
        <v/>
      </c>
      <c r="CC146" s="9" t="str">
        <f t="shared" si="91"/>
        <v/>
      </c>
      <c r="CD146" s="9" t="str">
        <f t="shared" si="91"/>
        <v/>
      </c>
      <c r="CE146" s="9">
        <f t="shared" si="91"/>
        <v>11.249996869299679</v>
      </c>
      <c r="CF146" s="9">
        <f t="shared" si="91"/>
        <v>11.236428751563578</v>
      </c>
      <c r="CI146" s="9" t="str">
        <f t="shared" si="97"/>
        <v/>
      </c>
      <c r="CJ146" s="9" t="str">
        <f t="shared" si="97"/>
        <v/>
      </c>
      <c r="CK146" s="9" t="str">
        <f t="shared" si="97"/>
        <v/>
      </c>
      <c r="CL146" s="9" t="str">
        <f t="shared" si="97"/>
        <v/>
      </c>
      <c r="CM146" s="9" t="str">
        <f t="shared" si="97"/>
        <v/>
      </c>
      <c r="CN146" s="9" t="str">
        <f t="shared" si="97"/>
        <v/>
      </c>
      <c r="CO146" s="9">
        <f t="shared" si="97"/>
        <v>11.236428751563578</v>
      </c>
      <c r="CQ146" s="9">
        <f t="shared" si="69"/>
        <v>11.236428751563578</v>
      </c>
      <c r="CW146" s="9" t="str">
        <f t="shared" si="92"/>
        <v/>
      </c>
      <c r="CX146" s="9" t="str">
        <f t="shared" si="92"/>
        <v/>
      </c>
      <c r="CY146" s="9" t="str">
        <f t="shared" si="92"/>
        <v/>
      </c>
      <c r="CZ146" s="9" t="str">
        <f t="shared" si="92"/>
        <v/>
      </c>
      <c r="DA146" s="9" t="str">
        <f t="shared" si="92"/>
        <v/>
      </c>
      <c r="DB146" s="9" t="str">
        <f t="shared" si="92"/>
        <v/>
      </c>
      <c r="DC146" s="9">
        <f t="shared" si="92"/>
        <v>0.33164073807929312</v>
      </c>
      <c r="DD146" s="9">
        <f t="shared" si="92"/>
        <v>4.8047504973704976E-2</v>
      </c>
      <c r="DE146" s="9" t="str">
        <f t="shared" si="71"/>
        <v/>
      </c>
      <c r="DI146" s="9" t="str">
        <f t="shared" si="98"/>
        <v/>
      </c>
      <c r="DJ146" s="9" t="str">
        <f t="shared" si="98"/>
        <v/>
      </c>
      <c r="DK146" s="9" t="str">
        <f t="shared" si="98"/>
        <v/>
      </c>
      <c r="DL146" s="9" t="str">
        <f t="shared" si="98"/>
        <v/>
      </c>
      <c r="DM146" s="9" t="str">
        <f t="shared" si="98"/>
        <v/>
      </c>
      <c r="DN146" s="9">
        <f t="shared" si="98"/>
        <v>0.33164073807929312</v>
      </c>
      <c r="DO146" s="9">
        <f t="shared" si="98"/>
        <v>8.6411334332028564E-2</v>
      </c>
      <c r="DS146" s="9" t="str">
        <f t="shared" si="99"/>
        <v/>
      </c>
      <c r="DT146" s="9" t="str">
        <f t="shared" si="99"/>
        <v/>
      </c>
      <c r="DU146" s="9" t="str">
        <f t="shared" si="99"/>
        <v/>
      </c>
      <c r="DV146" s="9" t="str">
        <f t="shared" si="99"/>
        <v/>
      </c>
      <c r="DW146" s="9" t="str">
        <f t="shared" si="99"/>
        <v/>
      </c>
      <c r="DX146" s="9" t="str">
        <f t="shared" si="99"/>
        <v/>
      </c>
      <c r="DY146" s="9">
        <f t="shared" si="99"/>
        <v>8.6411334332028564E-2</v>
      </c>
      <c r="EA146" s="9">
        <f t="shared" si="78"/>
        <v>8.6411334332028564E-2</v>
      </c>
      <c r="EC146" s="9">
        <f t="shared" si="79"/>
        <v>11.180165924744921</v>
      </c>
      <c r="ED146" s="9">
        <f t="shared" si="80"/>
        <v>11.224837330787205</v>
      </c>
      <c r="EE146" s="9">
        <f t="shared" si="81"/>
        <v>11.151162971365524</v>
      </c>
      <c r="EF146" s="9">
        <v>-0.65110471043614826</v>
      </c>
      <c r="EG146" s="9">
        <v>-0.13414236530400758</v>
      </c>
      <c r="EH146" s="9">
        <v>-0.98674301070768489</v>
      </c>
      <c r="EJ146" s="9">
        <f t="shared" ca="1" si="93"/>
        <v>-0.30208855685600822</v>
      </c>
      <c r="EK146" s="9">
        <f t="shared" ca="1" si="93"/>
        <v>0.438161285590145</v>
      </c>
      <c r="EL146" s="9">
        <f t="shared" ca="1" si="93"/>
        <v>0.74054763259871037</v>
      </c>
      <c r="EM146" s="9">
        <f t="shared" ca="1" si="82"/>
        <v>1</v>
      </c>
      <c r="EN146" s="9">
        <f t="shared" ca="1" si="82"/>
        <v>2</v>
      </c>
      <c r="EO146" s="9">
        <f t="shared" ca="1" si="82"/>
        <v>2</v>
      </c>
    </row>
    <row r="147" spans="1:145" s="9" customFormat="1">
      <c r="A147" s="9">
        <v>128</v>
      </c>
      <c r="B147" s="9">
        <f t="shared" si="73"/>
        <v>32.8984375</v>
      </c>
      <c r="C147" s="9">
        <f t="shared" si="74"/>
        <v>0.12092937964470721</v>
      </c>
      <c r="D147" s="9">
        <f t="shared" si="75"/>
        <v>11.261861256454511</v>
      </c>
      <c r="E147" s="9">
        <f t="shared" si="76"/>
        <v>9.0686628724723675E-2</v>
      </c>
      <c r="H147" s="10">
        <v>1.0779E-2</v>
      </c>
      <c r="I147" s="9">
        <v>5.9797039999999999</v>
      </c>
      <c r="J147" s="9">
        <v>1.08125</v>
      </c>
      <c r="K147" s="9">
        <v>8.4806790000000003</v>
      </c>
      <c r="L147" s="9">
        <v>1.9166460000000001</v>
      </c>
      <c r="M147" s="9">
        <v>2.3779530000000002</v>
      </c>
      <c r="N147" s="9">
        <v>1.08125</v>
      </c>
      <c r="O147" s="9">
        <v>3.1933410000000002</v>
      </c>
      <c r="P147" s="9">
        <v>2.3779530000000002</v>
      </c>
      <c r="R147" s="9">
        <v>6.9122510000000004</v>
      </c>
      <c r="S147" s="9">
        <v>3.4948670000000002</v>
      </c>
      <c r="T147" s="9">
        <v>2.9969830000000002</v>
      </c>
      <c r="W147" s="9">
        <f t="shared" si="77"/>
        <v>-1.0779E-2</v>
      </c>
      <c r="X147" s="9">
        <f t="shared" si="95"/>
        <v>5.9689249999999996</v>
      </c>
      <c r="Y147" s="9">
        <f t="shared" si="95"/>
        <v>1.070471</v>
      </c>
      <c r="Z147" s="9">
        <f t="shared" si="95"/>
        <v>8.4699000000000009</v>
      </c>
      <c r="AA147" s="9">
        <f t="shared" si="94"/>
        <v>1.905867</v>
      </c>
      <c r="AB147" s="9">
        <f t="shared" si="94"/>
        <v>2.3671740000000003</v>
      </c>
      <c r="AC147" s="9">
        <f t="shared" si="94"/>
        <v>1.070471</v>
      </c>
      <c r="AD147" s="9">
        <f t="shared" si="94"/>
        <v>3.1825620000000003</v>
      </c>
      <c r="AE147" s="9">
        <f t="shared" si="94"/>
        <v>2.3671740000000003</v>
      </c>
      <c r="AF147" s="9" t="str">
        <f t="shared" si="94"/>
        <v/>
      </c>
      <c r="AG147" s="9">
        <f t="shared" si="94"/>
        <v>6.9014720000000001</v>
      </c>
      <c r="AH147" s="9">
        <f t="shared" si="94"/>
        <v>3.4840880000000003</v>
      </c>
      <c r="AI147" s="9">
        <f t="shared" si="94"/>
        <v>2.9862040000000003</v>
      </c>
      <c r="AM147" s="9" t="str">
        <f t="shared" si="88"/>
        <v/>
      </c>
      <c r="AN147" s="9" t="str">
        <f t="shared" si="88"/>
        <v/>
      </c>
      <c r="AO147" s="9" t="str">
        <f t="shared" si="88"/>
        <v/>
      </c>
      <c r="AP147" s="9" t="str">
        <f t="shared" si="88"/>
        <v/>
      </c>
      <c r="AQ147" s="9" t="str">
        <f t="shared" si="88"/>
        <v/>
      </c>
      <c r="AR147" s="9" t="str">
        <f t="shared" si="88"/>
        <v/>
      </c>
      <c r="AS147" s="9">
        <f t="shared" si="88"/>
        <v>3.1825620000000003</v>
      </c>
      <c r="AT147" s="9">
        <f t="shared" ref="AT147" si="100">IF(AE147="","",IF(P$6&lt;0,IF(AE147&gt;P$5-$B$2,"",IF(AE147&lt;P$4+$B$2,"",AE147)),IF(AE147&lt;P$5+$B$2,"",IF(AE147&gt;P$4-$B$2,"",AE147))))</f>
        <v>2.3671740000000003</v>
      </c>
      <c r="AW147" s="9" t="str">
        <f t="shared" si="89"/>
        <v/>
      </c>
      <c r="AX147" s="9" t="str">
        <f t="shared" si="89"/>
        <v/>
      </c>
      <c r="AY147" s="9" t="str">
        <f t="shared" si="89"/>
        <v/>
      </c>
      <c r="AZ147" s="9" t="str">
        <f t="shared" si="89"/>
        <v/>
      </c>
      <c r="BA147" s="9" t="str">
        <f t="shared" si="89"/>
        <v/>
      </c>
      <c r="BB147" s="9" t="str">
        <f t="shared" si="89"/>
        <v/>
      </c>
      <c r="BC147" s="9">
        <f t="shared" si="89"/>
        <v>11.369941672504623</v>
      </c>
      <c r="BD147" s="9">
        <f t="shared" ref="BD147" si="101">IF(AT147="","",P$3+P$7*((0.51*SQRT($C147)/(1+SQRT($C147)))-0.1*$C147)+LOG10((P$4-AT147)/(AT147-P$5)))</f>
        <v>11.248666026489696</v>
      </c>
      <c r="BG147" s="9">
        <f t="shared" si="90"/>
        <v>0</v>
      </c>
      <c r="BH147" s="9">
        <f t="shared" si="90"/>
        <v>0</v>
      </c>
      <c r="BI147" s="9">
        <f t="shared" si="90"/>
        <v>0</v>
      </c>
      <c r="BJ147" s="9">
        <f t="shared" si="90"/>
        <v>0</v>
      </c>
      <c r="BK147" s="9">
        <f t="shared" si="90"/>
        <v>0</v>
      </c>
      <c r="BL147" s="9">
        <f t="shared" si="90"/>
        <v>0</v>
      </c>
      <c r="BM147" s="9">
        <f t="shared" si="90"/>
        <v>1.6175314003963628E-2</v>
      </c>
      <c r="BN147" s="9">
        <f t="shared" ref="BN147" si="102">IF(AT147="",0,IF(P$6&lt;0,-LN(10)*((P$5-AT147)*(AT147-P$4))/(P$4-P$5),LN(10)*((P$5-AT147)*(AT147-P$4))/(P$4-P$5)))</f>
        <v>0.13248989763355842</v>
      </c>
      <c r="BQ147" s="9">
        <f t="shared" si="96"/>
        <v>0</v>
      </c>
      <c r="BR147" s="9">
        <f t="shared" si="96"/>
        <v>0</v>
      </c>
      <c r="BS147" s="9">
        <f t="shared" si="96"/>
        <v>0</v>
      </c>
      <c r="BT147" s="9">
        <f t="shared" si="96"/>
        <v>0</v>
      </c>
      <c r="BU147" s="9">
        <f t="shared" si="96"/>
        <v>0</v>
      </c>
      <c r="BV147" s="9">
        <f t="shared" si="96"/>
        <v>1.6175314003963628E-2</v>
      </c>
      <c r="BW147" s="9">
        <f t="shared" si="96"/>
        <v>0.14866521163752205</v>
      </c>
      <c r="BZ147" s="9" t="str">
        <f t="shared" si="91"/>
        <v/>
      </c>
      <c r="CA147" s="9" t="str">
        <f t="shared" si="91"/>
        <v/>
      </c>
      <c r="CB147" s="9" t="str">
        <f t="shared" si="91"/>
        <v/>
      </c>
      <c r="CC147" s="9" t="str">
        <f t="shared" si="91"/>
        <v/>
      </c>
      <c r="CD147" s="9" t="str">
        <f t="shared" si="91"/>
        <v/>
      </c>
      <c r="CE147" s="9">
        <f t="shared" si="91"/>
        <v>11.369941672504623</v>
      </c>
      <c r="CF147" s="9">
        <f t="shared" si="91"/>
        <v>11.261861256454511</v>
      </c>
      <c r="CI147" s="9" t="str">
        <f t="shared" si="97"/>
        <v/>
      </c>
      <c r="CJ147" s="9" t="str">
        <f t="shared" si="97"/>
        <v/>
      </c>
      <c r="CK147" s="9" t="str">
        <f t="shared" si="97"/>
        <v/>
      </c>
      <c r="CL147" s="9" t="str">
        <f t="shared" si="97"/>
        <v/>
      </c>
      <c r="CM147" s="9" t="str">
        <f t="shared" si="97"/>
        <v/>
      </c>
      <c r="CN147" s="9" t="str">
        <f t="shared" si="97"/>
        <v/>
      </c>
      <c r="CO147" s="9">
        <f t="shared" si="97"/>
        <v>11.261861256454511</v>
      </c>
      <c r="CQ147" s="9">
        <f t="shared" ref="CQ147" si="103">IF(SUM(CI147:CO147)=0,"",AVERAGE(CI147:CO147))</f>
        <v>11.261861256454511</v>
      </c>
      <c r="CW147" s="9" t="str">
        <f t="shared" si="92"/>
        <v/>
      </c>
      <c r="CX147" s="9" t="str">
        <f t="shared" si="92"/>
        <v/>
      </c>
      <c r="CY147" s="9" t="str">
        <f t="shared" si="92"/>
        <v/>
      </c>
      <c r="CZ147" s="9" t="str">
        <f t="shared" si="92"/>
        <v/>
      </c>
      <c r="DA147" s="9" t="str">
        <f t="shared" si="92"/>
        <v/>
      </c>
      <c r="DB147" s="9" t="str">
        <f t="shared" si="92"/>
        <v/>
      </c>
      <c r="DC147" s="9">
        <f t="shared" si="92"/>
        <v>0.4330429695787395</v>
      </c>
      <c r="DD147" s="9">
        <f t="shared" ref="DD147" si="104">IF(AT147="","",SQRT((DD$17^2)+($B$3/(2.303*(AT147-P$4)))^2+($B$3/(2.303*(P$5-AT147)))^2+($B$3*(P$5-P$4)/(2.303*(AT147-P$4)*(P$5-AT147)))^2))</f>
        <v>4.8889318790361888E-2</v>
      </c>
      <c r="DE147" s="9" t="str">
        <f t="shared" si="71"/>
        <v/>
      </c>
      <c r="DI147" s="9" t="str">
        <f t="shared" si="98"/>
        <v/>
      </c>
      <c r="DJ147" s="9" t="str">
        <f t="shared" si="98"/>
        <v/>
      </c>
      <c r="DK147" s="9" t="str">
        <f t="shared" si="98"/>
        <v/>
      </c>
      <c r="DL147" s="9" t="str">
        <f t="shared" si="98"/>
        <v/>
      </c>
      <c r="DM147" s="9" t="str">
        <f t="shared" si="98"/>
        <v/>
      </c>
      <c r="DN147" s="9">
        <f t="shared" si="98"/>
        <v>0.4330429695787395</v>
      </c>
      <c r="DO147" s="9">
        <f t="shared" si="98"/>
        <v>9.0686628724723675E-2</v>
      </c>
      <c r="DS147" s="9" t="str">
        <f t="shared" si="99"/>
        <v/>
      </c>
      <c r="DT147" s="9" t="str">
        <f t="shared" si="99"/>
        <v/>
      </c>
      <c r="DU147" s="9" t="str">
        <f t="shared" si="99"/>
        <v/>
      </c>
      <c r="DV147" s="9" t="str">
        <f t="shared" si="99"/>
        <v/>
      </c>
      <c r="DW147" s="9" t="str">
        <f t="shared" si="99"/>
        <v/>
      </c>
      <c r="DX147" s="9" t="str">
        <f t="shared" si="99"/>
        <v/>
      </c>
      <c r="DY147" s="9">
        <f t="shared" si="99"/>
        <v>9.0686628724723675E-2</v>
      </c>
      <c r="EA147" s="9">
        <f t="shared" si="78"/>
        <v>9.0686628724723675E-2</v>
      </c>
      <c r="EC147" s="9">
        <f t="shared" si="79"/>
        <v>11.181154847214701</v>
      </c>
      <c r="ED147" s="9">
        <f t="shared" si="80"/>
        <v>11.342325707397556</v>
      </c>
      <c r="EE147" s="9">
        <f t="shared" si="81"/>
        <v>11.250404523061015</v>
      </c>
      <c r="EF147" s="9">
        <v>-0.88994827985931924</v>
      </c>
      <c r="EG147" s="9">
        <v>0.88728020960282006</v>
      </c>
      <c r="EH147" s="9">
        <v>-0.12633321532187824</v>
      </c>
      <c r="EJ147" s="9">
        <f t="shared" ca="1" si="93"/>
        <v>-0.21053945878658076</v>
      </c>
      <c r="EK147" s="9">
        <f t="shared" ca="1" si="93"/>
        <v>0.65781151336252897</v>
      </c>
      <c r="EL147" s="9">
        <f t="shared" ca="1" si="93"/>
        <v>-0.73509595114514714</v>
      </c>
      <c r="EM147" s="9">
        <f t="shared" ca="1" si="82"/>
        <v>1</v>
      </c>
      <c r="EN147" s="9">
        <f t="shared" ca="1" si="82"/>
        <v>2</v>
      </c>
      <c r="EO147" s="9">
        <f t="shared" ca="1" si="82"/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78A8-7534-455C-97C3-412042A85599}">
  <dimension ref="A1:AW251"/>
  <sheetViews>
    <sheetView topLeftCell="H1" zoomScale="85" zoomScaleNormal="85" workbookViewId="0">
      <selection activeCell="K24" sqref="K24"/>
    </sheetView>
  </sheetViews>
  <sheetFormatPr defaultRowHeight="15"/>
  <cols>
    <col min="1" max="1" width="43.42578125" bestFit="1" customWidth="1"/>
    <col min="2" max="2" width="16.7109375" bestFit="1" customWidth="1"/>
    <col min="3" max="3" width="18.7109375" bestFit="1" customWidth="1"/>
    <col min="4" max="4" width="20" bestFit="1" customWidth="1"/>
    <col min="5" max="5" width="24.85546875" bestFit="1" customWidth="1"/>
    <col min="6" max="6" width="24" bestFit="1" customWidth="1"/>
    <col min="7" max="7" width="20.140625" bestFit="1" customWidth="1"/>
    <col min="8" max="8" width="15.42578125" customWidth="1"/>
    <col min="9" max="9" width="53.42578125" bestFit="1" customWidth="1"/>
    <col min="10" max="10" width="28.42578125" bestFit="1" customWidth="1"/>
    <col min="11" max="11" width="26" bestFit="1" customWidth="1"/>
    <col min="12" max="12" width="26.28515625" bestFit="1" customWidth="1"/>
    <col min="13" max="13" width="12" bestFit="1" customWidth="1"/>
    <col min="14" max="14" width="16.28515625" customWidth="1"/>
    <col min="16" max="16" width="39.140625" bestFit="1" customWidth="1"/>
    <col min="17" max="17" width="31.42578125" bestFit="1" customWidth="1"/>
    <col min="27" max="27" width="37.140625" bestFit="1" customWidth="1"/>
    <col min="28" max="28" width="38.85546875" bestFit="1" customWidth="1"/>
    <col min="29" max="29" width="39.28515625" bestFit="1" customWidth="1"/>
    <col min="30" max="30" width="57.85546875" style="14" bestFit="1" customWidth="1"/>
    <col min="31" max="31" width="29.7109375" style="14" customWidth="1"/>
    <col min="32" max="32" width="14.85546875" style="14" customWidth="1"/>
    <col min="33" max="37" width="9.140625" style="14"/>
    <col min="38" max="38" width="19.28515625" style="14" bestFit="1" customWidth="1"/>
    <col min="39" max="39" width="29.5703125" style="14" customWidth="1"/>
    <col min="40" max="40" width="14.85546875" style="14" customWidth="1"/>
    <col min="41" max="41" width="14.85546875" style="14" bestFit="1" customWidth="1"/>
    <col min="42" max="42" width="15.7109375" style="14" bestFit="1" customWidth="1"/>
    <col min="45" max="45" width="19.28515625" style="14" bestFit="1" customWidth="1"/>
    <col min="46" max="46" width="29.5703125" style="14" customWidth="1"/>
    <col min="47" max="47" width="14.85546875" style="14" customWidth="1"/>
    <col min="48" max="48" width="14.85546875" style="14" bestFit="1" customWidth="1"/>
    <col min="49" max="49" width="15.7109375" style="14" bestFit="1" customWidth="1"/>
    <col min="50" max="50" width="12.7109375" bestFit="1" customWidth="1"/>
    <col min="51" max="51" width="22.85546875" bestFit="1" customWidth="1"/>
    <col min="53" max="53" width="18" bestFit="1" customWidth="1"/>
    <col min="54" max="54" width="8.5703125" bestFit="1" customWidth="1"/>
    <col min="55" max="55" width="18" bestFit="1" customWidth="1"/>
  </cols>
  <sheetData>
    <row r="1" spans="7:49" ht="18">
      <c r="J1" s="2" t="s">
        <v>66</v>
      </c>
      <c r="K1" s="2">
        <f>K11-K5*((0.51*SQRT($B$21)/(1+SQRT($B$21)))-0.1*$B$21)</f>
        <v>1.3908247074350795</v>
      </c>
      <c r="L1" s="4" t="s">
        <v>67</v>
      </c>
      <c r="M1" s="2">
        <f>(MAX(K1,AF1,AN1,AU1)-MIN(K1,AF1,AN1,AU1))</f>
        <v>0.12545213208354555</v>
      </c>
      <c r="P1" t="s">
        <v>112</v>
      </c>
      <c r="AD1" s="12" t="s">
        <v>68</v>
      </c>
      <c r="AE1" s="13" t="s">
        <v>69</v>
      </c>
      <c r="AF1" s="13">
        <f>AF11-AF5*((0.51*SQRT($B$21)/(1+SQRT($B$21)))-0.1*$B$21)</f>
        <v>1.516276839518625</v>
      </c>
      <c r="AM1" s="13" t="s">
        <v>69</v>
      </c>
      <c r="AN1" s="13">
        <f>AN11-AN5*((0.51*SQRT($B$21)/(1+SQRT($B$21)))-0.1*$B$21)</f>
        <v>1.5108481093818795</v>
      </c>
      <c r="AT1" s="13" t="s">
        <v>69</v>
      </c>
      <c r="AU1" s="13">
        <f>AU11-AU5*((0.51*SQRT($B$21)/(1+SQRT($B$21)))-0.1*$B$21)</f>
        <v>1.431803272091124</v>
      </c>
    </row>
    <row r="2" spans="7:49" ht="18">
      <c r="J2" s="2" t="s">
        <v>70</v>
      </c>
      <c r="K2" s="2">
        <f>K12-K6*((0.51*SQRT($B$21)/(1+SQRT($B$21)))-0.1*$B$21)</f>
        <v>6.1240861018087172</v>
      </c>
      <c r="L2" s="4" t="s">
        <v>71</v>
      </c>
      <c r="M2" s="2">
        <f t="shared" ref="M2:M3" si="0">(MAX(K2,AF2,AN2,AU2)-MIN(K2,AF2,AN2,AU2))</f>
        <v>6.6058976682804804E-2</v>
      </c>
      <c r="P2" t="s">
        <v>119</v>
      </c>
      <c r="Q2" s="26" t="s">
        <v>115</v>
      </c>
      <c r="R2" s="26" t="s">
        <v>116</v>
      </c>
      <c r="AA2" t="s">
        <v>118</v>
      </c>
      <c r="AB2" s="27" t="s">
        <v>117</v>
      </c>
      <c r="AE2" s="13" t="s">
        <v>69</v>
      </c>
      <c r="AF2" s="13">
        <f>AF12-AF6*((0.51*SQRT($B$21)/(1+SQRT($B$21)))-0.1*$B$21)</f>
        <v>6.1161354862741195</v>
      </c>
      <c r="AM2" s="13" t="s">
        <v>69</v>
      </c>
      <c r="AN2" s="13">
        <f>AN12-AN6*((0.51*SQRT($B$21)/(1+SQRT($B$21)))-0.1*$B$21)</f>
        <v>6.1821944629569243</v>
      </c>
      <c r="AT2" s="13" t="s">
        <v>69</v>
      </c>
      <c r="AU2" s="13">
        <f>AU12-AU6*((0.51*SQRT($B$21)/(1+SQRT($B$21)))-0.1*$B$21)</f>
        <v>6.1629943169576746</v>
      </c>
    </row>
    <row r="3" spans="7:49" ht="18">
      <c r="J3" s="2" t="s">
        <v>72</v>
      </c>
      <c r="K3" s="2">
        <f>K13-(K7)*(0.51*((SQRT($B$21))/(1+SQRT($B$21)))-0.1*$B$21)</f>
        <v>9.2729876245319964</v>
      </c>
      <c r="L3" s="4" t="s">
        <v>73</v>
      </c>
      <c r="M3" s="2">
        <f t="shared" si="0"/>
        <v>1.0668438628510302E-2</v>
      </c>
      <c r="P3" t="b">
        <f>$K$21=1</f>
        <v>0</v>
      </c>
      <c r="Q3" t="b">
        <f>$K$21=1</f>
        <v>0</v>
      </c>
      <c r="R3" t="b">
        <f>$K$21=1</f>
        <v>0</v>
      </c>
      <c r="AA3" t="b">
        <f>$AD$19=1</f>
        <v>0</v>
      </c>
      <c r="AB3" t="b">
        <f>$AD$19=1</f>
        <v>0</v>
      </c>
      <c r="AE3" s="13" t="s">
        <v>74</v>
      </c>
      <c r="AF3" s="13">
        <f>AF13-(AF7)*(0.51*((SQRT($B$21))/(1+SQRT($B$21)))-0.1*$B$21)</f>
        <v>9.2745628051242583</v>
      </c>
      <c r="AM3" s="13" t="s">
        <v>74</v>
      </c>
      <c r="AN3" s="13">
        <f>AN13-(AN7)*(0.51*((SQRT($B$21))/(1+SQRT($B$21)))-0.1*$B$21)</f>
        <v>9.2836560631605067</v>
      </c>
      <c r="AT3" s="13" t="s">
        <v>74</v>
      </c>
      <c r="AU3" s="13">
        <f>AU13-(AU7)*(0.51*((SQRT($B$21))/(1+SQRT($B$21)))-0.1*$B$21)</f>
        <v>9.2829385152361557</v>
      </c>
    </row>
    <row r="4" spans="7:49">
      <c r="J4" s="2"/>
      <c r="K4" s="2"/>
      <c r="P4">
        <f>COUNT($K$11:$K$13,$K$15:$M$18)</f>
        <v>15</v>
      </c>
      <c r="Q4">
        <f>COUNT($K$11:$K$13,$K$15:$M$18)</f>
        <v>15</v>
      </c>
      <c r="R4">
        <f>COUNT($K$11:$K$13,$K$15:$M$18)</f>
        <v>15</v>
      </c>
      <c r="AA4">
        <f>COUNT($AF$11:$AF$13,$AF$15:$AH$18,$AN$11:$AN$13,$AN$15:$AP$18,$AU$11:$AU$13,$AU$15:$AW$18)</f>
        <v>45</v>
      </c>
      <c r="AB4">
        <f>COUNT($AF$11:$AF$13,$AF$15:$AH$18,$AN$11:$AN$13,$AN$15:$AP$18,$AU$11:$AU$13,$AU$15:$AW$18)</f>
        <v>45</v>
      </c>
      <c r="AE4" s="13"/>
      <c r="AF4" s="13"/>
      <c r="AM4" s="13"/>
      <c r="AN4" s="13"/>
      <c r="AT4" s="13"/>
      <c r="AU4" s="13"/>
    </row>
    <row r="5" spans="7:49" ht="18.75">
      <c r="J5" s="4" t="s">
        <v>75</v>
      </c>
      <c r="K5" s="2">
        <v>3</v>
      </c>
      <c r="P5">
        <f>{100,100,0.000001,0.05,FALSE,FALSE,FALSE,1,1,1,0.0001,TRUE}</f>
        <v>100</v>
      </c>
      <c r="Q5" t="b">
        <f>$L$15&lt;=$L$19</f>
        <v>1</v>
      </c>
      <c r="R5" t="b">
        <f>$K$15&lt;=$K$19</f>
        <v>1</v>
      </c>
      <c r="AA5">
        <f>{100,100,0.000001,0.05,FALSE,FALSE,FALSE,1,1,1,0.0001,TRUE}</f>
        <v>100</v>
      </c>
      <c r="AB5" t="b">
        <f>$AF$15&lt;=$K$19</f>
        <v>1</v>
      </c>
      <c r="AE5" s="15" t="s">
        <v>76</v>
      </c>
      <c r="AF5" s="16">
        <f>$K5</f>
        <v>3</v>
      </c>
      <c r="AM5" s="15" t="s">
        <v>76</v>
      </c>
      <c r="AN5" s="16">
        <f>$K5</f>
        <v>3</v>
      </c>
      <c r="AT5" s="15" t="s">
        <v>76</v>
      </c>
      <c r="AU5" s="16">
        <f>$K5</f>
        <v>3</v>
      </c>
    </row>
    <row r="6" spans="7:49" ht="18.75">
      <c r="J6" s="4" t="s">
        <v>77</v>
      </c>
      <c r="K6" s="2">
        <v>1</v>
      </c>
      <c r="P6">
        <f>{100,100,1,100,0,FALSE,TRUE,0.075,0,0,FALSE,30}</f>
        <v>100</v>
      </c>
      <c r="Q6" t="b">
        <f>$K$15&lt;=$K$19</f>
        <v>1</v>
      </c>
      <c r="R6" t="b">
        <f>$K$18&gt;=$K$20</f>
        <v>1</v>
      </c>
      <c r="AA6">
        <f>{100,100,1,100,0,FALSE,TRUE,0.075,0,0,FALSE,30}</f>
        <v>100</v>
      </c>
      <c r="AB6" t="b">
        <f>$AG$15&lt;=$L$19</f>
        <v>1</v>
      </c>
      <c r="AE6" s="15" t="s">
        <v>78</v>
      </c>
      <c r="AF6" s="16">
        <f t="shared" ref="AF6:AF7" si="1">$K6</f>
        <v>1</v>
      </c>
      <c r="AM6" s="15" t="s">
        <v>78</v>
      </c>
      <c r="AN6" s="16">
        <f t="shared" ref="AN6:AN7" si="2">$K6</f>
        <v>1</v>
      </c>
      <c r="AT6" s="15" t="s">
        <v>78</v>
      </c>
      <c r="AU6" s="16">
        <f t="shared" ref="AU6:AU7" si="3">$K6</f>
        <v>1</v>
      </c>
    </row>
    <row r="7" spans="7:49" ht="18.75">
      <c r="J7" s="4" t="s">
        <v>79</v>
      </c>
      <c r="K7" s="2">
        <v>-1</v>
      </c>
      <c r="Q7" t="b">
        <f>$M$15&lt;=$M$19</f>
        <v>1</v>
      </c>
      <c r="R7" t="b">
        <f>$L$15&lt;=$L$19</f>
        <v>1</v>
      </c>
      <c r="AB7" t="b">
        <f>$AH$15&lt;=$M$19</f>
        <v>1</v>
      </c>
      <c r="AE7" s="15" t="s">
        <v>80</v>
      </c>
      <c r="AF7" s="16">
        <f t="shared" si="1"/>
        <v>-1</v>
      </c>
      <c r="AM7" s="15" t="s">
        <v>80</v>
      </c>
      <c r="AN7" s="16">
        <f t="shared" si="2"/>
        <v>-1</v>
      </c>
      <c r="AT7" s="15" t="s">
        <v>80</v>
      </c>
      <c r="AU7" s="16">
        <f t="shared" si="3"/>
        <v>-1</v>
      </c>
    </row>
    <row r="8" spans="7:49">
      <c r="Q8">
        <f>{100,100,0.000001,0.05,FALSE,FALSE,FALSE,1,1,1,0.0001,TRUE}</f>
        <v>100</v>
      </c>
      <c r="R8" t="b">
        <f>$M$15&lt;=$M$19</f>
        <v>1</v>
      </c>
      <c r="AB8" t="b">
        <f>$AN$16&lt;=$K$19</f>
        <v>1</v>
      </c>
    </row>
    <row r="9" spans="7:49">
      <c r="Q9">
        <f>{100,100,1,100,0,FALSE,TRUE,0.075,0,0,FALSE,30}</f>
        <v>100</v>
      </c>
      <c r="R9" t="b">
        <f>$L$18&gt;=$L$20</f>
        <v>1</v>
      </c>
      <c r="AB9" t="b">
        <f>$AO$15&lt;=$L$19</f>
        <v>1</v>
      </c>
    </row>
    <row r="10" spans="7:49" ht="17.25">
      <c r="J10" s="17" t="s">
        <v>81</v>
      </c>
      <c r="K10" s="17"/>
      <c r="L10" s="17"/>
      <c r="M10" s="17"/>
      <c r="R10" t="b">
        <f>$M$18&gt;=$L$20</f>
        <v>0</v>
      </c>
      <c r="AB10" t="b">
        <f>$AP$15&lt;=$M$19</f>
        <v>1</v>
      </c>
      <c r="AE10" s="18" t="s">
        <v>82</v>
      </c>
      <c r="AF10" s="18"/>
      <c r="AG10" s="18"/>
      <c r="AH10" s="18"/>
      <c r="AM10" s="18" t="s">
        <v>82</v>
      </c>
      <c r="AN10" s="18"/>
      <c r="AO10" s="18"/>
      <c r="AP10" s="18"/>
      <c r="AT10" s="18" t="s">
        <v>82</v>
      </c>
      <c r="AU10" s="18"/>
      <c r="AV10" s="18"/>
      <c r="AW10" s="18"/>
    </row>
    <row r="11" spans="7:49" ht="18">
      <c r="J11" s="17" t="s">
        <v>83</v>
      </c>
      <c r="K11" s="25">
        <v>1.7493196909161659</v>
      </c>
      <c r="L11" s="25"/>
      <c r="M11" s="25"/>
      <c r="R11">
        <f>{100,100,0.000001,0.05,FALSE,FALSE,FALSE,1,1,1,0.0001,FALSE}</f>
        <v>100</v>
      </c>
      <c r="AB11" t="b">
        <f>$AU$15&lt;=$K$19</f>
        <v>1</v>
      </c>
      <c r="AE11" s="18" t="s">
        <v>84</v>
      </c>
      <c r="AF11" s="18">
        <v>1.8747718229997115</v>
      </c>
      <c r="AG11" s="18"/>
      <c r="AH11" s="18"/>
      <c r="AM11" s="18" t="s">
        <v>84</v>
      </c>
      <c r="AN11" s="18">
        <v>1.869343092862966</v>
      </c>
      <c r="AO11" s="18"/>
      <c r="AP11" s="18"/>
      <c r="AT11" s="18" t="s">
        <v>84</v>
      </c>
      <c r="AU11" s="18">
        <v>1.7902982555722105</v>
      </c>
      <c r="AV11" s="18"/>
      <c r="AW11" s="18"/>
    </row>
    <row r="12" spans="7:49" ht="18">
      <c r="J12" s="17" t="s">
        <v>85</v>
      </c>
      <c r="K12" s="25">
        <v>6.2435844296357459</v>
      </c>
      <c r="L12" s="25"/>
      <c r="M12" s="25"/>
      <c r="R12">
        <f>{100,100,1,100,0,FALSE,TRUE,0.075,0,0,FALSE,30}</f>
        <v>100</v>
      </c>
      <c r="AB12" t="b">
        <f>$AV$15&lt;=$L$19</f>
        <v>1</v>
      </c>
      <c r="AE12" s="18" t="s">
        <v>86</v>
      </c>
      <c r="AF12" s="18">
        <v>6.2356338141011483</v>
      </c>
      <c r="AG12" s="18"/>
      <c r="AH12" s="18"/>
      <c r="AM12" s="18" t="s">
        <v>86</v>
      </c>
      <c r="AN12" s="18">
        <v>6.3016927907839531</v>
      </c>
      <c r="AO12" s="18"/>
      <c r="AP12" s="18"/>
      <c r="AT12" s="18" t="s">
        <v>86</v>
      </c>
      <c r="AU12" s="18">
        <v>6.2824926447847034</v>
      </c>
      <c r="AV12" s="18"/>
      <c r="AW12" s="18"/>
    </row>
    <row r="13" spans="7:49" ht="18">
      <c r="J13" s="17" t="s">
        <v>87</v>
      </c>
      <c r="K13" s="25">
        <v>9.1534892967049668</v>
      </c>
      <c r="L13" s="25"/>
      <c r="M13" s="25"/>
      <c r="AB13" t="b">
        <f>$AW$15&lt;=$M$19</f>
        <v>1</v>
      </c>
      <c r="AE13" s="18" t="s">
        <v>88</v>
      </c>
      <c r="AF13" s="18">
        <v>9.1550644772972287</v>
      </c>
      <c r="AG13" s="18"/>
      <c r="AH13" s="18"/>
      <c r="AM13" s="18" t="s">
        <v>88</v>
      </c>
      <c r="AN13" s="18">
        <v>9.1641577353334771</v>
      </c>
      <c r="AO13" s="18"/>
      <c r="AP13" s="18"/>
      <c r="AT13" s="18" t="s">
        <v>88</v>
      </c>
      <c r="AU13" s="18">
        <v>9.163440187409126</v>
      </c>
      <c r="AV13" s="18"/>
      <c r="AW13" s="18"/>
    </row>
    <row r="14" spans="7:49">
      <c r="J14" s="17"/>
      <c r="K14" s="25"/>
      <c r="L14" s="25"/>
      <c r="M14" s="25"/>
      <c r="Q14" s="28" t="s">
        <v>120</v>
      </c>
      <c r="R14" s="28"/>
      <c r="S14" s="28"/>
      <c r="T14" s="28"/>
      <c r="AB14">
        <f>{100,100,0.000001,0.05,FALSE,FALSE,FALSE,1,1,1,0.0001,TRUE}</f>
        <v>100</v>
      </c>
      <c r="AE14" s="18"/>
      <c r="AF14" s="18"/>
      <c r="AG14" s="18"/>
      <c r="AH14" s="18"/>
      <c r="AM14" s="18"/>
      <c r="AN14" s="18"/>
      <c r="AO14" s="18"/>
      <c r="AP14" s="18"/>
      <c r="AT14" s="18"/>
      <c r="AU14" s="18"/>
      <c r="AV14" s="18"/>
      <c r="AW14" s="18"/>
    </row>
    <row r="15" spans="7:49" ht="18">
      <c r="J15" s="19" t="s">
        <v>89</v>
      </c>
      <c r="K15" s="25">
        <v>7.4517273859486091</v>
      </c>
      <c r="L15" s="25">
        <v>4.4763675622969057</v>
      </c>
      <c r="M15" s="25">
        <v>3.4837059530869325</v>
      </c>
      <c r="Q15" s="28" t="s">
        <v>83</v>
      </c>
      <c r="R15" s="28">
        <v>2</v>
      </c>
      <c r="S15" s="28"/>
      <c r="T15" s="28"/>
      <c r="AB15">
        <f>{100,100,1,100,0,FALSE,TRUE,0.075,0,0,FALSE,30}</f>
        <v>100</v>
      </c>
      <c r="AE15" s="20" t="s">
        <v>90</v>
      </c>
      <c r="AF15" s="18">
        <v>7.4387537511492487</v>
      </c>
      <c r="AG15" s="18">
        <v>4.3929288165902314</v>
      </c>
      <c r="AH15" s="18">
        <v>3.4573500497589995</v>
      </c>
      <c r="AM15" s="20" t="s">
        <v>90</v>
      </c>
      <c r="AN15" s="18">
        <v>7.439286153106063</v>
      </c>
      <c r="AO15" s="18">
        <v>4.3930548804768499</v>
      </c>
      <c r="AP15" s="18">
        <v>3.4572177823279042</v>
      </c>
      <c r="AT15" s="20" t="s">
        <v>90</v>
      </c>
      <c r="AU15" s="18">
        <v>7.4477174108822553</v>
      </c>
      <c r="AV15" s="18">
        <v>4.4406429065656541</v>
      </c>
      <c r="AW15" s="18">
        <v>3.4729465854223003</v>
      </c>
    </row>
    <row r="16" spans="7:49" ht="23.25">
      <c r="G16" s="64"/>
      <c r="H16" s="64"/>
      <c r="I16" s="21"/>
      <c r="J16" s="19" t="s">
        <v>91</v>
      </c>
      <c r="K16" s="25">
        <v>7.3768055128861576</v>
      </c>
      <c r="L16" s="25">
        <v>4.0233532048249208</v>
      </c>
      <c r="M16" s="25">
        <v>3.3373642371915748</v>
      </c>
      <c r="Q16" s="28" t="s">
        <v>85</v>
      </c>
      <c r="R16" s="28">
        <v>6</v>
      </c>
      <c r="S16" s="28"/>
      <c r="T16" s="28"/>
      <c r="AE16" s="20" t="s">
        <v>92</v>
      </c>
      <c r="AF16" s="18">
        <v>7.3760542934912898</v>
      </c>
      <c r="AG16" s="18">
        <v>4.0213359770610015</v>
      </c>
      <c r="AH16" s="18">
        <v>3.3364701926177447</v>
      </c>
      <c r="AM16" s="20" t="s">
        <v>92</v>
      </c>
      <c r="AN16" s="18">
        <v>7.3761037751852383</v>
      </c>
      <c r="AO16" s="18">
        <v>4.0228726114255817</v>
      </c>
      <c r="AP16" s="18">
        <v>3.337036355842518</v>
      </c>
      <c r="AT16" s="20" t="s">
        <v>92</v>
      </c>
      <c r="AU16" s="18">
        <v>7.3761433693992</v>
      </c>
      <c r="AV16" s="18">
        <v>4.0235353813024597</v>
      </c>
      <c r="AW16" s="18">
        <v>3.3371491407447325</v>
      </c>
    </row>
    <row r="17" spans="1:49" ht="18">
      <c r="J17" s="19" t="s">
        <v>93</v>
      </c>
      <c r="K17" s="25">
        <v>7.0305784953586352</v>
      </c>
      <c r="L17" s="25">
        <v>3.9774100708725877</v>
      </c>
      <c r="M17" s="25">
        <v>3.207654676840094</v>
      </c>
      <c r="Q17" s="28" t="s">
        <v>87</v>
      </c>
      <c r="R17" s="28">
        <v>9</v>
      </c>
      <c r="S17" s="28"/>
      <c r="T17" s="28"/>
      <c r="AE17" s="20" t="s">
        <v>94</v>
      </c>
      <c r="AF17" s="18">
        <v>7.0307743585402225</v>
      </c>
      <c r="AG17" s="18">
        <v>3.9775411563895355</v>
      </c>
      <c r="AH17" s="18">
        <v>3.2077279334578752</v>
      </c>
      <c r="AM17" s="20" t="s">
        <v>94</v>
      </c>
      <c r="AN17" s="18">
        <v>7.0286374850918643</v>
      </c>
      <c r="AO17" s="18">
        <v>3.9760035675808729</v>
      </c>
      <c r="AP17" s="18">
        <v>3.2062083200497473</v>
      </c>
      <c r="AT17" s="20" t="s">
        <v>94</v>
      </c>
      <c r="AU17" s="18">
        <v>7.0291513475550333</v>
      </c>
      <c r="AV17" s="18">
        <v>3.9746183546931677</v>
      </c>
      <c r="AW17" s="18">
        <v>3.2060150871781254</v>
      </c>
    </row>
    <row r="18" spans="1:49" ht="18">
      <c r="J18" s="19" t="s">
        <v>95</v>
      </c>
      <c r="K18" s="25">
        <v>6.9060961308792814</v>
      </c>
      <c r="L18" s="25">
        <v>3.4922396998586787</v>
      </c>
      <c r="M18" s="25">
        <v>2.9419430040029484</v>
      </c>
      <c r="Q18" s="28"/>
      <c r="R18" s="28"/>
      <c r="S18" s="28"/>
      <c r="T18" s="28"/>
      <c r="AE18" s="20" t="s">
        <v>96</v>
      </c>
      <c r="AF18" s="18">
        <v>6.9060693849111878</v>
      </c>
      <c r="AG18" s="18">
        <v>3.4922311761469675</v>
      </c>
      <c r="AH18" s="18">
        <v>2.9419661052914554</v>
      </c>
      <c r="AM18" s="20" t="s">
        <v>96</v>
      </c>
      <c r="AN18" s="18">
        <v>6.9062297407302982</v>
      </c>
      <c r="AO18" s="18">
        <v>3.4920455182665715</v>
      </c>
      <c r="AP18" s="18">
        <v>2.9419337763460494</v>
      </c>
      <c r="AT18" s="20" t="s">
        <v>96</v>
      </c>
      <c r="AU18" s="18">
        <v>6.9060692252537281</v>
      </c>
      <c r="AV18" s="18">
        <v>3.4918410365368842</v>
      </c>
      <c r="AW18" s="18">
        <v>2.9417555254680741</v>
      </c>
    </row>
    <row r="19" spans="1:49" ht="21.75">
      <c r="J19" t="s">
        <v>113</v>
      </c>
      <c r="K19">
        <f>SMALL(F24:F124,1)+1</f>
        <v>7.9051550000000006</v>
      </c>
      <c r="L19">
        <f t="shared" ref="L19:M19" si="4">SMALL(G24:G124,1)+1</f>
        <v>4.4843729999999997</v>
      </c>
      <c r="M19">
        <f t="shared" si="4"/>
        <v>3.9424160000000001</v>
      </c>
      <c r="Q19" s="28" t="s">
        <v>89</v>
      </c>
      <c r="R19" s="28">
        <f>LARGE(F$24:F$124,1)</f>
        <v>7.4036720000000003</v>
      </c>
      <c r="S19" s="28">
        <f t="shared" ref="S19:T19" si="5">LARGE(G$24:G$124,1)</f>
        <v>4.1819160000000002</v>
      </c>
      <c r="T19" s="28">
        <f t="shared" si="5"/>
        <v>3.3883160000000001</v>
      </c>
      <c r="AC19" s="22" t="s">
        <v>97</v>
      </c>
      <c r="AD19" s="22">
        <f>1-(1-AF21)-(1-AN21)-(1-AU21)</f>
        <v>0.99373368979752885</v>
      </c>
      <c r="AE19" t="s">
        <v>113</v>
      </c>
      <c r="AF19">
        <f>$K19</f>
        <v>7.9051550000000006</v>
      </c>
      <c r="AG19">
        <f>$L19</f>
        <v>4.4843729999999997</v>
      </c>
      <c r="AH19">
        <f>$M19</f>
        <v>3.9424160000000001</v>
      </c>
      <c r="AM19" t="s">
        <v>113</v>
      </c>
      <c r="AN19">
        <f>$K19</f>
        <v>7.9051550000000006</v>
      </c>
      <c r="AO19">
        <f>$L19</f>
        <v>4.4843729999999997</v>
      </c>
      <c r="AP19">
        <f>$M19</f>
        <v>3.9424160000000001</v>
      </c>
      <c r="AT19" t="s">
        <v>113</v>
      </c>
      <c r="AU19">
        <f>$K19</f>
        <v>7.9051550000000006</v>
      </c>
      <c r="AV19">
        <f>$L19</f>
        <v>4.4843729999999997</v>
      </c>
      <c r="AW19">
        <f>$M19</f>
        <v>3.9424160000000001</v>
      </c>
    </row>
    <row r="20" spans="1:49" ht="18">
      <c r="J20" t="s">
        <v>114</v>
      </c>
      <c r="K20">
        <f>LARGE(F24:F124,1)-1</f>
        <v>6.4036720000000003</v>
      </c>
      <c r="L20">
        <f t="shared" ref="L20:M20" si="6">LARGE(G24:G124,1)-1</f>
        <v>3.1819160000000002</v>
      </c>
      <c r="M20">
        <f t="shared" si="6"/>
        <v>2.3883160000000001</v>
      </c>
      <c r="Q20" s="28" t="s">
        <v>91</v>
      </c>
      <c r="R20" s="28">
        <f>SMALL(F$24:F$124,1)+2*(LARGE(F$24:F$124,1)-SMALL(F$24:F$124,1))/COUNTA(Q$19:Q$22)</f>
        <v>7.1544135000000004</v>
      </c>
      <c r="S20" s="28">
        <f t="shared" ref="S20:T20" si="7">SMALL(G$24:G$124,1)+2*(LARGE(G$24:G$124,1)-SMALL(G$24:G$124,1))/COUNTA(R$19:R$22)</f>
        <v>3.8331445</v>
      </c>
      <c r="T20" s="28">
        <f t="shared" si="7"/>
        <v>3.1653660000000001</v>
      </c>
      <c r="AE20" t="s">
        <v>114</v>
      </c>
      <c r="AF20">
        <f>$K20</f>
        <v>6.4036720000000003</v>
      </c>
      <c r="AG20">
        <f>$L20</f>
        <v>3.1819160000000002</v>
      </c>
      <c r="AH20">
        <f>$M20</f>
        <v>2.3883160000000001</v>
      </c>
      <c r="AM20" t="s">
        <v>114</v>
      </c>
      <c r="AN20">
        <f>$K20</f>
        <v>6.4036720000000003</v>
      </c>
      <c r="AO20">
        <f>$L20</f>
        <v>3.1819160000000002</v>
      </c>
      <c r="AP20">
        <f>$M20</f>
        <v>2.3883160000000001</v>
      </c>
      <c r="AT20" t="s">
        <v>114</v>
      </c>
      <c r="AU20">
        <f>$K20</f>
        <v>6.4036720000000003</v>
      </c>
      <c r="AV20">
        <f>$L20</f>
        <v>3.1819160000000002</v>
      </c>
      <c r="AW20">
        <f>$M20</f>
        <v>2.3883160000000001</v>
      </c>
    </row>
    <row r="21" spans="1:49" ht="18.75">
      <c r="A21" s="8" t="s">
        <v>98</v>
      </c>
      <c r="B21" s="8">
        <f>AVERAGE(pH!CW13:CW14)</f>
        <v>0.12092937964470721</v>
      </c>
      <c r="J21" s="6" t="s">
        <v>99</v>
      </c>
      <c r="K21" s="6">
        <f>1-(1-K22)-(1-L22)-(1-M22)</f>
        <v>0.99880804574123816</v>
      </c>
      <c r="Q21" s="28" t="s">
        <v>93</v>
      </c>
      <c r="R21" s="28">
        <f>SMALL(F$24:F$124,1)+(LARGE(F$24:F$124,1)-SMALL(F$24:F$124,1))/COUNTA(Q$19:Q$22)</f>
        <v>7.0297842500000005</v>
      </c>
      <c r="S21" s="28">
        <f t="shared" ref="S21:T21" si="8">SMALL(G$24:G$124,1)+(LARGE(G$24:G$124,1)-SMALL(G$24:G$124,1))/COUNTA(R$19:R$22)</f>
        <v>3.6587587499999996</v>
      </c>
      <c r="T21" s="28">
        <f t="shared" si="8"/>
        <v>3.0538910000000001</v>
      </c>
      <c r="AE21" s="14" t="s">
        <v>100</v>
      </c>
      <c r="AF21" s="14">
        <f>1-(1-AF22)-(1-AG22)-(1-AH22)</f>
        <v>0.9977035494329175</v>
      </c>
      <c r="AM21" s="14" t="s">
        <v>100</v>
      </c>
      <c r="AN21" s="14">
        <f>1-(1-AN22)-(1-AO22)-(1-AP22)</f>
        <v>0.99789892984468775</v>
      </c>
      <c r="AT21" s="14" t="s">
        <v>100</v>
      </c>
      <c r="AU21" s="14">
        <f>1-(1-AU22)-(1-AV22)-(1-AW22)</f>
        <v>0.9981312105199236</v>
      </c>
    </row>
    <row r="22" spans="1:49" ht="18.75">
      <c r="A22" s="23" t="s">
        <v>101</v>
      </c>
      <c r="B22" s="8"/>
      <c r="C22" s="8"/>
      <c r="D22" s="8"/>
      <c r="E22" s="8"/>
      <c r="F22" s="8" t="s">
        <v>102</v>
      </c>
      <c r="G22" s="8"/>
      <c r="H22" s="8"/>
      <c r="J22" t="s">
        <v>103</v>
      </c>
      <c r="K22">
        <f t="array" ref="K22">1-((SUM((F24:F124-K24:K124)^2))/(SUM((F24:F124-AVERAGE(F24:F124))^2)))</f>
        <v>0.99979811229917726</v>
      </c>
      <c r="L22">
        <f t="array" ref="L22">1-((SUM((G24:G124-L24:L124)^2))/(SUM((G24:G124-AVERAGE(G24:G124))^2)))</f>
        <v>0.99974500636108043</v>
      </c>
      <c r="M22">
        <f t="array" ref="M22">1-((SUM((H24:H124-M24:M124)^2))/(SUM((H24:H124-AVERAGE(H24:H124))^2)))</f>
        <v>0.99926492708098047</v>
      </c>
      <c r="Q22" s="28" t="s">
        <v>95</v>
      </c>
      <c r="R22" s="28">
        <f>SMALL(F$24:F$124,1)</f>
        <v>6.9051550000000006</v>
      </c>
      <c r="S22" s="28">
        <f t="shared" ref="S22:T22" si="9">SMALL(G$24:G$124,1)</f>
        <v>3.4843729999999997</v>
      </c>
      <c r="T22" s="28">
        <f t="shared" si="9"/>
        <v>2.9424160000000001</v>
      </c>
      <c r="AE22" s="14" t="s">
        <v>104</v>
      </c>
      <c r="AF22" s="14">
        <f t="array" ref="AF22">1-((SUM((F24:F124-AF24:AF124)^2))/(SUM((F24:F124-AVERAGE(F24:F124))^2)))</f>
        <v>0.99972500116075991</v>
      </c>
      <c r="AG22" s="14">
        <f t="array" ref="AG22">1-((SUM((G24:G124-AG24:AG124)^2))/(SUM((G24:G124-AVERAGE(G24:G124))^2)))</f>
        <v>0.99917742349397765</v>
      </c>
      <c r="AH22" s="14">
        <f t="array" ref="AH22">1-((SUM((H24:H124-AH24:AH124)^2))/(SUM((H24:H124-AVERAGE(H24:H124))^2)))</f>
        <v>0.99880112477817995</v>
      </c>
      <c r="AM22" s="14" t="s">
        <v>104</v>
      </c>
      <c r="AN22" s="14">
        <f t="array" ref="AN22">1-((SUM((F24:F124-AN24:AN124)^2))/(SUM((F24:F124-AVERAGE(F24:F124))^2)))</f>
        <v>0.99959707760525096</v>
      </c>
      <c r="AO22" s="14" cm="1">
        <f t="array" ref="AO22">1-((SUM((G24:G124-AO24:AO124)^2))/(SUM((G24:G124-AVERAGE(G24:G124))^2)))</f>
        <v>0.99925203026608644</v>
      </c>
      <c r="AP22" s="14">
        <f t="array" ref="AP22">1-((SUM((H24:H124-AP24:AP124)^2))/(SUM((H24:H124-AVERAGE(H24:H124))^2)))</f>
        <v>0.99904982197335035</v>
      </c>
      <c r="AT22" s="14" t="s">
        <v>104</v>
      </c>
      <c r="AU22" s="14">
        <f t="array" ref="AU22">1-((SUM((F24:F124-AU24:AU124)^2))/(SUM((F24:F124-AVERAGE(F24:F124))^2)))</f>
        <v>0.99983261023724213</v>
      </c>
      <c r="AV22" s="14">
        <f t="array" ref="AV22">1-((SUM((G24:G124-AV24:AV124)^2))/(SUM((G24:G124-AVERAGE(G24:G124))^2)))</f>
        <v>0.99929840379659951</v>
      </c>
      <c r="AW22" s="14">
        <f t="array" ref="AW22">1-((SUM((H24:H124-AW24:AW124)^2))/(SUM((H24:H124-AVERAGE(H24:H124))^2)))</f>
        <v>0.99900019648608196</v>
      </c>
    </row>
    <row r="23" spans="1:49">
      <c r="A23" s="8"/>
      <c r="B23" s="8" t="str">
        <f>pH!A19</f>
        <v>Row on CSI image</v>
      </c>
      <c r="C23" s="8" t="str">
        <f>pH!B19</f>
        <v>Height from tube base/mm</v>
      </c>
      <c r="D23" s="8" t="str">
        <f>pH!D19</f>
        <v>pH</v>
      </c>
      <c r="E23" s="8"/>
      <c r="F23" s="8" t="str">
        <f>pH!AG19</f>
        <v>His imid up</v>
      </c>
      <c r="G23" s="8" t="str">
        <f>pH!AH19</f>
        <v>His alpha</v>
      </c>
      <c r="H23" s="8" t="str">
        <f>pH!AI19</f>
        <v>His beta dnfield</v>
      </c>
      <c r="K23" t="str">
        <f>F23</f>
        <v>His imid up</v>
      </c>
      <c r="L23" t="str">
        <f t="shared" ref="L23:M23" si="10">G23</f>
        <v>His alpha</v>
      </c>
      <c r="M23" t="str">
        <f t="shared" si="10"/>
        <v>His beta dnfield</v>
      </c>
      <c r="AD23" s="24" t="s">
        <v>105</v>
      </c>
      <c r="AF23" s="14" t="str">
        <f>F23</f>
        <v>His imid up</v>
      </c>
      <c r="AG23" s="14" t="str">
        <f>G23</f>
        <v>His alpha</v>
      </c>
      <c r="AH23" s="14" t="str">
        <f>H23</f>
        <v>His beta dnfield</v>
      </c>
      <c r="AL23" s="24" t="s">
        <v>106</v>
      </c>
      <c r="AN23" s="14" t="str">
        <f>F23</f>
        <v>His imid up</v>
      </c>
      <c r="AO23" s="14" t="str">
        <f>G23</f>
        <v>His alpha</v>
      </c>
      <c r="AP23" s="14" t="str">
        <f>H23</f>
        <v>His beta dnfield</v>
      </c>
      <c r="AS23" s="24" t="s">
        <v>107</v>
      </c>
      <c r="AU23" s="14" t="str">
        <f>F23</f>
        <v>His imid up</v>
      </c>
      <c r="AV23" s="14" t="str">
        <f t="shared" ref="AV23:AW23" si="11">G23</f>
        <v>His alpha</v>
      </c>
      <c r="AW23" s="14" t="str">
        <f t="shared" si="11"/>
        <v>His beta dnfield</v>
      </c>
    </row>
    <row r="24" spans="1:49">
      <c r="A24" s="8"/>
      <c r="B24" s="8">
        <f>pH!A39</f>
        <v>20</v>
      </c>
      <c r="C24" s="8">
        <f>pH!B39</f>
        <v>10.9609375</v>
      </c>
      <c r="D24" s="8">
        <f>pH!D39</f>
        <v>2.0354163061615873</v>
      </c>
      <c r="E24" s="8"/>
      <c r="F24" s="8">
        <f>pH!AG39</f>
        <v>7.4020339999999996</v>
      </c>
      <c r="G24" s="8">
        <f>pH!AH39</f>
        <v>4.1811229999999995</v>
      </c>
      <c r="H24" s="8">
        <f>pH!AI39</f>
        <v>3.3868390000000002</v>
      </c>
      <c r="K24">
        <f>($K$18+$K$17*10^($K$13-$D24)+$K$16*10^($K$13+$K$12-2*$D24)+$K$15*10^($K$13+$K$12+$K$11-3*$D24))/(1+10^($K$13-$D24)+10^($K$13+$K$12-2*$D24)+10^($K$13+$K$12+$K$11-3*$D24))</f>
        <v>7.4023400365393162</v>
      </c>
      <c r="L24">
        <f t="shared" ref="L24:M39" si="12">(L$15+L$16*10^($D24-$K$11)+L$17*10^(2*$D24-$K$11-$K$12)+L$18*10^(3*$D24-$K$11-$K$12-$K$13))/(1+10^($D24-$K$11)+10^(2*$D24-$K$11-$K$12)+10^(3*$D24-$K$11-$K$12-$K$13))</f>
        <v>4.1778309911084763</v>
      </c>
      <c r="M24">
        <f t="shared" si="12"/>
        <v>3.3872620399845097</v>
      </c>
      <c r="AD24" s="24">
        <f>pH!EC39</f>
        <v>1.9944709148337274</v>
      </c>
      <c r="AF24" s="14">
        <f t="shared" ref="AF24:AH43" si="13">(AF$18+AF$17*10^($AF$13-$AD24)+AF$16*10^($AF$13+$AF$12-2*$AD24)+AF$15*10^($AF$13+$AF$12+$AF$11-3*$AD24))/(1+10^($AF$13-$AD24)+10^($AF$13+$AF$12-2*$AD24)+10^($AF$13+$AF$12+$AF$11-3*$AD24))</f>
        <v>7.4030987537378152</v>
      </c>
      <c r="AG24" s="14">
        <f t="shared" si="13"/>
        <v>4.1816822430691207</v>
      </c>
      <c r="AH24" s="14">
        <f t="shared" si="13"/>
        <v>3.388627402527145</v>
      </c>
      <c r="AL24" s="24">
        <f>pH!ED39</f>
        <v>2.0554137446139382</v>
      </c>
      <c r="AN24" s="14">
        <f t="shared" ref="AN24:AP43" si="14">(AN$18+AN$17*10^($AN$13-$AL24)+AN$16*10^($AN$13+$AN$12-2*$AL24)+AN$15*10^($AN$13+$AN$12+$AN$11-3*$AL24))/(1+10^($AN$13-$AL24)+10^($AN$13+$AN$12-2*$AL24)+10^($AN$13+$AN$12+$AN$11-3*$AL24))</f>
        <v>7.4010163126783288</v>
      </c>
      <c r="AO24" s="14">
        <f t="shared" si="14"/>
        <v>4.1689021768445746</v>
      </c>
      <c r="AP24" s="14">
        <f t="shared" si="14"/>
        <v>3.3844415754119623</v>
      </c>
      <c r="AS24" s="24">
        <f>pH!EE39</f>
        <v>2.0951617085619563</v>
      </c>
      <c r="AU24" s="14">
        <f>(AU$18+AU$17*10^($AU$13-$AS24)+AU$16*10^($AU$13+$AU$12-2*$AS24)+AU$15*10^($AU$13+$AU$12+$AU$11-3*$AS24))/(1+10^($AU$13-$AS24)+10^($AU$13+$AU$12-2*$AS24)+10^($AU$13+$AU$12+$AU$11-3*$AS24))</f>
        <v>7.3998450945823961</v>
      </c>
      <c r="AV24" s="14">
        <f t="shared" ref="AV24:AW39" si="15">(AV$18+AV$17*10^($AU$13-$AS24)+AV$16*10^($AU$13+$AU$12-2*$AS24)+AV$15*10^($AU$13+$AU$12+$AU$11-3*$AS24))/(1+10^($AU$13-$AS24)+10^($AU$13+$AU$12-2*$AS24)+10^($AU$13+$AU$12+$AU$11-3*$AS24))</f>
        <v>4.1617461353393965</v>
      </c>
      <c r="AW24" s="14">
        <f t="shared" si="15"/>
        <v>3.3821413283392552</v>
      </c>
    </row>
    <row r="25" spans="1:49">
      <c r="A25" s="8"/>
      <c r="B25" s="8">
        <f>pH!A40</f>
        <v>21</v>
      </c>
      <c r="C25" s="8">
        <f>pH!B40</f>
        <v>11.1640625</v>
      </c>
      <c r="D25" s="8">
        <f>pH!D40</f>
        <v>2.0350137138335467</v>
      </c>
      <c r="E25" s="8"/>
      <c r="F25" s="8">
        <f>pH!AG40</f>
        <v>7.4036720000000003</v>
      </c>
      <c r="G25" s="8">
        <f>pH!AH40</f>
        <v>4.1819160000000002</v>
      </c>
      <c r="H25" s="8">
        <f>pH!AI40</f>
        <v>3.3883160000000001</v>
      </c>
      <c r="K25">
        <f t="shared" ref="K25:M56" si="16">(K$15+K$16*10^($D25-$K$11)+K$17*10^(2*$D25-$K$11-$K$12)+K$18*10^(3*$D25-$K$11-$K$12-$K$13))/(1+10^($D25-$K$11)+10^(2*$D25-$K$11-$K$12)+10^(3*$D25-$K$11-$K$12-$K$13))</f>
        <v>7.4023556648080904</v>
      </c>
      <c r="L25">
        <f t="shared" si="12"/>
        <v>4.1779253834845029</v>
      </c>
      <c r="M25">
        <f t="shared" si="12"/>
        <v>3.3872925383119115</v>
      </c>
      <c r="AD25" s="24">
        <f>pH!EC40</f>
        <v>1.9996948815735702</v>
      </c>
      <c r="AF25" s="14">
        <f t="shared" si="13"/>
        <v>7.4029136923834162</v>
      </c>
      <c r="AG25" s="14">
        <f t="shared" si="13"/>
        <v>4.1805865971180696</v>
      </c>
      <c r="AH25" s="14">
        <f t="shared" si="13"/>
        <v>3.3882709220102449</v>
      </c>
      <c r="AL25" s="24">
        <f>pH!ED40</f>
        <v>2.0478066882545369</v>
      </c>
      <c r="AN25" s="14">
        <f t="shared" si="14"/>
        <v>7.4012814511929088</v>
      </c>
      <c r="AO25" s="14">
        <f t="shared" si="14"/>
        <v>4.1704539590885021</v>
      </c>
      <c r="AP25" s="14">
        <f t="shared" si="14"/>
        <v>3.3849454648075472</v>
      </c>
      <c r="AS25" s="24">
        <f>pH!EE40</f>
        <v>1.9962129682186256</v>
      </c>
      <c r="AU25" s="14">
        <f t="shared" ref="AU25:AW56" si="17">(AU$18+AU$17*10^($AU$13-$AS25)+AU$16*10^($AU$13+$AU$12-2*$AS25)+AU$15*10^($AU$13+$AU$12+$AU$11-3*$AS25))/(1+10^($AU$13-$AS25)+10^($AU$13+$AU$12-2*$AS25)+10^($AU$13+$AU$12+$AU$11-3*$AS25))</f>
        <v>7.4035899348591281</v>
      </c>
      <c r="AV25" s="14">
        <f t="shared" si="15"/>
        <v>4.183546908939058</v>
      </c>
      <c r="AW25" s="14">
        <f t="shared" si="15"/>
        <v>3.3892403239594988</v>
      </c>
    </row>
    <row r="26" spans="1:49">
      <c r="A26" s="8"/>
      <c r="B26" s="8">
        <f>pH!A41</f>
        <v>22</v>
      </c>
      <c r="C26" s="8">
        <f>pH!B41</f>
        <v>11.3671875</v>
      </c>
      <c r="D26" s="8">
        <f>pH!D41</f>
        <v>2.0544730545982572</v>
      </c>
      <c r="E26" s="8"/>
      <c r="F26" s="8">
        <f>pH!AG41</f>
        <v>7.4003779999999999</v>
      </c>
      <c r="G26" s="8">
        <f>pH!AH41</f>
        <v>4.1744659999999998</v>
      </c>
      <c r="H26" s="8">
        <f>pH!AI41</f>
        <v>3.385751</v>
      </c>
      <c r="K26">
        <f t="shared" si="16"/>
        <v>7.4016055926161961</v>
      </c>
      <c r="L26">
        <f t="shared" si="12"/>
        <v>4.1733952275059352</v>
      </c>
      <c r="M26">
        <f t="shared" si="12"/>
        <v>3.3858288283345948</v>
      </c>
      <c r="AD26" s="24">
        <f>pH!EC41</f>
        <v>2.0243228283238475</v>
      </c>
      <c r="AF26" s="14">
        <f t="shared" si="13"/>
        <v>7.40204567716503</v>
      </c>
      <c r="AG26" s="14">
        <f t="shared" si="13"/>
        <v>4.1754478224961575</v>
      </c>
      <c r="AH26" s="14">
        <f t="shared" si="13"/>
        <v>3.386598949821642</v>
      </c>
      <c r="AL26" s="24">
        <f>pH!ED41</f>
        <v>1.9952387399880633</v>
      </c>
      <c r="AN26" s="14">
        <f t="shared" si="14"/>
        <v>7.4031372721328941</v>
      </c>
      <c r="AO26" s="14">
        <f t="shared" si="14"/>
        <v>4.1813166376037829</v>
      </c>
      <c r="AP26" s="14">
        <f t="shared" si="14"/>
        <v>3.3884726940006615</v>
      </c>
      <c r="AS26" s="24">
        <f>pH!EE41</f>
        <v>2.065385843119762</v>
      </c>
      <c r="AU26" s="14">
        <f t="shared" si="17"/>
        <v>7.4009460157337577</v>
      </c>
      <c r="AV26" s="14">
        <f t="shared" si="15"/>
        <v>4.168154386459177</v>
      </c>
      <c r="AW26" s="14">
        <f t="shared" si="15"/>
        <v>3.3842280977003574</v>
      </c>
    </row>
    <row r="27" spans="1:49">
      <c r="A27" s="8"/>
      <c r="B27" s="8">
        <f>pH!A42</f>
        <v>23</v>
      </c>
      <c r="C27" s="8">
        <f>pH!B42</f>
        <v>11.5703125</v>
      </c>
      <c r="D27" s="8">
        <f>pH!D42</f>
        <v>2.0604236337603452</v>
      </c>
      <c r="E27" s="8"/>
      <c r="F27" s="8">
        <f>pH!AG42</f>
        <v>7.3997950000000001</v>
      </c>
      <c r="G27" s="8">
        <f>pH!AH42</f>
        <v>4.1738460000000002</v>
      </c>
      <c r="H27" s="8">
        <f>pH!AI42</f>
        <v>3.3848979999999997</v>
      </c>
      <c r="K27">
        <f t="shared" si="16"/>
        <v>7.401378436986616</v>
      </c>
      <c r="L27">
        <f t="shared" si="12"/>
        <v>4.1720233619981375</v>
      </c>
      <c r="M27">
        <f t="shared" si="12"/>
        <v>3.3853855696543413</v>
      </c>
      <c r="AD27" s="24">
        <f>pH!EC42</f>
        <v>2.0117120923226572</v>
      </c>
      <c r="AF27" s="14">
        <f t="shared" si="13"/>
        <v>7.4024891910485042</v>
      </c>
      <c r="AG27" s="14">
        <f t="shared" si="13"/>
        <v>4.1780734327913418</v>
      </c>
      <c r="AH27" s="14">
        <f t="shared" si="13"/>
        <v>3.387453232028157</v>
      </c>
      <c r="AI27" s="14" t="s">
        <v>108</v>
      </c>
      <c r="AJ27" s="14" t="s">
        <v>108</v>
      </c>
      <c r="AL27" s="24">
        <f>pH!ED42</f>
        <v>2.0808395152455379</v>
      </c>
      <c r="AN27" s="14">
        <f t="shared" si="14"/>
        <v>7.4001373557870123</v>
      </c>
      <c r="AO27" s="14">
        <f t="shared" si="14"/>
        <v>4.1637581939238224</v>
      </c>
      <c r="AP27" s="14">
        <f t="shared" si="14"/>
        <v>3.3827712210296617</v>
      </c>
      <c r="AS27" s="24">
        <f>pH!EE42</f>
        <v>2.0853366249065601</v>
      </c>
      <c r="AU27" s="14">
        <f t="shared" si="17"/>
        <v>7.4002056811127739</v>
      </c>
      <c r="AV27" s="14">
        <f t="shared" si="15"/>
        <v>4.1638449551375025</v>
      </c>
      <c r="AW27" s="14">
        <f t="shared" si="15"/>
        <v>3.3828247885730236</v>
      </c>
    </row>
    <row r="28" spans="1:49">
      <c r="A28" s="8"/>
      <c r="B28" s="8">
        <f>pH!A43</f>
        <v>24</v>
      </c>
      <c r="C28" s="8">
        <f>pH!B43</f>
        <v>11.7734375</v>
      </c>
      <c r="D28" s="8">
        <f>pH!D43</f>
        <v>2.0497418470253534</v>
      </c>
      <c r="E28" s="8"/>
      <c r="F28" s="8">
        <f>pH!AG43</f>
        <v>7.401662</v>
      </c>
      <c r="G28" s="8">
        <f>pH!AH43</f>
        <v>4.1764409999999996</v>
      </c>
      <c r="H28" s="8">
        <f>pH!AI43</f>
        <v>3.3849659999999999</v>
      </c>
      <c r="K28">
        <f t="shared" si="16"/>
        <v>7.4017869483965075</v>
      </c>
      <c r="L28">
        <f t="shared" si="12"/>
        <v>4.1744905168562854</v>
      </c>
      <c r="M28">
        <f t="shared" si="12"/>
        <v>3.3861827221212857</v>
      </c>
      <c r="AD28" s="24">
        <f>pH!EC43</f>
        <v>2.0002859157055686</v>
      </c>
      <c r="AF28" s="14">
        <f t="shared" si="13"/>
        <v>7.4028927742957693</v>
      </c>
      <c r="AG28" s="14">
        <f t="shared" si="13"/>
        <v>4.1804627538907466</v>
      </c>
      <c r="AH28" s="14">
        <f t="shared" si="13"/>
        <v>3.388230628178925</v>
      </c>
      <c r="AI28" s="14" t="s">
        <v>108</v>
      </c>
      <c r="AJ28" s="14" t="s">
        <v>108</v>
      </c>
      <c r="AL28" s="24">
        <f>pH!ED43</f>
        <v>2.0027131896749255</v>
      </c>
      <c r="AN28" s="14">
        <f t="shared" si="14"/>
        <v>7.4028711340747204</v>
      </c>
      <c r="AO28" s="14">
        <f t="shared" si="14"/>
        <v>4.1797587440892388</v>
      </c>
      <c r="AP28" s="14">
        <f t="shared" si="14"/>
        <v>3.3879668353745767</v>
      </c>
      <c r="AS28" s="24">
        <f>pH!EE43</f>
        <v>2.1102117523226624</v>
      </c>
      <c r="AU28" s="14">
        <f t="shared" si="17"/>
        <v>7.3992980534736565</v>
      </c>
      <c r="AV28" s="14">
        <f t="shared" si="15"/>
        <v>4.1585622131970297</v>
      </c>
      <c r="AW28" s="14">
        <f t="shared" si="15"/>
        <v>3.381104505158337</v>
      </c>
    </row>
    <row r="29" spans="1:49">
      <c r="A29" s="8"/>
      <c r="B29" s="8">
        <f>pH!A44</f>
        <v>25</v>
      </c>
      <c r="C29" s="8">
        <f>pH!B44</f>
        <v>11.9765625</v>
      </c>
      <c r="D29" s="8">
        <f>pH!D44</f>
        <v>2.0701581667571367</v>
      </c>
      <c r="E29" s="8"/>
      <c r="F29" s="8">
        <f>pH!AG44</f>
        <v>7.3993150000000005</v>
      </c>
      <c r="G29" s="8">
        <f>pH!AH44</f>
        <v>4.1666810000000005</v>
      </c>
      <c r="H29" s="8">
        <f>pH!AI44</f>
        <v>3.3824109999999998</v>
      </c>
      <c r="K29">
        <f t="shared" si="16"/>
        <v>7.4010091278856178</v>
      </c>
      <c r="L29">
        <f t="shared" si="12"/>
        <v>4.1697930591792378</v>
      </c>
      <c r="M29">
        <f t="shared" si="12"/>
        <v>3.3846649401892659</v>
      </c>
      <c r="AD29" s="24">
        <f>pH!EC44</f>
        <v>2.0575989566406001</v>
      </c>
      <c r="AF29" s="14">
        <f t="shared" si="13"/>
        <v>7.4008862216598406</v>
      </c>
      <c r="AG29" s="14">
        <f t="shared" si="13"/>
        <v>4.168584417363669</v>
      </c>
      <c r="AH29" s="14">
        <f t="shared" si="13"/>
        <v>3.3843658027477921</v>
      </c>
      <c r="AI29" s="14" t="s">
        <v>108</v>
      </c>
      <c r="AJ29" s="14" t="s">
        <v>108</v>
      </c>
      <c r="AL29" s="24">
        <f>pH!ED44</f>
        <v>2.0523335343472331</v>
      </c>
      <c r="AN29" s="14">
        <f t="shared" si="14"/>
        <v>7.4011235562354196</v>
      </c>
      <c r="AO29" s="14">
        <f t="shared" si="14"/>
        <v>4.1695298386766977</v>
      </c>
      <c r="AP29" s="14">
        <f t="shared" si="14"/>
        <v>3.3846453878944387</v>
      </c>
      <c r="AS29" s="24">
        <f>pH!EE44</f>
        <v>2.0695477681136101</v>
      </c>
      <c r="AU29" s="14">
        <f t="shared" si="17"/>
        <v>7.400790694568955</v>
      </c>
      <c r="AV29" s="14">
        <f t="shared" si="15"/>
        <v>4.1672502458827614</v>
      </c>
      <c r="AW29" s="14">
        <f t="shared" si="15"/>
        <v>3.3839336779515041</v>
      </c>
    </row>
    <row r="30" spans="1:49">
      <c r="A30" s="8"/>
      <c r="B30" s="8">
        <f>pH!A45</f>
        <v>26</v>
      </c>
      <c r="C30" s="8">
        <f>pH!B45</f>
        <v>12.1796875</v>
      </c>
      <c r="D30" s="8">
        <f>pH!D45</f>
        <v>2.0842837406239529</v>
      </c>
      <c r="E30" s="8"/>
      <c r="F30" s="8">
        <f>pH!AG45</f>
        <v>7.3986409999999996</v>
      </c>
      <c r="G30" s="8">
        <f>pH!AH45</f>
        <v>4.1661539999999997</v>
      </c>
      <c r="H30" s="8">
        <f>pH!AI45</f>
        <v>3.3819919999999999</v>
      </c>
      <c r="K30">
        <f t="shared" si="16"/>
        <v>7.4004784006427258</v>
      </c>
      <c r="L30">
        <f t="shared" si="12"/>
        <v>4.1665880982031496</v>
      </c>
      <c r="M30">
        <f t="shared" si="12"/>
        <v>3.383629381225127</v>
      </c>
      <c r="AD30" s="24">
        <f>pH!EC45</f>
        <v>2.0969022998539115</v>
      </c>
      <c r="AF30" s="14">
        <f t="shared" si="13"/>
        <v>7.3995403084843812</v>
      </c>
      <c r="AG30" s="14">
        <f t="shared" si="13"/>
        <v>4.1606184842496896</v>
      </c>
      <c r="AH30" s="14">
        <f t="shared" si="13"/>
        <v>3.3817738567547813</v>
      </c>
      <c r="AI30" s="14" t="s">
        <v>108</v>
      </c>
      <c r="AJ30" s="14" t="s">
        <v>108</v>
      </c>
      <c r="AL30" s="24">
        <f>pH!ED45</f>
        <v>2.0522829470838797</v>
      </c>
      <c r="AN30" s="14">
        <f t="shared" si="14"/>
        <v>7.4011253188454997</v>
      </c>
      <c r="AO30" s="14">
        <f t="shared" si="14"/>
        <v>4.1695401547199875</v>
      </c>
      <c r="AP30" s="14">
        <f t="shared" si="14"/>
        <v>3.3846487376860073</v>
      </c>
      <c r="AS30" s="24">
        <f>pH!EE45</f>
        <v>2.0711762153356545</v>
      </c>
      <c r="AU30" s="14">
        <f t="shared" si="17"/>
        <v>7.4007300464270713</v>
      </c>
      <c r="AV30" s="14">
        <f t="shared" si="15"/>
        <v>4.1668972107124231</v>
      </c>
      <c r="AW30" s="14">
        <f t="shared" si="15"/>
        <v>3.3838187171399206</v>
      </c>
    </row>
    <row r="31" spans="1:49">
      <c r="A31" s="8"/>
      <c r="B31" s="8">
        <f>pH!A46</f>
        <v>27</v>
      </c>
      <c r="C31" s="8">
        <f>pH!B46</f>
        <v>12.3828125</v>
      </c>
      <c r="D31" s="8">
        <f>pH!D46</f>
        <v>2.0970314755201986</v>
      </c>
      <c r="E31" s="8"/>
      <c r="F31" s="8">
        <f>pH!AG46</f>
        <v>7.4001020000000004</v>
      </c>
      <c r="G31" s="8">
        <f>pH!AH46</f>
        <v>4.1682009999999998</v>
      </c>
      <c r="H31" s="8">
        <f>pH!AI46</f>
        <v>3.3820790000000001</v>
      </c>
      <c r="K31">
        <f t="shared" si="16"/>
        <v>7.4000048217258048</v>
      </c>
      <c r="L31">
        <f t="shared" si="12"/>
        <v>4.1637284198550635</v>
      </c>
      <c r="M31">
        <f t="shared" si="12"/>
        <v>3.3827053771484037</v>
      </c>
      <c r="AD31" s="24">
        <f>pH!EC46</f>
        <v>2.1527670709708544</v>
      </c>
      <c r="AF31" s="14">
        <f t="shared" si="13"/>
        <v>7.3976796866842216</v>
      </c>
      <c r="AG31" s="14">
        <f t="shared" si="13"/>
        <v>4.1496087617524564</v>
      </c>
      <c r="AH31" s="14">
        <f t="shared" si="13"/>
        <v>3.3781913790281153</v>
      </c>
      <c r="AI31" s="14" t="s">
        <v>108</v>
      </c>
      <c r="AJ31" s="14" t="s">
        <v>108</v>
      </c>
      <c r="AL31" s="24">
        <f>pH!ED46</f>
        <v>2.1337501240208097</v>
      </c>
      <c r="AN31" s="14">
        <f t="shared" si="14"/>
        <v>7.3983484612225574</v>
      </c>
      <c r="AO31" s="14">
        <f t="shared" si="14"/>
        <v>4.1532905713794408</v>
      </c>
      <c r="AP31" s="14">
        <f t="shared" si="14"/>
        <v>3.3793720778588638</v>
      </c>
      <c r="AS31" s="24">
        <f>pH!EE46</f>
        <v>2.0698760136930825</v>
      </c>
      <c r="AU31" s="14">
        <f t="shared" si="17"/>
        <v>7.4007784640728076</v>
      </c>
      <c r="AV31" s="14">
        <f t="shared" si="15"/>
        <v>4.1671790515141325</v>
      </c>
      <c r="AW31" s="14">
        <f t="shared" si="15"/>
        <v>3.3839104945426435</v>
      </c>
    </row>
    <row r="32" spans="1:49">
      <c r="A32" s="8"/>
      <c r="B32" s="8">
        <f>pH!A47</f>
        <v>28</v>
      </c>
      <c r="C32" s="8">
        <f>pH!B47</f>
        <v>12.5859375</v>
      </c>
      <c r="D32" s="8">
        <f>pH!D47</f>
        <v>2.0922279536751178</v>
      </c>
      <c r="E32" s="8"/>
      <c r="F32" s="8">
        <f>pH!AG47</f>
        <v>7.4028450000000001</v>
      </c>
      <c r="G32" s="8">
        <f>pH!AH47</f>
        <v>4.1649289999999999</v>
      </c>
      <c r="H32" s="8">
        <f>pH!AI47</f>
        <v>3.3829090000000002</v>
      </c>
      <c r="K32">
        <f t="shared" si="16"/>
        <v>7.4001826653284173</v>
      </c>
      <c r="L32">
        <f t="shared" si="12"/>
        <v>4.1648022979531554</v>
      </c>
      <c r="M32">
        <f t="shared" si="12"/>
        <v>3.3830523640585364</v>
      </c>
      <c r="AD32" s="24">
        <f>pH!EC47</f>
        <v>2.1507185452425035</v>
      </c>
      <c r="AF32" s="14">
        <f t="shared" si="13"/>
        <v>7.3977467092788709</v>
      </c>
      <c r="AG32" s="14">
        <f t="shared" si="13"/>
        <v>4.1500052904771074</v>
      </c>
      <c r="AH32" s="14">
        <f t="shared" si="13"/>
        <v>3.3783204097697128</v>
      </c>
      <c r="AI32" s="14" t="s">
        <v>108</v>
      </c>
      <c r="AJ32" s="14" t="s">
        <v>108</v>
      </c>
      <c r="AL32" s="24">
        <f>pH!ED47</f>
        <v>2.1145801738610701</v>
      </c>
      <c r="AN32" s="14">
        <f t="shared" si="14"/>
        <v>7.3989898587916647</v>
      </c>
      <c r="AO32" s="14">
        <f t="shared" si="14"/>
        <v>4.157043397945321</v>
      </c>
      <c r="AP32" s="14">
        <f t="shared" si="14"/>
        <v>3.3805907465554252</v>
      </c>
      <c r="AS32" s="24">
        <f>pH!EE47</f>
        <v>2.1213393764071649</v>
      </c>
      <c r="AU32" s="14">
        <f t="shared" si="17"/>
        <v>7.3988978200349287</v>
      </c>
      <c r="AV32" s="14">
        <f t="shared" si="15"/>
        <v>4.1562328872098915</v>
      </c>
      <c r="AW32" s="14">
        <f t="shared" si="15"/>
        <v>3.3803459675425294</v>
      </c>
    </row>
    <row r="33" spans="1:49">
      <c r="A33" s="8"/>
      <c r="B33" s="8">
        <f>pH!A48</f>
        <v>29</v>
      </c>
      <c r="C33" s="8">
        <f>pH!B48</f>
        <v>12.7890625</v>
      </c>
      <c r="D33" s="8">
        <f>pH!D48</f>
        <v>2.114014583500305</v>
      </c>
      <c r="E33" s="8"/>
      <c r="F33" s="8">
        <f>pH!AG48</f>
        <v>7.4005320000000001</v>
      </c>
      <c r="G33" s="8">
        <f>pH!AH48</f>
        <v>4.1643049999999997</v>
      </c>
      <c r="H33" s="8">
        <f>pH!AI48</f>
        <v>3.382047</v>
      </c>
      <c r="K33">
        <f t="shared" si="16"/>
        <v>7.3993820370881132</v>
      </c>
      <c r="L33">
        <f t="shared" si="12"/>
        <v>4.1599680404119468</v>
      </c>
      <c r="M33">
        <f t="shared" si="12"/>
        <v>3.3814903282158113</v>
      </c>
      <c r="AD33" s="24">
        <f>pH!EC48</f>
        <v>2.0520406748535369</v>
      </c>
      <c r="AF33" s="14">
        <f t="shared" si="13"/>
        <v>7.4010787109288927</v>
      </c>
      <c r="AG33" s="14">
        <f t="shared" si="13"/>
        <v>4.1697237962838818</v>
      </c>
      <c r="AH33" s="14">
        <f t="shared" si="13"/>
        <v>3.3847365262121709</v>
      </c>
      <c r="AI33" s="14" t="s">
        <v>108</v>
      </c>
      <c r="AJ33" s="14" t="s">
        <v>108</v>
      </c>
      <c r="AL33" s="24">
        <f>pH!ED48</f>
        <v>2.0937943058561594</v>
      </c>
      <c r="AN33" s="14">
        <f t="shared" si="14"/>
        <v>7.3996940949063568</v>
      </c>
      <c r="AO33" s="14">
        <f t="shared" si="14"/>
        <v>4.1611642578780854</v>
      </c>
      <c r="AP33" s="14">
        <f t="shared" si="14"/>
        <v>3.3819289068399785</v>
      </c>
      <c r="AS33" s="24">
        <f>pH!EE48</f>
        <v>2.0497174066123947</v>
      </c>
      <c r="AU33" s="14">
        <f t="shared" si="17"/>
        <v>7.4015347871763302</v>
      </c>
      <c r="AV33" s="14">
        <f t="shared" si="15"/>
        <v>4.1715818136160863</v>
      </c>
      <c r="AW33" s="14">
        <f t="shared" si="15"/>
        <v>3.3853441802244499</v>
      </c>
    </row>
    <row r="34" spans="1:49">
      <c r="A34" s="8"/>
      <c r="B34" s="8">
        <f>pH!A49</f>
        <v>30</v>
      </c>
      <c r="C34" s="8">
        <f>pH!B49</f>
        <v>12.9921875</v>
      </c>
      <c r="D34" s="8">
        <f>pH!D49</f>
        <v>2.1200387395531712</v>
      </c>
      <c r="E34" s="8"/>
      <c r="F34" s="8">
        <f>pH!AG49</f>
        <v>7.3990410000000004</v>
      </c>
      <c r="G34" s="8">
        <f>pH!AH49</f>
        <v>4.1628740000000004</v>
      </c>
      <c r="H34" s="8">
        <f>pH!AI49</f>
        <v>3.3805350000000001</v>
      </c>
      <c r="K34">
        <f t="shared" si="16"/>
        <v>7.3991634042852681</v>
      </c>
      <c r="L34">
        <f t="shared" si="12"/>
        <v>4.1586480101813974</v>
      </c>
      <c r="M34">
        <f t="shared" si="12"/>
        <v>3.3810637974510489</v>
      </c>
      <c r="AD34" s="24">
        <f>pH!EC49</f>
        <v>2.0968682824327809</v>
      </c>
      <c r="AF34" s="14">
        <f t="shared" si="13"/>
        <v>7.3995414611047927</v>
      </c>
      <c r="AG34" s="14">
        <f t="shared" si="13"/>
        <v>4.1606253055436895</v>
      </c>
      <c r="AH34" s="14">
        <f t="shared" si="13"/>
        <v>3.3817760762946447</v>
      </c>
      <c r="AI34" s="14" t="s">
        <v>108</v>
      </c>
      <c r="AJ34" s="14" t="s">
        <v>108</v>
      </c>
      <c r="AL34" s="24">
        <f>pH!ED49</f>
        <v>2.1208522837418582</v>
      </c>
      <c r="AN34" s="14">
        <f t="shared" si="14"/>
        <v>7.3987791240550678</v>
      </c>
      <c r="AO34" s="14">
        <f t="shared" si="14"/>
        <v>4.1558103496456953</v>
      </c>
      <c r="AP34" s="14">
        <f t="shared" si="14"/>
        <v>3.3801903365139032</v>
      </c>
      <c r="AS34" s="24">
        <f>pH!EE49</f>
        <v>2.1201736541146405</v>
      </c>
      <c r="AU34" s="14">
        <f t="shared" si="17"/>
        <v>7.3989395765114923</v>
      </c>
      <c r="AV34" s="14">
        <f t="shared" si="15"/>
        <v>4.1564759008699328</v>
      </c>
      <c r="AW34" s="14">
        <f t="shared" si="15"/>
        <v>3.3804251044988671</v>
      </c>
    </row>
    <row r="35" spans="1:49">
      <c r="A35" s="8"/>
      <c r="B35" s="8">
        <f>pH!A50</f>
        <v>31</v>
      </c>
      <c r="C35" s="8">
        <f>pH!B50</f>
        <v>13.1953125</v>
      </c>
      <c r="D35" s="8">
        <f>pH!D50</f>
        <v>2.1218172865783989</v>
      </c>
      <c r="E35" s="8"/>
      <c r="F35" s="8">
        <f>pH!AG50</f>
        <v>7.3995379999999997</v>
      </c>
      <c r="G35" s="8">
        <f>pH!AH50</f>
        <v>4.1563749999999997</v>
      </c>
      <c r="H35" s="8">
        <f>pH!AI50</f>
        <v>3.3792369999999998</v>
      </c>
      <c r="K35">
        <f t="shared" si="16"/>
        <v>7.3990990870317628</v>
      </c>
      <c r="L35">
        <f t="shared" si="12"/>
        <v>4.1582596924511988</v>
      </c>
      <c r="M35">
        <f t="shared" si="12"/>
        <v>3.380938323018857</v>
      </c>
      <c r="AD35" s="24">
        <f>pH!EC50</f>
        <v>2.1616031685273409</v>
      </c>
      <c r="AF35" s="14">
        <f t="shared" si="13"/>
        <v>7.3973917095142498</v>
      </c>
      <c r="AG35" s="14">
        <f t="shared" si="13"/>
        <v>4.1479050451508428</v>
      </c>
      <c r="AH35" s="14">
        <f t="shared" si="13"/>
        <v>3.3776369852074515</v>
      </c>
      <c r="AI35" s="14" t="s">
        <v>108</v>
      </c>
      <c r="AJ35" s="14" t="s">
        <v>108</v>
      </c>
      <c r="AL35" s="24">
        <f>pH!ED50</f>
        <v>2.0883653194929983</v>
      </c>
      <c r="AN35" s="14">
        <f t="shared" si="14"/>
        <v>7.3998794597430715</v>
      </c>
      <c r="AO35" s="14">
        <f t="shared" si="14"/>
        <v>4.162248985392659</v>
      </c>
      <c r="AP35" s="14">
        <f t="shared" si="14"/>
        <v>3.3822811452272274</v>
      </c>
      <c r="AS35" s="24">
        <f>pH!EE50</f>
        <v>2.0680789282344008</v>
      </c>
      <c r="AU35" s="14">
        <f t="shared" si="17"/>
        <v>7.4008454588098305</v>
      </c>
      <c r="AV35" s="14">
        <f t="shared" si="15"/>
        <v>4.1675690325479842</v>
      </c>
      <c r="AW35" s="14">
        <f t="shared" si="15"/>
        <v>3.384037486119742</v>
      </c>
    </row>
    <row r="36" spans="1:49">
      <c r="A36" s="8"/>
      <c r="B36" s="8">
        <f>pH!A51</f>
        <v>32</v>
      </c>
      <c r="C36" s="8">
        <f>pH!B51</f>
        <v>13.3984375</v>
      </c>
      <c r="D36" s="8">
        <f>pH!D51</f>
        <v>2.1401069446489815</v>
      </c>
      <c r="E36" s="8"/>
      <c r="F36" s="8">
        <f>pH!AG51</f>
        <v>7.4001859999999997</v>
      </c>
      <c r="G36" s="8">
        <f>pH!AH51</f>
        <v>4.1519979999999999</v>
      </c>
      <c r="H36" s="8">
        <f>pH!AI51</f>
        <v>3.379613</v>
      </c>
      <c r="K36">
        <f t="shared" si="16"/>
        <v>7.3984438674781723</v>
      </c>
      <c r="L36">
        <f t="shared" si="12"/>
        <v>4.1543039940751108</v>
      </c>
      <c r="M36">
        <f t="shared" si="12"/>
        <v>3.3796601334816136</v>
      </c>
      <c r="AD36" s="24">
        <f>pH!EC51</f>
        <v>2.1992779073139284</v>
      </c>
      <c r="AF36" s="14">
        <f t="shared" si="13"/>
        <v>7.3961850438305863</v>
      </c>
      <c r="AG36" s="14">
        <f t="shared" si="13"/>
        <v>4.140767280511378</v>
      </c>
      <c r="AH36" s="14">
        <f t="shared" si="13"/>
        <v>3.3753142777151441</v>
      </c>
      <c r="AI36" s="14" t="s">
        <v>108</v>
      </c>
      <c r="AJ36" s="14" t="s">
        <v>108</v>
      </c>
      <c r="AL36" s="24">
        <f>pH!ED51</f>
        <v>2.199309886176303</v>
      </c>
      <c r="AN36" s="14">
        <f t="shared" si="14"/>
        <v>7.3962198843874036</v>
      </c>
      <c r="AO36" s="14">
        <f t="shared" si="14"/>
        <v>4.1408388914760259</v>
      </c>
      <c r="AP36" s="14">
        <f t="shared" si="14"/>
        <v>3.3753284451300694</v>
      </c>
      <c r="AS36" s="24">
        <f>pH!EE51</f>
        <v>2.0897231171409962</v>
      </c>
      <c r="AU36" s="14">
        <f t="shared" si="17"/>
        <v>7.4000443613296456</v>
      </c>
      <c r="AV36" s="14">
        <f t="shared" si="15"/>
        <v>4.1629059710941076</v>
      </c>
      <c r="AW36" s="14">
        <f t="shared" si="15"/>
        <v>3.3825190181840719</v>
      </c>
    </row>
    <row r="37" spans="1:49">
      <c r="A37" s="8"/>
      <c r="B37" s="8">
        <f>pH!A52</f>
        <v>33</v>
      </c>
      <c r="C37" s="8">
        <f>pH!B52</f>
        <v>13.6015625</v>
      </c>
      <c r="D37" s="8">
        <f>pH!D52</f>
        <v>2.1691285334899333</v>
      </c>
      <c r="E37" s="8"/>
      <c r="F37" s="8">
        <f>pH!AG52</f>
        <v>7.397062</v>
      </c>
      <c r="G37" s="8">
        <f>pH!AH52</f>
        <v>4.1487210000000001</v>
      </c>
      <c r="H37" s="8">
        <f>pH!AI52</f>
        <v>3.3776739999999998</v>
      </c>
      <c r="K37">
        <f t="shared" si="16"/>
        <v>7.397427816739536</v>
      </c>
      <c r="L37">
        <f t="shared" si="12"/>
        <v>4.1481707141196589</v>
      </c>
      <c r="M37">
        <f t="shared" si="12"/>
        <v>3.3776782636579488</v>
      </c>
      <c r="AD37" s="24">
        <f>pH!EC52</f>
        <v>2.1608610798948757</v>
      </c>
      <c r="AF37" s="14">
        <f t="shared" si="13"/>
        <v>7.3974158245038666</v>
      </c>
      <c r="AG37" s="14">
        <f t="shared" si="13"/>
        <v>4.1480477095849047</v>
      </c>
      <c r="AH37" s="14">
        <f t="shared" si="13"/>
        <v>3.3776834087864818</v>
      </c>
      <c r="AI37" s="14" t="s">
        <v>108</v>
      </c>
      <c r="AJ37" s="14" t="s">
        <v>108</v>
      </c>
      <c r="AL37" s="24">
        <f>pH!ED52</f>
        <v>2.1077423420370112</v>
      </c>
      <c r="AN37" s="14">
        <f t="shared" si="14"/>
        <v>7.3992205492596534</v>
      </c>
      <c r="AO37" s="14">
        <f t="shared" si="14"/>
        <v>4.1583932501268448</v>
      </c>
      <c r="AP37" s="14">
        <f t="shared" si="14"/>
        <v>3.3810290842563475</v>
      </c>
      <c r="AS37" s="24">
        <f>pH!EE52</f>
        <v>2.2180762565457437</v>
      </c>
      <c r="AU37" s="14">
        <f t="shared" si="17"/>
        <v>7.395581474033575</v>
      </c>
      <c r="AV37" s="14">
        <f t="shared" si="15"/>
        <v>4.1369374549370397</v>
      </c>
      <c r="AW37" s="14">
        <f t="shared" si="15"/>
        <v>3.3740621537353515</v>
      </c>
    </row>
    <row r="38" spans="1:49">
      <c r="A38" s="8"/>
      <c r="B38" s="8">
        <f>pH!A53</f>
        <v>34</v>
      </c>
      <c r="C38" s="8">
        <f>pH!B53</f>
        <v>13.8046875</v>
      </c>
      <c r="D38" s="8">
        <f>pH!D53</f>
        <v>2.1737273205443777</v>
      </c>
      <c r="E38" s="8"/>
      <c r="F38" s="8">
        <f>pH!AG53</f>
        <v>7.3987030000000003</v>
      </c>
      <c r="G38" s="8">
        <f>pH!AH53</f>
        <v>4.1441619999999997</v>
      </c>
      <c r="H38" s="8">
        <f>pH!AI53</f>
        <v>3.3778049999999999</v>
      </c>
      <c r="K38">
        <f t="shared" si="16"/>
        <v>7.3972695281584384</v>
      </c>
      <c r="L38">
        <f t="shared" si="12"/>
        <v>4.1472153214803198</v>
      </c>
      <c r="M38">
        <f t="shared" si="12"/>
        <v>3.3773695384663451</v>
      </c>
      <c r="AD38" s="24">
        <f>pH!EC53</f>
        <v>2.2116411494685249</v>
      </c>
      <c r="AF38" s="14">
        <f t="shared" si="13"/>
        <v>7.3957968835792167</v>
      </c>
      <c r="AG38" s="14">
        <f t="shared" si="13"/>
        <v>4.1384715996218882</v>
      </c>
      <c r="AH38" s="14">
        <f t="shared" si="13"/>
        <v>3.3745672151316182</v>
      </c>
      <c r="AI38" s="14" t="s">
        <v>108</v>
      </c>
      <c r="AJ38" s="14" t="s">
        <v>108</v>
      </c>
      <c r="AL38" s="24">
        <f>pH!ED53</f>
        <v>2.1372287331456472</v>
      </c>
      <c r="AN38" s="14">
        <f t="shared" si="14"/>
        <v>7.3982329429096731</v>
      </c>
      <c r="AO38" s="14">
        <f t="shared" si="14"/>
        <v>4.1526147078424094</v>
      </c>
      <c r="AP38" s="14">
        <f t="shared" si="14"/>
        <v>3.3791526002086179</v>
      </c>
      <c r="AS38" s="24">
        <f>pH!EE53</f>
        <v>2.1539396256094236</v>
      </c>
      <c r="AU38" s="14">
        <f t="shared" si="17"/>
        <v>7.3977467923581832</v>
      </c>
      <c r="AV38" s="14">
        <f t="shared" si="15"/>
        <v>4.1495347083588046</v>
      </c>
      <c r="AW38" s="14">
        <f t="shared" si="15"/>
        <v>3.3781646854405749</v>
      </c>
    </row>
    <row r="39" spans="1:49">
      <c r="A39" s="8"/>
      <c r="B39" s="8">
        <f>pH!A54</f>
        <v>35</v>
      </c>
      <c r="C39" s="8">
        <f>pH!B54</f>
        <v>14.0078125</v>
      </c>
      <c r="D39" s="8">
        <f>pH!D54</f>
        <v>2.1936027268695968</v>
      </c>
      <c r="E39" s="8"/>
      <c r="F39" s="8">
        <f>pH!AG54</f>
        <v>7.3961620000000003</v>
      </c>
      <c r="G39" s="8">
        <f>pH!AH54</f>
        <v>4.1425840000000003</v>
      </c>
      <c r="H39" s="8">
        <f>pH!AI54</f>
        <v>3.3771109999999998</v>
      </c>
      <c r="K39">
        <f t="shared" si="16"/>
        <v>7.3965941230207122</v>
      </c>
      <c r="L39">
        <f t="shared" si="12"/>
        <v>4.1431390633107794</v>
      </c>
      <c r="M39">
        <f t="shared" si="12"/>
        <v>3.3760523195937737</v>
      </c>
      <c r="AD39" s="24">
        <f>pH!EC54</f>
        <v>2.1736685528565167</v>
      </c>
      <c r="AF39" s="14">
        <f t="shared" si="13"/>
        <v>7.3970014749490725</v>
      </c>
      <c r="AG39" s="14">
        <f t="shared" si="13"/>
        <v>4.1455965067699081</v>
      </c>
      <c r="AH39" s="14">
        <f t="shared" si="13"/>
        <v>3.3768857723000227</v>
      </c>
      <c r="AI39" s="14" t="s">
        <v>108</v>
      </c>
      <c r="AJ39" s="14" t="s">
        <v>108</v>
      </c>
      <c r="AL39" s="24">
        <f>pH!ED54</f>
        <v>2.1904363348337985</v>
      </c>
      <c r="AN39" s="14">
        <f t="shared" si="14"/>
        <v>7.3965017305641716</v>
      </c>
      <c r="AO39" s="14">
        <f t="shared" si="14"/>
        <v>4.1424873634060742</v>
      </c>
      <c r="AP39" s="14">
        <f t="shared" si="14"/>
        <v>3.3758637950226595</v>
      </c>
      <c r="AS39" s="24">
        <f>pH!EE54</f>
        <v>2.1878590524480148</v>
      </c>
      <c r="AU39" s="14">
        <f t="shared" si="17"/>
        <v>7.3965847509592635</v>
      </c>
      <c r="AV39" s="14">
        <f t="shared" si="15"/>
        <v>4.1427736443790755</v>
      </c>
      <c r="AW39" s="14">
        <f t="shared" si="15"/>
        <v>3.3759628540313593</v>
      </c>
    </row>
    <row r="40" spans="1:49">
      <c r="A40" s="8"/>
      <c r="B40" s="8">
        <f>pH!A55</f>
        <v>36</v>
      </c>
      <c r="C40" s="8">
        <f>pH!B55</f>
        <v>14.2109375</v>
      </c>
      <c r="D40" s="8">
        <f>pH!D55</f>
        <v>2.221739572961464</v>
      </c>
      <c r="E40" s="8"/>
      <c r="F40" s="8">
        <f>pH!AG55</f>
        <v>7.3950360000000002</v>
      </c>
      <c r="G40" s="8">
        <f>pH!AH55</f>
        <v>4.1422559999999997</v>
      </c>
      <c r="H40" s="8">
        <f>pH!AI55</f>
        <v>3.374984</v>
      </c>
      <c r="K40">
        <f t="shared" si="16"/>
        <v>7.3956624972450511</v>
      </c>
      <c r="L40">
        <f t="shared" si="16"/>
        <v>4.1375173963547365</v>
      </c>
      <c r="M40">
        <f t="shared" si="16"/>
        <v>3.3742356573255972</v>
      </c>
      <c r="AD40" s="24">
        <f>pH!EC55</f>
        <v>2.2233858217314184</v>
      </c>
      <c r="AF40" s="14">
        <f t="shared" si="13"/>
        <v>7.3954318706761564</v>
      </c>
      <c r="AG40" s="14">
        <f t="shared" si="13"/>
        <v>4.1363130114114739</v>
      </c>
      <c r="AH40" s="14">
        <f t="shared" si="13"/>
        <v>3.3738647543026965</v>
      </c>
      <c r="AI40" s="14" t="s">
        <v>108</v>
      </c>
      <c r="AJ40" s="14" t="s">
        <v>108</v>
      </c>
      <c r="AL40" s="24">
        <f>pH!ED55</f>
        <v>2.2249678052791246</v>
      </c>
      <c r="AN40" s="14">
        <f t="shared" si="14"/>
        <v>7.3954166625387288</v>
      </c>
      <c r="AO40" s="14">
        <f t="shared" si="14"/>
        <v>4.1361414852138711</v>
      </c>
      <c r="AP40" s="14">
        <f t="shared" si="14"/>
        <v>3.3738029083691035</v>
      </c>
      <c r="AS40" s="24">
        <f>pH!EE55</f>
        <v>2.1900284425943291</v>
      </c>
      <c r="AU40" s="14">
        <f t="shared" si="17"/>
        <v>7.396511705392915</v>
      </c>
      <c r="AV40" s="14">
        <f t="shared" si="17"/>
        <v>4.1423486911983494</v>
      </c>
      <c r="AW40" s="14">
        <f t="shared" si="17"/>
        <v>3.3758244596681677</v>
      </c>
    </row>
    <row r="41" spans="1:49">
      <c r="A41" s="8"/>
      <c r="B41" s="8">
        <f>pH!A56</f>
        <v>37</v>
      </c>
      <c r="C41" s="8">
        <f>pH!B56</f>
        <v>14.4140625</v>
      </c>
      <c r="D41" s="8">
        <f>pH!D56</f>
        <v>2.2387126005097593</v>
      </c>
      <c r="E41" s="8"/>
      <c r="F41" s="8">
        <f>pH!AG56</f>
        <v>7.3956149999999994</v>
      </c>
      <c r="G41" s="8">
        <f>pH!AH56</f>
        <v>4.1339629999999996</v>
      </c>
      <c r="H41" s="8">
        <f>pH!AI56</f>
        <v>3.3736890000000002</v>
      </c>
      <c r="K41">
        <f t="shared" si="16"/>
        <v>7.3951146232017839</v>
      </c>
      <c r="L41">
        <f t="shared" si="16"/>
        <v>4.1342119618647919</v>
      </c>
      <c r="M41">
        <f t="shared" si="16"/>
        <v>3.3731674616336571</v>
      </c>
      <c r="AD41" s="24">
        <f>pH!EC56</f>
        <v>2.2034188933583772</v>
      </c>
      <c r="AF41" s="14">
        <f t="shared" si="13"/>
        <v>7.396054589538549</v>
      </c>
      <c r="AG41" s="14">
        <f t="shared" si="13"/>
        <v>4.1399957169294384</v>
      </c>
      <c r="AH41" s="14">
        <f t="shared" si="13"/>
        <v>3.3750631960976905</v>
      </c>
      <c r="AI41" s="14" t="s">
        <v>108</v>
      </c>
      <c r="AJ41" s="14" t="s">
        <v>108</v>
      </c>
      <c r="AL41" s="24">
        <f>pH!ED56</f>
        <v>2.268312767765444</v>
      </c>
      <c r="AN41" s="14">
        <f t="shared" si="14"/>
        <v>7.3941011378504076</v>
      </c>
      <c r="AO41" s="14">
        <f t="shared" si="14"/>
        <v>4.1284498598836139</v>
      </c>
      <c r="AP41" s="14">
        <f t="shared" si="14"/>
        <v>3.3713048577452276</v>
      </c>
      <c r="AS41" s="24">
        <f>pH!EE56</f>
        <v>2.2299537105489464</v>
      </c>
      <c r="AU41" s="14">
        <f t="shared" si="17"/>
        <v>7.3951955907980347</v>
      </c>
      <c r="AV41" s="14">
        <f t="shared" si="17"/>
        <v>4.1346930420253916</v>
      </c>
      <c r="AW41" s="14">
        <f t="shared" si="17"/>
        <v>3.3733311861749233</v>
      </c>
    </row>
    <row r="42" spans="1:49">
      <c r="A42" s="8"/>
      <c r="B42" s="8">
        <f>pH!A57</f>
        <v>38</v>
      </c>
      <c r="C42" s="8">
        <f>pH!B57</f>
        <v>14.6171875</v>
      </c>
      <c r="D42" s="8">
        <f>pH!D57</f>
        <v>2.2681290321784506</v>
      </c>
      <c r="E42" s="8"/>
      <c r="F42" s="8">
        <f>pH!AG57</f>
        <v>7.3924700000000003</v>
      </c>
      <c r="G42" s="8">
        <f>pH!AH57</f>
        <v>4.1306120000000002</v>
      </c>
      <c r="H42" s="8">
        <f>pH!AI57</f>
        <v>3.3717429999999999</v>
      </c>
      <c r="K42">
        <f t="shared" si="16"/>
        <v>7.3941905784250395</v>
      </c>
      <c r="L42">
        <f t="shared" si="16"/>
        <v>4.1286381141157245</v>
      </c>
      <c r="M42">
        <f t="shared" si="16"/>
        <v>3.3713661357538536</v>
      </c>
      <c r="AD42" s="24">
        <f>pH!EC57</f>
        <v>2.2521782881533894</v>
      </c>
      <c r="AF42" s="14">
        <f t="shared" si="13"/>
        <v>7.3945528653242087</v>
      </c>
      <c r="AG42" s="14">
        <f t="shared" si="13"/>
        <v>4.1311156457667808</v>
      </c>
      <c r="AH42" s="14">
        <f t="shared" si="13"/>
        <v>3.3721733482554974</v>
      </c>
      <c r="AI42" s="14" t="s">
        <v>108</v>
      </c>
      <c r="AJ42" s="14" t="s">
        <v>108</v>
      </c>
      <c r="AL42" s="24">
        <f>pH!ED57</f>
        <v>2.2407250445018274</v>
      </c>
      <c r="AN42" s="14">
        <f t="shared" si="14"/>
        <v>7.3949322847286529</v>
      </c>
      <c r="AO42" s="14">
        <f t="shared" si="14"/>
        <v>4.1333091365606816</v>
      </c>
      <c r="AP42" s="14">
        <f t="shared" si="14"/>
        <v>3.3728830476968574</v>
      </c>
      <c r="AS42" s="24">
        <f>pH!EE57</f>
        <v>2.2906916949490665</v>
      </c>
      <c r="AU42" s="14">
        <f t="shared" si="17"/>
        <v>7.393299220682148</v>
      </c>
      <c r="AV42" s="14">
        <f t="shared" si="17"/>
        <v>4.1236662471450227</v>
      </c>
      <c r="AW42" s="14">
        <f t="shared" si="17"/>
        <v>3.3697397651911998</v>
      </c>
    </row>
    <row r="43" spans="1:49">
      <c r="A43" s="8"/>
      <c r="B43" s="8">
        <f>pH!A58</f>
        <v>39</v>
      </c>
      <c r="C43" s="8">
        <f>pH!B58</f>
        <v>14.8203125</v>
      </c>
      <c r="D43" s="8">
        <f>pH!D58</f>
        <v>2.2638909445211612</v>
      </c>
      <c r="E43" s="8"/>
      <c r="F43" s="8">
        <f>pH!AG58</f>
        <v>7.3964530000000002</v>
      </c>
      <c r="G43" s="8">
        <f>pH!AH58</f>
        <v>4.1305610000000001</v>
      </c>
      <c r="H43" s="8">
        <f>pH!AI58</f>
        <v>3.3735029999999999</v>
      </c>
      <c r="K43">
        <f t="shared" si="16"/>
        <v>7.3943217023737766</v>
      </c>
      <c r="L43">
        <f t="shared" si="16"/>
        <v>4.1294289646356868</v>
      </c>
      <c r="M43">
        <f t="shared" si="16"/>
        <v>3.3716217236247243</v>
      </c>
      <c r="AD43" s="24">
        <f>pH!EC58</f>
        <v>2.1917041728488655</v>
      </c>
      <c r="AF43" s="14">
        <f t="shared" si="13"/>
        <v>7.3964247790475879</v>
      </c>
      <c r="AG43" s="14">
        <f t="shared" si="13"/>
        <v>4.1421852377497785</v>
      </c>
      <c r="AH43" s="14">
        <f t="shared" si="13"/>
        <v>3.3757757048932939</v>
      </c>
      <c r="AI43" s="14" t="s">
        <v>108</v>
      </c>
      <c r="AJ43" s="14" t="s">
        <v>108</v>
      </c>
      <c r="AL43" s="24">
        <f>pH!ED58</f>
        <v>2.2774338642623402</v>
      </c>
      <c r="AN43" s="14">
        <f t="shared" si="14"/>
        <v>7.3938311867619237</v>
      </c>
      <c r="AO43" s="14">
        <f t="shared" si="14"/>
        <v>4.1268718257521524</v>
      </c>
      <c r="AP43" s="14">
        <f t="shared" si="14"/>
        <v>3.3707923325066296</v>
      </c>
      <c r="AS43" s="24">
        <f>pH!EE58</f>
        <v>2.2336618904035572</v>
      </c>
      <c r="AU43" s="14">
        <f t="shared" si="17"/>
        <v>7.3950761105988514</v>
      </c>
      <c r="AV43" s="14">
        <f t="shared" si="17"/>
        <v>4.1339981480310888</v>
      </c>
      <c r="AW43" s="14">
        <f t="shared" si="17"/>
        <v>3.3731048686132605</v>
      </c>
    </row>
    <row r="44" spans="1:49">
      <c r="A44" s="8"/>
      <c r="B44" s="8">
        <f>pH!A59</f>
        <v>40</v>
      </c>
      <c r="C44" s="8">
        <f>pH!B59</f>
        <v>15.0234375</v>
      </c>
      <c r="D44" s="8">
        <f>pH!D59</f>
        <v>2.2704876200908326</v>
      </c>
      <c r="E44" s="8"/>
      <c r="F44" s="8">
        <f>pH!AG59</f>
        <v>7.3974309999999992</v>
      </c>
      <c r="G44" s="8">
        <f>pH!AH59</f>
        <v>4.1282389999999998</v>
      </c>
      <c r="H44" s="8">
        <f>pH!AI59</f>
        <v>3.3735550000000001</v>
      </c>
      <c r="K44">
        <f t="shared" si="16"/>
        <v>7.3941178985227785</v>
      </c>
      <c r="L44">
        <f t="shared" si="16"/>
        <v>4.1281997719831649</v>
      </c>
      <c r="M44">
        <f t="shared" si="16"/>
        <v>3.3712244711335702</v>
      </c>
      <c r="AD44" s="24">
        <f>pH!EC59</f>
        <v>2.2950085342089328</v>
      </c>
      <c r="AF44" s="14">
        <f t="shared" ref="AF44:AH63" si="18">(AF$18+AF$17*10^($AF$13-$AD44)+AF$16*10^($AF$13+$AF$12-2*$AD44)+AF$15*10^($AF$13+$AF$12+$AF$11-3*$AD44))/(1+10^($AF$13-$AD44)+10^($AF$13+$AF$12-2*$AD44)+10^($AF$13+$AF$12+$AF$11-3*$AD44))</f>
        <v>7.3932886585091993</v>
      </c>
      <c r="AG44" s="14">
        <f t="shared" si="18"/>
        <v>4.1236430376267625</v>
      </c>
      <c r="AH44" s="14">
        <f t="shared" si="18"/>
        <v>3.3697413622971695</v>
      </c>
      <c r="AI44" s="14" t="s">
        <v>108</v>
      </c>
      <c r="AJ44" s="14" t="s">
        <v>108</v>
      </c>
      <c r="AL44" s="24">
        <f>pH!ED59</f>
        <v>2.1997223600360698</v>
      </c>
      <c r="AN44" s="14">
        <f t="shared" ref="AN44:AP63" si="19">(AN$18+AN$17*10^($AN$13-$AL44)+AN$16*10^($AN$13+$AN$12-2*$AL44)+AN$15*10^($AN$13+$AN$12+$AN$11-3*$AL44))/(1+10^($AN$13-$AL44)+10^($AN$13+$AN$12-2*$AL44)+10^($AN$13+$AN$12+$AN$11-3*$AL44))</f>
        <v>7.3962068331333519</v>
      </c>
      <c r="AO44" s="14">
        <f t="shared" si="19"/>
        <v>4.1407625589859425</v>
      </c>
      <c r="AP44" s="14">
        <f t="shared" si="19"/>
        <v>3.3753036556290623</v>
      </c>
      <c r="AS44" s="24">
        <f>pH!EE59</f>
        <v>2.2463653784478819</v>
      </c>
      <c r="AU44" s="14">
        <f t="shared" si="17"/>
        <v>7.3946704083419146</v>
      </c>
      <c r="AV44" s="14">
        <f t="shared" si="17"/>
        <v>4.1316387368264085</v>
      </c>
      <c r="AW44" s="14">
        <f t="shared" si="17"/>
        <v>3.372336431948872</v>
      </c>
    </row>
    <row r="45" spans="1:49">
      <c r="A45" s="8"/>
      <c r="B45" s="8">
        <f>pH!A60</f>
        <v>41</v>
      </c>
      <c r="C45" s="8">
        <f>pH!B60</f>
        <v>15.2265625</v>
      </c>
      <c r="D45" s="8">
        <f>pH!D60</f>
        <v>2.3091266824961756</v>
      </c>
      <c r="E45" s="8"/>
      <c r="F45" s="8">
        <f>pH!AG60</f>
        <v>7.3927250000000004</v>
      </c>
      <c r="G45" s="8">
        <f>pH!AH60</f>
        <v>4.1189720000000003</v>
      </c>
      <c r="H45" s="8">
        <f>pH!AI60</f>
        <v>3.3697559999999998</v>
      </c>
      <c r="K45">
        <f t="shared" si="16"/>
        <v>7.3929572160056374</v>
      </c>
      <c r="L45">
        <f t="shared" si="16"/>
        <v>4.1212009690425671</v>
      </c>
      <c r="M45">
        <f t="shared" si="16"/>
        <v>3.3689624984043283</v>
      </c>
      <c r="AD45" s="24">
        <f>pH!EC60</f>
        <v>2.3290414987524404</v>
      </c>
      <c r="AF45" s="14">
        <f t="shared" si="18"/>
        <v>7.3923226636597335</v>
      </c>
      <c r="AG45" s="14">
        <f t="shared" si="18"/>
        <v>4.1179353722097218</v>
      </c>
      <c r="AH45" s="14">
        <f t="shared" si="18"/>
        <v>3.3678836546077306</v>
      </c>
      <c r="AI45" s="14" t="s">
        <v>108</v>
      </c>
      <c r="AJ45" s="14" t="s">
        <v>108</v>
      </c>
      <c r="AL45" s="24">
        <f>pH!ED60</f>
        <v>2.3669735153734921</v>
      </c>
      <c r="AN45" s="14">
        <f t="shared" si="19"/>
        <v>7.3913145678697365</v>
      </c>
      <c r="AO45" s="14">
        <f t="shared" si="19"/>
        <v>4.1121672263784204</v>
      </c>
      <c r="AP45" s="14">
        <f t="shared" si="19"/>
        <v>3.3660160814384104</v>
      </c>
      <c r="AS45" s="24">
        <f>pH!EE60</f>
        <v>2.3083125311950967</v>
      </c>
      <c r="AU45" s="14">
        <f t="shared" si="17"/>
        <v>7.392773589417617</v>
      </c>
      <c r="AV45" s="14">
        <f t="shared" si="17"/>
        <v>4.1206109188558315</v>
      </c>
      <c r="AW45" s="14">
        <f t="shared" si="17"/>
        <v>3.3687445849047726</v>
      </c>
    </row>
    <row r="46" spans="1:49">
      <c r="A46" s="8"/>
      <c r="B46" s="8">
        <f>pH!A61</f>
        <v>42</v>
      </c>
      <c r="C46" s="8">
        <f>pH!B61</f>
        <v>15.4296875</v>
      </c>
      <c r="D46" s="8">
        <f>pH!D61</f>
        <v>2.3337437328424726</v>
      </c>
      <c r="E46" s="8"/>
      <c r="F46" s="8">
        <f>pH!AG61</f>
        <v>7.3922410000000003</v>
      </c>
      <c r="G46" s="8">
        <f>pH!AH61</f>
        <v>4.1165719999999997</v>
      </c>
      <c r="H46" s="8">
        <f>pH!AI61</f>
        <v>3.3681840000000003</v>
      </c>
      <c r="K46">
        <f t="shared" si="16"/>
        <v>7.3922472977748797</v>
      </c>
      <c r="L46">
        <f t="shared" si="16"/>
        <v>4.1169217197075048</v>
      </c>
      <c r="M46">
        <f t="shared" si="16"/>
        <v>3.3675793859615082</v>
      </c>
      <c r="AD46" s="24">
        <f>pH!EC61</f>
        <v>2.3390562414313405</v>
      </c>
      <c r="AF46" s="14">
        <f t="shared" si="18"/>
        <v>7.392045081327387</v>
      </c>
      <c r="AG46" s="14">
        <f t="shared" si="18"/>
        <v>4.1162956670785942</v>
      </c>
      <c r="AH46" s="14">
        <f t="shared" si="18"/>
        <v>3.3673499462919247</v>
      </c>
      <c r="AI46" s="14" t="s">
        <v>108</v>
      </c>
      <c r="AJ46" s="14" t="s">
        <v>108</v>
      </c>
      <c r="AL46" s="24">
        <f>pH!ED61</f>
        <v>2.2661306900080165</v>
      </c>
      <c r="AN46" s="14">
        <f t="shared" si="19"/>
        <v>7.3941660799432425</v>
      </c>
      <c r="AO46" s="14">
        <f t="shared" si="19"/>
        <v>4.1288295046451289</v>
      </c>
      <c r="AP46" s="14">
        <f t="shared" si="19"/>
        <v>3.3714281604831546</v>
      </c>
      <c r="AS46" s="24">
        <f>pH!EE61</f>
        <v>2.2583288784103308</v>
      </c>
      <c r="AU46" s="14">
        <f t="shared" si="17"/>
        <v>7.394293489426607</v>
      </c>
      <c r="AV46" s="14">
        <f t="shared" si="17"/>
        <v>4.1294469270832366</v>
      </c>
      <c r="AW46" s="14">
        <f t="shared" si="17"/>
        <v>3.3716225692132449</v>
      </c>
    </row>
    <row r="47" spans="1:49">
      <c r="A47" s="8"/>
      <c r="B47" s="8">
        <f>pH!A62</f>
        <v>43</v>
      </c>
      <c r="C47" s="8">
        <f>pH!B62</f>
        <v>15.6328125</v>
      </c>
      <c r="D47" s="8">
        <f>pH!D62</f>
        <v>2.3676320511200126</v>
      </c>
      <c r="E47" s="8"/>
      <c r="F47" s="8">
        <f>pH!AG62</f>
        <v>7.3892040000000003</v>
      </c>
      <c r="G47" s="8">
        <f>pH!AH62</f>
        <v>4.1105029999999996</v>
      </c>
      <c r="H47" s="8">
        <f>pH!AI62</f>
        <v>3.365459</v>
      </c>
      <c r="K47">
        <f t="shared" si="16"/>
        <v>7.3913076342687019</v>
      </c>
      <c r="L47">
        <f t="shared" si="16"/>
        <v>4.1112596803903836</v>
      </c>
      <c r="M47">
        <f t="shared" si="16"/>
        <v>3.3657492202256081</v>
      </c>
      <c r="AD47" s="24">
        <f>pH!EC62</f>
        <v>2.4104519355311398</v>
      </c>
      <c r="AF47" s="14">
        <f t="shared" si="18"/>
        <v>7.3901563078421928</v>
      </c>
      <c r="AG47" s="14">
        <f t="shared" si="18"/>
        <v>4.1051444908881116</v>
      </c>
      <c r="AH47" s="14">
        <f t="shared" si="18"/>
        <v>3.363720001764344</v>
      </c>
      <c r="AI47" s="14" t="s">
        <v>108</v>
      </c>
      <c r="AJ47" s="14" t="s">
        <v>108</v>
      </c>
      <c r="AL47" s="24">
        <f>pH!ED62</f>
        <v>2.3369115765026041</v>
      </c>
      <c r="AN47" s="14">
        <f t="shared" si="19"/>
        <v>7.3921319791001787</v>
      </c>
      <c r="AO47" s="14">
        <f t="shared" si="19"/>
        <v>4.1169418874354564</v>
      </c>
      <c r="AP47" s="14">
        <f t="shared" si="19"/>
        <v>3.3675670411301999</v>
      </c>
      <c r="AS47" s="24">
        <f>pH!EE62</f>
        <v>2.3040766313760983</v>
      </c>
      <c r="AU47" s="14">
        <f t="shared" si="17"/>
        <v>7.3928989280036159</v>
      </c>
      <c r="AV47" s="14">
        <f t="shared" si="17"/>
        <v>4.1213394253293902</v>
      </c>
      <c r="AW47" s="14">
        <f t="shared" si="17"/>
        <v>3.3689818764928212</v>
      </c>
    </row>
    <row r="48" spans="1:49">
      <c r="A48" s="8"/>
      <c r="B48" s="8">
        <f>pH!A63</f>
        <v>44</v>
      </c>
      <c r="C48" s="8">
        <f>pH!B63</f>
        <v>15.8359375</v>
      </c>
      <c r="D48" s="8">
        <f>pH!D63</f>
        <v>2.3847168857407679</v>
      </c>
      <c r="E48" s="8"/>
      <c r="F48" s="8">
        <f>pH!AG63</f>
        <v>7.389875</v>
      </c>
      <c r="G48" s="8">
        <f>pH!AH63</f>
        <v>4.1078529999999995</v>
      </c>
      <c r="H48" s="8">
        <f>pH!AI63</f>
        <v>3.3640369999999997</v>
      </c>
      <c r="K48">
        <f t="shared" si="16"/>
        <v>7.3908503636722038</v>
      </c>
      <c r="L48">
        <f t="shared" si="16"/>
        <v>4.1085053284295139</v>
      </c>
      <c r="M48">
        <f t="shared" si="16"/>
        <v>3.3648588638707899</v>
      </c>
      <c r="AD48" s="24">
        <f>pH!EC63</f>
        <v>2.3666956690295722</v>
      </c>
      <c r="AF48" s="14">
        <f t="shared" si="18"/>
        <v>7.391295009483267</v>
      </c>
      <c r="AG48" s="14">
        <f t="shared" si="18"/>
        <v>4.1118659665528732</v>
      </c>
      <c r="AH48" s="14">
        <f t="shared" si="18"/>
        <v>3.3659080612563947</v>
      </c>
      <c r="AI48" s="14" t="s">
        <v>108</v>
      </c>
      <c r="AJ48" s="14" t="s">
        <v>108</v>
      </c>
      <c r="AL48" s="24">
        <f>pH!ED63</f>
        <v>2.4208125620515513</v>
      </c>
      <c r="AN48" s="14">
        <f t="shared" si="19"/>
        <v>7.3899219676054289</v>
      </c>
      <c r="AO48" s="14">
        <f t="shared" si="19"/>
        <v>4.1040369419289302</v>
      </c>
      <c r="AP48" s="14">
        <f t="shared" si="19"/>
        <v>3.3633748668851284</v>
      </c>
      <c r="AS48" s="24">
        <f>pH!EE63</f>
        <v>2.45899097705751</v>
      </c>
      <c r="AU48" s="14">
        <f t="shared" si="17"/>
        <v>7.3887371509694875</v>
      </c>
      <c r="AV48" s="14">
        <f t="shared" si="17"/>
        <v>4.0971712863410277</v>
      </c>
      <c r="AW48" s="14">
        <f t="shared" si="17"/>
        <v>3.3611084964339155</v>
      </c>
    </row>
    <row r="49" spans="1:49">
      <c r="A49" s="8"/>
      <c r="B49" s="8">
        <f>pH!A64</f>
        <v>45</v>
      </c>
      <c r="C49" s="8">
        <f>pH!B64</f>
        <v>16.0390625</v>
      </c>
      <c r="D49" s="8">
        <f>pH!D64</f>
        <v>2.4053601947600236</v>
      </c>
      <c r="E49" s="8"/>
      <c r="F49" s="8">
        <f>pH!AG64</f>
        <v>7.3910369999999999</v>
      </c>
      <c r="G49" s="8">
        <f>pH!AH64</f>
        <v>4.1056310000000007</v>
      </c>
      <c r="H49" s="8">
        <f>pH!AI64</f>
        <v>3.3644689999999997</v>
      </c>
      <c r="K49">
        <f t="shared" si="16"/>
        <v>7.3903124784548355</v>
      </c>
      <c r="L49">
        <f t="shared" si="16"/>
        <v>4.1052663335831641</v>
      </c>
      <c r="M49">
        <f t="shared" si="16"/>
        <v>3.3638117918541837</v>
      </c>
      <c r="AD49" s="24">
        <f>pH!EC64</f>
        <v>2.3837586032842983</v>
      </c>
      <c r="AF49" s="14">
        <f t="shared" si="18"/>
        <v>7.3908438182519411</v>
      </c>
      <c r="AG49" s="14">
        <f t="shared" si="18"/>
        <v>4.1092021728818482</v>
      </c>
      <c r="AH49" s="14">
        <f t="shared" si="18"/>
        <v>3.3650409395732166</v>
      </c>
      <c r="AI49" s="14" t="s">
        <v>108</v>
      </c>
      <c r="AJ49" s="14" t="s">
        <v>108</v>
      </c>
      <c r="AL49" s="24">
        <f>pH!ED64</f>
        <v>2.4602794627295026</v>
      </c>
      <c r="AN49" s="14">
        <f t="shared" si="19"/>
        <v>7.388959852478143</v>
      </c>
      <c r="AO49" s="14">
        <f t="shared" si="19"/>
        <v>4.0984237324378805</v>
      </c>
      <c r="AP49" s="14">
        <f t="shared" si="19"/>
        <v>3.3615511299654903</v>
      </c>
      <c r="AS49" s="24">
        <f>pH!EE64</f>
        <v>2.3693070881057423</v>
      </c>
      <c r="AU49" s="14">
        <f t="shared" si="17"/>
        <v>7.3910407221115753</v>
      </c>
      <c r="AV49" s="14">
        <f t="shared" si="17"/>
        <v>4.1105424347434907</v>
      </c>
      <c r="AW49" s="14">
        <f t="shared" si="17"/>
        <v>3.3654648408719896</v>
      </c>
    </row>
    <row r="50" spans="1:49">
      <c r="A50" s="8"/>
      <c r="B50" s="8">
        <f>pH!A65</f>
        <v>46</v>
      </c>
      <c r="C50" s="8">
        <f>pH!B65</f>
        <v>16.2421875</v>
      </c>
      <c r="D50" s="8">
        <f>pH!D65</f>
        <v>2.4512423003356352</v>
      </c>
      <c r="E50" s="8"/>
      <c r="F50" s="8">
        <f>pH!AG65</f>
        <v>7.389761</v>
      </c>
      <c r="G50" s="8">
        <f>pH!AH65</f>
        <v>4.0995330000000001</v>
      </c>
      <c r="H50" s="8">
        <f>pH!AI65</f>
        <v>3.363359</v>
      </c>
      <c r="K50">
        <f t="shared" si="16"/>
        <v>7.3891736484461248</v>
      </c>
      <c r="L50">
        <f t="shared" si="16"/>
        <v>4.0984125222022509</v>
      </c>
      <c r="M50">
        <f t="shared" si="16"/>
        <v>3.3615959356900489</v>
      </c>
      <c r="AD50" s="24">
        <f>pH!EC65</f>
        <v>2.5017602337832603</v>
      </c>
      <c r="AF50" s="14">
        <f t="shared" si="18"/>
        <v>7.3879749221455473</v>
      </c>
      <c r="AG50" s="14">
        <f t="shared" si="18"/>
        <v>4.0922833924865252</v>
      </c>
      <c r="AH50" s="14">
        <f t="shared" si="18"/>
        <v>3.3595324289224213</v>
      </c>
      <c r="AI50" s="14" t="s">
        <v>108</v>
      </c>
      <c r="AJ50" s="14" t="s">
        <v>108</v>
      </c>
      <c r="AL50" s="24">
        <f>pH!ED65</f>
        <v>2.4199788822614425</v>
      </c>
      <c r="AN50" s="14">
        <f t="shared" si="19"/>
        <v>7.3899428278630825</v>
      </c>
      <c r="AO50" s="14">
        <f t="shared" si="19"/>
        <v>4.104158683554699</v>
      </c>
      <c r="AP50" s="14">
        <f t="shared" si="19"/>
        <v>3.3634144186388224</v>
      </c>
      <c r="AS50" s="24">
        <f>pH!EE65</f>
        <v>2.4482884449551614</v>
      </c>
      <c r="AU50" s="14">
        <f t="shared" si="17"/>
        <v>7.3889968951574039</v>
      </c>
      <c r="AV50" s="14">
        <f t="shared" si="17"/>
        <v>4.0986780006133738</v>
      </c>
      <c r="AW50" s="14">
        <f t="shared" si="17"/>
        <v>3.3615994440518908</v>
      </c>
    </row>
    <row r="51" spans="1:49">
      <c r="A51" s="8"/>
      <c r="B51" s="8">
        <f>pH!A66</f>
        <v>47</v>
      </c>
      <c r="C51" s="8">
        <f>pH!B66</f>
        <v>16.4453125</v>
      </c>
      <c r="D51" s="8">
        <f>pH!D66</f>
        <v>2.4749148310514379</v>
      </c>
      <c r="E51" s="8"/>
      <c r="F51" s="8">
        <f>pH!AG66</f>
        <v>7.3892769999999999</v>
      </c>
      <c r="G51" s="8">
        <f>pH!AH66</f>
        <v>4.094176</v>
      </c>
      <c r="H51" s="8">
        <f>pH!AI66</f>
        <v>3.3615310000000003</v>
      </c>
      <c r="K51">
        <f t="shared" si="16"/>
        <v>7.3886161797933694</v>
      </c>
      <c r="L51">
        <f t="shared" si="16"/>
        <v>4.0950598057913723</v>
      </c>
      <c r="M51">
        <f t="shared" si="16"/>
        <v>3.3605118639840339</v>
      </c>
      <c r="AD51" s="24">
        <f>pH!EC66</f>
        <v>2.4171158377835136</v>
      </c>
      <c r="AF51" s="14">
        <f t="shared" si="18"/>
        <v>7.3899881791669291</v>
      </c>
      <c r="AG51" s="14">
        <f t="shared" si="18"/>
        <v>4.1041524613606351</v>
      </c>
      <c r="AH51" s="14">
        <f t="shared" si="18"/>
        <v>3.3633970412642036</v>
      </c>
      <c r="AI51" s="14" t="s">
        <v>108</v>
      </c>
      <c r="AJ51" s="14" t="s">
        <v>108</v>
      </c>
      <c r="AL51" s="24">
        <f>pH!ED66</f>
        <v>2.4975374932895975</v>
      </c>
      <c r="AN51" s="14">
        <f t="shared" si="19"/>
        <v>7.3880972023172777</v>
      </c>
      <c r="AO51" s="14">
        <f t="shared" si="19"/>
        <v>4.093394174165546</v>
      </c>
      <c r="AP51" s="14">
        <f t="shared" si="19"/>
        <v>3.3599168263768915</v>
      </c>
      <c r="AS51" s="24">
        <f>pH!EE66</f>
        <v>2.5522729360558407</v>
      </c>
      <c r="AU51" s="14">
        <f t="shared" si="17"/>
        <v>7.3866423201700879</v>
      </c>
      <c r="AV51" s="14">
        <f t="shared" si="17"/>
        <v>4.0850324896625789</v>
      </c>
      <c r="AW51" s="14">
        <f t="shared" si="17"/>
        <v>3.3571524403222339</v>
      </c>
    </row>
    <row r="52" spans="1:49">
      <c r="A52" s="8"/>
      <c r="B52" s="8">
        <f>pH!A67</f>
        <v>48</v>
      </c>
      <c r="C52" s="8">
        <f>pH!B67</f>
        <v>16.6484375</v>
      </c>
      <c r="D52" s="8">
        <f>pH!D67</f>
        <v>2.5086033975468442</v>
      </c>
      <c r="E52" s="8"/>
      <c r="F52" s="8">
        <f>pH!AG67</f>
        <v>7.3891280000000004</v>
      </c>
      <c r="G52" s="8">
        <f>pH!AH67</f>
        <v>4.091348</v>
      </c>
      <c r="H52" s="8">
        <f>pH!AI67</f>
        <v>3.3597410000000001</v>
      </c>
      <c r="K52">
        <f t="shared" si="16"/>
        <v>7.3878573966534029</v>
      </c>
      <c r="L52">
        <f t="shared" si="16"/>
        <v>4.0904992950544816</v>
      </c>
      <c r="M52">
        <f t="shared" si="16"/>
        <v>3.3590370962585769</v>
      </c>
      <c r="AD52" s="24">
        <f>pH!EC67</f>
        <v>2.5678694806775222</v>
      </c>
      <c r="AF52" s="14">
        <f t="shared" si="18"/>
        <v>7.3865589130409672</v>
      </c>
      <c r="AG52" s="14">
        <f t="shared" si="18"/>
        <v>4.0839501031257557</v>
      </c>
      <c r="AH52" s="14">
        <f t="shared" si="18"/>
        <v>3.3568182326847893</v>
      </c>
      <c r="AI52" s="14" t="s">
        <v>108</v>
      </c>
      <c r="AJ52" s="14" t="s">
        <v>108</v>
      </c>
      <c r="AL52" s="24">
        <f>pH!ED67</f>
        <v>2.4375834909461043</v>
      </c>
      <c r="AN52" s="14">
        <f t="shared" si="19"/>
        <v>7.3895070453252787</v>
      </c>
      <c r="AO52" s="14">
        <f t="shared" si="19"/>
        <v>4.1016157531634549</v>
      </c>
      <c r="AP52" s="14">
        <f t="shared" si="19"/>
        <v>3.3625882457109419</v>
      </c>
      <c r="AS52" s="24">
        <f>pH!EE67</f>
        <v>2.5110369685565233</v>
      </c>
      <c r="AU52" s="14">
        <f t="shared" si="17"/>
        <v>7.3875314244126553</v>
      </c>
      <c r="AV52" s="14">
        <f t="shared" si="17"/>
        <v>4.0901813946703962</v>
      </c>
      <c r="AW52" s="14">
        <f t="shared" si="17"/>
        <v>3.3588306620928825</v>
      </c>
    </row>
    <row r="53" spans="1:49">
      <c r="A53" s="8"/>
      <c r="B53" s="8">
        <f>pH!A68</f>
        <v>49</v>
      </c>
      <c r="C53" s="8">
        <f>pH!B68</f>
        <v>16.8515625</v>
      </c>
      <c r="D53" s="8">
        <f>pH!D68</f>
        <v>2.5638611762287824</v>
      </c>
      <c r="E53" s="8"/>
      <c r="F53" s="8">
        <f>pH!AG68</f>
        <v>7.3853680000000006</v>
      </c>
      <c r="G53" s="8">
        <f>pH!AH68</f>
        <v>4.0834650000000003</v>
      </c>
      <c r="H53" s="8">
        <f>pH!AI68</f>
        <v>3.3576320000000002</v>
      </c>
      <c r="K53">
        <f t="shared" si="16"/>
        <v>7.3866981271425809</v>
      </c>
      <c r="L53">
        <f t="shared" si="16"/>
        <v>4.0835399008351985</v>
      </c>
      <c r="M53">
        <f t="shared" si="16"/>
        <v>3.3567861225544138</v>
      </c>
      <c r="AD53" s="24">
        <f>pH!EC68</f>
        <v>2.5095394897870387</v>
      </c>
      <c r="AF53" s="14">
        <f t="shared" si="18"/>
        <v>7.3878012379525675</v>
      </c>
      <c r="AG53" s="14">
        <f t="shared" si="18"/>
        <v>4.0912604782664728</v>
      </c>
      <c r="AH53" s="14">
        <f t="shared" si="18"/>
        <v>3.3591993049074436</v>
      </c>
      <c r="AI53" s="14" t="s">
        <v>108</v>
      </c>
      <c r="AJ53" s="14" t="s">
        <v>108</v>
      </c>
      <c r="AL53" s="24">
        <f>pH!ED68</f>
        <v>2.4834690572446392</v>
      </c>
      <c r="AN53" s="14">
        <f t="shared" si="19"/>
        <v>7.3884177439476311</v>
      </c>
      <c r="AO53" s="14">
        <f t="shared" si="19"/>
        <v>4.0952626322631245</v>
      </c>
      <c r="AP53" s="14">
        <f t="shared" si="19"/>
        <v>3.360523986933766</v>
      </c>
      <c r="AS53" s="24">
        <f>pH!EE68</f>
        <v>2.5614235165160366</v>
      </c>
      <c r="AU53" s="14">
        <f t="shared" si="17"/>
        <v>7.3864527619477283</v>
      </c>
      <c r="AV53" s="14">
        <f t="shared" si="17"/>
        <v>4.0839354636315379</v>
      </c>
      <c r="AW53" s="14">
        <f t="shared" si="17"/>
        <v>3.3567948355434489</v>
      </c>
    </row>
    <row r="54" spans="1:49">
      <c r="A54" s="8"/>
      <c r="B54" s="8">
        <f>pH!A69</f>
        <v>50</v>
      </c>
      <c r="C54" s="8">
        <f>pH!B69</f>
        <v>17.0546875</v>
      </c>
      <c r="D54" s="8">
        <f>pH!D69</f>
        <v>2.5903382260288081</v>
      </c>
      <c r="E54" s="8"/>
      <c r="F54" s="8">
        <f>pH!AG69</f>
        <v>7.386247</v>
      </c>
      <c r="G54" s="8">
        <f>pH!AH69</f>
        <v>4.0802429999999994</v>
      </c>
      <c r="H54" s="8">
        <f>pH!AI69</f>
        <v>3.3580710000000003</v>
      </c>
      <c r="K54">
        <f t="shared" si="16"/>
        <v>7.386178935855332</v>
      </c>
      <c r="L54">
        <f t="shared" si="16"/>
        <v>4.0804270641072051</v>
      </c>
      <c r="M54">
        <f t="shared" si="16"/>
        <v>3.355779068290083</v>
      </c>
      <c r="AD54" s="24">
        <f>pH!EC69</f>
        <v>2.6803999367424018</v>
      </c>
      <c r="AF54" s="14">
        <f t="shared" si="18"/>
        <v>7.3844513469317343</v>
      </c>
      <c r="AG54" s="14">
        <f t="shared" si="18"/>
        <v>4.071583792563235</v>
      </c>
      <c r="AH54" s="14">
        <f t="shared" si="18"/>
        <v>3.3527883396386868</v>
      </c>
      <c r="AI54" s="14" t="s">
        <v>108</v>
      </c>
      <c r="AJ54" s="14" t="s">
        <v>108</v>
      </c>
      <c r="AL54" s="24">
        <f>pH!ED69</f>
        <v>2.6721167991276826</v>
      </c>
      <c r="AN54" s="14">
        <f t="shared" si="19"/>
        <v>7.3846278487146106</v>
      </c>
      <c r="AO54" s="14">
        <f t="shared" si="19"/>
        <v>4.0732178399555359</v>
      </c>
      <c r="AP54" s="14">
        <f t="shared" si="19"/>
        <v>3.3533577398444883</v>
      </c>
      <c r="AS54" s="24">
        <f>pH!EE69</f>
        <v>2.5354479727334569</v>
      </c>
      <c r="AU54" s="14">
        <f t="shared" si="17"/>
        <v>7.3869981467599155</v>
      </c>
      <c r="AV54" s="14">
        <f t="shared" si="17"/>
        <v>4.0870924803657163</v>
      </c>
      <c r="AW54" s="14">
        <f t="shared" si="17"/>
        <v>3.3578239064820514</v>
      </c>
    </row>
    <row r="55" spans="1:49">
      <c r="A55" s="8"/>
      <c r="B55" s="8">
        <f>pH!A70</f>
        <v>51</v>
      </c>
      <c r="C55" s="8">
        <f>pH!B70</f>
        <v>17.2578125</v>
      </c>
      <c r="D55" s="8">
        <f>pH!D70</f>
        <v>2.609740312587491</v>
      </c>
      <c r="E55" s="8"/>
      <c r="F55" s="8">
        <f>pH!AG70</f>
        <v>7.3881790000000001</v>
      </c>
      <c r="G55" s="8">
        <f>pH!AH70</f>
        <v>4.0775429999999995</v>
      </c>
      <c r="H55" s="8">
        <f>pH!AI70</f>
        <v>3.358352</v>
      </c>
      <c r="K55">
        <f t="shared" si="16"/>
        <v>7.3858128960808997</v>
      </c>
      <c r="L55">
        <f t="shared" si="16"/>
        <v>4.078234269172353</v>
      </c>
      <c r="M55">
        <f t="shared" si="16"/>
        <v>3.3550695601359739</v>
      </c>
      <c r="AD55" s="24">
        <f>pH!EC70</f>
        <v>2.6320580441100989</v>
      </c>
      <c r="AF55" s="14">
        <f t="shared" si="18"/>
        <v>7.3853113991534114</v>
      </c>
      <c r="AG55" s="14">
        <f t="shared" si="18"/>
        <v>4.0766234220832231</v>
      </c>
      <c r="AH55" s="14">
        <f t="shared" si="18"/>
        <v>3.3544310301100504</v>
      </c>
      <c r="AI55" s="14" t="s">
        <v>108</v>
      </c>
      <c r="AJ55" s="14" t="s">
        <v>108</v>
      </c>
      <c r="AL55" s="24">
        <f>pH!ED70</f>
        <v>2.69711636323935</v>
      </c>
      <c r="AN55" s="14">
        <f t="shared" si="19"/>
        <v>7.3842044566746932</v>
      </c>
      <c r="AO55" s="14">
        <f t="shared" si="19"/>
        <v>4.0707643630847468</v>
      </c>
      <c r="AP55" s="14">
        <f t="shared" si="19"/>
        <v>3.3525596284896877</v>
      </c>
      <c r="AS55" s="24">
        <f>pH!EE70</f>
        <v>2.5829033234124026</v>
      </c>
      <c r="AU55" s="14">
        <f t="shared" si="17"/>
        <v>7.3860186263409187</v>
      </c>
      <c r="AV55" s="14">
        <f t="shared" si="17"/>
        <v>4.0814241071347901</v>
      </c>
      <c r="AW55" s="14">
        <f t="shared" si="17"/>
        <v>3.3559761271083475</v>
      </c>
    </row>
    <row r="56" spans="1:49">
      <c r="A56" s="8"/>
      <c r="B56" s="8">
        <f>pH!A71</f>
        <v>52</v>
      </c>
      <c r="C56" s="8">
        <f>pH!B71</f>
        <v>17.4609375</v>
      </c>
      <c r="D56" s="8">
        <f>pH!D71</f>
        <v>2.6634953018518592</v>
      </c>
      <c r="E56" s="8"/>
      <c r="F56" s="8">
        <f>pH!AG71</f>
        <v>7.3868450000000001</v>
      </c>
      <c r="G56" s="8">
        <f>pH!AH71</f>
        <v>4.0726990000000001</v>
      </c>
      <c r="H56" s="8">
        <f>pH!AI71</f>
        <v>3.3553450000000002</v>
      </c>
      <c r="K56">
        <f t="shared" si="16"/>
        <v>7.3848601033264805</v>
      </c>
      <c r="L56">
        <f t="shared" si="16"/>
        <v>4.0725350512867706</v>
      </c>
      <c r="M56">
        <f t="shared" si="16"/>
        <v>3.3532250163563524</v>
      </c>
      <c r="AD56" s="24">
        <f>pH!EC71</f>
        <v>2.7248808708993506</v>
      </c>
      <c r="AF56" s="14">
        <f t="shared" si="18"/>
        <v>7.3837175331603122</v>
      </c>
      <c r="AG56" s="14">
        <f t="shared" si="18"/>
        <v>4.0672938958585796</v>
      </c>
      <c r="AH56" s="14">
        <f t="shared" si="18"/>
        <v>3.3513894488218368</v>
      </c>
      <c r="AL56" s="24">
        <f>pH!ED71</f>
        <v>2.6567914688690046</v>
      </c>
      <c r="AN56" s="14">
        <f t="shared" si="19"/>
        <v>7.3848960911372741</v>
      </c>
      <c r="AO56" s="14">
        <f t="shared" si="19"/>
        <v>4.0747735916764203</v>
      </c>
      <c r="AP56" s="14">
        <f t="shared" si="19"/>
        <v>3.3538637443066093</v>
      </c>
      <c r="AS56" s="24">
        <f>pH!EE71</f>
        <v>2.7092579645596691</v>
      </c>
      <c r="AU56" s="14">
        <f t="shared" si="17"/>
        <v>7.3837568293250513</v>
      </c>
      <c r="AV56" s="14">
        <f t="shared" si="17"/>
        <v>4.0683742114772166</v>
      </c>
      <c r="AW56" s="14">
        <f t="shared" si="17"/>
        <v>3.3517198298386215</v>
      </c>
    </row>
    <row r="57" spans="1:49">
      <c r="A57" s="8"/>
      <c r="B57" s="8">
        <f>pH!A72</f>
        <v>53</v>
      </c>
      <c r="C57" s="8">
        <f>pH!B72</f>
        <v>17.6640625</v>
      </c>
      <c r="D57" s="8">
        <f>pH!D72</f>
        <v>2.7423805605485825</v>
      </c>
      <c r="E57" s="8"/>
      <c r="F57" s="8">
        <f>pH!AG72</f>
        <v>7.3821869999999992</v>
      </c>
      <c r="G57" s="8">
        <f>pH!AH72</f>
        <v>4.066211</v>
      </c>
      <c r="H57" s="8">
        <f>pH!AI72</f>
        <v>3.3512249999999999</v>
      </c>
      <c r="K57">
        <f t="shared" ref="K57:M88" si="20">(K$15+K$16*10^($D57-$K$11)+K$17*10^(2*$D57-$K$11-$K$12)+K$18*10^(3*$D57-$K$11-$K$12-$K$13))/(1+10^($D57-$K$11)+10^(2*$D57-$K$11-$K$12)+10^(3*$D57-$K$11-$K$12-$K$13))</f>
        <v>7.3836151126663951</v>
      </c>
      <c r="L57">
        <f t="shared" si="20"/>
        <v>4.0651133460071334</v>
      </c>
      <c r="M57">
        <f t="shared" si="20"/>
        <v>3.3508215560028196</v>
      </c>
      <c r="AD57" s="24">
        <f>pH!EC72</f>
        <v>2.649693431399585</v>
      </c>
      <c r="AF57" s="14">
        <f t="shared" si="18"/>
        <v>7.3849899147737057</v>
      </c>
      <c r="AG57" s="14">
        <f t="shared" si="18"/>
        <v>4.0747383459147981</v>
      </c>
      <c r="AH57" s="14">
        <f t="shared" si="18"/>
        <v>3.3538166549253261</v>
      </c>
      <c r="AL57" s="24">
        <f>pH!ED72</f>
        <v>2.8159318269001896</v>
      </c>
      <c r="AN57" s="14">
        <f t="shared" si="19"/>
        <v>7.3824190768125577</v>
      </c>
      <c r="AO57" s="14">
        <f t="shared" si="19"/>
        <v>4.0604573488969997</v>
      </c>
      <c r="AP57" s="14">
        <f t="shared" si="19"/>
        <v>3.3492044887357619</v>
      </c>
      <c r="AS57" s="24">
        <f>pH!EE72</f>
        <v>2.6419708069569237</v>
      </c>
      <c r="AU57" s="14">
        <f t="shared" ref="AU57:AW88" si="21">(AU$18+AU$17*10^($AU$13-$AS57)+AU$16*10^($AU$13+$AU$12-2*$AS57)+AU$15*10^($AU$13+$AU$12+$AU$11-3*$AS57))/(1+10^($AU$13-$AS57)+10^($AU$13+$AU$12-2*$AS57)+10^($AU$13+$AU$12+$AU$11-3*$AS57))</f>
        <v>7.3849009276547086</v>
      </c>
      <c r="AV57" s="14">
        <f t="shared" si="21"/>
        <v>4.0749669751266291</v>
      </c>
      <c r="AW57" s="14">
        <f t="shared" si="21"/>
        <v>3.3538705890032601</v>
      </c>
    </row>
    <row r="58" spans="1:49">
      <c r="A58" s="8"/>
      <c r="B58" s="8">
        <f>pH!A73</f>
        <v>54</v>
      </c>
      <c r="C58" s="8">
        <f>pH!B73</f>
        <v>17.8671875</v>
      </c>
      <c r="D58" s="8">
        <f>pH!D73</f>
        <v>2.7873734450354526</v>
      </c>
      <c r="E58" s="8"/>
      <c r="F58" s="8">
        <f>pH!AG73</f>
        <v>7.383769</v>
      </c>
      <c r="G58" s="8">
        <f>pH!AH73</f>
        <v>4.0615240000000004</v>
      </c>
      <c r="H58" s="8">
        <f>pH!AI73</f>
        <v>3.350733</v>
      </c>
      <c r="K58">
        <f t="shared" si="20"/>
        <v>7.3829802273882601</v>
      </c>
      <c r="L58">
        <f t="shared" si="20"/>
        <v>4.0613444117973492</v>
      </c>
      <c r="M58">
        <f t="shared" si="20"/>
        <v>3.3496001187451316</v>
      </c>
      <c r="AD58" s="24">
        <f>pH!EC73</f>
        <v>2.7114601663001898</v>
      </c>
      <c r="AF58" s="14">
        <f t="shared" si="18"/>
        <v>7.3839332837357388</v>
      </c>
      <c r="AG58" s="14">
        <f t="shared" si="18"/>
        <v>4.0685540641427398</v>
      </c>
      <c r="AH58" s="14">
        <f t="shared" si="18"/>
        <v>3.3518004413072529</v>
      </c>
      <c r="AL58" s="24">
        <f>pH!ED73</f>
        <v>2.7569455961204956</v>
      </c>
      <c r="AN58" s="14">
        <f t="shared" si="19"/>
        <v>7.3832601183584243</v>
      </c>
      <c r="AO58" s="14">
        <f t="shared" si="19"/>
        <v>4.0653034340782161</v>
      </c>
      <c r="AP58" s="14">
        <f t="shared" si="19"/>
        <v>3.3507825326189598</v>
      </c>
      <c r="AS58" s="24">
        <f>pH!EE73</f>
        <v>2.6763261854072193</v>
      </c>
      <c r="AU58" s="14">
        <f t="shared" si="21"/>
        <v>7.3843002002682603</v>
      </c>
      <c r="AV58" s="14">
        <f t="shared" si="21"/>
        <v>4.0715027781302799</v>
      </c>
      <c r="AW58" s="14">
        <f t="shared" si="21"/>
        <v>3.3527406141595146</v>
      </c>
    </row>
    <row r="59" spans="1:49">
      <c r="A59" s="8"/>
      <c r="B59" s="8">
        <f>pH!A74</f>
        <v>55</v>
      </c>
      <c r="C59" s="8">
        <f>pH!B74</f>
        <v>18.0703125</v>
      </c>
      <c r="D59" s="8">
        <f>pH!D74</f>
        <v>2.8288250517311813</v>
      </c>
      <c r="E59" s="8"/>
      <c r="F59" s="8">
        <f>pH!AG74</f>
        <v>7.3827449999999999</v>
      </c>
      <c r="G59" s="8">
        <f>pH!AH74</f>
        <v>4.0570539999999999</v>
      </c>
      <c r="H59" s="8">
        <f>pH!AI74</f>
        <v>3.3500019999999999</v>
      </c>
      <c r="K59">
        <f t="shared" si="20"/>
        <v>7.3824397749169224</v>
      </c>
      <c r="L59">
        <f t="shared" si="20"/>
        <v>4.0581477844594138</v>
      </c>
      <c r="M59">
        <f t="shared" si="20"/>
        <v>3.348563485400657</v>
      </c>
      <c r="AD59" s="24">
        <f>pH!EC74</f>
        <v>2.7462385137269476</v>
      </c>
      <c r="AF59" s="14">
        <f t="shared" si="18"/>
        <v>7.3833840210757851</v>
      </c>
      <c r="AG59" s="14">
        <f t="shared" si="18"/>
        <v>4.0653479788051943</v>
      </c>
      <c r="AH59" s="14">
        <f t="shared" si="18"/>
        <v>3.3507546849447998</v>
      </c>
      <c r="AL59" s="24">
        <f>pH!ED74</f>
        <v>2.8893770900824602</v>
      </c>
      <c r="AN59" s="14">
        <f t="shared" si="19"/>
        <v>7.3814866120916092</v>
      </c>
      <c r="AO59" s="14">
        <f t="shared" si="19"/>
        <v>4.0551126994011737</v>
      </c>
      <c r="AP59" s="14">
        <f t="shared" si="19"/>
        <v>3.3474624282391123</v>
      </c>
      <c r="AS59" s="24">
        <f>pH!EE74</f>
        <v>2.8499940156580439</v>
      </c>
      <c r="AU59" s="14">
        <f t="shared" si="21"/>
        <v>7.381761646330105</v>
      </c>
      <c r="AV59" s="14">
        <f t="shared" si="21"/>
        <v>4.0569469119668273</v>
      </c>
      <c r="AW59" s="14">
        <f t="shared" si="21"/>
        <v>3.3479877793971293</v>
      </c>
    </row>
    <row r="60" spans="1:49">
      <c r="A60" s="8"/>
      <c r="B60" s="8">
        <f>pH!A75</f>
        <v>56</v>
      </c>
      <c r="C60" s="8">
        <f>pH!B75</f>
        <v>18.2734375</v>
      </c>
      <c r="D60" s="8">
        <f>pH!D75</f>
        <v>2.9214376415426573</v>
      </c>
      <c r="E60" s="8"/>
      <c r="F60" s="8">
        <f>pH!AG75</f>
        <v>7.3801889999999997</v>
      </c>
      <c r="G60" s="8">
        <f>pH!AH75</f>
        <v>4.0530159999999995</v>
      </c>
      <c r="H60" s="8">
        <f>pH!AI75</f>
        <v>3.3473120000000001</v>
      </c>
      <c r="K60">
        <f t="shared" si="20"/>
        <v>7.3813719136805354</v>
      </c>
      <c r="L60">
        <f t="shared" si="20"/>
        <v>4.0518771916842082</v>
      </c>
      <c r="M60">
        <f t="shared" si="20"/>
        <v>3.346527386542228</v>
      </c>
      <c r="AD60" s="24">
        <f>pH!EC75</f>
        <v>2.7975325909880522</v>
      </c>
      <c r="AF60" s="14">
        <f t="shared" si="18"/>
        <v>7.3826307001533484</v>
      </c>
      <c r="AG60" s="14">
        <f t="shared" si="18"/>
        <v>4.0609636420528874</v>
      </c>
      <c r="AH60" s="14">
        <f t="shared" si="18"/>
        <v>3.3493238621669947</v>
      </c>
      <c r="AL60" s="24">
        <f>pH!ED75</f>
        <v>2.9542087344514489</v>
      </c>
      <c r="AN60" s="14">
        <f t="shared" si="19"/>
        <v>7.3807593837611947</v>
      </c>
      <c r="AO60" s="14">
        <f t="shared" si="19"/>
        <v>4.0509749058479603</v>
      </c>
      <c r="AP60" s="14">
        <f t="shared" si="19"/>
        <v>3.3461119242536905</v>
      </c>
      <c r="AS60" s="24">
        <f>pH!EE75</f>
        <v>3.0598621799199606</v>
      </c>
      <c r="AU60" s="14">
        <f t="shared" si="21"/>
        <v>7.379595518253617</v>
      </c>
      <c r="AV60" s="14">
        <f t="shared" si="21"/>
        <v>4.0447741324844193</v>
      </c>
      <c r="AW60" s="14">
        <f t="shared" si="21"/>
        <v>3.3439983846719756</v>
      </c>
    </row>
    <row r="61" spans="1:49">
      <c r="A61" s="8"/>
      <c r="B61" s="8">
        <f>pH!A76</f>
        <v>57</v>
      </c>
      <c r="C61" s="8">
        <f>pH!B76</f>
        <v>18.4765625</v>
      </c>
      <c r="D61" s="8">
        <f>pH!D76</f>
        <v>2.9881509329001226</v>
      </c>
      <c r="E61" s="8"/>
      <c r="F61" s="8">
        <f>pH!AG76</f>
        <v>7.3787250000000002</v>
      </c>
      <c r="G61" s="8">
        <f>pH!AH76</f>
        <v>4.0479569999999994</v>
      </c>
      <c r="H61" s="8">
        <f>pH!AI76</f>
        <v>3.3450410000000002</v>
      </c>
      <c r="K61">
        <f t="shared" si="20"/>
        <v>7.3807087752467586</v>
      </c>
      <c r="L61">
        <f t="shared" si="20"/>
        <v>4.0480287353805524</v>
      </c>
      <c r="M61">
        <f t="shared" si="20"/>
        <v>3.3452751378471741</v>
      </c>
      <c r="AD61" s="24">
        <f>pH!EC76</f>
        <v>2.8977482060588606</v>
      </c>
      <c r="AF61" s="14">
        <f t="shared" si="18"/>
        <v>7.3813388991215794</v>
      </c>
      <c r="AG61" s="14">
        <f t="shared" si="18"/>
        <v>4.0534953381945549</v>
      </c>
      <c r="AH61" s="14">
        <f t="shared" si="18"/>
        <v>3.346883679863554</v>
      </c>
      <c r="AL61" s="24">
        <f>pH!ED76</f>
        <v>3.0102287148947249</v>
      </c>
      <c r="AN61" s="14">
        <f t="shared" si="19"/>
        <v>7.380196059475935</v>
      </c>
      <c r="AO61" s="14">
        <f t="shared" si="19"/>
        <v>4.0477967064138696</v>
      </c>
      <c r="AP61" s="14">
        <f t="shared" si="19"/>
        <v>3.3450729983803957</v>
      </c>
      <c r="AS61" s="24">
        <f>pH!EE76</f>
        <v>2.953322118009349</v>
      </c>
      <c r="AU61" s="14">
        <f t="shared" si="21"/>
        <v>7.380590499395959</v>
      </c>
      <c r="AV61" s="14">
        <f t="shared" si="21"/>
        <v>4.0503165269436341</v>
      </c>
      <c r="AW61" s="14">
        <f t="shared" si="21"/>
        <v>3.3458177651042726</v>
      </c>
    </row>
    <row r="62" spans="1:49">
      <c r="A62" s="8"/>
      <c r="B62" s="8">
        <f>pH!A77</f>
        <v>58</v>
      </c>
      <c r="C62" s="8">
        <f>pH!B77</f>
        <v>18.6796875</v>
      </c>
      <c r="D62" s="8">
        <f>pH!D77</f>
        <v>2.9063561734346313</v>
      </c>
      <c r="E62" s="8"/>
      <c r="F62" s="8">
        <f>pH!AG77</f>
        <v>7.3821830000000004</v>
      </c>
      <c r="G62" s="8">
        <f>pH!AH77</f>
        <v>4.0469410000000003</v>
      </c>
      <c r="H62" s="8">
        <f>pH!AI77</f>
        <v>3.3471340000000001</v>
      </c>
      <c r="K62">
        <f t="shared" si="20"/>
        <v>7.3815335464836052</v>
      </c>
      <c r="L62">
        <f t="shared" si="20"/>
        <v>4.0528213855629218</v>
      </c>
      <c r="M62">
        <f t="shared" si="20"/>
        <v>3.3468342567648945</v>
      </c>
      <c r="AD62" s="24">
        <f>pH!EC77</f>
        <v>2.78287902154175</v>
      </c>
      <c r="AF62" s="14">
        <f t="shared" si="18"/>
        <v>7.3828392044176416</v>
      </c>
      <c r="AG62" s="14">
        <f t="shared" si="18"/>
        <v>4.062175428434001</v>
      </c>
      <c r="AH62" s="14">
        <f t="shared" si="18"/>
        <v>3.3497194267404944</v>
      </c>
      <c r="AL62" s="24">
        <f>pH!ED77</f>
        <v>2.8184381482736058</v>
      </c>
      <c r="AN62" s="14">
        <f t="shared" si="19"/>
        <v>7.3823852196258839</v>
      </c>
      <c r="AO62" s="14">
        <f t="shared" si="19"/>
        <v>4.0602627020947741</v>
      </c>
      <c r="AP62" s="14">
        <f t="shared" si="19"/>
        <v>3.349141079453112</v>
      </c>
      <c r="AS62" s="24">
        <f>pH!EE77</f>
        <v>3.0028131337585648</v>
      </c>
      <c r="AU62" s="14">
        <f t="shared" si="21"/>
        <v>7.3801039887031541</v>
      </c>
      <c r="AV62" s="14">
        <f t="shared" si="21"/>
        <v>4.047592417885217</v>
      </c>
      <c r="AW62" s="14">
        <f t="shared" si="21"/>
        <v>3.3449243919917908</v>
      </c>
    </row>
    <row r="63" spans="1:49">
      <c r="A63" s="8"/>
      <c r="B63" s="8">
        <f>pH!A78</f>
        <v>59</v>
      </c>
      <c r="C63" s="8">
        <f>pH!B78</f>
        <v>18.8828125</v>
      </c>
      <c r="D63" s="8">
        <f>pH!D78</f>
        <v>3.0043906823525397</v>
      </c>
      <c r="E63" s="8"/>
      <c r="F63" s="8">
        <f>pH!AG78</f>
        <v>7.3818080000000004</v>
      </c>
      <c r="G63" s="8">
        <f>pH!AH78</f>
        <v>4.0429349999999999</v>
      </c>
      <c r="H63" s="8">
        <f>pH!AI78</f>
        <v>3.346508</v>
      </c>
      <c r="K63">
        <f t="shared" si="20"/>
        <v>7.3805593597224846</v>
      </c>
      <c r="L63">
        <f t="shared" si="20"/>
        <v>4.047168449810842</v>
      </c>
      <c r="M63">
        <f t="shared" si="20"/>
        <v>3.3449948102872709</v>
      </c>
      <c r="AD63" s="24">
        <f>pH!EC78</f>
        <v>2.9664762114392609</v>
      </c>
      <c r="AF63" s="14">
        <f t="shared" si="18"/>
        <v>7.3805763856468882</v>
      </c>
      <c r="AG63" s="14">
        <f t="shared" si="18"/>
        <v>4.0491327909386623</v>
      </c>
      <c r="AH63" s="14">
        <f t="shared" si="18"/>
        <v>3.3454555844806637</v>
      </c>
      <c r="AL63" s="24">
        <f>pH!ED78</f>
        <v>3.0799997389689127</v>
      </c>
      <c r="AN63" s="14">
        <f t="shared" si="19"/>
        <v>7.3795696658484031</v>
      </c>
      <c r="AO63" s="14">
        <f t="shared" si="19"/>
        <v>4.0443029948344629</v>
      </c>
      <c r="AP63" s="14">
        <f t="shared" si="19"/>
        <v>3.3439285006227779</v>
      </c>
      <c r="AS63" s="24">
        <f>pH!EE78</f>
        <v>3.0896252551006014</v>
      </c>
      <c r="AU63" s="14">
        <f t="shared" si="21"/>
        <v>7.3793505244684292</v>
      </c>
      <c r="AV63" s="14">
        <f t="shared" si="21"/>
        <v>4.0434299262351274</v>
      </c>
      <c r="AW63" s="14">
        <f t="shared" si="21"/>
        <v>3.343555875377815</v>
      </c>
    </row>
    <row r="64" spans="1:49">
      <c r="A64" s="8"/>
      <c r="B64" s="8">
        <f>pH!A79</f>
        <v>60</v>
      </c>
      <c r="C64" s="8">
        <f>pH!B79</f>
        <v>19.0859375</v>
      </c>
      <c r="D64" s="8">
        <f>pH!D79</f>
        <v>3.0783771827931443</v>
      </c>
      <c r="E64" s="8"/>
      <c r="F64" s="8">
        <f>pH!AG79</f>
        <v>7.3787660000000006</v>
      </c>
      <c r="G64" s="8">
        <f>pH!AH79</f>
        <v>4.0398890000000005</v>
      </c>
      <c r="H64" s="8">
        <f>pH!AI79</f>
        <v>3.343334</v>
      </c>
      <c r="K64">
        <f t="shared" si="20"/>
        <v>7.3799321125473583</v>
      </c>
      <c r="L64">
        <f t="shared" si="20"/>
        <v>4.0435942674865757</v>
      </c>
      <c r="M64">
        <f t="shared" si="20"/>
        <v>3.3438279507921038</v>
      </c>
      <c r="AD64" s="24">
        <f>pH!EC79</f>
        <v>2.9856787872629584</v>
      </c>
      <c r="AF64" s="14">
        <f t="shared" ref="AF64:AH83" si="22">(AF$18+AF$17*10^($AF$13-$AD64)+AF$16*10^($AF$13+$AF$12-2*$AD64)+AF$15*10^($AF$13+$AF$12+$AF$11-3*$AD64))/(1+10^($AF$13-$AD64)+10^($AF$13+$AF$12-2*$AD64)+10^($AF$13+$AF$12+$AF$11-3*$AD64))</f>
        <v>7.3803795063604722</v>
      </c>
      <c r="AG64" s="14">
        <f t="shared" si="22"/>
        <v>4.0480143718364667</v>
      </c>
      <c r="AH64" s="14">
        <f t="shared" si="22"/>
        <v>3.3450889933163945</v>
      </c>
      <c r="AL64" s="24">
        <f>pH!ED79</f>
        <v>3.0882854385307166</v>
      </c>
      <c r="AN64" s="14">
        <f t="shared" ref="AN64:AP83" si="23">(AN$18+AN$17*10^($AN$13-$AL64)+AN$16*10^($AN$13+$AN$12-2*$AL64)+AN$15*10^($AN$13+$AN$12+$AN$11-3*$AL64))/(1+10^($AN$13-$AL64)+10^($AN$13+$AN$12-2*$AL64)+10^($AN$13+$AN$12+$AN$11-3*$AL64))</f>
        <v>7.3795003595337807</v>
      </c>
      <c r="AO64" s="14">
        <f t="shared" si="23"/>
        <v>4.0439198248489276</v>
      </c>
      <c r="AP64" s="14">
        <f t="shared" si="23"/>
        <v>3.3438027719987673</v>
      </c>
      <c r="AS64" s="24">
        <f>pH!EE79</f>
        <v>3.1469038035038066</v>
      </c>
      <c r="AU64" s="14">
        <f t="shared" si="21"/>
        <v>7.378914331133184</v>
      </c>
      <c r="AV64" s="14">
        <f t="shared" si="21"/>
        <v>4.0410657888422907</v>
      </c>
      <c r="AW64" s="14">
        <f t="shared" si="21"/>
        <v>3.3427758013324107</v>
      </c>
    </row>
    <row r="65" spans="1:49">
      <c r="A65" s="8"/>
      <c r="B65" s="8">
        <f>pH!A80</f>
        <v>61</v>
      </c>
      <c r="C65" s="8">
        <f>pH!B80</f>
        <v>19.2890625</v>
      </c>
      <c r="D65" s="8">
        <f>pH!D80</f>
        <v>3.1807919490365113</v>
      </c>
      <c r="E65" s="8"/>
      <c r="F65" s="8">
        <f>pH!AG80</f>
        <v>7.3770040000000003</v>
      </c>
      <c r="G65" s="8">
        <f>pH!AH80</f>
        <v>4.0355039999999995</v>
      </c>
      <c r="H65" s="8">
        <f>pH!AI80</f>
        <v>3.3425699999999998</v>
      </c>
      <c r="K65">
        <f t="shared" si="20"/>
        <v>7.3791897392295169</v>
      </c>
      <c r="L65">
        <f t="shared" si="20"/>
        <v>4.0394765981146863</v>
      </c>
      <c r="M65">
        <f t="shared" si="20"/>
        <v>3.342476960993086</v>
      </c>
      <c r="AD65" s="24">
        <f>pH!EC80</f>
        <v>3.1078314435569991</v>
      </c>
      <c r="AF65" s="14">
        <f t="shared" si="22"/>
        <v>7.3792725608312812</v>
      </c>
      <c r="AG65" s="14">
        <f t="shared" si="22"/>
        <v>4.041817886454024</v>
      </c>
      <c r="AH65" s="14">
        <f t="shared" si="22"/>
        <v>3.3430524582651833</v>
      </c>
      <c r="AL65" s="24">
        <f>pH!ED80</f>
        <v>3.0635126944869797</v>
      </c>
      <c r="AN65" s="14">
        <f t="shared" si="23"/>
        <v>7.3797106683030043</v>
      </c>
      <c r="AO65" s="14">
        <f t="shared" si="23"/>
        <v>4.0450848551412184</v>
      </c>
      <c r="AP65" s="14">
        <f t="shared" si="23"/>
        <v>3.3441849083552846</v>
      </c>
      <c r="AS65" s="24">
        <f>pH!EE80</f>
        <v>3.1769271877045338</v>
      </c>
      <c r="AU65" s="14">
        <f t="shared" si="21"/>
        <v>7.3787026785317957</v>
      </c>
      <c r="AV65" s="14">
        <f t="shared" si="21"/>
        <v>4.0399353950454238</v>
      </c>
      <c r="AW65" s="14">
        <f t="shared" si="21"/>
        <v>3.3424017635963108</v>
      </c>
    </row>
    <row r="66" spans="1:49">
      <c r="A66" s="8"/>
      <c r="B66" s="8">
        <f>pH!A81</f>
        <v>62</v>
      </c>
      <c r="C66" s="8">
        <f>pH!B81</f>
        <v>19.4921875</v>
      </c>
      <c r="D66" s="8">
        <f>pH!D81</f>
        <v>3.3290913519970098</v>
      </c>
      <c r="E66" s="8"/>
      <c r="F66" s="8">
        <f>pH!AG81</f>
        <v>7.3776820000000001</v>
      </c>
      <c r="G66" s="8">
        <f>pH!AH81</f>
        <v>4.0345050000000002</v>
      </c>
      <c r="H66" s="8">
        <f>pH!AI81</f>
        <v>3.3423309999999997</v>
      </c>
      <c r="K66">
        <f t="shared" si="20"/>
        <v>7.378314088904979</v>
      </c>
      <c r="L66">
        <f t="shared" si="20"/>
        <v>4.0349010612234535</v>
      </c>
      <c r="M66">
        <f t="shared" si="20"/>
        <v>3.3409585389658707</v>
      </c>
      <c r="AD66" s="24">
        <f>pH!EC81</f>
        <v>3.4036461775032287</v>
      </c>
      <c r="AF66" s="14">
        <f t="shared" si="22"/>
        <v>7.3773605389071504</v>
      </c>
      <c r="AG66" s="14">
        <f t="shared" si="22"/>
        <v>4.0319371536049102</v>
      </c>
      <c r="AH66" s="14">
        <f t="shared" si="22"/>
        <v>3.3397552751327386</v>
      </c>
      <c r="AL66" s="24">
        <f>pH!ED81</f>
        <v>3.4050060199601146</v>
      </c>
      <c r="AN66" s="14">
        <f t="shared" si="23"/>
        <v>7.3774621848722877</v>
      </c>
      <c r="AO66" s="14">
        <f t="shared" si="23"/>
        <v>4.0332801079255463</v>
      </c>
      <c r="AP66" s="14">
        <f t="shared" si="23"/>
        <v>3.3402728638897834</v>
      </c>
      <c r="AS66" s="24">
        <f>pH!EE81</f>
        <v>3.3034649613683129</v>
      </c>
      <c r="AU66" s="14">
        <f t="shared" si="21"/>
        <v>7.3779186627686721</v>
      </c>
      <c r="AV66" s="14">
        <f t="shared" si="21"/>
        <v>4.0358883191471442</v>
      </c>
      <c r="AW66" s="14">
        <f t="shared" si="21"/>
        <v>3.3410536889755873</v>
      </c>
    </row>
    <row r="67" spans="1:49">
      <c r="A67" s="8"/>
      <c r="B67" s="8">
        <f>pH!A82</f>
        <v>63</v>
      </c>
      <c r="C67" s="8">
        <f>pH!B82</f>
        <v>19.6953125</v>
      </c>
      <c r="D67" s="8">
        <f>pH!D82</f>
        <v>3.4157646524794854</v>
      </c>
      <c r="E67" s="8"/>
      <c r="F67" s="8">
        <f>pH!AG82</f>
        <v>7.3771429999999993</v>
      </c>
      <c r="G67" s="8">
        <f>pH!AH82</f>
        <v>4.0332699999999999</v>
      </c>
      <c r="H67" s="8">
        <f>pH!AI82</f>
        <v>3.3422420000000002</v>
      </c>
      <c r="K67">
        <f t="shared" si="20"/>
        <v>7.3778810124898024</v>
      </c>
      <c r="L67">
        <f t="shared" si="20"/>
        <v>4.0328313931263047</v>
      </c>
      <c r="M67">
        <f t="shared" si="20"/>
        <v>3.3402591581800287</v>
      </c>
      <c r="AD67" s="24">
        <f>pH!EC82</f>
        <v>3.423087061893769</v>
      </c>
      <c r="AF67" s="14">
        <f t="shared" si="22"/>
        <v>7.3772606340197653</v>
      </c>
      <c r="AG67" s="14">
        <f t="shared" si="22"/>
        <v>4.0314795432700832</v>
      </c>
      <c r="AH67" s="14">
        <f t="shared" si="22"/>
        <v>3.3395987244580283</v>
      </c>
      <c r="AL67" s="24">
        <f>pH!ED82</f>
        <v>3.3336969339595535</v>
      </c>
      <c r="AN67" s="14">
        <f t="shared" si="23"/>
        <v>7.3778372751273373</v>
      </c>
      <c r="AO67" s="14">
        <f t="shared" si="23"/>
        <v>4.0350969128547334</v>
      </c>
      <c r="AP67" s="14">
        <f t="shared" si="23"/>
        <v>3.3408848351122695</v>
      </c>
      <c r="AS67" s="24">
        <f>pH!EE82</f>
        <v>3.3201770215193278</v>
      </c>
      <c r="AU67" s="14">
        <f t="shared" si="21"/>
        <v>7.3778262961229784</v>
      </c>
      <c r="AV67" s="14">
        <f t="shared" si="21"/>
        <v>4.0354310438723626</v>
      </c>
      <c r="AW67" s="14">
        <f t="shared" si="21"/>
        <v>3.3409000846569796</v>
      </c>
    </row>
    <row r="68" spans="1:49">
      <c r="A68" s="8"/>
      <c r="B68" s="8">
        <f>pH!A83</f>
        <v>64</v>
      </c>
      <c r="C68" s="8">
        <f>pH!B83</f>
        <v>19.8984375</v>
      </c>
      <c r="D68" s="8">
        <f>pH!D83</f>
        <v>3.5665156485060217</v>
      </c>
      <c r="E68" s="8"/>
      <c r="F68" s="8">
        <f>pH!AG83</f>
        <v>7.3761980000000005</v>
      </c>
      <c r="G68" s="8">
        <f>pH!AH83</f>
        <v>4.0329820000000005</v>
      </c>
      <c r="H68" s="8">
        <f>pH!AI83</f>
        <v>3.3424559999999999</v>
      </c>
      <c r="K68">
        <f t="shared" si="20"/>
        <v>7.377211535258593</v>
      </c>
      <c r="L68">
        <f t="shared" si="20"/>
        <v>4.0300416677586606</v>
      </c>
      <c r="M68">
        <f t="shared" si="20"/>
        <v>3.3392873752681238</v>
      </c>
      <c r="AD68" s="24">
        <f>pH!EC83</f>
        <v>3.5005473795016542</v>
      </c>
      <c r="AF68" s="14">
        <f t="shared" si="22"/>
        <v>7.3768819081001009</v>
      </c>
      <c r="AG68" s="14">
        <f t="shared" si="22"/>
        <v>4.0298346897483075</v>
      </c>
      <c r="AH68" s="14">
        <f t="shared" si="22"/>
        <v>3.3390293626355438</v>
      </c>
      <c r="AL68" s="24">
        <f>pH!ED83</f>
        <v>3.4835414379285363</v>
      </c>
      <c r="AN68" s="14">
        <f t="shared" si="23"/>
        <v>7.3770862628439078</v>
      </c>
      <c r="AO68" s="14">
        <f t="shared" si="23"/>
        <v>4.0315760273478887</v>
      </c>
      <c r="AP68" s="14">
        <f t="shared" si="23"/>
        <v>3.3396906534150719</v>
      </c>
      <c r="AS68" s="24">
        <f>pH!EE83</f>
        <v>3.5314726441522462</v>
      </c>
      <c r="AU68" s="14">
        <f t="shared" si="21"/>
        <v>7.3768133354155863</v>
      </c>
      <c r="AV68" s="14">
        <f t="shared" si="21"/>
        <v>4.0308720464335099</v>
      </c>
      <c r="AW68" s="14">
        <f t="shared" si="21"/>
        <v>3.3393373341182406</v>
      </c>
    </row>
    <row r="69" spans="1:49">
      <c r="A69" s="8"/>
      <c r="B69" s="8">
        <f>pH!A84</f>
        <v>65</v>
      </c>
      <c r="C69" s="8">
        <f>pH!B84</f>
        <v>20.1015625</v>
      </c>
      <c r="D69" s="8">
        <f>pH!D84</f>
        <v>3.6391061202101076</v>
      </c>
      <c r="E69" s="8"/>
      <c r="F69" s="8">
        <f>pH!AG84</f>
        <v>7.3729269999999998</v>
      </c>
      <c r="G69" s="8">
        <f>pH!AH84</f>
        <v>4.0299640000000005</v>
      </c>
      <c r="H69" s="8">
        <f>pH!AI84</f>
        <v>3.3391870000000003</v>
      </c>
      <c r="K69">
        <f t="shared" si="20"/>
        <v>7.3769088153608608</v>
      </c>
      <c r="L69">
        <f t="shared" si="20"/>
        <v>4.0289911240291048</v>
      </c>
      <c r="M69">
        <f t="shared" si="20"/>
        <v>3.3389042570315333</v>
      </c>
      <c r="AD69" s="24">
        <f>pH!EC84</f>
        <v>3.5907296859044049</v>
      </c>
      <c r="AF69" s="14">
        <f t="shared" si="22"/>
        <v>7.3764691482733804</v>
      </c>
      <c r="AG69" s="14">
        <f t="shared" si="22"/>
        <v>4.0282352173328793</v>
      </c>
      <c r="AH69" s="14">
        <f t="shared" si="22"/>
        <v>3.3384606360577407</v>
      </c>
      <c r="AL69" s="24">
        <f>pH!ED84</f>
        <v>3.6469266603175079</v>
      </c>
      <c r="AN69" s="14">
        <f t="shared" si="23"/>
        <v>7.3763835112234428</v>
      </c>
      <c r="AO69" s="14">
        <f t="shared" si="23"/>
        <v>4.0288339156588657</v>
      </c>
      <c r="AP69" s="14">
        <f t="shared" si="23"/>
        <v>3.3387204716701389</v>
      </c>
      <c r="AS69" s="24">
        <f>pH!EE84</f>
        <v>3.5739226383411151</v>
      </c>
      <c r="AU69" s="14">
        <f t="shared" si="21"/>
        <v>7.376633491524192</v>
      </c>
      <c r="AV69" s="14">
        <f t="shared" si="21"/>
        <v>4.0301820235558914</v>
      </c>
      <c r="AW69" s="14">
        <f t="shared" si="21"/>
        <v>3.3390917791786356</v>
      </c>
    </row>
    <row r="70" spans="1:49">
      <c r="A70" s="8"/>
      <c r="B70" s="8">
        <f>pH!A85</f>
        <v>66</v>
      </c>
      <c r="C70" s="8">
        <f>pH!B85</f>
        <v>20.3046875</v>
      </c>
      <c r="D70" s="8">
        <f>pH!D85</f>
        <v>3.7877443724594984</v>
      </c>
      <c r="E70" s="8"/>
      <c r="F70" s="8">
        <f>pH!AG85</f>
        <v>7.3770999999999995</v>
      </c>
      <c r="G70" s="8">
        <f>pH!AH85</f>
        <v>4.0308450000000002</v>
      </c>
      <c r="H70" s="8">
        <f>pH!AI85</f>
        <v>3.341396</v>
      </c>
      <c r="K70">
        <f t="shared" si="20"/>
        <v>7.3762858097305957</v>
      </c>
      <c r="L70">
        <f t="shared" si="20"/>
        <v>4.0272891104567297</v>
      </c>
      <c r="M70">
        <f t="shared" si="20"/>
        <v>3.3382385899209783</v>
      </c>
      <c r="AD70" s="24">
        <f>pH!EC85</f>
        <v>3.7389891770307737</v>
      </c>
      <c r="AF70" s="14">
        <f t="shared" si="22"/>
        <v>7.3758151097031019</v>
      </c>
      <c r="AG70" s="14">
        <f t="shared" si="22"/>
        <v>4.0261943456962239</v>
      </c>
      <c r="AH70" s="14">
        <f t="shared" si="22"/>
        <v>3.3376917999022884</v>
      </c>
      <c r="AL70" s="24">
        <f>pH!ED85</f>
        <v>3.7094041088048115</v>
      </c>
      <c r="AN70" s="14">
        <f t="shared" si="23"/>
        <v>7.3761280612047777</v>
      </c>
      <c r="AO70" s="14">
        <f t="shared" si="23"/>
        <v>4.0280153045022944</v>
      </c>
      <c r="AP70" s="14">
        <f t="shared" si="23"/>
        <v>3.338415291377586</v>
      </c>
      <c r="AS70" s="24">
        <f>pH!EE85</f>
        <v>3.7968108332528221</v>
      </c>
      <c r="AU70" s="14">
        <f t="shared" si="21"/>
        <v>7.375719941058362</v>
      </c>
      <c r="AV70" s="14">
        <f t="shared" si="21"/>
        <v>4.0274333538770231</v>
      </c>
      <c r="AW70" s="14">
        <f t="shared" si="21"/>
        <v>3.3380465425307793</v>
      </c>
    </row>
    <row r="71" spans="1:49">
      <c r="A71" s="8"/>
      <c r="B71" s="8">
        <f>pH!A86</f>
        <v>67</v>
      </c>
      <c r="C71" s="8">
        <f>pH!B86</f>
        <v>20.5078125</v>
      </c>
      <c r="D71" s="8">
        <f>pH!D86</f>
        <v>3.9193194715041684</v>
      </c>
      <c r="E71" s="8"/>
      <c r="F71" s="8">
        <f>pH!AG86</f>
        <v>7.3745260000000004</v>
      </c>
      <c r="G71" s="8">
        <f>pH!AH86</f>
        <v>4.030678</v>
      </c>
      <c r="H71" s="8">
        <f>pH!AI86</f>
        <v>3.3401670000000001</v>
      </c>
      <c r="K71">
        <f t="shared" si="20"/>
        <v>7.3756839797761371</v>
      </c>
      <c r="L71">
        <f t="shared" si="20"/>
        <v>4.0261658493898391</v>
      </c>
      <c r="M71">
        <f t="shared" si="20"/>
        <v>3.337734596887747</v>
      </c>
      <c r="AD71" s="24">
        <f>pH!EC86</f>
        <v>3.8660410566583803</v>
      </c>
      <c r="AF71" s="14">
        <f t="shared" si="22"/>
        <v>7.3752316408622924</v>
      </c>
      <c r="AG71" s="14">
        <f t="shared" si="22"/>
        <v>4.0248889357606288</v>
      </c>
      <c r="AH71" s="14">
        <f t="shared" si="22"/>
        <v>3.3371440729946986</v>
      </c>
      <c r="AL71" s="24">
        <f>pH!ED86</f>
        <v>3.921652356632463</v>
      </c>
      <c r="AN71" s="14">
        <f t="shared" si="23"/>
        <v>7.3752269733640476</v>
      </c>
      <c r="AO71" s="14">
        <f t="shared" si="23"/>
        <v>4.0259192817221203</v>
      </c>
      <c r="AP71" s="14">
        <f t="shared" si="23"/>
        <v>3.3375497614336549</v>
      </c>
      <c r="AS71" s="24">
        <f>pH!EE86</f>
        <v>3.9649909683684852</v>
      </c>
      <c r="AU71" s="14">
        <f t="shared" si="21"/>
        <v>7.3749652159278574</v>
      </c>
      <c r="AV71" s="14">
        <f t="shared" si="21"/>
        <v>4.0260605241888721</v>
      </c>
      <c r="AW71" s="14">
        <f t="shared" si="21"/>
        <v>3.3374229476446908</v>
      </c>
    </row>
    <row r="72" spans="1:49">
      <c r="A72" s="8"/>
      <c r="B72" s="8">
        <f>pH!A87</f>
        <v>68</v>
      </c>
      <c r="C72" s="8">
        <f>pH!B87</f>
        <v>20.7109375</v>
      </c>
      <c r="D72" s="8">
        <f>pH!D87</f>
        <v>4.034046642747052</v>
      </c>
      <c r="E72" s="8"/>
      <c r="F72" s="8">
        <f>pH!AG87</f>
        <v>7.3743089999999993</v>
      </c>
      <c r="G72" s="8">
        <f>pH!AH87</f>
        <v>4.0291259999999998</v>
      </c>
      <c r="H72" s="8">
        <f>pH!AI87</f>
        <v>3.3394170000000001</v>
      </c>
      <c r="K72">
        <f t="shared" si="20"/>
        <v>7.3750769809658152</v>
      </c>
      <c r="L72">
        <f t="shared" si="20"/>
        <v>4.0253980744219744</v>
      </c>
      <c r="M72">
        <f t="shared" si="20"/>
        <v>3.3373237428713001</v>
      </c>
      <c r="AD72" s="24">
        <f>pH!EC87</f>
        <v>4.001169760866472</v>
      </c>
      <c r="AF72" s="14">
        <f t="shared" si="22"/>
        <v>7.3745308420252629</v>
      </c>
      <c r="AG72" s="14">
        <f t="shared" si="22"/>
        <v>4.0238251933183378</v>
      </c>
      <c r="AH72" s="14">
        <f t="shared" si="22"/>
        <v>3.3366213848594128</v>
      </c>
      <c r="AL72" s="24">
        <f>pH!ED87</f>
        <v>4.1132025502830869</v>
      </c>
      <c r="AN72" s="14">
        <f t="shared" si="23"/>
        <v>7.3742356236284881</v>
      </c>
      <c r="AO72" s="14">
        <f t="shared" si="23"/>
        <v>4.0246584886628183</v>
      </c>
      <c r="AP72" s="14">
        <f t="shared" si="23"/>
        <v>3.3368761004240155</v>
      </c>
      <c r="AS72" s="24">
        <f>pH!EE87</f>
        <v>3.9573752135596805</v>
      </c>
      <c r="AU72" s="14">
        <f t="shared" si="21"/>
        <v>7.3750023339675463</v>
      </c>
      <c r="AV72" s="14">
        <f t="shared" si="21"/>
        <v>4.0261132733017417</v>
      </c>
      <c r="AW72" s="14">
        <f t="shared" si="21"/>
        <v>3.3374496708786192</v>
      </c>
    </row>
    <row r="73" spans="1:49">
      <c r="A73" s="8"/>
      <c r="B73" s="8">
        <f>pH!A88</f>
        <v>69</v>
      </c>
      <c r="C73" s="8">
        <f>pH!B88</f>
        <v>20.9140625</v>
      </c>
      <c r="D73" s="8">
        <f>pH!D88</f>
        <v>4.1428349300598759</v>
      </c>
      <c r="E73" s="8"/>
      <c r="F73" s="8">
        <f>pH!AG88</f>
        <v>7.3723360000000007</v>
      </c>
      <c r="G73" s="8">
        <f>pH!AH88</f>
        <v>4.0277960000000004</v>
      </c>
      <c r="H73" s="8">
        <f>pH!AI88</f>
        <v>3.3387720000000001</v>
      </c>
      <c r="K73">
        <f t="shared" si="20"/>
        <v>7.3743916910321765</v>
      </c>
      <c r="L73">
        <f t="shared" si="20"/>
        <v>4.0248021230333286</v>
      </c>
      <c r="M73">
        <f t="shared" si="20"/>
        <v>3.3369321966145908</v>
      </c>
      <c r="AD73" s="24">
        <f>pH!EC88</f>
        <v>4.0609102838670124</v>
      </c>
      <c r="AF73" s="14">
        <f t="shared" si="22"/>
        <v>7.3741783446559328</v>
      </c>
      <c r="AG73" s="14">
        <f t="shared" si="22"/>
        <v>4.0234359707270091</v>
      </c>
      <c r="AH73" s="14">
        <f t="shared" si="22"/>
        <v>3.3363975774367471</v>
      </c>
      <c r="AL73" s="24">
        <f>pH!ED88</f>
        <v>4.103120410292008</v>
      </c>
      <c r="AN73" s="14">
        <f t="shared" si="23"/>
        <v>7.374294999097958</v>
      </c>
      <c r="AO73" s="14">
        <f t="shared" si="23"/>
        <v>4.0247143923809938</v>
      </c>
      <c r="AP73" s="14">
        <f t="shared" si="23"/>
        <v>3.3369112219353849</v>
      </c>
      <c r="AS73" s="24">
        <f>pH!EE88</f>
        <v>4.1408877803753015</v>
      </c>
      <c r="AU73" s="14">
        <f t="shared" si="21"/>
        <v>7.373983375423518</v>
      </c>
      <c r="AV73" s="14">
        <f t="shared" si="21"/>
        <v>4.0250255006063655</v>
      </c>
      <c r="AW73" s="14">
        <f t="shared" si="21"/>
        <v>3.3368123309302908</v>
      </c>
    </row>
    <row r="74" spans="1:49">
      <c r="A74" s="8"/>
      <c r="B74" s="8">
        <f>pH!A89</f>
        <v>70</v>
      </c>
      <c r="C74" s="8">
        <f>pH!B89</f>
        <v>21.1171875</v>
      </c>
      <c r="D74" s="8">
        <f>pH!D89</f>
        <v>4.3001194816867754</v>
      </c>
      <c r="E74" s="8"/>
      <c r="F74" s="8">
        <f>pH!AG89</f>
        <v>7.3711600000000006</v>
      </c>
      <c r="G74" s="8">
        <f>pH!AH89</f>
        <v>4.026745</v>
      </c>
      <c r="H74" s="8">
        <f>pH!AI89</f>
        <v>3.3374229999999998</v>
      </c>
      <c r="K74">
        <f t="shared" si="20"/>
        <v>7.3731248579153261</v>
      </c>
      <c r="L74">
        <f t="shared" si="20"/>
        <v>4.0240937149563996</v>
      </c>
      <c r="M74">
        <f t="shared" si="20"/>
        <v>3.3363133580941775</v>
      </c>
      <c r="AD74" s="24">
        <f>pH!EC89</f>
        <v>4.2538970616028564</v>
      </c>
      <c r="AF74" s="14">
        <f t="shared" si="22"/>
        <v>7.3727631120808264</v>
      </c>
      <c r="AG74" s="14">
        <f t="shared" si="22"/>
        <v>4.022415560818585</v>
      </c>
      <c r="AH74" s="14">
        <f t="shared" si="22"/>
        <v>3.335644413363505</v>
      </c>
      <c r="AL74" s="24">
        <f>pH!ED89</f>
        <v>4.2346054471346228</v>
      </c>
      <c r="AN74" s="14">
        <f t="shared" si="23"/>
        <v>7.3734332878920865</v>
      </c>
      <c r="AO74" s="14">
        <f t="shared" si="23"/>
        <v>4.0240522009884589</v>
      </c>
      <c r="AP74" s="14">
        <f t="shared" si="23"/>
        <v>3.3364412540241788</v>
      </c>
      <c r="AS74" s="24">
        <f>pH!EE89</f>
        <v>4.2444729033243211</v>
      </c>
      <c r="AU74" s="14">
        <f t="shared" si="21"/>
        <v>7.3732524207776562</v>
      </c>
      <c r="AV74" s="14">
        <f t="shared" si="21"/>
        <v>4.0245402132864712</v>
      </c>
      <c r="AW74" s="14">
        <f t="shared" si="21"/>
        <v>3.3364339584955283</v>
      </c>
    </row>
    <row r="75" spans="1:49">
      <c r="A75" s="8"/>
      <c r="B75" s="8">
        <f>pH!A90</f>
        <v>71</v>
      </c>
      <c r="C75" s="8">
        <f>pH!B90</f>
        <v>21.3203125</v>
      </c>
      <c r="D75" s="8">
        <f>pH!D90</f>
        <v>4.4497776838489607</v>
      </c>
      <c r="E75" s="8"/>
      <c r="F75" s="8">
        <f>pH!AG90</f>
        <v>7.3706270000000007</v>
      </c>
      <c r="G75" s="8">
        <f>pH!AH90</f>
        <v>4.0268890000000006</v>
      </c>
      <c r="H75" s="8">
        <f>pH!AI90</f>
        <v>3.3374539999999997</v>
      </c>
      <c r="K75">
        <f t="shared" si="20"/>
        <v>7.3714847006419273</v>
      </c>
      <c r="L75">
        <f t="shared" si="20"/>
        <v>4.0235144443099848</v>
      </c>
      <c r="M75">
        <f t="shared" si="20"/>
        <v>3.3356023470637788</v>
      </c>
      <c r="AD75" s="24">
        <f>pH!EC90</f>
        <v>4.4032684784799079</v>
      </c>
      <c r="AF75" s="14">
        <f t="shared" si="22"/>
        <v>7.3712455098452994</v>
      </c>
      <c r="AG75" s="14">
        <f t="shared" si="22"/>
        <v>4.0217841160009682</v>
      </c>
      <c r="AH75" s="14">
        <f t="shared" si="22"/>
        <v>3.334960847905311</v>
      </c>
      <c r="AL75" s="24">
        <f>pH!ED90</f>
        <v>4.3824624798399974</v>
      </c>
      <c r="AN75" s="14">
        <f t="shared" si="23"/>
        <v>7.3721720797868473</v>
      </c>
      <c r="AO75" s="14">
        <f t="shared" si="23"/>
        <v>4.0234352980858761</v>
      </c>
      <c r="AP75" s="14">
        <f t="shared" si="23"/>
        <v>3.3358472957035401</v>
      </c>
      <c r="AS75" s="24">
        <f>pH!EE90</f>
        <v>4.4656808940096893</v>
      </c>
      <c r="AU75" s="14">
        <f t="shared" si="21"/>
        <v>7.3710914261702953</v>
      </c>
      <c r="AV75" s="14">
        <f t="shared" si="21"/>
        <v>4.0236678504841006</v>
      </c>
      <c r="AW75" s="14">
        <f t="shared" si="21"/>
        <v>3.3354655799027104</v>
      </c>
    </row>
    <row r="76" spans="1:49">
      <c r="A76" s="8"/>
      <c r="B76" s="8">
        <f>pH!A91</f>
        <v>72</v>
      </c>
      <c r="C76" s="8">
        <f>pH!B91</f>
        <v>21.5234375</v>
      </c>
      <c r="D76" s="8">
        <f>pH!D91</f>
        <v>4.5928180846508573</v>
      </c>
      <c r="E76" s="8"/>
      <c r="F76" s="8">
        <f>pH!AG91</f>
        <v>7.3657940000000002</v>
      </c>
      <c r="G76" s="8">
        <f>pH!AH91</f>
        <v>4.0249709999999999</v>
      </c>
      <c r="H76" s="8">
        <f>pH!AI91</f>
        <v>3.3345919999999998</v>
      </c>
      <c r="K76">
        <f t="shared" si="20"/>
        <v>7.3693525065294132</v>
      </c>
      <c r="L76">
        <f t="shared" si="20"/>
        <v>4.0229844738150904</v>
      </c>
      <c r="M76">
        <f t="shared" si="20"/>
        <v>3.3347375771537306</v>
      </c>
      <c r="AD76" s="24">
        <f>pH!EC91</f>
        <v>4.6550225518649615</v>
      </c>
      <c r="AF76" s="14">
        <f t="shared" si="22"/>
        <v>7.367332443103205</v>
      </c>
      <c r="AG76" s="14">
        <f t="shared" si="22"/>
        <v>4.0208160892765683</v>
      </c>
      <c r="AH76" s="14">
        <f t="shared" si="22"/>
        <v>3.3333752819754969</v>
      </c>
      <c r="AL76" s="24">
        <f>pH!ED91</f>
        <v>4.5325596850291534</v>
      </c>
      <c r="AN76" s="14">
        <f t="shared" si="23"/>
        <v>7.3704369196218211</v>
      </c>
      <c r="AO76" s="14">
        <f t="shared" si="23"/>
        <v>4.0228786382977155</v>
      </c>
      <c r="AP76" s="14">
        <f t="shared" si="23"/>
        <v>3.3351079713993474</v>
      </c>
      <c r="AS76" s="24">
        <f>pH!EE91</f>
        <v>4.5013973263908396</v>
      </c>
      <c r="AU76" s="14">
        <f t="shared" si="21"/>
        <v>7.3706400838239343</v>
      </c>
      <c r="AV76" s="14">
        <f t="shared" si="21"/>
        <v>4.0235366301073689</v>
      </c>
      <c r="AW76" s="14">
        <f t="shared" si="21"/>
        <v>3.3352769454990683</v>
      </c>
    </row>
    <row r="77" spans="1:49">
      <c r="A77" s="8"/>
      <c r="B77" s="8">
        <f>pH!A92</f>
        <v>73</v>
      </c>
      <c r="C77" s="8">
        <f>pH!B92</f>
        <v>21.7265625</v>
      </c>
      <c r="D77" s="8">
        <f>pH!D92</f>
        <v>4.7935672642310108</v>
      </c>
      <c r="E77" s="8"/>
      <c r="F77" s="8">
        <f>pH!AG92</f>
        <v>7.3602410000000003</v>
      </c>
      <c r="G77" s="8">
        <f>pH!AH92</f>
        <v>4.0232860000000006</v>
      </c>
      <c r="H77" s="8">
        <f>pH!AI92</f>
        <v>3.3313429999999999</v>
      </c>
      <c r="K77">
        <f t="shared" si="20"/>
        <v>7.365017247220071</v>
      </c>
      <c r="L77">
        <f t="shared" si="20"/>
        <v>4.0221743477892824</v>
      </c>
      <c r="M77">
        <f t="shared" si="20"/>
        <v>3.3330506521037639</v>
      </c>
      <c r="AD77" s="24">
        <f>pH!EC92</f>
        <v>4.7564349646893964</v>
      </c>
      <c r="AF77" s="14">
        <f t="shared" si="22"/>
        <v>7.3650607587915173</v>
      </c>
      <c r="AG77" s="14">
        <f t="shared" si="22"/>
        <v>4.0204025894686408</v>
      </c>
      <c r="AH77" s="14">
        <f t="shared" si="22"/>
        <v>3.3324945968214919</v>
      </c>
      <c r="AL77" s="24">
        <f>pH!ED92</f>
        <v>4.7158969260945405</v>
      </c>
      <c r="AN77" s="14">
        <f t="shared" si="23"/>
        <v>7.3674131019511231</v>
      </c>
      <c r="AO77" s="14">
        <f t="shared" si="23"/>
        <v>4.0222011283601145</v>
      </c>
      <c r="AP77" s="14">
        <f t="shared" si="23"/>
        <v>3.3338975311485646</v>
      </c>
      <c r="AS77" s="24">
        <f>pH!EE92</f>
        <v>4.6988396759332369</v>
      </c>
      <c r="AU77" s="14">
        <f t="shared" si="21"/>
        <v>7.3674192490691244</v>
      </c>
      <c r="AV77" s="14">
        <f t="shared" si="21"/>
        <v>4.0227941626501504</v>
      </c>
      <c r="AW77" s="14">
        <f t="shared" si="21"/>
        <v>3.3339826312452323</v>
      </c>
    </row>
    <row r="78" spans="1:49">
      <c r="A78" s="8"/>
      <c r="B78" s="8">
        <f>pH!A93</f>
        <v>74</v>
      </c>
      <c r="C78" s="8">
        <f>pH!B93</f>
        <v>21.9296875</v>
      </c>
      <c r="D78" s="8">
        <f>pH!D93</f>
        <v>5.083244361333632</v>
      </c>
      <c r="E78" s="8"/>
      <c r="F78" s="8">
        <f>pH!AG93</f>
        <v>7.3521219999999996</v>
      </c>
      <c r="G78" s="8">
        <f>pH!AH93</f>
        <v>4.0207159999999993</v>
      </c>
      <c r="H78" s="8">
        <f>pH!AI93</f>
        <v>3.32681</v>
      </c>
      <c r="K78">
        <f t="shared" si="20"/>
        <v>7.3544584812140048</v>
      </c>
      <c r="L78">
        <f t="shared" si="20"/>
        <v>4.0205772664727517</v>
      </c>
      <c r="M78">
        <f t="shared" si="20"/>
        <v>3.3290422563396231</v>
      </c>
      <c r="AD78" s="24">
        <f>pH!EC93</f>
        <v>4.9607917353534754</v>
      </c>
      <c r="AF78" s="14">
        <f>(AF$18+AF$17*10^($AF$13-$AD78)+AF$16*10^($AF$13+$AF$12-2*$AD78)+AF$15*10^($AF$13+$AF$12+$AF$11-3*$AD78))/(1+10^($AF$13-$AD78)+10^($AF$13+$AF$12-2*$AD78)+10^($AF$13+$AF$12+$AF$11-3*$AD78))</f>
        <v>7.3587028769492013</v>
      </c>
      <c r="AG78" s="14">
        <f t="shared" si="22"/>
        <v>4.0194166698968017</v>
      </c>
      <c r="AH78" s="14">
        <f t="shared" si="22"/>
        <v>3.3300756666832183</v>
      </c>
      <c r="AL78" s="24">
        <f>pH!ED93</f>
        <v>5.1932670752103265</v>
      </c>
      <c r="AN78" s="14">
        <f t="shared" si="23"/>
        <v>7.3510257577014579</v>
      </c>
      <c r="AO78" s="14">
        <f t="shared" si="23"/>
        <v>4.0196453504255318</v>
      </c>
      <c r="AP78" s="14">
        <f t="shared" si="23"/>
        <v>3.3276346907544814</v>
      </c>
      <c r="AS78" s="24">
        <f>pH!EE93</f>
        <v>5.181744179031269</v>
      </c>
      <c r="AU78" s="14">
        <f t="shared" si="21"/>
        <v>7.3506829089730994</v>
      </c>
      <c r="AV78" s="14">
        <f t="shared" si="21"/>
        <v>4.0200955996424383</v>
      </c>
      <c r="AW78" s="14">
        <f t="shared" si="21"/>
        <v>3.3275664364466619</v>
      </c>
    </row>
    <row r="79" spans="1:49">
      <c r="A79" s="8"/>
      <c r="B79" s="8">
        <f>pH!A94</f>
        <v>75</v>
      </c>
      <c r="C79" s="8">
        <f>pH!B94</f>
        <v>22.1328125</v>
      </c>
      <c r="D79" s="8">
        <f>pH!D94</f>
        <v>5.3960489093089006</v>
      </c>
      <c r="E79" s="8"/>
      <c r="F79" s="8">
        <f>pH!AG94</f>
        <v>7.3422799999999997</v>
      </c>
      <c r="G79" s="8">
        <f>pH!AH94</f>
        <v>4.0178729999999998</v>
      </c>
      <c r="H79" s="8">
        <f>pH!AI94</f>
        <v>3.3194900000000001</v>
      </c>
      <c r="K79">
        <f t="shared" si="20"/>
        <v>7.333753228212684</v>
      </c>
      <c r="L79">
        <f t="shared" si="20"/>
        <v>4.0177176175145073</v>
      </c>
      <c r="M79">
        <f t="shared" si="20"/>
        <v>3.3212538370120752</v>
      </c>
      <c r="AD79" s="24">
        <f>pH!EC94</f>
        <v>5.4204411429129777</v>
      </c>
      <c r="AF79" s="14">
        <f t="shared" si="22"/>
        <v>7.3302423855983436</v>
      </c>
      <c r="AG79" s="14">
        <f t="shared" si="22"/>
        <v>4.0156035327460753</v>
      </c>
      <c r="AH79" s="14">
        <f t="shared" si="22"/>
        <v>3.3194073120877339</v>
      </c>
      <c r="AL79" s="24">
        <f>pH!ED94</f>
        <v>5.3391295465675945</v>
      </c>
      <c r="AN79" s="14">
        <f>(AN$18+AN$17*10^($AN$13-$AL79)+AN$16*10^($AN$13+$AN$12-2*$AL79)+AN$15*10^($AN$13+$AN$12+$AN$11-3*$AL79))/(1+10^($AN$13-$AL79)+10^($AN$13+$AN$12-2*$AL79)+10^($AN$13+$AN$12+$AN$11-3*$AL79))</f>
        <v>7.3419750564505035</v>
      </c>
      <c r="AO79" s="14">
        <f t="shared" si="23"/>
        <v>4.018372704254892</v>
      </c>
      <c r="AP79" s="14">
        <f t="shared" si="23"/>
        <v>3.3242124570318943</v>
      </c>
      <c r="AS79" s="24">
        <f>pH!EE94</f>
        <v>5.3159687976711743</v>
      </c>
      <c r="AU79" s="14">
        <f t="shared" si="21"/>
        <v>7.3423396655240323</v>
      </c>
      <c r="AV79" s="14">
        <f t="shared" si="21"/>
        <v>4.0188729414566531</v>
      </c>
      <c r="AW79" s="14">
        <f t="shared" si="21"/>
        <v>3.324400391332984</v>
      </c>
    </row>
    <row r="80" spans="1:49">
      <c r="A80" s="8"/>
      <c r="B80" s="8">
        <f>pH!A95</f>
        <v>76</v>
      </c>
      <c r="C80" s="8">
        <f>pH!B95</f>
        <v>22.3359375</v>
      </c>
      <c r="D80" s="8">
        <f>pH!D95</f>
        <v>5.7069905644485921</v>
      </c>
      <c r="E80" s="8"/>
      <c r="F80" s="8">
        <f>pH!AG95</f>
        <v>7.3150659999999998</v>
      </c>
      <c r="G80" s="8">
        <f>pH!AH95</f>
        <v>4.0117319999999994</v>
      </c>
      <c r="H80" s="8">
        <f>pH!AI95</f>
        <v>3.3024549999999997</v>
      </c>
      <c r="K80">
        <f t="shared" si="20"/>
        <v>7.2988128079148176</v>
      </c>
      <c r="L80">
        <f t="shared" si="20"/>
        <v>4.0130039322509177</v>
      </c>
      <c r="M80">
        <f t="shared" si="20"/>
        <v>3.3081377150432849</v>
      </c>
      <c r="AD80" s="24">
        <f>pH!EC95</f>
        <v>5.6239835550090564</v>
      </c>
      <c r="AF80" s="14">
        <f t="shared" si="22"/>
        <v>7.3082055931779859</v>
      </c>
      <c r="AG80" s="14">
        <f t="shared" si="22"/>
        <v>4.0127550346890413</v>
      </c>
      <c r="AH80" s="14">
        <f t="shared" si="22"/>
        <v>3.311173167385185</v>
      </c>
      <c r="AL80" s="24">
        <f>pH!ED95</f>
        <v>5.7831289304895375</v>
      </c>
      <c r="AN80" s="14">
        <f t="shared" si="23"/>
        <v>7.2952806435148343</v>
      </c>
      <c r="AO80" s="14">
        <f t="shared" si="23"/>
        <v>4.011959185409113</v>
      </c>
      <c r="AP80" s="14">
        <f t="shared" si="23"/>
        <v>3.3065927478402353</v>
      </c>
      <c r="AS80" s="24">
        <f>pH!EE95</f>
        <v>5.7227281307850264</v>
      </c>
      <c r="AU80" s="14">
        <f t="shared" si="21"/>
        <v>7.3011623432897848</v>
      </c>
      <c r="AV80" s="14">
        <f>(AV$18+AV$17*10^($AU$13-$AS80)+AV$16*10^($AU$13+$AU$12-2*$AS80)+AV$15*10^($AU$13+$AU$12+$AU$11-3*$AS80))/(1+10^($AU$13-$AS80)+10^($AU$13+$AU$12-2*$AS80)+10^($AU$13+$AU$12+$AU$11-3*$AS80))</f>
        <v>4.0129658011211902</v>
      </c>
      <c r="AW80" s="14">
        <f t="shared" si="21"/>
        <v>3.3088054746923192</v>
      </c>
    </row>
    <row r="81" spans="1:49">
      <c r="A81" s="8"/>
      <c r="B81" s="8">
        <f>pH!A96</f>
        <v>77</v>
      </c>
      <c r="C81" s="8">
        <f>pH!B96</f>
        <v>22.5390625</v>
      </c>
      <c r="D81" s="8">
        <f>pH!D96</f>
        <v>5.9627613433188431</v>
      </c>
      <c r="E81" s="8"/>
      <c r="F81" s="8">
        <f>pH!AG96</f>
        <v>7.2598719999999997</v>
      </c>
      <c r="G81" s="8">
        <f>pH!AH96</f>
        <v>4.0042479999999996</v>
      </c>
      <c r="H81" s="8">
        <f>pH!AI96</f>
        <v>3.263992</v>
      </c>
      <c r="K81">
        <f t="shared" si="20"/>
        <v>7.2577192201283252</v>
      </c>
      <c r="L81">
        <f t="shared" si="20"/>
        <v>4.0074648322935165</v>
      </c>
      <c r="M81">
        <f t="shared" si="20"/>
        <v>3.2927062863200671</v>
      </c>
      <c r="AD81" s="24">
        <f>pH!EC96</f>
        <v>5.9950343428223354</v>
      </c>
      <c r="AF81" s="14">
        <f t="shared" si="22"/>
        <v>7.2499712412972652</v>
      </c>
      <c r="AG81" s="14">
        <f t="shared" si="22"/>
        <v>4.0052427915501969</v>
      </c>
      <c r="AH81" s="14">
        <f t="shared" si="22"/>
        <v>3.2894077886953021</v>
      </c>
      <c r="AL81" s="24">
        <f>pH!ED96</f>
        <v>5.9950954381666506</v>
      </c>
      <c r="AN81" s="14">
        <f t="shared" si="23"/>
        <v>7.2611988346426308</v>
      </c>
      <c r="AO81" s="14">
        <f t="shared" si="23"/>
        <v>4.007286788362169</v>
      </c>
      <c r="AP81" s="14">
        <f t="shared" si="23"/>
        <v>3.2937283248699205</v>
      </c>
      <c r="AS81" s="24">
        <f>pH!EE96</f>
        <v>6.0198671083255721</v>
      </c>
      <c r="AU81" s="14">
        <f t="shared" si="21"/>
        <v>7.2534824167614698</v>
      </c>
      <c r="AV81" s="14">
        <f t="shared" si="21"/>
        <v>4.0061407256176755</v>
      </c>
      <c r="AW81" s="14">
        <f t="shared" si="21"/>
        <v>3.2907424198262283</v>
      </c>
    </row>
    <row r="82" spans="1:49">
      <c r="A82" s="8"/>
      <c r="B82" s="8">
        <f>pH!A97</f>
        <v>78</v>
      </c>
      <c r="C82" s="8">
        <f>pH!B97</f>
        <v>22.7421875</v>
      </c>
      <c r="D82" s="8">
        <f>pH!D97</f>
        <v>6.290337188726431</v>
      </c>
      <c r="E82" s="8"/>
      <c r="F82" s="8">
        <f>pH!AG97</f>
        <v>7.2060219999999999</v>
      </c>
      <c r="G82" s="8">
        <f>pH!AH97</f>
        <v>3.9993339999999997</v>
      </c>
      <c r="H82" s="8">
        <f>pH!AI97</f>
        <v>3.252427</v>
      </c>
      <c r="K82">
        <f t="shared" si="20"/>
        <v>7.1941784640065976</v>
      </c>
      <c r="L82">
        <f t="shared" si="20"/>
        <v>3.9987871108369193</v>
      </c>
      <c r="M82">
        <f t="shared" si="20"/>
        <v>3.2687888719014522</v>
      </c>
      <c r="AD82" s="24">
        <f>pH!EC97</f>
        <v>6.1928594640000014</v>
      </c>
      <c r="AF82" s="14">
        <f t="shared" si="22"/>
        <v>7.2117564402772327</v>
      </c>
      <c r="AG82" s="14">
        <f t="shared" si="22"/>
        <v>4.000262477627782</v>
      </c>
      <c r="AH82" s="14">
        <f t="shared" si="22"/>
        <v>3.2750983365740671</v>
      </c>
      <c r="AL82" s="24">
        <f>pH!ED97</f>
        <v>6.4038519499770965</v>
      </c>
      <c r="AN82" s="14">
        <f t="shared" si="23"/>
        <v>7.1817667606212927</v>
      </c>
      <c r="AO82" s="14">
        <f t="shared" si="23"/>
        <v>3.9962105806002342</v>
      </c>
      <c r="AP82" s="14">
        <f t="shared" si="23"/>
        <v>3.2636543888926477</v>
      </c>
      <c r="AS82" s="24">
        <f>pH!EE97</f>
        <v>6.2528200913024401</v>
      </c>
      <c r="AU82" s="14">
        <f t="shared" si="21"/>
        <v>7.2083968888699568</v>
      </c>
      <c r="AV82" s="14">
        <f t="shared" si="21"/>
        <v>3.9996186962699256</v>
      </c>
      <c r="AW82" s="14">
        <f t="shared" si="21"/>
        <v>3.2736277894501193</v>
      </c>
    </row>
    <row r="83" spans="1:49">
      <c r="A83" s="8"/>
      <c r="B83" s="8">
        <f>pH!A98</f>
        <v>79</v>
      </c>
      <c r="C83" s="8">
        <f>pH!B98</f>
        <v>22.9453125</v>
      </c>
      <c r="D83" s="8">
        <f>pH!D98</f>
        <v>6.4737083137913753</v>
      </c>
      <c r="E83" s="8"/>
      <c r="F83" s="8">
        <f>pH!AG98</f>
        <v>7.1628380000000007</v>
      </c>
      <c r="G83" s="8">
        <f>pH!AH98</f>
        <v>3.985509</v>
      </c>
      <c r="H83" s="8">
        <f>pH!AI98</f>
        <v>3.2603979999999999</v>
      </c>
      <c r="K83">
        <f t="shared" si="20"/>
        <v>7.1585410438662613</v>
      </c>
      <c r="L83">
        <f t="shared" si="20"/>
        <v>3.9937775245857559</v>
      </c>
      <c r="M83">
        <f t="shared" si="20"/>
        <v>3.2553071728109719</v>
      </c>
      <c r="AD83" s="24">
        <f>pH!EC98</f>
        <v>6.5337558231594182</v>
      </c>
      <c r="AF83" s="14">
        <f t="shared" si="22"/>
        <v>7.146002462594125</v>
      </c>
      <c r="AG83" s="14">
        <f t="shared" si="22"/>
        <v>3.9914134931173715</v>
      </c>
      <c r="AH83" s="14">
        <f t="shared" si="22"/>
        <v>3.2503447348582948</v>
      </c>
      <c r="AL83" s="24">
        <f>pH!ED98</f>
        <v>6.4544501083292234</v>
      </c>
      <c r="AN83" s="14">
        <f t="shared" si="23"/>
        <v>7.1718262833119599</v>
      </c>
      <c r="AO83" s="14">
        <f t="shared" si="23"/>
        <v>3.9947871031212885</v>
      </c>
      <c r="AP83" s="14">
        <f t="shared" si="23"/>
        <v>3.259873189321985</v>
      </c>
      <c r="AS83" s="24">
        <f>pH!EE98</f>
        <v>6.5309320030003928</v>
      </c>
      <c r="AU83" s="14">
        <f t="shared" si="21"/>
        <v>7.1539659202943247</v>
      </c>
      <c r="AV83" s="14">
        <f t="shared" si="21"/>
        <v>3.9915242945908531</v>
      </c>
      <c r="AW83" s="14">
        <f t="shared" si="21"/>
        <v>3.2528613704657077</v>
      </c>
    </row>
    <row r="84" spans="1:49">
      <c r="A84" s="8"/>
      <c r="B84" s="8">
        <f>pH!A99</f>
        <v>80</v>
      </c>
      <c r="C84" s="8">
        <f>pH!B99</f>
        <v>23.1484375</v>
      </c>
      <c r="D84" s="8">
        <f>pH!D99</f>
        <v>6.7279512873772989</v>
      </c>
      <c r="E84" s="8"/>
      <c r="F84" s="8">
        <f>pH!AG99</f>
        <v>7.1058560000000002</v>
      </c>
      <c r="G84" s="8">
        <f>pH!AH99</f>
        <v>3.9849600000000001</v>
      </c>
      <c r="H84" s="8">
        <f>pH!AI99</f>
        <v>3.2473350000000001</v>
      </c>
      <c r="K84">
        <f t="shared" si="20"/>
        <v>7.1154657010109164</v>
      </c>
      <c r="L84">
        <f t="shared" si="20"/>
        <v>3.9873543233571009</v>
      </c>
      <c r="M84">
        <f t="shared" si="20"/>
        <v>3.2388393208500181</v>
      </c>
      <c r="AD84" s="24">
        <f>pH!EC99</f>
        <v>6.791656279087535</v>
      </c>
      <c r="AF84" s="14">
        <f t="shared" ref="AF84:AH103" si="24">(AF$18+AF$17*10^($AF$13-$AD84)+AF$16*10^($AF$13+$AF$12-2*$AD84)+AF$15*10^($AF$13+$AF$12+$AF$11-3*$AD84))/(1+10^($AF$13-$AD84)+10^($AF$13+$AF$12-2*$AD84)+10^($AF$13+$AF$12+$AF$11-3*$AD84))</f>
        <v>7.1051991204977041</v>
      </c>
      <c r="AG84" s="14">
        <f t="shared" si="24"/>
        <v>3.9853962961736964</v>
      </c>
      <c r="AH84" s="14">
        <f t="shared" si="24"/>
        <v>3.234737880608745</v>
      </c>
      <c r="AL84" s="24">
        <f>pH!ED99</f>
        <v>6.8534352372836587</v>
      </c>
      <c r="AN84" s="14">
        <f t="shared" ref="AN84:AP103" si="25">(AN$18+AN$17*10^($AN$13-$AL84)+AN$16*10^($AN$13+$AN$12-2*$AL84)+AN$15*10^($AN$13+$AN$12+$AN$11-3*$AL84))/(1+10^($AN$13-$AL84)+10^($AN$13+$AN$12-2*$AL84)+10^($AN$13+$AN$12+$AN$11-3*$AL84))</f>
        <v>7.1040417136869936</v>
      </c>
      <c r="AO84" s="14">
        <f t="shared" si="25"/>
        <v>3.9843976325933594</v>
      </c>
      <c r="AP84" s="14">
        <f t="shared" si="25"/>
        <v>3.2337698998661781</v>
      </c>
      <c r="AS84" s="24">
        <f>pH!EE99</f>
        <v>6.8480777751215705</v>
      </c>
      <c r="AU84" s="14">
        <f t="shared" si="21"/>
        <v>7.1025834163126884</v>
      </c>
      <c r="AV84" s="14">
        <f t="shared" si="21"/>
        <v>3.983207626292407</v>
      </c>
      <c r="AW84" s="14">
        <f t="shared" si="21"/>
        <v>3.2329414368433782</v>
      </c>
    </row>
    <row r="85" spans="1:49">
      <c r="A85" s="8"/>
      <c r="B85" s="8">
        <f>pH!A100</f>
        <v>81</v>
      </c>
      <c r="C85" s="8">
        <f>pH!B100</f>
        <v>23.3515625</v>
      </c>
      <c r="D85" s="8">
        <f>pH!D100</f>
        <v>6.9494427536042442</v>
      </c>
      <c r="E85" s="8"/>
      <c r="F85" s="8">
        <f>pH!AG100</f>
        <v>7.0755819999999998</v>
      </c>
      <c r="G85" s="8">
        <f>pH!AH100</f>
        <v>3.9797340000000001</v>
      </c>
      <c r="H85" s="8">
        <f>pH!AI100</f>
        <v>3.2372870000000002</v>
      </c>
      <c r="K85">
        <f t="shared" si="20"/>
        <v>7.0865820356673028</v>
      </c>
      <c r="L85">
        <f t="shared" si="20"/>
        <v>3.9824069975510192</v>
      </c>
      <c r="M85">
        <f t="shared" si="20"/>
        <v>3.2274975468428204</v>
      </c>
      <c r="AD85" s="24">
        <f>pH!EC100</f>
        <v>6.9165306777607602</v>
      </c>
      <c r="AF85" s="14">
        <f t="shared" si="24"/>
        <v>7.0894687759829589</v>
      </c>
      <c r="AG85" s="14">
        <f t="shared" si="24"/>
        <v>3.9827540094534188</v>
      </c>
      <c r="AH85" s="14">
        <f t="shared" si="24"/>
        <v>3.228570489922713</v>
      </c>
      <c r="AL85" s="24">
        <f>pH!ED100</f>
        <v>6.937792475166539</v>
      </c>
      <c r="AN85" s="14">
        <f t="shared" si="25"/>
        <v>7.0929753823192723</v>
      </c>
      <c r="AO85" s="14">
        <f t="shared" si="25"/>
        <v>3.9824388591845317</v>
      </c>
      <c r="AP85" s="14">
        <f t="shared" si="25"/>
        <v>3.229385715057457</v>
      </c>
      <c r="AS85" s="24">
        <f>pH!EE100</f>
        <v>6.9901237944255037</v>
      </c>
      <c r="AU85" s="14">
        <f t="shared" si="21"/>
        <v>7.0850251083910605</v>
      </c>
      <c r="AV85" s="14">
        <f t="shared" si="21"/>
        <v>3.9798992505641371</v>
      </c>
      <c r="AW85" s="14">
        <f t="shared" si="21"/>
        <v>3.2259161702624466</v>
      </c>
    </row>
    <row r="86" spans="1:49">
      <c r="A86" s="8"/>
      <c r="B86" s="8">
        <f>pH!A101</f>
        <v>82</v>
      </c>
      <c r="C86" s="8">
        <f>pH!B101</f>
        <v>23.5546875</v>
      </c>
      <c r="D86" s="8">
        <f>pH!D101</f>
        <v>7.188373758474496</v>
      </c>
      <c r="E86" s="8"/>
      <c r="F86" s="8">
        <f>pH!AG101</f>
        <v>7.0618970000000001</v>
      </c>
      <c r="G86" s="8">
        <f>pH!AH101</f>
        <v>3.9721469999999997</v>
      </c>
      <c r="H86" s="8">
        <f>pH!AI101</f>
        <v>3.2258419999999997</v>
      </c>
      <c r="K86">
        <f t="shared" si="20"/>
        <v>7.0643455544415161</v>
      </c>
      <c r="L86">
        <f t="shared" si="20"/>
        <v>3.9773743523596985</v>
      </c>
      <c r="M86">
        <f t="shared" si="20"/>
        <v>3.2181937668427554</v>
      </c>
      <c r="AD86" s="24">
        <f>pH!EC101</f>
        <v>7.1268376361395545</v>
      </c>
      <c r="AF86" s="14">
        <f t="shared" si="24"/>
        <v>7.0687316035641432</v>
      </c>
      <c r="AG86" s="14">
        <f t="shared" si="24"/>
        <v>3.9784893051675376</v>
      </c>
      <c r="AH86" s="14">
        <f t="shared" si="24"/>
        <v>3.2200751069810059</v>
      </c>
      <c r="AL86" s="24">
        <f>pH!ED101</f>
        <v>7.1528532523586197</v>
      </c>
      <c r="AN86" s="14">
        <f t="shared" si="25"/>
        <v>7.0701434514938617</v>
      </c>
      <c r="AO86" s="14">
        <f t="shared" si="25"/>
        <v>3.9776442768049778</v>
      </c>
      <c r="AP86" s="14">
        <f t="shared" si="25"/>
        <v>3.2199886903038739</v>
      </c>
      <c r="AS86" s="24">
        <f>pH!EE101</f>
        <v>7.1818196900365319</v>
      </c>
      <c r="AU86" s="14">
        <f t="shared" si="21"/>
        <v>7.0665177066904805</v>
      </c>
      <c r="AV86" s="14">
        <f t="shared" si="21"/>
        <v>3.9756140304245946</v>
      </c>
      <c r="AW86" s="14">
        <f t="shared" si="21"/>
        <v>3.2181377936631517</v>
      </c>
    </row>
    <row r="87" spans="1:49">
      <c r="A87" s="8"/>
      <c r="B87" s="8">
        <f>pH!A102</f>
        <v>83</v>
      </c>
      <c r="C87" s="8">
        <f>pH!B102</f>
        <v>23.7578125</v>
      </c>
      <c r="D87" s="8">
        <f>pH!D102</f>
        <v>7.4617197355885168</v>
      </c>
      <c r="E87" s="8"/>
      <c r="F87" s="8">
        <f>pH!AG102</f>
        <v>7.0503860000000005</v>
      </c>
      <c r="G87" s="8">
        <f>pH!AH102</f>
        <v>3.9683440000000001</v>
      </c>
      <c r="H87" s="8">
        <f>pH!AI102</f>
        <v>3.2169120000000002</v>
      </c>
      <c r="K87">
        <f t="shared" si="20"/>
        <v>7.0476213722764482</v>
      </c>
      <c r="L87">
        <f t="shared" si="20"/>
        <v>3.9708547565890413</v>
      </c>
      <c r="M87">
        <f t="shared" si="20"/>
        <v>3.2099180446456339</v>
      </c>
      <c r="AD87" s="24">
        <f>pH!EC102</f>
        <v>7.4318461706279892</v>
      </c>
      <c r="AF87" s="14">
        <f t="shared" si="24"/>
        <v>7.0488961150199936</v>
      </c>
      <c r="AG87" s="14">
        <f t="shared" si="24"/>
        <v>3.9716370422949501</v>
      </c>
      <c r="AH87" s="14">
        <f t="shared" si="24"/>
        <v>3.210654033362907</v>
      </c>
      <c r="AL87" s="24">
        <f>pH!ED102</f>
        <v>7.4374785496243279</v>
      </c>
      <c r="AN87" s="14">
        <f t="shared" si="25"/>
        <v>7.0498116809601026</v>
      </c>
      <c r="AO87" s="14">
        <f t="shared" si="25"/>
        <v>3.9708270241785848</v>
      </c>
      <c r="AP87" s="14">
        <f t="shared" si="25"/>
        <v>3.2104314764998616</v>
      </c>
      <c r="AS87" s="24">
        <f>pH!EE102</f>
        <v>7.4277896092717031</v>
      </c>
      <c r="AU87" s="14">
        <f t="shared" si="21"/>
        <v>7.0498591844656175</v>
      </c>
      <c r="AV87" s="14">
        <f t="shared" si="21"/>
        <v>3.9696890411307515</v>
      </c>
      <c r="AW87" s="14">
        <f t="shared" si="21"/>
        <v>3.2101690270913421</v>
      </c>
    </row>
    <row r="88" spans="1:49">
      <c r="A88" s="8"/>
      <c r="B88" s="8">
        <f>pH!A103</f>
        <v>84</v>
      </c>
      <c r="C88" s="8">
        <f>pH!B103</f>
        <v>23.9609375</v>
      </c>
      <c r="D88" s="8">
        <f>pH!D103</f>
        <v>7.7214730472367981</v>
      </c>
      <c r="E88" s="8"/>
      <c r="F88" s="8">
        <f>pH!AG103</f>
        <v>7.0375259999999997</v>
      </c>
      <c r="G88" s="8">
        <f>pH!AH103</f>
        <v>3.962596</v>
      </c>
      <c r="H88" s="8">
        <f>pH!AI103</f>
        <v>3.208383</v>
      </c>
      <c r="K88">
        <f t="shared" si="20"/>
        <v>7.0370414402947432</v>
      </c>
      <c r="L88">
        <f t="shared" si="20"/>
        <v>3.9620739785123615</v>
      </c>
      <c r="M88">
        <f t="shared" si="20"/>
        <v>3.2025060301906194</v>
      </c>
      <c r="AD88" s="24">
        <f>pH!EC103</f>
        <v>7.7062242044999598</v>
      </c>
      <c r="AF88" s="14">
        <f t="shared" si="24"/>
        <v>7.0375511540998836</v>
      </c>
      <c r="AG88" s="14">
        <f t="shared" si="24"/>
        <v>3.9627821244052117</v>
      </c>
      <c r="AH88" s="14">
        <f t="shared" si="24"/>
        <v>3.2029605055537078</v>
      </c>
      <c r="AL88" s="24">
        <f>pH!ED103</f>
        <v>7.7838931406143308</v>
      </c>
      <c r="AN88" s="14">
        <f t="shared" si="25"/>
        <v>7.0345446328879655</v>
      </c>
      <c r="AO88" s="14">
        <f t="shared" si="25"/>
        <v>3.9586779015465074</v>
      </c>
      <c r="AP88" s="14">
        <f t="shared" si="25"/>
        <v>3.1999736276487734</v>
      </c>
      <c r="AS88" s="24">
        <f>pH!EE103</f>
        <v>7.6828674687973324</v>
      </c>
      <c r="AU88" s="14">
        <f t="shared" si="21"/>
        <v>7.0382224027116633</v>
      </c>
      <c r="AV88" s="14">
        <f t="shared" si="21"/>
        <v>3.9615508431548747</v>
      </c>
      <c r="AW88" s="14">
        <f t="shared" si="21"/>
        <v>3.2027314152017445</v>
      </c>
    </row>
    <row r="89" spans="1:49">
      <c r="A89" s="8"/>
      <c r="B89" s="8">
        <f>pH!A104</f>
        <v>85</v>
      </c>
      <c r="C89" s="8">
        <f>pH!B104</f>
        <v>24.1640625</v>
      </c>
      <c r="D89" s="8">
        <f>pH!D104</f>
        <v>7.9973123804631987</v>
      </c>
      <c r="E89" s="8"/>
      <c r="F89" s="8">
        <f>pH!AG104</f>
        <v>7.0292500000000002</v>
      </c>
      <c r="G89" s="8">
        <f>pH!AH104</f>
        <v>3.9431639999999999</v>
      </c>
      <c r="H89" s="8">
        <f>pH!AI104</f>
        <v>3.198868</v>
      </c>
      <c r="K89">
        <f t="shared" ref="K89:M124" si="26">(K$15+K$16*10^($D89-$K$11)+K$17*10^(2*$D89-$K$11-$K$12)+K$18*10^(3*$D89-$K$11-$K$12-$K$13))/(1+10^($D89-$K$11)+10^(2*$D89-$K$11-$K$12)+10^(3*$D89-$K$11-$K$12-$K$13))</f>
        <v>7.0282022793564058</v>
      </c>
      <c r="L89">
        <f t="shared" si="26"/>
        <v>3.947015025311952</v>
      </c>
      <c r="M89">
        <f t="shared" si="26"/>
        <v>3.1927033943415348</v>
      </c>
      <c r="AD89" s="24">
        <f>pH!EC104</f>
        <v>7.9958504483725639</v>
      </c>
      <c r="AF89" s="14">
        <f t="shared" si="24"/>
        <v>7.0283395857071858</v>
      </c>
      <c r="AG89" s="14">
        <f t="shared" si="24"/>
        <v>3.947288054664488</v>
      </c>
      <c r="AH89" s="14">
        <f t="shared" si="24"/>
        <v>3.1928354233938565</v>
      </c>
      <c r="AL89" s="24">
        <f>pH!ED104</f>
        <v>7.9447209649486989</v>
      </c>
      <c r="AN89" s="14">
        <f t="shared" si="25"/>
        <v>7.0291169715339343</v>
      </c>
      <c r="AO89" s="14">
        <f t="shared" si="25"/>
        <v>3.9500287097400637</v>
      </c>
      <c r="AP89" s="14">
        <f t="shared" si="25"/>
        <v>3.1942346337690783</v>
      </c>
      <c r="AS89" s="24">
        <f>pH!EE104</f>
        <v>7.9606211777276918</v>
      </c>
      <c r="AU89" s="14">
        <f t="shared" ref="AU89:AW124" si="27">(AU$18+AU$17*10^($AU$13-$AS89)+AU$16*10^($AU$13+$AU$12-2*$AS89)+AU$15*10^($AU$13+$AU$12+$AU$11-3*$AS89))/(1+10^($AU$13-$AS89)+10^($AU$13+$AU$12-2*$AS89)+10^($AU$13+$AU$12+$AU$11-3*$AS89))</f>
        <v>7.0287502048790236</v>
      </c>
      <c r="AV89" s="14">
        <f t="shared" si="27"/>
        <v>3.9476381438717767</v>
      </c>
      <c r="AW89" s="14">
        <f t="shared" si="27"/>
        <v>3.1932675260907968</v>
      </c>
    </row>
    <row r="90" spans="1:49">
      <c r="A90" s="8"/>
      <c r="B90" s="8">
        <f>pH!A105</f>
        <v>86</v>
      </c>
      <c r="C90" s="8">
        <f>pH!B105</f>
        <v>24.3671875</v>
      </c>
      <c r="D90" s="8">
        <f>pH!D105</f>
        <v>8.2434192216220428</v>
      </c>
      <c r="E90" s="8"/>
      <c r="F90" s="8">
        <f>pH!AG105</f>
        <v>7.023434</v>
      </c>
      <c r="G90" s="8">
        <f>pH!AH105</f>
        <v>3.9318500000000003</v>
      </c>
      <c r="H90" s="8">
        <f>pH!AI105</f>
        <v>3.1905540000000001</v>
      </c>
      <c r="K90">
        <f t="shared" si="26"/>
        <v>7.0201208576612917</v>
      </c>
      <c r="L90">
        <f t="shared" si="26"/>
        <v>3.9251424705004108</v>
      </c>
      <c r="M90">
        <f t="shared" si="26"/>
        <v>3.1799525471368364</v>
      </c>
      <c r="AD90" s="24">
        <f>pH!EC105</f>
        <v>8.373632822207993</v>
      </c>
      <c r="AF90" s="14">
        <f t="shared" si="24"/>
        <v>7.0153270766113263</v>
      </c>
      <c r="AG90" s="14">
        <f t="shared" si="24"/>
        <v>3.9093581011654646</v>
      </c>
      <c r="AH90" s="14">
        <f t="shared" si="24"/>
        <v>3.1710401851292405</v>
      </c>
      <c r="AL90" s="24">
        <f>pH!ED105</f>
        <v>8.3728249641201646</v>
      </c>
      <c r="AN90" s="14">
        <f t="shared" si="25"/>
        <v>7.0142450330473114</v>
      </c>
      <c r="AO90" s="14">
        <f t="shared" si="25"/>
        <v>3.909474597773547</v>
      </c>
      <c r="AP90" s="14">
        <f t="shared" si="25"/>
        <v>3.1706423445143104</v>
      </c>
      <c r="AS90" s="24">
        <f>pH!EE105</f>
        <v>8.1988351069767731</v>
      </c>
      <c r="AU90" s="14">
        <f t="shared" si="27"/>
        <v>7.0209895000108125</v>
      </c>
      <c r="AV90" s="14">
        <f t="shared" si="27"/>
        <v>3.9284079948427055</v>
      </c>
      <c r="AW90" s="14">
        <f t="shared" si="27"/>
        <v>3.1818498426091701</v>
      </c>
    </row>
    <row r="91" spans="1:49">
      <c r="A91" s="8"/>
      <c r="B91" s="8">
        <f>pH!A106</f>
        <v>87</v>
      </c>
      <c r="C91" s="8">
        <f>pH!B106</f>
        <v>24.5703125</v>
      </c>
      <c r="D91" s="8">
        <f>pH!D106</f>
        <v>8.447488204257418</v>
      </c>
      <c r="E91" s="8"/>
      <c r="F91" s="8">
        <f>pH!AG106</f>
        <v>7.0128770000000005</v>
      </c>
      <c r="G91" s="8">
        <f>pH!AH106</f>
        <v>3.9056410000000001</v>
      </c>
      <c r="H91" s="8">
        <f>pH!AI106</f>
        <v>3.1590410000000002</v>
      </c>
      <c r="K91">
        <f t="shared" si="26"/>
        <v>7.0120158273466524</v>
      </c>
      <c r="L91">
        <f t="shared" si="26"/>
        <v>3.8982868621174567</v>
      </c>
      <c r="M91">
        <f t="shared" si="26"/>
        <v>3.1648649424156221</v>
      </c>
      <c r="AD91" s="24">
        <f>pH!EC106</f>
        <v>8.4408173117788365</v>
      </c>
      <c r="AF91" s="14">
        <f t="shared" si="24"/>
        <v>7.0124922101285323</v>
      </c>
      <c r="AG91" s="14">
        <f t="shared" si="24"/>
        <v>3.8996354853790742</v>
      </c>
      <c r="AH91" s="14">
        <f t="shared" si="24"/>
        <v>3.1656104081798131</v>
      </c>
      <c r="AL91" s="24">
        <f>pH!ED106</f>
        <v>8.327265643029282</v>
      </c>
      <c r="AN91" s="14">
        <f t="shared" si="25"/>
        <v>7.0160450401822123</v>
      </c>
      <c r="AO91" s="14">
        <f t="shared" si="25"/>
        <v>3.9153861597137616</v>
      </c>
      <c r="AP91" s="14">
        <f t="shared" si="25"/>
        <v>3.1739660366424189</v>
      </c>
      <c r="AS91" s="24">
        <f>pH!EE106</f>
        <v>8.3590338983781063</v>
      </c>
      <c r="AU91" s="14">
        <f t="shared" si="27"/>
        <v>7.0150764957659764</v>
      </c>
      <c r="AV91" s="14">
        <f t="shared" si="27"/>
        <v>3.909970416897977</v>
      </c>
      <c r="AW91" s="14">
        <f t="shared" si="27"/>
        <v>3.1713793694178674</v>
      </c>
    </row>
    <row r="92" spans="1:49">
      <c r="A92" s="8"/>
      <c r="B92" s="8">
        <f>pH!A107</f>
        <v>88</v>
      </c>
      <c r="C92" s="8">
        <f>pH!B107</f>
        <v>24.7734375</v>
      </c>
      <c r="D92" s="8">
        <f>pH!D107</f>
        <v>8.6322052388221469</v>
      </c>
      <c r="E92" s="8"/>
      <c r="F92" s="8">
        <f>pH!AG107</f>
        <v>7.0043859999999993</v>
      </c>
      <c r="G92" s="8">
        <f>pH!AH107</f>
        <v>3.864401</v>
      </c>
      <c r="H92" s="8">
        <f>pH!AI107</f>
        <v>3.1381920000000001</v>
      </c>
      <c r="K92">
        <f t="shared" si="26"/>
        <v>7.002944870695976</v>
      </c>
      <c r="L92">
        <f t="shared" si="26"/>
        <v>3.8656265415830231</v>
      </c>
      <c r="M92">
        <f t="shared" si="26"/>
        <v>3.1467619130472748</v>
      </c>
      <c r="AD92" s="24">
        <f>pH!EC107</f>
        <v>8.5020443067637164</v>
      </c>
      <c r="AF92" s="14">
        <f t="shared" si="24"/>
        <v>7.0097153938736012</v>
      </c>
      <c r="AG92" s="14">
        <f t="shared" si="24"/>
        <v>3.8898534683908101</v>
      </c>
      <c r="AH92" s="14">
        <f t="shared" si="24"/>
        <v>3.1601710955913833</v>
      </c>
      <c r="AL92" s="24">
        <f>pH!ED107</f>
        <v>8.6444410076956917</v>
      </c>
      <c r="AN92" s="14">
        <f t="shared" si="25"/>
        <v>7.0015375158936699</v>
      </c>
      <c r="AO92" s="14">
        <f t="shared" si="25"/>
        <v>3.8642475073224181</v>
      </c>
      <c r="AP92" s="14">
        <f t="shared" si="25"/>
        <v>3.1455475687035399</v>
      </c>
      <c r="AS92" s="24">
        <f>pH!EE107</f>
        <v>8.5893658126034218</v>
      </c>
      <c r="AU92" s="14">
        <f t="shared" si="27"/>
        <v>7.004688058041757</v>
      </c>
      <c r="AV92" s="14">
        <f t="shared" si="27"/>
        <v>3.8735730468207916</v>
      </c>
      <c r="AW92" s="14">
        <f t="shared" si="27"/>
        <v>3.1511104191025687</v>
      </c>
    </row>
    <row r="93" spans="1:49">
      <c r="A93" s="8"/>
      <c r="B93" s="8">
        <f>pH!A108</f>
        <v>89</v>
      </c>
      <c r="C93" s="8">
        <f>pH!B108</f>
        <v>24.9765625</v>
      </c>
      <c r="D93" s="8">
        <f>pH!D108</f>
        <v>8.8159299275393241</v>
      </c>
      <c r="E93" s="8"/>
      <c r="F93" s="8">
        <f>pH!AG108</f>
        <v>6.987692</v>
      </c>
      <c r="G93" s="8">
        <f>pH!AH108</f>
        <v>3.8154669999999999</v>
      </c>
      <c r="H93" s="8">
        <f>pH!AI108</f>
        <v>3.112803</v>
      </c>
      <c r="K93">
        <f t="shared" si="26"/>
        <v>6.992083226571741</v>
      </c>
      <c r="L93">
        <f t="shared" si="26"/>
        <v>3.8249884367182836</v>
      </c>
      <c r="M93">
        <f t="shared" si="26"/>
        <v>3.1243698092410024</v>
      </c>
      <c r="AD93" s="24">
        <f>pH!EC108</f>
        <v>8.8516704796937766</v>
      </c>
      <c r="AF93" s="14">
        <f t="shared" si="24"/>
        <v>6.9899809500699721</v>
      </c>
      <c r="AG93" s="14">
        <f t="shared" si="24"/>
        <v>3.816688548704251</v>
      </c>
      <c r="AH93" s="14">
        <f t="shared" si="24"/>
        <v>3.1198121322667567</v>
      </c>
      <c r="AL93" s="24">
        <f>pH!ED108</f>
        <v>8.8613394697883408</v>
      </c>
      <c r="AN93" s="14">
        <f t="shared" si="25"/>
        <v>6.988659795524363</v>
      </c>
      <c r="AO93" s="14">
        <f t="shared" si="25"/>
        <v>3.8155083356309549</v>
      </c>
      <c r="AP93" s="14">
        <f t="shared" si="25"/>
        <v>3.11876012381025</v>
      </c>
      <c r="AS93" s="24">
        <f>pH!EE108</f>
        <v>8.8390779604565548</v>
      </c>
      <c r="AU93" s="14">
        <f t="shared" si="27"/>
        <v>6.9903067522044369</v>
      </c>
      <c r="AV93" s="14">
        <f t="shared" si="27"/>
        <v>3.8197875910995385</v>
      </c>
      <c r="AW93" s="14">
        <f t="shared" si="27"/>
        <v>3.1214610013616912</v>
      </c>
    </row>
    <row r="94" spans="1:49">
      <c r="A94" s="8"/>
      <c r="B94" s="8">
        <f>pH!A109</f>
        <v>90</v>
      </c>
      <c r="C94" s="8">
        <f>pH!B109</f>
        <v>25.1796875</v>
      </c>
      <c r="D94" s="8">
        <f>pH!D109</f>
        <v>8.9926948969671638</v>
      </c>
      <c r="E94" s="8"/>
      <c r="F94" s="8">
        <f>pH!AG109</f>
        <v>6.9806489999999997</v>
      </c>
      <c r="G94" s="8">
        <f>pH!AH109</f>
        <v>3.785927</v>
      </c>
      <c r="H94" s="8">
        <f>pH!AI109</f>
        <v>3.096549</v>
      </c>
      <c r="K94">
        <f t="shared" si="26"/>
        <v>6.9801477390671796</v>
      </c>
      <c r="L94">
        <f t="shared" si="26"/>
        <v>3.7794835827536462</v>
      </c>
      <c r="M94">
        <f t="shared" si="26"/>
        <v>3.0993670052090772</v>
      </c>
      <c r="AD94" s="24">
        <f>pH!EC109</f>
        <v>9.0576732713877171</v>
      </c>
      <c r="AF94" s="14">
        <f t="shared" si="24"/>
        <v>6.9757192567115229</v>
      </c>
      <c r="AG94" s="14">
        <f t="shared" si="24"/>
        <v>3.7621975803684826</v>
      </c>
      <c r="AH94" s="14">
        <f t="shared" si="24"/>
        <v>3.0898907381335987</v>
      </c>
      <c r="AL94" s="24">
        <f>pH!ED109</f>
        <v>8.9204738039305109</v>
      </c>
      <c r="AN94" s="14">
        <f t="shared" si="25"/>
        <v>6.984767085865796</v>
      </c>
      <c r="AO94" s="14">
        <f t="shared" si="25"/>
        <v>3.8005258976097265</v>
      </c>
      <c r="AP94" s="14">
        <f t="shared" si="25"/>
        <v>3.1105463195572502</v>
      </c>
      <c r="AS94" s="24">
        <f>pH!EE109</f>
        <v>9.0848399440876744</v>
      </c>
      <c r="AU94" s="14">
        <f t="shared" si="27"/>
        <v>6.9735100855955023</v>
      </c>
      <c r="AV94" s="14">
        <f t="shared" si="27"/>
        <v>3.7552445215846393</v>
      </c>
      <c r="AW94" s="14">
        <f t="shared" si="27"/>
        <v>3.0860252394541323</v>
      </c>
    </row>
    <row r="95" spans="1:49">
      <c r="A95" s="8"/>
      <c r="B95" s="8">
        <f>pH!A110</f>
        <v>91</v>
      </c>
      <c r="C95" s="8">
        <f>pH!B110</f>
        <v>25.3828125</v>
      </c>
      <c r="D95" s="8">
        <f>pH!D110</f>
        <v>9.1712469904670275</v>
      </c>
      <c r="E95" s="8"/>
      <c r="F95" s="8">
        <f>pH!AG110</f>
        <v>6.9704660000000001</v>
      </c>
      <c r="G95" s="8">
        <f>pH!AH110</f>
        <v>3.7508700000000004</v>
      </c>
      <c r="H95" s="8">
        <f>pH!AI110</f>
        <v>3.0652310000000003</v>
      </c>
      <c r="K95">
        <f t="shared" si="26"/>
        <v>6.9673019295851573</v>
      </c>
      <c r="L95">
        <f t="shared" si="26"/>
        <v>3.7300357894116618</v>
      </c>
      <c r="M95">
        <f t="shared" si="26"/>
        <v>3.0722364627445713</v>
      </c>
      <c r="AD95" s="24">
        <f>pH!EC110</f>
        <v>9.1166139387456884</v>
      </c>
      <c r="AF95" s="14">
        <f t="shared" si="24"/>
        <v>6.9714581294320901</v>
      </c>
      <c r="AG95" s="14">
        <f t="shared" si="24"/>
        <v>3.7458101756077067</v>
      </c>
      <c r="AH95" s="14">
        <f t="shared" si="24"/>
        <v>3.0809010366672682</v>
      </c>
      <c r="AL95" s="24">
        <f>pH!ED110</f>
        <v>9.2082395482325428</v>
      </c>
      <c r="AN95" s="14">
        <f t="shared" si="25"/>
        <v>6.9645723445313452</v>
      </c>
      <c r="AO95" s="14">
        <f t="shared" si="25"/>
        <v>3.7219315182879456</v>
      </c>
      <c r="AP95" s="14">
        <f t="shared" si="25"/>
        <v>3.0675293258393106</v>
      </c>
      <c r="AS95" s="24">
        <f>pH!EE110</f>
        <v>9.1805386406495746</v>
      </c>
      <c r="AU95" s="14">
        <f t="shared" si="27"/>
        <v>6.9666528123655986</v>
      </c>
      <c r="AV95" s="14">
        <f t="shared" si="27"/>
        <v>3.7286612753190678</v>
      </c>
      <c r="AW95" s="14">
        <f t="shared" si="27"/>
        <v>3.0714493205679161</v>
      </c>
    </row>
    <row r="96" spans="1:49">
      <c r="A96" s="8"/>
      <c r="B96" s="8">
        <f>pH!A111</f>
        <v>92</v>
      </c>
      <c r="C96" s="8">
        <f>pH!B111</f>
        <v>25.5859375</v>
      </c>
      <c r="D96" s="8">
        <f>pH!D111</f>
        <v>9.319342427495986</v>
      </c>
      <c r="E96" s="8"/>
      <c r="F96" s="8">
        <f>pH!AG111</f>
        <v>6.9584590000000004</v>
      </c>
      <c r="G96" s="8">
        <f>pH!AH111</f>
        <v>3.701692</v>
      </c>
      <c r="H96" s="8">
        <f>pH!AI111</f>
        <v>3.0529000000000002</v>
      </c>
      <c r="K96">
        <f t="shared" si="26"/>
        <v>6.9567381356830458</v>
      </c>
      <c r="L96">
        <f t="shared" si="26"/>
        <v>3.6891730699040512</v>
      </c>
      <c r="M96">
        <f t="shared" si="26"/>
        <v>3.0498324706854238</v>
      </c>
      <c r="AD96" s="24">
        <f>pH!EC111</f>
        <v>9.3399873411085412</v>
      </c>
      <c r="AF96" s="14">
        <f t="shared" si="24"/>
        <v>6.9554746921967574</v>
      </c>
      <c r="AG96" s="14">
        <f t="shared" si="24"/>
        <v>3.6840962799727675</v>
      </c>
      <c r="AH96" s="14">
        <f t="shared" si="24"/>
        <v>3.0470663830962632</v>
      </c>
      <c r="AL96" s="24">
        <f>pH!ED111</f>
        <v>9.3007777758396735</v>
      </c>
      <c r="AN96" s="14">
        <f t="shared" si="25"/>
        <v>6.9580622734638089</v>
      </c>
      <c r="AO96" s="14">
        <f t="shared" si="25"/>
        <v>3.6964126061820957</v>
      </c>
      <c r="AP96" s="14">
        <f t="shared" si="25"/>
        <v>3.0535768146375304</v>
      </c>
      <c r="AS96" s="24">
        <f>pH!EE111</f>
        <v>9.2867921954570249</v>
      </c>
      <c r="AU96" s="14">
        <f t="shared" si="27"/>
        <v>6.9591062021201662</v>
      </c>
      <c r="AV96" s="14">
        <f t="shared" si="27"/>
        <v>3.6993155503595654</v>
      </c>
      <c r="AW96" s="14">
        <f t="shared" si="27"/>
        <v>3.0553659562761668</v>
      </c>
    </row>
    <row r="97" spans="1:49">
      <c r="A97" s="8"/>
      <c r="B97" s="8">
        <f>pH!A112</f>
        <v>93</v>
      </c>
      <c r="C97" s="8">
        <f>pH!B112</f>
        <v>25.7890625</v>
      </c>
      <c r="D97" s="8">
        <f>pH!D112</f>
        <v>9.4530993227109548</v>
      </c>
      <c r="E97" s="8"/>
      <c r="F97" s="8">
        <f>pH!AG112</f>
        <v>6.947597</v>
      </c>
      <c r="G97" s="8">
        <f>pH!AH112</f>
        <v>3.6603379999999999</v>
      </c>
      <c r="H97" s="8">
        <f>pH!AI112</f>
        <v>3.0204389999999997</v>
      </c>
      <c r="K97">
        <f t="shared" si="26"/>
        <v>6.947769219381426</v>
      </c>
      <c r="L97">
        <f t="shared" si="26"/>
        <v>3.6543919464147501</v>
      </c>
      <c r="M97">
        <f t="shared" si="26"/>
        <v>3.0307699498071412</v>
      </c>
      <c r="AD97" s="24">
        <f>pH!EC112</f>
        <v>9.4777148327709426</v>
      </c>
      <c r="AF97" s="14">
        <f t="shared" si="24"/>
        <v>6.9463490823154359</v>
      </c>
      <c r="AG97" s="14">
        <f t="shared" si="24"/>
        <v>3.6487463251475116</v>
      </c>
      <c r="AH97" s="14">
        <f t="shared" si="24"/>
        <v>3.0276950992386626</v>
      </c>
      <c r="AL97" s="24">
        <f>pH!ED112</f>
        <v>9.4885970522371572</v>
      </c>
      <c r="AN97" s="14">
        <f t="shared" si="25"/>
        <v>6.9456694775576917</v>
      </c>
      <c r="AO97" s="14">
        <f t="shared" si="25"/>
        <v>3.6476993344766093</v>
      </c>
      <c r="AP97" s="14">
        <f t="shared" si="25"/>
        <v>3.0269535115720467</v>
      </c>
      <c r="AS97" s="24">
        <f>pH!EE112</f>
        <v>9.4157027731935461</v>
      </c>
      <c r="AU97" s="14">
        <f t="shared" si="27"/>
        <v>6.9503355716907791</v>
      </c>
      <c r="AV97" s="14">
        <f t="shared" si="27"/>
        <v>3.6651250764619658</v>
      </c>
      <c r="AW97" s="14">
        <f t="shared" si="27"/>
        <v>3.0366341761047</v>
      </c>
    </row>
    <row r="98" spans="1:49">
      <c r="A98" s="8"/>
      <c r="B98" s="8">
        <f>pH!A113</f>
        <v>94</v>
      </c>
      <c r="C98" s="8">
        <f>pH!B113</f>
        <v>25.9921875</v>
      </c>
      <c r="D98" s="8">
        <f>pH!D113</f>
        <v>9.5800010598124388</v>
      </c>
      <c r="E98" s="8"/>
      <c r="F98" s="8">
        <f>pH!AG113</f>
        <v>6.9401219999999997</v>
      </c>
      <c r="G98" s="8">
        <f>pH!AH113</f>
        <v>3.6211220000000002</v>
      </c>
      <c r="H98" s="8">
        <f>pH!AI113</f>
        <v>3.0056790000000002</v>
      </c>
      <c r="K98">
        <f t="shared" si="26"/>
        <v>6.940069847592234</v>
      </c>
      <c r="L98">
        <f t="shared" si="26"/>
        <v>3.6244886889191772</v>
      </c>
      <c r="M98">
        <f t="shared" si="26"/>
        <v>3.0143845033877743</v>
      </c>
      <c r="AD98" s="24">
        <f>pH!EC113</f>
        <v>9.5401008530814746</v>
      </c>
      <c r="AF98" s="14">
        <f t="shared" si="24"/>
        <v>6.9425230862540674</v>
      </c>
      <c r="AG98" s="14">
        <f t="shared" si="24"/>
        <v>3.6339086230870516</v>
      </c>
      <c r="AH98" s="14">
        <f t="shared" si="24"/>
        <v>3.0195656136558968</v>
      </c>
      <c r="AL98" s="24">
        <f>pH!ED113</f>
        <v>9.5902217653102788</v>
      </c>
      <c r="AN98" s="14">
        <f t="shared" si="25"/>
        <v>6.9396695856176605</v>
      </c>
      <c r="AO98" s="14">
        <f t="shared" si="25"/>
        <v>3.6240689761718339</v>
      </c>
      <c r="AP98" s="14">
        <f t="shared" si="25"/>
        <v>3.0140424739375162</v>
      </c>
      <c r="AS98" s="24">
        <f>pH!EE113</f>
        <v>9.6019992185270251</v>
      </c>
      <c r="AU98" s="14">
        <f t="shared" si="27"/>
        <v>6.93898995252757</v>
      </c>
      <c r="AV98" s="14">
        <f t="shared" si="27"/>
        <v>3.6208014370009405</v>
      </c>
      <c r="AW98" s="14">
        <f t="shared" si="27"/>
        <v>3.0123583955316922</v>
      </c>
    </row>
    <row r="99" spans="1:49">
      <c r="A99" s="8"/>
      <c r="B99" s="8">
        <f>pH!A114</f>
        <v>95</v>
      </c>
      <c r="C99" s="8">
        <f>pH!B114</f>
        <v>26.1953125</v>
      </c>
      <c r="D99" s="8">
        <f>pH!D114</f>
        <v>9.7046237165682125</v>
      </c>
      <c r="E99" s="8"/>
      <c r="F99" s="8">
        <f>pH!AG114</f>
        <v>6.9336149999999996</v>
      </c>
      <c r="G99" s="8">
        <f>pH!AH114</f>
        <v>3.6080620000000003</v>
      </c>
      <c r="H99" s="8">
        <f>pH!AI114</f>
        <v>2.9998490000000002</v>
      </c>
      <c r="K99">
        <f t="shared" si="26"/>
        <v>6.9334440357575655</v>
      </c>
      <c r="L99">
        <f t="shared" si="26"/>
        <v>3.5987293106645386</v>
      </c>
      <c r="M99">
        <f t="shared" si="26"/>
        <v>3.0002717560277854</v>
      </c>
      <c r="AD99" s="24">
        <f>pH!EC114</f>
        <v>9.656680422642097</v>
      </c>
      <c r="AF99" s="14">
        <f t="shared" si="24"/>
        <v>6.9359855103585133</v>
      </c>
      <c r="AG99" s="14">
        <f t="shared" si="24"/>
        <v>3.6085366085375923</v>
      </c>
      <c r="AH99" s="14">
        <f t="shared" si="24"/>
        <v>3.0056659359337616</v>
      </c>
      <c r="AL99" s="24">
        <f>pH!ED114</f>
        <v>9.6737365780938838</v>
      </c>
      <c r="AN99" s="14">
        <f t="shared" si="25"/>
        <v>6.9351928251559221</v>
      </c>
      <c r="AO99" s="14">
        <f t="shared" si="25"/>
        <v>3.6064224932771136</v>
      </c>
      <c r="AP99" s="14">
        <f t="shared" si="25"/>
        <v>3.004402064481086</v>
      </c>
      <c r="AS99" s="24">
        <f>pH!EE114</f>
        <v>9.7083395232586955</v>
      </c>
      <c r="AU99" s="14">
        <f t="shared" si="27"/>
        <v>6.9334169590180359</v>
      </c>
      <c r="AV99" s="14">
        <f t="shared" si="27"/>
        <v>3.5990005852615248</v>
      </c>
      <c r="AW99" s="14">
        <f t="shared" si="27"/>
        <v>3.0004205193972808</v>
      </c>
    </row>
    <row r="100" spans="1:49">
      <c r="A100" s="8"/>
      <c r="B100" s="8">
        <f>pH!A115</f>
        <v>96</v>
      </c>
      <c r="C100" s="8">
        <f>pH!B115</f>
        <v>26.3984375</v>
      </c>
      <c r="D100" s="8">
        <f>pH!D115</f>
        <v>9.7830860437256106</v>
      </c>
      <c r="E100" s="8"/>
      <c r="F100" s="8">
        <f>pH!AG115</f>
        <v>6.9306049999999999</v>
      </c>
      <c r="G100" s="8">
        <f>pH!AH115</f>
        <v>3.5850949999999999</v>
      </c>
      <c r="H100" s="8">
        <f>pH!AI115</f>
        <v>2.9959979999999997</v>
      </c>
      <c r="K100">
        <f t="shared" si="26"/>
        <v>6.9297782512387514</v>
      </c>
      <c r="L100">
        <f t="shared" si="26"/>
        <v>3.5844693093888713</v>
      </c>
      <c r="M100">
        <f t="shared" si="26"/>
        <v>2.9924598296721547</v>
      </c>
      <c r="AD100" s="24">
        <f>pH!EC115</f>
        <v>9.8288158249779993</v>
      </c>
      <c r="AF100" s="14">
        <f t="shared" si="24"/>
        <v>6.9278988513171385</v>
      </c>
      <c r="AG100" s="14">
        <f t="shared" si="24"/>
        <v>3.5771261399227048</v>
      </c>
      <c r="AH100" s="14">
        <f t="shared" si="24"/>
        <v>2.98846032625059</v>
      </c>
      <c r="AL100" s="24">
        <f>pH!ED115</f>
        <v>9.8260132275388479</v>
      </c>
      <c r="AN100" s="14">
        <f t="shared" si="25"/>
        <v>6.9281495560883677</v>
      </c>
      <c r="AO100" s="14">
        <f t="shared" si="25"/>
        <v>3.5786379512079987</v>
      </c>
      <c r="AP100" s="14">
        <f t="shared" si="25"/>
        <v>2.989224857734504</v>
      </c>
      <c r="AS100" s="24">
        <f>pH!EE115</f>
        <v>9.8077888953745855</v>
      </c>
      <c r="AU100" s="14">
        <f t="shared" si="27"/>
        <v>6.928848588333036</v>
      </c>
      <c r="AV100" s="14">
        <f t="shared" si="27"/>
        <v>3.5811184452039524</v>
      </c>
      <c r="AW100" s="14">
        <f t="shared" si="27"/>
        <v>2.990629378106036</v>
      </c>
    </row>
    <row r="101" spans="1:49">
      <c r="A101" s="8"/>
      <c r="B101" s="8">
        <f>pH!A116</f>
        <v>97</v>
      </c>
      <c r="C101" s="8">
        <f>pH!B116</f>
        <v>26.6015625</v>
      </c>
      <c r="D101" s="8">
        <f>pH!D116</f>
        <v>9.9083170211264164</v>
      </c>
      <c r="E101" s="8"/>
      <c r="F101" s="8">
        <f>pH!AG116</f>
        <v>6.925192</v>
      </c>
      <c r="G101" s="8">
        <f>pH!AH116</f>
        <v>3.5623469999999999</v>
      </c>
      <c r="H101" s="8">
        <f>pH!AI116</f>
        <v>2.9851589999999999</v>
      </c>
      <c r="K101">
        <f t="shared" si="26"/>
        <v>6.9247283631987466</v>
      </c>
      <c r="L101">
        <f t="shared" si="26"/>
        <v>3.5648166920926299</v>
      </c>
      <c r="M101">
        <f t="shared" si="26"/>
        <v>2.9816943919971197</v>
      </c>
      <c r="AD101" s="24">
        <f>pH!EC116</f>
        <v>9.8742627478192322</v>
      </c>
      <c r="AF101" s="14">
        <f t="shared" si="24"/>
        <v>6.9260758732929935</v>
      </c>
      <c r="AG101" s="14">
        <f t="shared" si="24"/>
        <v>3.5700418417140902</v>
      </c>
      <c r="AH101" s="14">
        <f t="shared" si="24"/>
        <v>2.9845800600659467</v>
      </c>
      <c r="AL101" s="24">
        <f>pH!ED116</f>
        <v>9.9495060930819008</v>
      </c>
      <c r="AN101" s="14">
        <f t="shared" si="25"/>
        <v>6.9234839795659253</v>
      </c>
      <c r="AO101" s="14">
        <f t="shared" si="25"/>
        <v>3.5602207872392935</v>
      </c>
      <c r="AP101" s="14">
        <f t="shared" si="25"/>
        <v>2.9791655198353046</v>
      </c>
      <c r="AS101" s="24">
        <f>pH!EE116</f>
        <v>9.8781150178102539</v>
      </c>
      <c r="AU101" s="14">
        <f t="shared" si="27"/>
        <v>6.9259906356271808</v>
      </c>
      <c r="AV101" s="14">
        <f t="shared" si="27"/>
        <v>3.5699269427927609</v>
      </c>
      <c r="AW101" s="14">
        <f t="shared" si="27"/>
        <v>2.9845019712054337</v>
      </c>
    </row>
    <row r="102" spans="1:49">
      <c r="A102" s="8"/>
      <c r="B102" s="8">
        <f>pH!A117</f>
        <v>98</v>
      </c>
      <c r="C102" s="8">
        <f>pH!B117</f>
        <v>26.8046875</v>
      </c>
      <c r="D102" s="8">
        <f>pH!D117</f>
        <v>10.009119528904311</v>
      </c>
      <c r="E102" s="8"/>
      <c r="F102" s="8">
        <f>pH!AG117</f>
        <v>6.9217620000000002</v>
      </c>
      <c r="G102" s="8">
        <f>pH!AH117</f>
        <v>3.5534299999999996</v>
      </c>
      <c r="H102" s="8">
        <f>pH!AI117</f>
        <v>2.9769489999999998</v>
      </c>
      <c r="K102">
        <f t="shared" si="26"/>
        <v>6.9213387939439182</v>
      </c>
      <c r="L102">
        <f t="shared" si="26"/>
        <v>3.5516206548812956</v>
      </c>
      <c r="M102">
        <f t="shared" si="26"/>
        <v>2.9744661728288797</v>
      </c>
      <c r="AD102" s="24">
        <f>pH!EC117</f>
        <v>10.024854562047253</v>
      </c>
      <c r="AF102" s="14">
        <f t="shared" si="24"/>
        <v>6.9209072020339306</v>
      </c>
      <c r="AG102" s="14">
        <f t="shared" si="24"/>
        <v>3.5499498756031258</v>
      </c>
      <c r="AH102" s="14">
        <f t="shared" si="24"/>
        <v>2.9735756124948565</v>
      </c>
      <c r="AL102" s="24">
        <f>pH!ED117</f>
        <v>10.015649030602383</v>
      </c>
      <c r="AN102" s="14">
        <f t="shared" si="25"/>
        <v>6.921345546928908</v>
      </c>
      <c r="AO102" s="14">
        <f t="shared" si="25"/>
        <v>3.5517765723893784</v>
      </c>
      <c r="AP102" s="14">
        <f t="shared" si="25"/>
        <v>2.9745535692159319</v>
      </c>
      <c r="AS102" s="24">
        <f>pH!EE117</f>
        <v>9.9996574855533318</v>
      </c>
      <c r="AU102" s="14">
        <f t="shared" si="27"/>
        <v>6.9217429804795314</v>
      </c>
      <c r="AV102" s="14">
        <f t="shared" si="27"/>
        <v>3.5532877506340919</v>
      </c>
      <c r="AW102" s="14">
        <f t="shared" si="27"/>
        <v>2.9753923819200354</v>
      </c>
    </row>
    <row r="103" spans="1:49">
      <c r="A103" s="8"/>
      <c r="B103" s="8">
        <f>pH!A118</f>
        <v>99</v>
      </c>
      <c r="C103" s="8">
        <f>pH!B118</f>
        <v>27.0078125</v>
      </c>
      <c r="D103" s="8">
        <f>pH!D118</f>
        <v>10.09779729784214</v>
      </c>
      <c r="E103" s="8"/>
      <c r="F103" s="8">
        <f>pH!AG118</f>
        <v>6.9192830000000001</v>
      </c>
      <c r="G103" s="8">
        <f>pH!AH118</f>
        <v>3.5393870000000001</v>
      </c>
      <c r="H103" s="8">
        <f>pH!AI118</f>
        <v>2.970332</v>
      </c>
      <c r="K103">
        <f t="shared" si="26"/>
        <v>6.9188095412179456</v>
      </c>
      <c r="L103">
        <f t="shared" si="26"/>
        <v>3.541771640002926</v>
      </c>
      <c r="M103">
        <f t="shared" si="26"/>
        <v>2.9690714928112989</v>
      </c>
      <c r="AD103" s="24">
        <f>pH!EC118</f>
        <v>10.135163800259654</v>
      </c>
      <c r="AF103" s="14">
        <f t="shared" si="24"/>
        <v>6.9178928698005127</v>
      </c>
      <c r="AG103" s="14">
        <f t="shared" si="24"/>
        <v>3.5382286930135729</v>
      </c>
      <c r="AH103" s="14">
        <f t="shared" si="24"/>
        <v>2.9671561732504306</v>
      </c>
      <c r="AL103" s="24">
        <f>pH!ED118</f>
        <v>10.109342042523185</v>
      </c>
      <c r="AN103" s="14">
        <f t="shared" si="25"/>
        <v>6.918709475666299</v>
      </c>
      <c r="AO103" s="14">
        <f t="shared" si="25"/>
        <v>3.5413650372228092</v>
      </c>
      <c r="AP103" s="14">
        <f t="shared" si="25"/>
        <v>2.9688673121416898</v>
      </c>
      <c r="AS103" s="24">
        <f>pH!EE118</f>
        <v>10.140300728063282</v>
      </c>
      <c r="AU103" s="14">
        <f t="shared" si="27"/>
        <v>6.9178184923843986</v>
      </c>
      <c r="AV103" s="14">
        <f t="shared" si="27"/>
        <v>3.5379089939711963</v>
      </c>
      <c r="AW103" s="14">
        <f t="shared" si="27"/>
        <v>2.9669732908178799</v>
      </c>
    </row>
    <row r="104" spans="1:49">
      <c r="A104" s="8"/>
      <c r="B104" s="8">
        <f>pH!A119</f>
        <v>100</v>
      </c>
      <c r="C104" s="8">
        <f>pH!B119</f>
        <v>27.2109375</v>
      </c>
      <c r="D104" s="8">
        <f>pH!D119</f>
        <v>10.187422726366725</v>
      </c>
      <c r="E104" s="8"/>
      <c r="F104" s="8">
        <f>pH!AG119</f>
        <v>6.9162850000000002</v>
      </c>
      <c r="G104" s="8">
        <f>pH!AH119</f>
        <v>3.5327919999999997</v>
      </c>
      <c r="H104" s="8">
        <f>pH!AI119</f>
        <v>2.963327</v>
      </c>
      <c r="K104">
        <f t="shared" si="26"/>
        <v>6.916638591437362</v>
      </c>
      <c r="L104">
        <f t="shared" si="26"/>
        <v>3.5333164122153113</v>
      </c>
      <c r="M104">
        <f t="shared" si="26"/>
        <v>2.9644403601502889</v>
      </c>
      <c r="AD104" s="24">
        <f>pH!EC119</f>
        <v>10.184241920386755</v>
      </c>
      <c r="AF104" s="14">
        <f t="shared" ref="AF104:AH124" si="28">(AF$18+AF$17*10^($AF$13-$AD104)+AF$16*10^($AF$13+$AF$12-2*$AD104)+AF$15*10^($AF$13+$AF$12+$AF$11-3*$AD104))/(1+10^($AF$13-$AD104)+10^($AF$13+$AF$12-2*$AD104)+10^($AF$13+$AF$12+$AF$11-3*$AD104))</f>
        <v>6.916736982539633</v>
      </c>
      <c r="AG104" s="14">
        <f t="shared" si="28"/>
        <v>3.5337333809629508</v>
      </c>
      <c r="AH104" s="14">
        <f t="shared" si="28"/>
        <v>2.9646942411348856</v>
      </c>
      <c r="AL104" s="24">
        <f>pH!ED119</f>
        <v>10.158095941263035</v>
      </c>
      <c r="AN104" s="14">
        <f t="shared" ref="AN104:AP124" si="29">(AN$18+AN$17*10^($AN$13-$AL104)+AN$16*10^($AN$13+$AN$12-2*$AL104)+AN$15*10^($AN$13+$AN$12+$AN$11-3*$AL104))/(1+10^($AN$13-$AL104)+10^($AN$13+$AN$12-2*$AL104)+10^($AN$13+$AN$12+$AN$11-3*$AL104))</f>
        <v>6.9175056047549619</v>
      </c>
      <c r="AO104" s="14">
        <f t="shared" si="29"/>
        <v>3.5366093962294891</v>
      </c>
      <c r="AP104" s="14">
        <f t="shared" si="29"/>
        <v>2.9662700822856332</v>
      </c>
      <c r="AS104" s="24">
        <f>pH!EE119</f>
        <v>10.170731979517457</v>
      </c>
      <c r="AU104" s="14">
        <f t="shared" si="27"/>
        <v>6.9170942053672073</v>
      </c>
      <c r="AV104" s="14">
        <f t="shared" si="27"/>
        <v>3.5350702235638525</v>
      </c>
      <c r="AW104" s="14">
        <f t="shared" si="27"/>
        <v>2.9654192499956769</v>
      </c>
    </row>
    <row r="105" spans="1:49">
      <c r="A105" s="8"/>
      <c r="B105" s="8">
        <f>pH!A120</f>
        <v>101</v>
      </c>
      <c r="C105" s="8">
        <f>pH!B120</f>
        <v>27.4140625</v>
      </c>
      <c r="D105" s="8">
        <f>pH!D120</f>
        <v>10.274037350715188</v>
      </c>
      <c r="E105" s="8"/>
      <c r="F105" s="8">
        <f>pH!AG120</f>
        <v>6.914161</v>
      </c>
      <c r="G105" s="8">
        <f>pH!AH120</f>
        <v>3.5266290000000002</v>
      </c>
      <c r="H105" s="8">
        <f>pH!AI120</f>
        <v>2.9596600000000004</v>
      </c>
      <c r="K105">
        <f t="shared" si="26"/>
        <v>6.9148660131103581</v>
      </c>
      <c r="L105">
        <f t="shared" si="26"/>
        <v>3.5264117826747912</v>
      </c>
      <c r="M105">
        <f t="shared" si="26"/>
        <v>2.9606586034439824</v>
      </c>
      <c r="AD105" s="24">
        <f>pH!EC120</f>
        <v>10.246133590229709</v>
      </c>
      <c r="AF105" s="14">
        <f t="shared" si="28"/>
        <v>6.9154258564356113</v>
      </c>
      <c r="AG105" s="14">
        <f t="shared" si="28"/>
        <v>3.528633912158174</v>
      </c>
      <c r="AH105" s="14">
        <f t="shared" si="28"/>
        <v>2.9619014667540617</v>
      </c>
      <c r="AL105" s="24">
        <f>pH!ED120</f>
        <v>10.319348833916498</v>
      </c>
      <c r="AN105" s="14">
        <f t="shared" si="29"/>
        <v>6.9142356421746891</v>
      </c>
      <c r="AO105" s="14">
        <f t="shared" si="29"/>
        <v>3.5236897648435255</v>
      </c>
      <c r="AP105" s="14">
        <f t="shared" si="29"/>
        <v>2.9592143826764059</v>
      </c>
      <c r="AS105" s="24">
        <f>pH!EE120</f>
        <v>10.252393405989858</v>
      </c>
      <c r="AU105" s="14">
        <f t="shared" si="27"/>
        <v>6.9153460170575505</v>
      </c>
      <c r="AV105" s="14">
        <f t="shared" si="27"/>
        <v>3.5282177298704647</v>
      </c>
      <c r="AW105" s="14">
        <f t="shared" si="27"/>
        <v>2.9616680099425632</v>
      </c>
    </row>
    <row r="106" spans="1:49">
      <c r="A106" s="8"/>
      <c r="B106" s="8">
        <f>pH!A121</f>
        <v>102</v>
      </c>
      <c r="C106" s="8">
        <f>pH!B121</f>
        <v>27.6171875</v>
      </c>
      <c r="D106" s="8">
        <f>pH!D121</f>
        <v>10.362162619885032</v>
      </c>
      <c r="E106" s="8"/>
      <c r="F106" s="8">
        <f>pH!AG121</f>
        <v>6.9127159999999996</v>
      </c>
      <c r="G106" s="8">
        <f>pH!AH121</f>
        <v>3.520575</v>
      </c>
      <c r="H106" s="8">
        <f>pH!AI121</f>
        <v>2.9590520000000002</v>
      </c>
      <c r="K106">
        <f t="shared" si="26"/>
        <v>6.9133487543828238</v>
      </c>
      <c r="L106">
        <f t="shared" si="26"/>
        <v>3.5205010425376386</v>
      </c>
      <c r="M106">
        <f t="shared" si="26"/>
        <v>2.9574212647114106</v>
      </c>
      <c r="AD106" s="24">
        <f>pH!EC121</f>
        <v>10.397204942522066</v>
      </c>
      <c r="AF106" s="14">
        <f t="shared" si="28"/>
        <v>6.9128251144641224</v>
      </c>
      <c r="AG106" s="14">
        <f t="shared" si="28"/>
        <v>3.5185173592279799</v>
      </c>
      <c r="AH106" s="14">
        <f t="shared" si="28"/>
        <v>2.9563611397333642</v>
      </c>
      <c r="AL106" s="24">
        <f>pH!ED121</f>
        <v>10.338645252010492</v>
      </c>
      <c r="AN106" s="14">
        <f t="shared" si="29"/>
        <v>6.91390941551336</v>
      </c>
      <c r="AO106" s="14">
        <f t="shared" si="29"/>
        <v>3.5224006635513962</v>
      </c>
      <c r="AP106" s="14">
        <f t="shared" si="29"/>
        <v>2.9585103898263312</v>
      </c>
      <c r="AS106" s="24">
        <f>pH!EE121</f>
        <v>10.346147254089066</v>
      </c>
      <c r="AU106" s="14">
        <f t="shared" si="27"/>
        <v>6.9136551870610363</v>
      </c>
      <c r="AV106" s="14">
        <f t="shared" si="27"/>
        <v>3.5215892310215011</v>
      </c>
      <c r="AW106" s="14">
        <f t="shared" si="27"/>
        <v>2.9580394572871631</v>
      </c>
    </row>
    <row r="107" spans="1:49">
      <c r="A107" s="8"/>
      <c r="B107" s="8">
        <f>pH!A122</f>
        <v>103</v>
      </c>
      <c r="C107" s="8">
        <f>pH!B122</f>
        <v>27.8203125</v>
      </c>
      <c r="D107" s="8">
        <f>pH!D122</f>
        <v>10.434249880063604</v>
      </c>
      <c r="E107" s="8"/>
      <c r="F107" s="8">
        <f>pH!AG122</f>
        <v>6.9118459999999997</v>
      </c>
      <c r="G107" s="8">
        <f>pH!AH122</f>
        <v>3.5153429999999997</v>
      </c>
      <c r="H107" s="8">
        <f>pH!AI122</f>
        <v>2.9565989999999998</v>
      </c>
      <c r="K107">
        <f t="shared" si="26"/>
        <v>6.9122944715369874</v>
      </c>
      <c r="L107">
        <f t="shared" si="26"/>
        <v>3.5163935671553541</v>
      </c>
      <c r="M107">
        <f t="shared" si="26"/>
        <v>2.9551716091494238</v>
      </c>
      <c r="AD107" s="24">
        <f>pH!EC122</f>
        <v>10.407574140028341</v>
      </c>
      <c r="AF107" s="14">
        <f t="shared" si="28"/>
        <v>6.9126741255482465</v>
      </c>
      <c r="AG107" s="14">
        <f t="shared" si="28"/>
        <v>3.5179299813289009</v>
      </c>
      <c r="AH107" s="14">
        <f t="shared" si="28"/>
        <v>2.9560394664732881</v>
      </c>
      <c r="AL107" s="24">
        <f>pH!ED122</f>
        <v>10.477911980503777</v>
      </c>
      <c r="AN107" s="14">
        <f t="shared" si="29"/>
        <v>6.9118996047025378</v>
      </c>
      <c r="AO107" s="14">
        <f t="shared" si="29"/>
        <v>3.5144581118867655</v>
      </c>
      <c r="AP107" s="14">
        <f t="shared" si="29"/>
        <v>2.954172926291013</v>
      </c>
      <c r="AS107" s="24">
        <f>pH!EE122</f>
        <v>10.42557229156999</v>
      </c>
      <c r="AU107" s="14">
        <f t="shared" si="27"/>
        <v>6.9124527095284538</v>
      </c>
      <c r="AV107" s="14">
        <f t="shared" si="27"/>
        <v>3.5168747216234681</v>
      </c>
      <c r="AW107" s="14">
        <f t="shared" si="27"/>
        <v>2.9554586931701654</v>
      </c>
    </row>
    <row r="108" spans="1:49">
      <c r="A108" s="8"/>
      <c r="B108" s="8">
        <f>pH!A123</f>
        <v>104</v>
      </c>
      <c r="C108" s="8">
        <f>pH!B123</f>
        <v>28.0234375</v>
      </c>
      <c r="D108" s="8">
        <f>pH!D123</f>
        <v>10.508866146566225</v>
      </c>
      <c r="E108" s="8"/>
      <c r="F108" s="8">
        <f>pH!AG123</f>
        <v>6.9114990000000001</v>
      </c>
      <c r="G108" s="8">
        <f>pH!AH123</f>
        <v>3.5128090000000003</v>
      </c>
      <c r="H108" s="8">
        <f>pH!AI123</f>
        <v>2.9545859999999999</v>
      </c>
      <c r="K108">
        <f t="shared" si="26"/>
        <v>6.9113571422002975</v>
      </c>
      <c r="L108">
        <f t="shared" si="26"/>
        <v>3.512741516347007</v>
      </c>
      <c r="M108">
        <f t="shared" si="26"/>
        <v>2.9531714067249006</v>
      </c>
      <c r="AD108" s="24">
        <f>pH!EC123</f>
        <v>10.56038861759682</v>
      </c>
      <c r="AF108" s="14">
        <f t="shared" si="28"/>
        <v>6.910788762144799</v>
      </c>
      <c r="AG108" s="14">
        <f t="shared" si="28"/>
        <v>3.5105950827660646</v>
      </c>
      <c r="AH108" s="14">
        <f t="shared" si="28"/>
        <v>2.952022598389576</v>
      </c>
      <c r="AL108" s="24">
        <f>pH!ED123</f>
        <v>10.47886651021112</v>
      </c>
      <c r="AN108" s="14">
        <f t="shared" si="29"/>
        <v>6.9118877288045626</v>
      </c>
      <c r="AO108" s="14">
        <f t="shared" si="29"/>
        <v>3.514411176224856</v>
      </c>
      <c r="AP108" s="14">
        <f t="shared" si="29"/>
        <v>2.9541472947840028</v>
      </c>
      <c r="AS108" s="24">
        <f>pH!EE123</f>
        <v>10.512717381081792</v>
      </c>
      <c r="AU108" s="14">
        <f t="shared" si="27"/>
        <v>6.9113415836378387</v>
      </c>
      <c r="AV108" s="14">
        <f t="shared" si="27"/>
        <v>3.512518027916399</v>
      </c>
      <c r="AW108" s="14">
        <f t="shared" si="27"/>
        <v>2.9530738278435407</v>
      </c>
    </row>
    <row r="109" spans="1:49">
      <c r="A109" s="8"/>
      <c r="B109" s="8">
        <f>pH!A124</f>
        <v>105</v>
      </c>
      <c r="C109" s="8">
        <f>pH!B124</f>
        <v>28.2265625</v>
      </c>
      <c r="D109" s="8">
        <f>pH!D124</f>
        <v>10.581700669957307</v>
      </c>
      <c r="E109" s="8"/>
      <c r="F109" s="8">
        <f>pH!AG124</f>
        <v>6.9101420000000005</v>
      </c>
      <c r="G109" s="8">
        <f>pH!AH124</f>
        <v>3.5090309999999998</v>
      </c>
      <c r="H109" s="8">
        <f>pH!AI124</f>
        <v>2.951905</v>
      </c>
      <c r="K109">
        <f t="shared" si="26"/>
        <v>6.9105739224503564</v>
      </c>
      <c r="L109">
        <f t="shared" si="26"/>
        <v>3.5096897531655578</v>
      </c>
      <c r="M109">
        <f t="shared" si="26"/>
        <v>2.9514999903325161</v>
      </c>
      <c r="AD109" s="24">
        <f>pH!EC124</f>
        <v>10.618033085068511</v>
      </c>
      <c r="AF109" s="14">
        <f t="shared" si="28"/>
        <v>6.910221584005229</v>
      </c>
      <c r="AG109" s="14">
        <f t="shared" si="28"/>
        <v>3.5083883499151662</v>
      </c>
      <c r="AH109" s="14">
        <f t="shared" si="28"/>
        <v>2.9508141207489902</v>
      </c>
      <c r="AL109" s="24">
        <f>pH!ED124</f>
        <v>10.568978067822613</v>
      </c>
      <c r="AN109" s="14">
        <f t="shared" si="29"/>
        <v>6.9108674875474652</v>
      </c>
      <c r="AO109" s="14">
        <f t="shared" si="29"/>
        <v>3.5103788552052548</v>
      </c>
      <c r="AP109" s="14">
        <f t="shared" si="29"/>
        <v>2.9519452608408767</v>
      </c>
      <c r="AS109" s="24">
        <f>pH!EE124</f>
        <v>10.624039609647101</v>
      </c>
      <c r="AU109" s="14">
        <f t="shared" si="27"/>
        <v>6.9101891293007185</v>
      </c>
      <c r="AV109" s="14">
        <f t="shared" si="27"/>
        <v>3.5079989481582126</v>
      </c>
      <c r="AW109" s="14">
        <f t="shared" si="27"/>
        <v>2.9506000988964018</v>
      </c>
    </row>
    <row r="110" spans="1:49">
      <c r="A110" s="8"/>
      <c r="B110" s="8">
        <f>pH!A125</f>
        <v>106</v>
      </c>
      <c r="C110" s="8">
        <f>pH!B125</f>
        <v>28.4296875</v>
      </c>
      <c r="D110" s="8">
        <f>pH!D125</f>
        <v>10.693931312149516</v>
      </c>
      <c r="E110" s="8"/>
      <c r="F110" s="8">
        <f>pH!AG125</f>
        <v>6.9088119999999993</v>
      </c>
      <c r="G110" s="8">
        <f>pH!AH125</f>
        <v>3.5063490000000002</v>
      </c>
      <c r="H110" s="8">
        <f>pH!AI125</f>
        <v>2.9506190000000001</v>
      </c>
      <c r="K110">
        <f t="shared" si="26"/>
        <v>6.9095826175602273</v>
      </c>
      <c r="L110">
        <f t="shared" si="26"/>
        <v>3.5058269975209351</v>
      </c>
      <c r="M110">
        <f t="shared" si="26"/>
        <v>2.9493844187446854</v>
      </c>
      <c r="AD110" s="24">
        <f>pH!EC125</f>
        <v>10.669525855337117</v>
      </c>
      <c r="AF110" s="14">
        <f t="shared" si="28"/>
        <v>6.9097710530024052</v>
      </c>
      <c r="AG110" s="14">
        <f t="shared" si="28"/>
        <v>3.5066354076515753</v>
      </c>
      <c r="AH110" s="14">
        <f t="shared" si="28"/>
        <v>2.9498541574961124</v>
      </c>
      <c r="AL110" s="24">
        <f>pH!ED125</f>
        <v>10.684918830738585</v>
      </c>
      <c r="AN110" s="14">
        <f t="shared" si="29"/>
        <v>6.9098124964626813</v>
      </c>
      <c r="AO110" s="14">
        <f t="shared" si="29"/>
        <v>3.5062088933489175</v>
      </c>
      <c r="AP110" s="14">
        <f t="shared" si="29"/>
        <v>2.9496680854728736</v>
      </c>
      <c r="AS110" s="24">
        <f>pH!EE125</f>
        <v>10.719028457719997</v>
      </c>
      <c r="AU110" s="14">
        <f t="shared" si="27"/>
        <v>6.9094015585566551</v>
      </c>
      <c r="AV110" s="14">
        <f t="shared" si="27"/>
        <v>3.5049104807627596</v>
      </c>
      <c r="AW110" s="14">
        <f t="shared" si="27"/>
        <v>2.9489094976783194</v>
      </c>
    </row>
    <row r="111" spans="1:49">
      <c r="A111" s="8"/>
      <c r="B111" s="8">
        <f>pH!A126</f>
        <v>107</v>
      </c>
      <c r="C111" s="8">
        <f>pH!B126</f>
        <v>28.6328125</v>
      </c>
      <c r="D111" s="8">
        <f>pH!D126</f>
        <v>10.711849274853373</v>
      </c>
      <c r="E111" s="8"/>
      <c r="F111" s="8">
        <f>pH!AG126</f>
        <v>6.9087870000000002</v>
      </c>
      <c r="G111" s="8">
        <f>pH!AH126</f>
        <v>3.503784</v>
      </c>
      <c r="H111" s="8">
        <f>pH!AI126</f>
        <v>2.9503270000000001</v>
      </c>
      <c r="K111">
        <f t="shared" si="26"/>
        <v>6.9094454734859614</v>
      </c>
      <c r="L111">
        <f t="shared" si="26"/>
        <v>3.5052925792481386</v>
      </c>
      <c r="M111">
        <f t="shared" si="26"/>
        <v>2.9490917275214912</v>
      </c>
      <c r="AD111" s="24">
        <f>pH!EC126</f>
        <v>10.689515688946276</v>
      </c>
      <c r="AF111" s="14">
        <f t="shared" si="28"/>
        <v>6.9096092376653608</v>
      </c>
      <c r="AG111" s="14">
        <f t="shared" si="28"/>
        <v>3.5060057997752776</v>
      </c>
      <c r="AH111" s="14">
        <f t="shared" si="28"/>
        <v>2.9495093664023004</v>
      </c>
      <c r="AL111" s="24">
        <f>pH!ED126</f>
        <v>10.713673663884208</v>
      </c>
      <c r="AN111" s="14">
        <f t="shared" si="29"/>
        <v>6.9095892281309972</v>
      </c>
      <c r="AO111" s="14">
        <f t="shared" si="29"/>
        <v>3.505326363923857</v>
      </c>
      <c r="AP111" s="14">
        <f t="shared" si="29"/>
        <v>2.949186147815607</v>
      </c>
      <c r="AS111" s="24">
        <f>pH!EE126</f>
        <v>10.725918969746838</v>
      </c>
      <c r="AU111" s="14">
        <f t="shared" si="27"/>
        <v>6.9093504960634542</v>
      </c>
      <c r="AV111" s="14">
        <f t="shared" si="27"/>
        <v>3.5047102333047393</v>
      </c>
      <c r="AW111" s="14">
        <f t="shared" si="27"/>
        <v>2.94879988431846</v>
      </c>
    </row>
    <row r="112" spans="1:49">
      <c r="A112" s="8"/>
      <c r="B112" s="8">
        <f>pH!A127</f>
        <v>108</v>
      </c>
      <c r="C112" s="8">
        <f>pH!B127</f>
        <v>28.8359375</v>
      </c>
      <c r="D112" s="8">
        <f>pH!D127</f>
        <v>10.728108800403016</v>
      </c>
      <c r="E112" s="8"/>
      <c r="F112" s="8">
        <f>pH!AG127</f>
        <v>6.90876</v>
      </c>
      <c r="G112" s="8">
        <f>pH!AH127</f>
        <v>3.5029509999999999</v>
      </c>
      <c r="H112" s="8">
        <f>pH!AI127</f>
        <v>2.9494199999999999</v>
      </c>
      <c r="K112">
        <f t="shared" si="26"/>
        <v>6.909325573517318</v>
      </c>
      <c r="L112">
        <f t="shared" si="26"/>
        <v>3.5048253537482386</v>
      </c>
      <c r="M112">
        <f t="shared" si="26"/>
        <v>2.9488358368424108</v>
      </c>
      <c r="AD112" s="24">
        <f>pH!EC127</f>
        <v>10.768897952151692</v>
      </c>
      <c r="AF112" s="14">
        <f t="shared" si="28"/>
        <v>6.9090318788156457</v>
      </c>
      <c r="AG112" s="14">
        <f t="shared" si="28"/>
        <v>3.5037593055288183</v>
      </c>
      <c r="AH112" s="14">
        <f t="shared" si="28"/>
        <v>2.9482791263250974</v>
      </c>
      <c r="AL112" s="24">
        <f>pH!ED127</f>
        <v>10.759556443465556</v>
      </c>
      <c r="AN112" s="14">
        <f t="shared" si="29"/>
        <v>6.9092607016736807</v>
      </c>
      <c r="AO112" s="14">
        <f t="shared" si="29"/>
        <v>3.5040277489266933</v>
      </c>
      <c r="AP112" s="14">
        <f t="shared" si="29"/>
        <v>2.9484769932223016</v>
      </c>
      <c r="AS112" s="24">
        <f>pH!EE127</f>
        <v>10.673697525746801</v>
      </c>
      <c r="AU112" s="14">
        <f t="shared" si="27"/>
        <v>6.9097572549960828</v>
      </c>
      <c r="AV112" s="14">
        <f t="shared" si="27"/>
        <v>3.5063053674574038</v>
      </c>
      <c r="AW112" s="14">
        <f t="shared" si="27"/>
        <v>2.949673045462275</v>
      </c>
    </row>
    <row r="113" spans="1:49">
      <c r="A113" s="8"/>
      <c r="B113" s="8">
        <f>pH!A128</f>
        <v>109</v>
      </c>
      <c r="C113" s="8">
        <f>pH!B128</f>
        <v>29.0390625</v>
      </c>
      <c r="D113" s="8">
        <f>pH!D128</f>
        <v>10.816490940696458</v>
      </c>
      <c r="E113" s="8"/>
      <c r="F113" s="8">
        <f>pH!AG128</f>
        <v>6.9085270000000003</v>
      </c>
      <c r="G113" s="8">
        <f>pH!AH128</f>
        <v>3.502189</v>
      </c>
      <c r="H113" s="8">
        <f>pH!AI128</f>
        <v>2.9487909999999999</v>
      </c>
      <c r="K113">
        <f t="shared" si="26"/>
        <v>6.9087435030639588</v>
      </c>
      <c r="L113">
        <f t="shared" si="26"/>
        <v>3.5025570994360429</v>
      </c>
      <c r="M113">
        <f t="shared" si="26"/>
        <v>2.9475935599786118</v>
      </c>
      <c r="AD113" s="24">
        <f>pH!EC128</f>
        <v>10.790456744143221</v>
      </c>
      <c r="AF113" s="14">
        <f t="shared" si="28"/>
        <v>6.9088916399683775</v>
      </c>
      <c r="AG113" s="14">
        <f t="shared" si="28"/>
        <v>3.5032136274537131</v>
      </c>
      <c r="AH113" s="14">
        <f t="shared" si="28"/>
        <v>2.9479802993587025</v>
      </c>
      <c r="AL113" s="24">
        <f>pH!ED128</f>
        <v>10.832971183904212</v>
      </c>
      <c r="AN113" s="14">
        <f t="shared" si="29"/>
        <v>6.9087991434025362</v>
      </c>
      <c r="AO113" s="14">
        <f t="shared" si="29"/>
        <v>3.5022032317550371</v>
      </c>
      <c r="AP113" s="14">
        <f t="shared" si="29"/>
        <v>2.9474806549524755</v>
      </c>
      <c r="AS113" s="24">
        <f>pH!EE128</f>
        <v>10.76907105789773</v>
      </c>
      <c r="AU113" s="14">
        <f t="shared" si="27"/>
        <v>6.9090476095811253</v>
      </c>
      <c r="AV113" s="14">
        <f t="shared" si="27"/>
        <v>3.5035224158143925</v>
      </c>
      <c r="AW113" s="14">
        <f t="shared" si="27"/>
        <v>2.9481496865235619</v>
      </c>
    </row>
    <row r="114" spans="1:49">
      <c r="A114" s="8"/>
      <c r="B114" s="8">
        <f>pH!A129</f>
        <v>110</v>
      </c>
      <c r="C114" s="8">
        <f>pH!B129</f>
        <v>29.2421875</v>
      </c>
      <c r="D114" s="8">
        <f>pH!D129</f>
        <v>10.863993773438372</v>
      </c>
      <c r="E114" s="8"/>
      <c r="F114" s="8">
        <f>pH!AG129</f>
        <v>6.9079259999999998</v>
      </c>
      <c r="G114" s="8">
        <f>pH!AH129</f>
        <v>3.5006749999999998</v>
      </c>
      <c r="H114" s="8">
        <f>pH!AI129</f>
        <v>2.9474209999999998</v>
      </c>
      <c r="K114">
        <f t="shared" si="26"/>
        <v>6.9084744251143784</v>
      </c>
      <c r="L114">
        <f t="shared" si="26"/>
        <v>3.5015085116533293</v>
      </c>
      <c r="M114">
        <f t="shared" si="26"/>
        <v>2.9470192717582715</v>
      </c>
      <c r="AD114" s="24">
        <f>pH!EC129</f>
        <v>10.870711462189245</v>
      </c>
      <c r="AF114" s="14">
        <f t="shared" si="28"/>
        <v>6.9084244085417224</v>
      </c>
      <c r="AG114" s="14">
        <f t="shared" si="28"/>
        <v>3.5013955704280768</v>
      </c>
      <c r="AH114" s="14">
        <f t="shared" si="28"/>
        <v>2.9469846883026318</v>
      </c>
      <c r="AL114" s="24">
        <f>pH!ED129</f>
        <v>10.871829492491031</v>
      </c>
      <c r="AN114" s="14">
        <f t="shared" si="29"/>
        <v>6.9085834377243378</v>
      </c>
      <c r="AO114" s="14">
        <f t="shared" si="29"/>
        <v>3.5013505388562072</v>
      </c>
      <c r="AP114" s="14">
        <f t="shared" si="29"/>
        <v>2.9470150151447374</v>
      </c>
      <c r="AS114" s="24">
        <f>pH!EE129</f>
        <v>10.922203697654902</v>
      </c>
      <c r="AU114" s="14">
        <f t="shared" si="27"/>
        <v>6.9081776874592959</v>
      </c>
      <c r="AV114" s="14">
        <f t="shared" si="27"/>
        <v>3.5001107534952669</v>
      </c>
      <c r="AW114" s="14">
        <f t="shared" si="27"/>
        <v>2.9462821912409538</v>
      </c>
    </row>
    <row r="115" spans="1:49">
      <c r="A115" s="8"/>
      <c r="B115" s="8">
        <f>pH!A130</f>
        <v>111</v>
      </c>
      <c r="C115" s="8">
        <f>pH!B130</f>
        <v>29.4453125</v>
      </c>
      <c r="D115" s="8">
        <f>pH!D130</f>
        <v>10.895939829540316</v>
      </c>
      <c r="E115" s="8"/>
      <c r="F115" s="8">
        <f>pH!AG130</f>
        <v>6.907756</v>
      </c>
      <c r="G115" s="8">
        <f>pH!AH130</f>
        <v>3.5003840000000004</v>
      </c>
      <c r="H115" s="8">
        <f>pH!AI130</f>
        <v>2.9474790000000004</v>
      </c>
      <c r="K115">
        <f t="shared" si="26"/>
        <v>6.9083087443184192</v>
      </c>
      <c r="L115">
        <f t="shared" si="26"/>
        <v>3.5008628512225051</v>
      </c>
      <c r="M115">
        <f t="shared" si="26"/>
        <v>2.9466656585261184</v>
      </c>
      <c r="AD115" s="24">
        <f>pH!EC130</f>
        <v>10.925170426772851</v>
      </c>
      <c r="AF115" s="14">
        <f t="shared" si="28"/>
        <v>6.9081514746617172</v>
      </c>
      <c r="AG115" s="14">
        <f t="shared" si="28"/>
        <v>3.5003335283702688</v>
      </c>
      <c r="AH115" s="14">
        <f t="shared" si="28"/>
        <v>2.946403090672669</v>
      </c>
      <c r="AL115" s="24">
        <f>pH!ED130</f>
        <v>10.883934659747176</v>
      </c>
      <c r="AN115" s="14">
        <f t="shared" si="29"/>
        <v>6.9085199425210826</v>
      </c>
      <c r="AO115" s="14">
        <f t="shared" si="29"/>
        <v>3.5010995375734848</v>
      </c>
      <c r="AP115" s="14">
        <f t="shared" si="29"/>
        <v>2.9468779481718488</v>
      </c>
      <c r="AS115" s="24">
        <f>pH!EE130</f>
        <v>10.936522670766458</v>
      </c>
      <c r="AU115" s="14">
        <f t="shared" si="27"/>
        <v>6.9081104318505959</v>
      </c>
      <c r="AV115" s="14">
        <f t="shared" si="27"/>
        <v>3.4998469827053347</v>
      </c>
      <c r="AW115" s="14">
        <f t="shared" si="27"/>
        <v>2.9461378074787778</v>
      </c>
    </row>
    <row r="116" spans="1:49">
      <c r="A116" s="8"/>
      <c r="B116" s="8">
        <f>pH!A131</f>
        <v>112</v>
      </c>
      <c r="C116" s="8">
        <f>pH!B131</f>
        <v>29.6484375</v>
      </c>
      <c r="D116" s="8">
        <f>pH!D131</f>
        <v>10.932080019373712</v>
      </c>
      <c r="E116" s="8"/>
      <c r="F116" s="8">
        <f>pH!AG131</f>
        <v>6.9081029999999997</v>
      </c>
      <c r="G116" s="8">
        <f>pH!AH131</f>
        <v>3.4997980000000002</v>
      </c>
      <c r="H116" s="8">
        <f>pH!AI131</f>
        <v>2.9472740000000002</v>
      </c>
      <c r="K116">
        <f t="shared" si="26"/>
        <v>6.9081349524581466</v>
      </c>
      <c r="L116">
        <f t="shared" si="26"/>
        <v>3.5001855754173614</v>
      </c>
      <c r="M116">
        <f t="shared" si="26"/>
        <v>2.9462947308039009</v>
      </c>
      <c r="AD116" s="24">
        <f>pH!EC131</f>
        <v>10.914008707390012</v>
      </c>
      <c r="AF116" s="14">
        <f t="shared" si="28"/>
        <v>6.9082047557686712</v>
      </c>
      <c r="AG116" s="14">
        <f t="shared" si="28"/>
        <v>3.5005408573954888</v>
      </c>
      <c r="AH116" s="14">
        <f t="shared" si="28"/>
        <v>2.9465166285147362</v>
      </c>
      <c r="AL116" s="24">
        <f>pH!ED131</f>
        <v>10.948960320896283</v>
      </c>
      <c r="AN116" s="14">
        <f t="shared" si="29"/>
        <v>6.9082065890288415</v>
      </c>
      <c r="AO116" s="14">
        <f t="shared" si="29"/>
        <v>3.4998608126556712</v>
      </c>
      <c r="AP116" s="14">
        <f t="shared" si="29"/>
        <v>2.9462015055207966</v>
      </c>
      <c r="AS116" s="24">
        <f>pH!EE131</f>
        <v>10.993732658931087</v>
      </c>
      <c r="AU116" s="14">
        <f t="shared" si="27"/>
        <v>6.9078621507705948</v>
      </c>
      <c r="AV116" s="14">
        <f t="shared" si="27"/>
        <v>3.4988732360129906</v>
      </c>
      <c r="AW116" s="14">
        <f t="shared" si="27"/>
        <v>2.9456047954103344</v>
      </c>
    </row>
    <row r="117" spans="1:49">
      <c r="A117" s="8"/>
      <c r="B117" s="8">
        <f>pH!A132</f>
        <v>113</v>
      </c>
      <c r="C117" s="8">
        <f>pH!B132</f>
        <v>29.8515625</v>
      </c>
      <c r="D117" s="8">
        <f>pH!D132</f>
        <v>10.967201217298751</v>
      </c>
      <c r="E117" s="8"/>
      <c r="F117" s="8">
        <f>pH!AG132</f>
        <v>6.9097749999999998</v>
      </c>
      <c r="G117" s="8">
        <f>pH!AH132</f>
        <v>3.4995830000000003</v>
      </c>
      <c r="H117" s="8">
        <f>pH!AI132</f>
        <v>2.9473250000000002</v>
      </c>
      <c r="K117">
        <f t="shared" si="26"/>
        <v>6.9079789488070595</v>
      </c>
      <c r="L117">
        <f t="shared" si="26"/>
        <v>3.4995776155828011</v>
      </c>
      <c r="M117">
        <f t="shared" si="26"/>
        <v>2.9459617662258113</v>
      </c>
      <c r="AD117" s="24">
        <f>pH!EC132</f>
        <v>10.944189331804516</v>
      </c>
      <c r="AF117" s="14">
        <f t="shared" si="28"/>
        <v>6.9080636821915</v>
      </c>
      <c r="AG117" s="14">
        <f t="shared" si="28"/>
        <v>3.4999919063938658</v>
      </c>
      <c r="AH117" s="14">
        <f t="shared" si="28"/>
        <v>2.9462160112221492</v>
      </c>
      <c r="AL117" s="24">
        <f>pH!ED132</f>
        <v>10.934840822911703</v>
      </c>
      <c r="AN117" s="14">
        <f t="shared" si="29"/>
        <v>6.9082708317907615</v>
      </c>
      <c r="AO117" s="14">
        <f t="shared" si="29"/>
        <v>3.500114774247483</v>
      </c>
      <c r="AP117" s="14">
        <f t="shared" si="29"/>
        <v>2.9463401886527385</v>
      </c>
      <c r="AS117" s="24">
        <f>pH!EE132</f>
        <v>10.909945853666398</v>
      </c>
      <c r="AU117" s="14">
        <f t="shared" si="27"/>
        <v>6.9082369884522343</v>
      </c>
      <c r="AV117" s="14">
        <f t="shared" si="27"/>
        <v>3.5003433260572203</v>
      </c>
      <c r="AW117" s="14">
        <f t="shared" si="27"/>
        <v>2.946409497681389</v>
      </c>
    </row>
    <row r="118" spans="1:49">
      <c r="A118" s="8"/>
      <c r="B118" s="8">
        <f>pH!A133</f>
        <v>114</v>
      </c>
      <c r="C118" s="8">
        <f>pH!B133</f>
        <v>30.0546875</v>
      </c>
      <c r="D118" s="8">
        <f>pH!D133</f>
        <v>11.013215095927073</v>
      </c>
      <c r="E118" s="8"/>
      <c r="F118" s="8">
        <f>pH!AG133</f>
        <v>6.9075049999999996</v>
      </c>
      <c r="G118" s="8">
        <f>pH!AH133</f>
        <v>3.4978180000000001</v>
      </c>
      <c r="H118" s="8">
        <f>pH!AI133</f>
        <v>2.9424160000000001</v>
      </c>
      <c r="K118">
        <f t="shared" si="26"/>
        <v>6.9077922336869779</v>
      </c>
      <c r="L118">
        <f t="shared" si="26"/>
        <v>3.4988499635461134</v>
      </c>
      <c r="M118">
        <f t="shared" si="26"/>
        <v>2.9455632497421353</v>
      </c>
      <c r="AD118" s="24">
        <f>pH!EC133</f>
        <v>11.031074583412314</v>
      </c>
      <c r="AF118" s="14">
        <f t="shared" si="28"/>
        <v>6.9077068043191971</v>
      </c>
      <c r="AG118" s="14">
        <f t="shared" si="28"/>
        <v>3.4986031905808757</v>
      </c>
      <c r="AH118" s="14">
        <f t="shared" si="28"/>
        <v>2.9454555222931718</v>
      </c>
      <c r="AL118" s="24">
        <f>pH!ED133</f>
        <v>10.964440730188239</v>
      </c>
      <c r="AN118" s="14">
        <f t="shared" si="29"/>
        <v>6.9081384389954783</v>
      </c>
      <c r="AO118" s="14">
        <f t="shared" si="29"/>
        <v>3.4995914038635094</v>
      </c>
      <c r="AP118" s="14">
        <f t="shared" si="29"/>
        <v>2.9460543870860025</v>
      </c>
      <c r="AS118" s="24">
        <f>pH!EE133</f>
        <v>10.999037755356161</v>
      </c>
      <c r="AU118" s="14">
        <f t="shared" si="27"/>
        <v>6.9078406943200088</v>
      </c>
      <c r="AV118" s="14">
        <f t="shared" si="27"/>
        <v>3.498789084135185</v>
      </c>
      <c r="AW118" s="14">
        <f t="shared" si="27"/>
        <v>2.9455587321853094</v>
      </c>
    </row>
    <row r="119" spans="1:49">
      <c r="A119" s="8"/>
      <c r="B119" s="8">
        <f>pH!A134</f>
        <v>115</v>
      </c>
      <c r="C119" s="8">
        <f>pH!B134</f>
        <v>30.2578125</v>
      </c>
      <c r="D119" s="8">
        <f>pH!D134</f>
        <v>11.031669612945066</v>
      </c>
      <c r="E119" s="8"/>
      <c r="F119" s="8">
        <f>pH!AG134</f>
        <v>6.9069289999999999</v>
      </c>
      <c r="G119" s="8">
        <f>pH!AH134</f>
        <v>3.4974559999999997</v>
      </c>
      <c r="H119" s="8">
        <f>pH!AI134</f>
        <v>2.9458479999999998</v>
      </c>
      <c r="K119">
        <f t="shared" si="26"/>
        <v>6.9077225884444458</v>
      </c>
      <c r="L119">
        <f t="shared" si="26"/>
        <v>3.4985785454503624</v>
      </c>
      <c r="M119">
        <f t="shared" si="26"/>
        <v>2.9454146011199835</v>
      </c>
      <c r="AD119" s="24">
        <f>pH!EC134</f>
        <v>11.056740957031975</v>
      </c>
      <c r="AF119" s="14">
        <f t="shared" si="28"/>
        <v>6.9076139969406487</v>
      </c>
      <c r="AG119" s="14">
        <f t="shared" si="28"/>
        <v>3.4982420456450734</v>
      </c>
      <c r="AH119" s="14">
        <f t="shared" si="28"/>
        <v>2.9452577523585743</v>
      </c>
      <c r="AL119" s="24">
        <f>pH!ED134</f>
        <v>10.997146513998574</v>
      </c>
      <c r="AN119" s="14">
        <f t="shared" si="29"/>
        <v>6.9080019719133787</v>
      </c>
      <c r="AO119" s="14">
        <f t="shared" si="29"/>
        <v>3.499051922484564</v>
      </c>
      <c r="AP119" s="14">
        <f t="shared" si="29"/>
        <v>2.9457597880141422</v>
      </c>
      <c r="AS119" s="24">
        <f>pH!EE134</f>
        <v>11.05060340774323</v>
      </c>
      <c r="AU119" s="14">
        <f t="shared" si="27"/>
        <v>6.9076448931572667</v>
      </c>
      <c r="AV119" s="14">
        <f t="shared" si="27"/>
        <v>3.4980211498552283</v>
      </c>
      <c r="AW119" s="14">
        <f t="shared" si="27"/>
        <v>2.9451383791682981</v>
      </c>
    </row>
    <row r="120" spans="1:49">
      <c r="A120" s="8"/>
      <c r="B120" s="8">
        <f>pH!A135</f>
        <v>116</v>
      </c>
      <c r="C120" s="8">
        <f>pH!B135</f>
        <v>30.4609375</v>
      </c>
      <c r="D120" s="8">
        <f>pH!D135</f>
        <v>11.052422755680563</v>
      </c>
      <c r="E120" s="8"/>
      <c r="F120" s="8">
        <f>pH!AG135</f>
        <v>6.9081869999999999</v>
      </c>
      <c r="G120" s="8">
        <f>pH!AH135</f>
        <v>3.4981090000000004</v>
      </c>
      <c r="H120" s="8">
        <f>pH!AI135</f>
        <v>2.9466430000000003</v>
      </c>
      <c r="K120">
        <f t="shared" si="26"/>
        <v>6.9076476359446017</v>
      </c>
      <c r="L120">
        <f t="shared" si="26"/>
        <v>3.4982864429996967</v>
      </c>
      <c r="M120">
        <f t="shared" si="26"/>
        <v>2.9452546243089248</v>
      </c>
      <c r="AD120" s="24">
        <f>pH!EC135</f>
        <v>11.011475788117723</v>
      </c>
      <c r="AF120" s="14">
        <f t="shared" si="28"/>
        <v>6.9077813574425901</v>
      </c>
      <c r="AG120" s="14">
        <f t="shared" si="28"/>
        <v>3.4988933007230369</v>
      </c>
      <c r="AH120" s="14">
        <f t="shared" si="28"/>
        <v>2.9456143923094937</v>
      </c>
      <c r="AL120" s="24">
        <f>pH!ED135</f>
        <v>11.097943628474853</v>
      </c>
      <c r="AN120" s="14">
        <f t="shared" si="29"/>
        <v>6.9076390962913381</v>
      </c>
      <c r="AO120" s="14">
        <f t="shared" si="29"/>
        <v>3.4976173803902935</v>
      </c>
      <c r="AP120" s="14">
        <f t="shared" si="29"/>
        <v>2.9449764175333542</v>
      </c>
      <c r="AS120" s="24">
        <f>pH!EE135</f>
        <v>11.104510070425714</v>
      </c>
      <c r="AU120" s="14">
        <f t="shared" si="27"/>
        <v>6.9074630371821177</v>
      </c>
      <c r="AV120" s="14">
        <f t="shared" si="27"/>
        <v>3.497307900621256</v>
      </c>
      <c r="AW120" s="14">
        <f t="shared" si="27"/>
        <v>2.944747960380441</v>
      </c>
    </row>
    <row r="121" spans="1:49">
      <c r="A121" s="8"/>
      <c r="B121" s="8">
        <f>pH!A136</f>
        <v>117</v>
      </c>
      <c r="C121" s="8">
        <f>pH!B136</f>
        <v>30.6640625</v>
      </c>
      <c r="D121" s="8">
        <f>pH!D136</f>
        <v>11.081147430823339</v>
      </c>
      <c r="E121" s="8"/>
      <c r="F121" s="8">
        <f>pH!AG136</f>
        <v>6.9094870000000004</v>
      </c>
      <c r="G121" s="8">
        <f>pH!AH136</f>
        <v>3.4979610000000001</v>
      </c>
      <c r="H121" s="8">
        <f>pH!AI136</f>
        <v>2.9463979999999999</v>
      </c>
      <c r="K121">
        <f t="shared" si="26"/>
        <v>6.9075494917062299</v>
      </c>
      <c r="L121">
        <f t="shared" si="26"/>
        <v>3.4979039566331576</v>
      </c>
      <c r="M121">
        <f t="shared" si="26"/>
        <v>2.9450451467564633</v>
      </c>
      <c r="AD121" s="24">
        <f>pH!EC136</f>
        <v>11.064818650274832</v>
      </c>
      <c r="AF121" s="14">
        <f t="shared" si="28"/>
        <v>6.9075858778746477</v>
      </c>
      <c r="AG121" s="14">
        <f t="shared" si="28"/>
        <v>3.4981326244825013</v>
      </c>
      <c r="AH121" s="14">
        <f t="shared" si="28"/>
        <v>2.9451978312474645</v>
      </c>
      <c r="AL121" s="24">
        <f>pH!ED136</f>
        <v>11.024385468631763</v>
      </c>
      <c r="AN121" s="14">
        <f t="shared" si="29"/>
        <v>6.9078956900482105</v>
      </c>
      <c r="AO121" s="14">
        <f t="shared" si="29"/>
        <v>3.4986317659655608</v>
      </c>
      <c r="AP121" s="14">
        <f t="shared" si="29"/>
        <v>2.9455303499182119</v>
      </c>
      <c r="AS121" s="24">
        <f>pH!EE136</f>
        <v>11.067637747490545</v>
      </c>
      <c r="AU121" s="14">
        <f t="shared" si="27"/>
        <v>6.9075850296237187</v>
      </c>
      <c r="AV121" s="14">
        <f t="shared" si="27"/>
        <v>3.4977863626148711</v>
      </c>
      <c r="AW121" s="14">
        <f t="shared" si="27"/>
        <v>2.9450098611210782</v>
      </c>
    </row>
    <row r="122" spans="1:49">
      <c r="A122" s="8"/>
      <c r="B122" s="8">
        <f>pH!A137</f>
        <v>118</v>
      </c>
      <c r="C122" s="8">
        <f>pH!B137</f>
        <v>30.8671875</v>
      </c>
      <c r="D122" s="8">
        <f>pH!D137</f>
        <v>11.112209348242354</v>
      </c>
      <c r="E122" s="8"/>
      <c r="F122" s="8">
        <f>pH!AG137</f>
        <v>6.9051550000000006</v>
      </c>
      <c r="G122" s="8">
        <f>pH!AH137</f>
        <v>3.4843729999999997</v>
      </c>
      <c r="H122" s="8">
        <f>pH!AI137</f>
        <v>2.944483</v>
      </c>
      <c r="K122">
        <f t="shared" si="26"/>
        <v>6.9074502597789245</v>
      </c>
      <c r="L122">
        <f t="shared" si="26"/>
        <v>3.4975172292410237</v>
      </c>
      <c r="M122">
        <f t="shared" si="26"/>
        <v>2.9448333466761154</v>
      </c>
      <c r="AD122" s="24">
        <f>pH!EC137</f>
        <v>11.159577446056769</v>
      </c>
      <c r="AF122" s="14">
        <f t="shared" si="28"/>
        <v>6.907291503458703</v>
      </c>
      <c r="AG122" s="14">
        <f t="shared" si="28"/>
        <v>3.4969871003459443</v>
      </c>
      <c r="AH122" s="14">
        <f t="shared" si="28"/>
        <v>2.944570521225609</v>
      </c>
      <c r="AL122" s="24">
        <f>pH!ED137</f>
        <v>11.171422457560176</v>
      </c>
      <c r="AN122" s="14">
        <f t="shared" si="29"/>
        <v>6.9074218514117938</v>
      </c>
      <c r="AO122" s="14">
        <f t="shared" si="29"/>
        <v>3.4967585387774296</v>
      </c>
      <c r="AP122" s="14">
        <f t="shared" si="29"/>
        <v>2.9445074251184482</v>
      </c>
      <c r="AS122" s="24">
        <f>pH!EE137</f>
        <v>11.042768963683436</v>
      </c>
      <c r="AU122" s="14">
        <f t="shared" si="27"/>
        <v>6.9076732034397867</v>
      </c>
      <c r="AV122" s="14">
        <f t="shared" si="27"/>
        <v>3.498132183652066</v>
      </c>
      <c r="AW122" s="14">
        <f t="shared" si="27"/>
        <v>2.9451991569696823</v>
      </c>
    </row>
    <row r="123" spans="1:49">
      <c r="A123" s="8"/>
      <c r="B123" s="8">
        <f>pH!A138</f>
        <v>119</v>
      </c>
      <c r="C123" s="8">
        <f>pH!B138</f>
        <v>31.0703125</v>
      </c>
      <c r="D123" s="8">
        <f>pH!D138</f>
        <v>11.123489232583916</v>
      </c>
      <c r="E123" s="8"/>
      <c r="F123" s="8">
        <f>pH!AG138</f>
        <v>6.9078869999999997</v>
      </c>
      <c r="G123" s="8">
        <f>pH!AH138</f>
        <v>3.4966999999999997</v>
      </c>
      <c r="H123" s="8">
        <f>pH!AI138</f>
        <v>2.9464079999999999</v>
      </c>
      <c r="K123">
        <f t="shared" si="26"/>
        <v>6.9074159082889999</v>
      </c>
      <c r="L123">
        <f t="shared" si="26"/>
        <v>3.4973833538725665</v>
      </c>
      <c r="M123">
        <f t="shared" si="26"/>
        <v>2.9447600268152945</v>
      </c>
      <c r="AD123" s="24">
        <f>pH!EC138</f>
        <v>11.119968695707765</v>
      </c>
      <c r="AF123" s="14">
        <f t="shared" si="28"/>
        <v>6.9074069586246711</v>
      </c>
      <c r="AG123" s="14">
        <f t="shared" si="28"/>
        <v>3.4974363829748283</v>
      </c>
      <c r="AH123" s="14">
        <f t="shared" si="28"/>
        <v>2.9448165564582909</v>
      </c>
      <c r="AL123" s="24">
        <f>pH!ED138</f>
        <v>11.100344859331384</v>
      </c>
      <c r="AN123" s="14">
        <f t="shared" si="29"/>
        <v>6.9076314139192636</v>
      </c>
      <c r="AO123" s="14">
        <f t="shared" si="29"/>
        <v>3.4975870096081629</v>
      </c>
      <c r="AP123" s="14">
        <f t="shared" si="29"/>
        <v>2.9449598327754529</v>
      </c>
      <c r="AS123" s="24">
        <f>pH!EE138</f>
        <v>11.070750451300421</v>
      </c>
      <c r="AU123" s="14">
        <f t="shared" si="27"/>
        <v>6.9075743359923898</v>
      </c>
      <c r="AV123" s="14">
        <f t="shared" si="27"/>
        <v>3.49774442166383</v>
      </c>
      <c r="AW123" s="14">
        <f t="shared" si="27"/>
        <v>2.9449869034533109</v>
      </c>
    </row>
    <row r="124" spans="1:49">
      <c r="A124" s="8"/>
      <c r="B124" s="8">
        <f>pH!A139</f>
        <v>120</v>
      </c>
      <c r="C124" s="8">
        <f>pH!B139</f>
        <v>31.2734375</v>
      </c>
      <c r="D124" s="8">
        <f>pH!D139</f>
        <v>11.137042027322337</v>
      </c>
      <c r="E124" s="8"/>
      <c r="F124" s="8">
        <f>pH!AG139</f>
        <v>6.9082849999999993</v>
      </c>
      <c r="G124" s="8">
        <f>pH!AH139</f>
        <v>3.4973430000000003</v>
      </c>
      <c r="H124" s="8">
        <f>pH!AI139</f>
        <v>2.9466240000000004</v>
      </c>
      <c r="K124">
        <f t="shared" si="26"/>
        <v>6.907375773567809</v>
      </c>
      <c r="L124">
        <f t="shared" si="26"/>
        <v>3.4972269396509308</v>
      </c>
      <c r="M124">
        <f t="shared" si="26"/>
        <v>2.9446743630695047</v>
      </c>
      <c r="AD124" s="24">
        <f>pH!EC139</f>
        <v>11.146979961490359</v>
      </c>
      <c r="AF124" s="14">
        <f t="shared" si="28"/>
        <v>6.9073271112332089</v>
      </c>
      <c r="AG124" s="14">
        <f t="shared" si="28"/>
        <v>3.4971256648567537</v>
      </c>
      <c r="AH124" s="14">
        <f t="shared" si="28"/>
        <v>2.944646401615338</v>
      </c>
      <c r="AL124" s="24">
        <f>pH!ED139</f>
        <v>11.067148269664838</v>
      </c>
      <c r="AN124" s="14">
        <f t="shared" si="29"/>
        <v>6.9077413885323402</v>
      </c>
      <c r="AO124" s="14">
        <f t="shared" si="29"/>
        <v>3.4980217716973558</v>
      </c>
      <c r="AP124" s="14">
        <f t="shared" si="29"/>
        <v>2.9451972460687474</v>
      </c>
      <c r="AS124" s="24">
        <f>pH!EE139</f>
        <v>11.166393551924337</v>
      </c>
      <c r="AU124" s="14">
        <f t="shared" si="27"/>
        <v>6.9072797425365282</v>
      </c>
      <c r="AV124" s="14">
        <f t="shared" si="27"/>
        <v>3.4965890009543763</v>
      </c>
      <c r="AW124" s="14">
        <f t="shared" si="27"/>
        <v>2.9443544492826557</v>
      </c>
    </row>
    <row r="158" spans="10:10">
      <c r="J158" s="5"/>
    </row>
    <row r="159" spans="10:10">
      <c r="J159" s="5"/>
    </row>
    <row r="201" spans="4:9">
      <c r="G201" s="5"/>
      <c r="H201" s="5"/>
      <c r="I201" s="5"/>
    </row>
    <row r="202" spans="4:9">
      <c r="D202" s="5"/>
      <c r="G202" s="5"/>
      <c r="H202" s="5"/>
      <c r="I202" s="5"/>
    </row>
    <row r="203" spans="4:9">
      <c r="D203" s="5"/>
      <c r="G203" s="5"/>
      <c r="H203" s="5"/>
      <c r="I203" s="5"/>
    </row>
    <row r="204" spans="4:9">
      <c r="D204" s="5"/>
      <c r="G204" s="5"/>
      <c r="H204" s="5"/>
      <c r="I204" s="5"/>
    </row>
    <row r="205" spans="4:9">
      <c r="D205" s="5"/>
      <c r="G205" s="5"/>
      <c r="H205" s="5"/>
      <c r="I205" s="5"/>
    </row>
    <row r="206" spans="4:9">
      <c r="D206" s="5"/>
      <c r="G206" s="5"/>
      <c r="H206" s="5"/>
      <c r="I206" s="5"/>
    </row>
    <row r="207" spans="4:9">
      <c r="D207" s="5"/>
      <c r="G207" s="5"/>
      <c r="H207" s="5"/>
      <c r="I207" s="5"/>
    </row>
    <row r="208" spans="4:9">
      <c r="D208" s="5"/>
      <c r="G208" s="5"/>
      <c r="H208" s="5"/>
      <c r="I208" s="5"/>
    </row>
    <row r="209" spans="4:9">
      <c r="D209" s="5"/>
      <c r="G209" s="5"/>
      <c r="H209" s="5"/>
      <c r="I209" s="5"/>
    </row>
    <row r="210" spans="4:9">
      <c r="D210" s="5"/>
      <c r="G210" s="5"/>
      <c r="H210" s="5"/>
      <c r="I210" s="5"/>
    </row>
    <row r="211" spans="4:9">
      <c r="D211" s="5"/>
      <c r="G211" s="5"/>
      <c r="H211" s="5"/>
      <c r="I211" s="5"/>
    </row>
    <row r="212" spans="4:9">
      <c r="D212" s="5"/>
      <c r="G212" s="5"/>
      <c r="H212" s="5"/>
      <c r="I212" s="5"/>
    </row>
    <row r="213" spans="4:9">
      <c r="D213" s="5"/>
      <c r="G213" s="5"/>
      <c r="H213" s="5"/>
      <c r="I213" s="5"/>
    </row>
    <row r="214" spans="4:9">
      <c r="D214" s="5"/>
      <c r="G214" s="5"/>
      <c r="H214" s="5"/>
      <c r="I214" s="5"/>
    </row>
    <row r="215" spans="4:9">
      <c r="D215" s="5"/>
      <c r="G215" s="5"/>
      <c r="H215" s="5"/>
      <c r="I215" s="5"/>
    </row>
    <row r="216" spans="4:9">
      <c r="D216" s="5"/>
      <c r="G216" s="5"/>
      <c r="H216" s="5"/>
      <c r="I216" s="5"/>
    </row>
    <row r="217" spans="4:9">
      <c r="D217" s="5"/>
      <c r="G217" s="5"/>
      <c r="H217" s="5"/>
      <c r="I217" s="5"/>
    </row>
    <row r="218" spans="4:9">
      <c r="D218" s="5"/>
      <c r="G218" s="5"/>
      <c r="H218" s="5"/>
      <c r="I218" s="5"/>
    </row>
    <row r="219" spans="4:9">
      <c r="D219" s="5"/>
      <c r="G219" s="5"/>
      <c r="H219" s="5"/>
      <c r="I219" s="5"/>
    </row>
    <row r="220" spans="4:9">
      <c r="D220" s="5"/>
      <c r="G220" s="5"/>
      <c r="H220" s="5"/>
      <c r="I220" s="5"/>
    </row>
    <row r="221" spans="4:9">
      <c r="D221" s="5"/>
      <c r="G221" s="5"/>
      <c r="H221" s="5"/>
      <c r="I221" s="5"/>
    </row>
    <row r="222" spans="4:9">
      <c r="D222" s="5"/>
      <c r="G222" s="5"/>
      <c r="H222" s="5"/>
      <c r="I222" s="5"/>
    </row>
    <row r="223" spans="4:9">
      <c r="D223" s="5"/>
      <c r="G223" s="5"/>
      <c r="H223" s="5"/>
      <c r="I223" s="5"/>
    </row>
    <row r="224" spans="4:9">
      <c r="D224" s="5"/>
      <c r="G224" s="5"/>
      <c r="H224" s="5"/>
      <c r="I224" s="5"/>
    </row>
    <row r="225" spans="4:9">
      <c r="D225" s="5"/>
      <c r="G225" s="5"/>
      <c r="H225" s="5"/>
      <c r="I225" s="5"/>
    </row>
    <row r="226" spans="4:9">
      <c r="D226" s="5"/>
      <c r="G226" s="5"/>
      <c r="H226" s="5"/>
      <c r="I226" s="5"/>
    </row>
    <row r="227" spans="4:9">
      <c r="D227" s="5"/>
      <c r="G227" s="5"/>
      <c r="H227" s="5"/>
      <c r="I227" s="5"/>
    </row>
    <row r="228" spans="4:9">
      <c r="D228" s="5"/>
      <c r="G228" s="5"/>
      <c r="H228" s="5"/>
      <c r="I228" s="5"/>
    </row>
    <row r="229" spans="4:9">
      <c r="D229" s="5"/>
      <c r="G229" s="5"/>
      <c r="H229" s="5"/>
      <c r="I229" s="5"/>
    </row>
    <row r="230" spans="4:9">
      <c r="D230" s="5"/>
      <c r="G230" s="5"/>
      <c r="H230" s="5"/>
      <c r="I230" s="5"/>
    </row>
    <row r="231" spans="4:9">
      <c r="D231" s="5"/>
      <c r="G231" s="5"/>
      <c r="H231" s="5"/>
      <c r="I231" s="5"/>
    </row>
    <row r="232" spans="4:9">
      <c r="D232" s="5"/>
      <c r="G232" s="5"/>
      <c r="H232" s="5"/>
      <c r="I232" s="5"/>
    </row>
    <row r="233" spans="4:9">
      <c r="D233" s="5"/>
      <c r="G233" s="5"/>
      <c r="H233" s="5"/>
      <c r="I233" s="5"/>
    </row>
    <row r="234" spans="4:9">
      <c r="D234" s="5"/>
      <c r="G234" s="5"/>
      <c r="H234" s="5"/>
      <c r="I234" s="5"/>
    </row>
    <row r="235" spans="4:9">
      <c r="D235" s="5"/>
      <c r="G235" s="5"/>
      <c r="H235" s="5"/>
      <c r="I235" s="5"/>
    </row>
    <row r="236" spans="4:9">
      <c r="D236" s="5"/>
      <c r="G236" s="5"/>
      <c r="H236" s="5"/>
      <c r="I236" s="5"/>
    </row>
    <row r="237" spans="4:9">
      <c r="D237" s="5"/>
      <c r="G237" s="5"/>
      <c r="H237" s="5"/>
      <c r="I237" s="5"/>
    </row>
    <row r="238" spans="4:9">
      <c r="D238" s="5"/>
      <c r="G238" s="5"/>
      <c r="H238" s="5"/>
      <c r="I238" s="5"/>
    </row>
    <row r="239" spans="4:9">
      <c r="D239" s="5"/>
      <c r="G239" s="5"/>
      <c r="H239" s="5"/>
      <c r="I239" s="5"/>
    </row>
    <row r="240" spans="4:9">
      <c r="D240" s="5"/>
      <c r="G240" s="5"/>
      <c r="H240" s="5"/>
      <c r="I240" s="5"/>
    </row>
    <row r="241" spans="4:9">
      <c r="D241" s="5"/>
      <c r="G241" s="5"/>
      <c r="H241" s="5"/>
      <c r="I241" s="5"/>
    </row>
    <row r="242" spans="4:9">
      <c r="D242" s="5"/>
      <c r="G242" s="5"/>
      <c r="H242" s="5"/>
      <c r="I242" s="5"/>
    </row>
    <row r="243" spans="4:9">
      <c r="D243" s="5"/>
      <c r="G243" s="5"/>
      <c r="H243" s="5"/>
      <c r="I243" s="5"/>
    </row>
    <row r="244" spans="4:9">
      <c r="D244" s="5"/>
      <c r="G244" s="5"/>
      <c r="H244" s="5"/>
      <c r="I244" s="5"/>
    </row>
    <row r="245" spans="4:9">
      <c r="D245" s="5"/>
      <c r="G245" s="5"/>
      <c r="H245" s="5"/>
      <c r="I245" s="5"/>
    </row>
    <row r="246" spans="4:9">
      <c r="D246" s="5"/>
      <c r="G246" s="5"/>
      <c r="H246" s="5"/>
      <c r="I246" s="5"/>
    </row>
    <row r="247" spans="4:9">
      <c r="D247" s="5"/>
      <c r="G247" s="5"/>
      <c r="H247" s="5"/>
      <c r="I247" s="5"/>
    </row>
    <row r="248" spans="4:9">
      <c r="D248" s="5"/>
      <c r="G248" s="5"/>
      <c r="H248" s="5"/>
      <c r="I248" s="5"/>
    </row>
    <row r="249" spans="4:9">
      <c r="D249" s="5"/>
      <c r="G249" s="5"/>
      <c r="H249" s="5"/>
      <c r="I249" s="5"/>
    </row>
    <row r="250" spans="4:9">
      <c r="D250" s="5"/>
      <c r="G250" s="5"/>
      <c r="H250" s="5"/>
      <c r="I250" s="5"/>
    </row>
    <row r="251" spans="4:9">
      <c r="D251" s="5"/>
      <c r="G251" s="5"/>
      <c r="H251" s="5"/>
      <c r="I251" s="5"/>
    </row>
  </sheetData>
  <mergeCells count="1">
    <mergeCell ref="G16:H16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0C6CE-DF3B-4DEE-9FCD-E877F837E755}">
  <dimension ref="A1:FB148"/>
  <sheetViews>
    <sheetView topLeftCell="D1" zoomScale="70" zoomScaleNormal="70" workbookViewId="0">
      <selection activeCell="E13" sqref="E13"/>
    </sheetView>
  </sheetViews>
  <sheetFormatPr defaultRowHeight="15"/>
  <cols>
    <col min="1" max="1" width="45.7109375" bestFit="1" customWidth="1"/>
    <col min="2" max="2" width="25.5703125" bestFit="1" customWidth="1"/>
    <col min="5" max="5" width="17" bestFit="1" customWidth="1"/>
    <col min="9" max="9" width="35.140625" bestFit="1" customWidth="1"/>
    <col min="10" max="10" width="15.7109375" customWidth="1"/>
    <col min="11" max="11" width="13.5703125" bestFit="1" customWidth="1"/>
    <col min="12" max="12" width="13.5703125" customWidth="1"/>
    <col min="28" max="28" width="10.7109375" bestFit="1" customWidth="1"/>
    <col min="29" max="31" width="10.7109375" customWidth="1"/>
    <col min="36" max="36" width="25.28515625" bestFit="1" customWidth="1"/>
    <col min="46" max="46" width="17.140625" bestFit="1" customWidth="1"/>
    <col min="47" max="47" width="15.28515625" bestFit="1" customWidth="1"/>
    <col min="81" max="81" width="25.7109375" bestFit="1" customWidth="1"/>
    <col min="86" max="86" width="11.28515625" bestFit="1" customWidth="1"/>
    <col min="88" max="88" width="12" bestFit="1" customWidth="1"/>
    <col min="95" max="95" width="12" bestFit="1" customWidth="1"/>
    <col min="97" max="97" width="12" bestFit="1" customWidth="1"/>
    <col min="104" max="104" width="12" bestFit="1" customWidth="1"/>
    <col min="106" max="106" width="11.28515625" bestFit="1" customWidth="1"/>
    <col min="113" max="113" width="35.7109375" bestFit="1" customWidth="1"/>
    <col min="126" max="126" width="39.42578125" bestFit="1" customWidth="1"/>
    <col min="132" max="132" width="12.85546875" bestFit="1" customWidth="1"/>
    <col min="144" max="144" width="17.42578125" bestFit="1" customWidth="1"/>
    <col min="146" max="146" width="33.42578125" bestFit="1" customWidth="1"/>
    <col min="147" max="147" width="14.85546875" bestFit="1" customWidth="1"/>
    <col min="148" max="148" width="14" bestFit="1" customWidth="1"/>
    <col min="149" max="149" width="33.140625" customWidth="1"/>
    <col min="150" max="150" width="33.85546875" bestFit="1" customWidth="1"/>
    <col min="151" max="151" width="33.140625" customWidth="1"/>
    <col min="153" max="155" width="33.140625" customWidth="1"/>
    <col min="156" max="158" width="33.140625" bestFit="1" customWidth="1"/>
  </cols>
  <sheetData>
    <row r="1" spans="1:114">
      <c r="A1" t="s">
        <v>0</v>
      </c>
      <c r="B1">
        <v>0</v>
      </c>
    </row>
    <row r="2" spans="1:114">
      <c r="A2" t="s">
        <v>1</v>
      </c>
      <c r="B2" s="1">
        <v>5.0000000000000001E-3</v>
      </c>
      <c r="I2" s="2"/>
      <c r="J2" s="2"/>
      <c r="K2" s="3"/>
      <c r="L2" s="3"/>
      <c r="M2" s="4"/>
      <c r="N2" s="4"/>
      <c r="O2" s="3"/>
      <c r="P2" s="3"/>
      <c r="Q2" s="3"/>
      <c r="R2" s="3"/>
      <c r="S2" s="3"/>
      <c r="T2" s="3"/>
      <c r="U2" s="3"/>
      <c r="V2" s="3"/>
      <c r="W2" s="2"/>
      <c r="X2" s="2"/>
      <c r="Y2" s="2"/>
      <c r="Z2" s="2"/>
    </row>
    <row r="3" spans="1:114">
      <c r="A3" t="s">
        <v>2</v>
      </c>
      <c r="B3" s="1">
        <v>5.0000000000000001E-3</v>
      </c>
      <c r="I3" s="2" t="s">
        <v>3</v>
      </c>
      <c r="J3" s="2"/>
      <c r="K3" s="3">
        <v>1.35</v>
      </c>
      <c r="L3" s="3"/>
      <c r="M3" s="4">
        <v>2.38</v>
      </c>
      <c r="N3" s="4"/>
      <c r="O3" s="3">
        <v>3.75</v>
      </c>
      <c r="P3" s="3"/>
      <c r="Q3" s="3">
        <v>4.76</v>
      </c>
      <c r="R3" s="3"/>
      <c r="S3" s="3">
        <v>6.75</v>
      </c>
      <c r="T3" s="3"/>
      <c r="U3" s="2">
        <v>7.99</v>
      </c>
      <c r="V3" s="2"/>
      <c r="W3" s="2">
        <v>9.7799999999999994</v>
      </c>
      <c r="X3" s="2"/>
      <c r="Y3" s="2">
        <v>10.66</v>
      </c>
      <c r="Z3" s="2"/>
    </row>
    <row r="4" spans="1:114">
      <c r="I4" s="4" t="s">
        <v>4</v>
      </c>
      <c r="J4" s="4"/>
      <c r="K4" s="4">
        <v>6.3117999999999999</v>
      </c>
      <c r="L4" s="4"/>
      <c r="M4" s="4">
        <v>1.5105999999999999</v>
      </c>
      <c r="N4" s="4"/>
      <c r="O4" s="3">
        <v>8.2668999999999997</v>
      </c>
      <c r="P4" s="3"/>
      <c r="Q4" s="4">
        <v>2.0830000000000002</v>
      </c>
      <c r="R4" s="4"/>
      <c r="S4" s="4">
        <v>2.7073999999999998</v>
      </c>
      <c r="T4" s="4"/>
      <c r="U4" s="4">
        <v>1.2819</v>
      </c>
      <c r="V4" s="4"/>
      <c r="W4" s="4">
        <v>3.5493999999999999</v>
      </c>
      <c r="X4" s="4"/>
      <c r="Y4" s="4">
        <v>2.5941999999999998</v>
      </c>
      <c r="Z4" s="4"/>
    </row>
    <row r="5" spans="1:114">
      <c r="I5" s="4" t="s">
        <v>5</v>
      </c>
      <c r="J5" s="4"/>
      <c r="K5" s="4">
        <v>6.048</v>
      </c>
      <c r="L5" s="4"/>
      <c r="M5" s="4">
        <v>1.2819</v>
      </c>
      <c r="N5" s="4"/>
      <c r="O5" s="3">
        <v>8.4413999999999998</v>
      </c>
      <c r="P5" s="3"/>
      <c r="Q5" s="4">
        <v>1.9059999999999999</v>
      </c>
      <c r="R5" s="4"/>
      <c r="S5" s="4">
        <v>2.4563000000000001</v>
      </c>
      <c r="T5" s="4"/>
      <c r="U5" s="4">
        <v>1.0710999999999999</v>
      </c>
      <c r="V5" s="4"/>
      <c r="W5" s="4">
        <v>3.1753999999999998</v>
      </c>
      <c r="X5" s="4"/>
      <c r="Y5" s="4">
        <v>2.2900999999999998</v>
      </c>
      <c r="Z5" s="4"/>
    </row>
    <row r="6" spans="1:114">
      <c r="I6" s="4" t="s">
        <v>6</v>
      </c>
      <c r="J6" s="4"/>
      <c r="K6" s="3">
        <f t="shared" ref="K6:Y6" si="0">K4-K5</f>
        <v>0.26379999999999981</v>
      </c>
      <c r="L6" s="3"/>
      <c r="M6" s="4">
        <f t="shared" si="0"/>
        <v>0.2286999999999999</v>
      </c>
      <c r="N6" s="4"/>
      <c r="O6" s="3">
        <f t="shared" si="0"/>
        <v>-0.1745000000000001</v>
      </c>
      <c r="P6" s="3"/>
      <c r="Q6" s="2">
        <f t="shared" si="0"/>
        <v>0.17700000000000027</v>
      </c>
      <c r="R6" s="2"/>
      <c r="S6" s="2">
        <f t="shared" si="0"/>
        <v>0.25109999999999966</v>
      </c>
      <c r="T6" s="2"/>
      <c r="U6" s="2">
        <f t="shared" si="0"/>
        <v>0.2108000000000001</v>
      </c>
      <c r="V6" s="2"/>
      <c r="W6" s="2">
        <f t="shared" si="0"/>
        <v>0.37400000000000011</v>
      </c>
      <c r="X6" s="2"/>
      <c r="Y6" s="2">
        <f t="shared" si="0"/>
        <v>0.30410000000000004</v>
      </c>
      <c r="Z6" s="2"/>
    </row>
    <row r="7" spans="1:114" ht="17.25">
      <c r="I7" s="4" t="s">
        <v>7</v>
      </c>
      <c r="J7" s="4"/>
      <c r="K7" s="3">
        <v>-1</v>
      </c>
      <c r="L7" s="3"/>
      <c r="M7" s="4">
        <v>-1</v>
      </c>
      <c r="N7" s="4"/>
      <c r="O7" s="3">
        <v>-1</v>
      </c>
      <c r="P7" s="3"/>
      <c r="Q7" s="2">
        <v>-1</v>
      </c>
      <c r="R7" s="2"/>
      <c r="S7" s="3">
        <v>1</v>
      </c>
      <c r="T7" s="3"/>
      <c r="U7" s="2">
        <v>-3</v>
      </c>
      <c r="V7" s="2"/>
      <c r="W7" s="2">
        <v>-1</v>
      </c>
      <c r="X7" s="2"/>
      <c r="Y7" s="2">
        <v>1</v>
      </c>
      <c r="Z7" s="2"/>
    </row>
    <row r="8" spans="1:114">
      <c r="I8" s="2"/>
      <c r="J8" s="2"/>
      <c r="K8" s="3"/>
      <c r="L8" s="3"/>
      <c r="M8" s="2"/>
      <c r="N8" s="2"/>
      <c r="O8" s="3"/>
      <c r="P8" s="3"/>
      <c r="Q8" s="2"/>
      <c r="R8" s="2"/>
      <c r="S8" s="3"/>
      <c r="T8" s="3"/>
      <c r="U8" s="2"/>
      <c r="V8" s="2"/>
      <c r="W8" s="2"/>
      <c r="X8" s="2"/>
      <c r="Y8" s="2"/>
      <c r="Z8" s="2"/>
    </row>
    <row r="11" spans="1:114" ht="23.25">
      <c r="A11" t="s">
        <v>8</v>
      </c>
      <c r="B11">
        <f>'Gradient prediction'!F24</f>
        <v>115.73418025907011</v>
      </c>
      <c r="E11" s="62" t="s">
        <v>223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14">
      <c r="A12" t="s">
        <v>9</v>
      </c>
      <c r="B12">
        <f>'Gradient prediction'!F25</f>
        <v>86.124579030344293</v>
      </c>
    </row>
    <row r="13" spans="1:114">
      <c r="A13" t="s">
        <v>10</v>
      </c>
      <c r="B13">
        <v>20</v>
      </c>
      <c r="DI13" t="s">
        <v>11</v>
      </c>
      <c r="DJ13">
        <f>0.001*(B11+B13)</f>
        <v>0.13573418025907011</v>
      </c>
    </row>
    <row r="14" spans="1:114">
      <c r="B14" s="5"/>
      <c r="DI14" t="s">
        <v>12</v>
      </c>
      <c r="DJ14">
        <f>0.001*(B12+B13)</f>
        <v>0.10612457903034429</v>
      </c>
    </row>
    <row r="15" spans="1:114">
      <c r="A15" t="s">
        <v>13</v>
      </c>
      <c r="B15">
        <v>128</v>
      </c>
    </row>
    <row r="16" spans="1:114">
      <c r="A16" t="s">
        <v>14</v>
      </c>
      <c r="B16">
        <v>26</v>
      </c>
      <c r="H16" t="s">
        <v>55</v>
      </c>
    </row>
    <row r="17" spans="1:158">
      <c r="A17" t="s">
        <v>15</v>
      </c>
      <c r="B17">
        <v>20</v>
      </c>
      <c r="H17" t="s">
        <v>16</v>
      </c>
      <c r="AA17" t="s">
        <v>121</v>
      </c>
      <c r="DI17" t="s">
        <v>17</v>
      </c>
      <c r="DJ17">
        <f>IF(K19="","",SQRT(K7^2)*((0.51*SQRT($DJ$13)/(1+SQRT($DJ$13))-0.1*$DJ$13)-(0.51*SQRT($DJ$14)/(1+SQRT($DJ$14))-0.1*$DJ$14)))</f>
        <v>9.0295556480816941E-3</v>
      </c>
      <c r="DK17">
        <f>IF(M19="","",SQRT(M7^2)*((0.51*SQRT($DJ$13)/(1+SQRT($DJ$13))-0.1*$DJ$13)-(0.51*SQRT($DJ$14)/(1+SQRT($DJ$14))-0.1*$DJ$14)))</f>
        <v>9.0295556480816941E-3</v>
      </c>
      <c r="DL17">
        <f>IF(O19="","",SQRT(O7^2)*((0.51*SQRT($DJ$13)/(1+SQRT($DJ$13))-0.1*$DJ$13)-(0.51*SQRT($DJ$14)/(1+SQRT($DJ$14))-0.1*$DJ$14)))</f>
        <v>9.0295556480816941E-3</v>
      </c>
      <c r="DM17">
        <f>IF(Q19="","",SQRT(Q7^2)*((0.51*SQRT($DJ$13)/(1+SQRT($DJ$13))-0.1*$DJ$13)-(0.51*SQRT($DJ$14)/(1+SQRT($DJ$14))-0.1*$DJ$14)))</f>
        <v>9.0295556480816941E-3</v>
      </c>
      <c r="DN17">
        <f>IF(S19="","",SQRT(S7^2)*((0.51*SQRT($DJ$13)/(1+SQRT($DJ$13))-0.1*$DJ$13)-(0.51*SQRT($DJ$14)/(1+SQRT($DJ$14))-0.1*$DJ$14)))</f>
        <v>9.0295556480816941E-3</v>
      </c>
      <c r="DO17">
        <f>IF(U19="","",SQRT(U7^2)*((0.51*SQRT($DJ$13)/(1+SQRT($DJ$13))-0.1*$DJ$13)-(0.51*SQRT($DJ$14)/(1+SQRT($DJ$14))-0.1*$DJ$14)))</f>
        <v>2.7088666944245082E-2</v>
      </c>
      <c r="DP17">
        <f>IF(W19="","",SQRT(W7^2)*((0.51*SQRT($DJ$13)/(1+SQRT($DJ$13))-0.1*$DJ$13)-(0.51*SQRT($DJ$14)/(1+SQRT($DJ$14))-0.1*$DJ$14)))</f>
        <v>9.0295556480816941E-3</v>
      </c>
      <c r="DQ17">
        <f>IF(Y19="","",SQRT(Y7^2)*((0.51*SQRT($DJ$13)/(1+SQRT($DJ$13))-0.1*$DJ$13)-(0.51*SQRT($DJ$14)/(1+SQRT($DJ$14))-0.1*$DJ$14)))</f>
        <v>9.0295556480816941E-3</v>
      </c>
      <c r="DR17" t="str">
        <f>IF(AA19="","",SQRT(AA7^2)*((0.51*SQRT($DJ$13)/(1+SQRT($DJ$13))-0.1*$DJ$13)-(0.51*SQRT($DJ$14)/(1+SQRT($DJ$14))-0.1*$DJ$14)))</f>
        <v/>
      </c>
    </row>
    <row r="18" spans="1:158">
      <c r="H18" s="6"/>
      <c r="I18" s="6" t="s">
        <v>18</v>
      </c>
      <c r="J18" s="6"/>
      <c r="K18" s="6" t="s">
        <v>19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B18" s="6" t="s">
        <v>20</v>
      </c>
      <c r="AC18" s="6"/>
      <c r="AD18" s="6" t="s">
        <v>21</v>
      </c>
      <c r="AE18" s="6"/>
      <c r="AF18" s="6" t="s">
        <v>22</v>
      </c>
      <c r="AG18" s="6"/>
      <c r="AJ18" s="7" t="s">
        <v>23</v>
      </c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Z18" s="8" t="s">
        <v>24</v>
      </c>
      <c r="BA18" s="8"/>
      <c r="BB18" s="8"/>
      <c r="BC18" s="8"/>
      <c r="BD18" s="8"/>
      <c r="BE18" s="8"/>
      <c r="BF18" s="8"/>
      <c r="BG18" s="8"/>
      <c r="BJ18" s="8" t="s">
        <v>25</v>
      </c>
      <c r="BK18" s="8"/>
      <c r="BL18" s="8"/>
      <c r="BM18" s="8"/>
      <c r="BN18" s="8"/>
      <c r="BO18" s="8"/>
      <c r="BP18" s="8"/>
      <c r="BQ18" s="8"/>
      <c r="BT18" s="8" t="s">
        <v>26</v>
      </c>
      <c r="BU18" s="8"/>
      <c r="BV18" s="8"/>
      <c r="BW18" s="8"/>
      <c r="BX18" s="8"/>
      <c r="BY18" s="8"/>
      <c r="BZ18" s="8"/>
      <c r="CA18" s="8"/>
      <c r="CD18" s="8" t="s">
        <v>27</v>
      </c>
      <c r="CE18" s="8"/>
      <c r="CF18" s="8"/>
      <c r="CG18" s="8"/>
      <c r="CH18" s="8"/>
      <c r="CI18" s="8"/>
      <c r="CJ18" s="8"/>
      <c r="CM18" s="8" t="s">
        <v>28</v>
      </c>
      <c r="CN18" s="8"/>
      <c r="CO18" s="8"/>
      <c r="CP18" s="8"/>
      <c r="CQ18" s="8"/>
      <c r="CR18" s="8"/>
      <c r="CS18" s="8"/>
      <c r="CV18" s="8" t="s">
        <v>29</v>
      </c>
      <c r="CW18" s="8"/>
      <c r="CX18" s="8"/>
      <c r="CY18" s="8"/>
      <c r="CZ18" s="8"/>
      <c r="DA18" s="8"/>
      <c r="DB18" s="8"/>
      <c r="DJ18" s="8" t="s">
        <v>30</v>
      </c>
      <c r="DK18" s="8"/>
      <c r="DL18" s="8"/>
      <c r="DM18" s="8"/>
      <c r="DN18" s="8"/>
      <c r="DO18" s="8"/>
      <c r="DP18" s="8"/>
      <c r="DQ18" s="8"/>
      <c r="DR18" s="8"/>
      <c r="DV18" s="8" t="s">
        <v>31</v>
      </c>
      <c r="EF18" s="8" t="s">
        <v>32</v>
      </c>
      <c r="EG18" s="8"/>
      <c r="EH18" s="8"/>
      <c r="EI18" s="8"/>
      <c r="EJ18" s="8"/>
      <c r="EK18" s="8"/>
      <c r="EL18" s="8"/>
      <c r="EP18" s="2" t="s">
        <v>33</v>
      </c>
      <c r="EQ18" s="2"/>
      <c r="ER18" s="2"/>
      <c r="ES18" s="2" t="s">
        <v>34</v>
      </c>
      <c r="ET18" s="2"/>
      <c r="EU18" s="2"/>
      <c r="EW18" s="2" t="s">
        <v>35</v>
      </c>
      <c r="EX18" s="2"/>
      <c r="EY18" s="2"/>
      <c r="EZ18" s="2"/>
      <c r="FA18" s="2"/>
      <c r="FB18" s="2"/>
    </row>
    <row r="19" spans="1:158">
      <c r="A19" t="s">
        <v>36</v>
      </c>
      <c r="B19" t="s">
        <v>37</v>
      </c>
      <c r="C19" t="s">
        <v>38</v>
      </c>
      <c r="D19" t="s">
        <v>39</v>
      </c>
      <c r="E19" t="s">
        <v>40</v>
      </c>
      <c r="H19" s="6"/>
      <c r="I19" s="6" t="s">
        <v>41</v>
      </c>
      <c r="J19" s="6"/>
      <c r="K19" s="6" t="s">
        <v>42</v>
      </c>
      <c r="L19" s="6"/>
      <c r="M19" s="6" t="s">
        <v>43</v>
      </c>
      <c r="N19" s="6"/>
      <c r="O19" s="6" t="s">
        <v>218</v>
      </c>
      <c r="P19" s="6"/>
      <c r="Q19" s="6" t="s">
        <v>159</v>
      </c>
      <c r="R19" s="6"/>
      <c r="S19" s="6" t="s">
        <v>219</v>
      </c>
      <c r="T19" s="6"/>
      <c r="U19" s="6" t="s">
        <v>44</v>
      </c>
      <c r="V19" s="6"/>
      <c r="W19" s="6" t="s">
        <v>220</v>
      </c>
      <c r="X19" s="6"/>
      <c r="Y19" s="6" t="s">
        <v>221</v>
      </c>
      <c r="Z19" s="6"/>
      <c r="AB19" s="6" t="s">
        <v>125</v>
      </c>
      <c r="AC19" s="6"/>
      <c r="AD19" s="6" t="s">
        <v>126</v>
      </c>
      <c r="AE19" s="6"/>
      <c r="AF19" s="6" t="s">
        <v>127</v>
      </c>
      <c r="AG19" s="6"/>
      <c r="AJ19" s="7" t="s">
        <v>45</v>
      </c>
      <c r="AK19" s="7" t="str">
        <f>IF(K19="","",K19)</f>
        <v>DCA</v>
      </c>
      <c r="AL19" s="7" t="str">
        <f>IF(M19="","",M19)</f>
        <v>MPAH</v>
      </c>
      <c r="AM19" s="7" t="str">
        <f>IF(O19="","",O19)</f>
        <v>Formate</v>
      </c>
      <c r="AN19" s="7" t="str">
        <f>IF(Q19="","",Q19)</f>
        <v>Acetate</v>
      </c>
      <c r="AO19" s="7" t="str">
        <f>IF(S19="","",S19)</f>
        <v>2,6-lutidine</v>
      </c>
      <c r="AP19" s="7" t="str">
        <f>IF(U19="","",U19)</f>
        <v>MPA</v>
      </c>
      <c r="AQ19" s="7" t="str">
        <f>IF(W19="","",W19)</f>
        <v>Glycine</v>
      </c>
      <c r="AR19" s="7" t="str">
        <f>IF(Y19="","",Y19)</f>
        <v>Methylamine</v>
      </c>
      <c r="AS19" s="7" t="str">
        <f>IF(AA19="","",AA19)</f>
        <v/>
      </c>
      <c r="AT19" s="7" t="str">
        <f>IF(AB19="","",AB19)</f>
        <v>Imidazole upfield</v>
      </c>
      <c r="AU19" s="7" t="str">
        <f>IF(AD19="","",AD19)</f>
        <v>Alpha</v>
      </c>
      <c r="AV19" s="7" t="str">
        <f>IF(AF19="","",AF19)</f>
        <v>Beta downfield</v>
      </c>
      <c r="AZ19" s="8" t="str">
        <f>IF(K19="","",K19)</f>
        <v>DCA</v>
      </c>
      <c r="BA19" s="8" t="str">
        <f>IF(M19="","",M19)</f>
        <v>MPAH</v>
      </c>
      <c r="BB19" s="8" t="str">
        <f>IF(O19="","",O19)</f>
        <v>Formate</v>
      </c>
      <c r="BC19" s="8" t="str">
        <f>IF(Q19="","",Q19)</f>
        <v>Acetate</v>
      </c>
      <c r="BD19" s="8" t="str">
        <f>IF(S19="","",S19)</f>
        <v>2,6-lutidine</v>
      </c>
      <c r="BE19" s="8" t="str">
        <f>IF(U19="","",U19)</f>
        <v>MPA</v>
      </c>
      <c r="BF19" s="8" t="str">
        <f>IF(W19="","",W19)</f>
        <v>Glycine</v>
      </c>
      <c r="BG19" s="8" t="str">
        <f>IF(Y19="","",Y19)</f>
        <v>Methylamine</v>
      </c>
      <c r="BJ19" s="8" t="str">
        <f>IF(K19="","",K19)</f>
        <v>DCA</v>
      </c>
      <c r="BK19" s="8" t="str">
        <f>IF(M19="","",M19)</f>
        <v>MPAH</v>
      </c>
      <c r="BL19" s="8" t="str">
        <f>IF(O19="","",O19)</f>
        <v>Formate</v>
      </c>
      <c r="BM19" s="8" t="str">
        <f>IF(Q19="","",Q19)</f>
        <v>Acetate</v>
      </c>
      <c r="BN19" s="8" t="str">
        <f>IF(S19="","",S19)</f>
        <v>2,6-lutidine</v>
      </c>
      <c r="BO19" s="8" t="str">
        <f>IF(U19="","",U19)</f>
        <v>MPA</v>
      </c>
      <c r="BP19" s="8" t="str">
        <f>IF(W19="","",W19)</f>
        <v>Glycine</v>
      </c>
      <c r="BQ19" s="8" t="str">
        <f>IF(Y19="","",Y19)</f>
        <v>Methylamine</v>
      </c>
      <c r="BT19" s="8" t="str">
        <f>IF(K19="","",K19)</f>
        <v>DCA</v>
      </c>
      <c r="BU19" s="8" t="str">
        <f>IF(M19="","",M19)</f>
        <v>MPAH</v>
      </c>
      <c r="BV19" s="8" t="str">
        <f>IF(O19="","",O19)</f>
        <v>Formate</v>
      </c>
      <c r="BW19" s="8" t="str">
        <f>IF(Q19="","",Q19)</f>
        <v>Acetate</v>
      </c>
      <c r="BX19" s="8" t="str">
        <f>IF(S19="","",S19)</f>
        <v>2,6-lutidine</v>
      </c>
      <c r="BY19" s="8" t="str">
        <f>IF(U19="","",U19)</f>
        <v>MPA</v>
      </c>
      <c r="BZ19" s="8" t="str">
        <f>IF(W19="","",W19)</f>
        <v>Glycine</v>
      </c>
      <c r="CA19" s="8" t="str">
        <f>IF(Y19="","",Y19)</f>
        <v>Methylamine</v>
      </c>
      <c r="CD19" s="8" t="str">
        <f>IF(BT19="","",IF(BU19="","",BT19&amp;"/"&amp;BU19))</f>
        <v>DCA/MPAH</v>
      </c>
      <c r="CE19" s="8" t="str">
        <f>IF(BU19="","",IF(BV19="","",BU19&amp;"/"&amp;BV19))</f>
        <v>MPAH/Formate</v>
      </c>
      <c r="CF19" s="8" t="str">
        <f>IF(BV19="","",IF(BW19="","",BV19&amp;"/"&amp;BW19))</f>
        <v>Formate/Acetate</v>
      </c>
      <c r="CG19" s="8" t="str">
        <f>IF(BW19="","",IF(BX19="","",BW19&amp;"/"&amp;BX19))</f>
        <v>Acetate/2,6-lutidine</v>
      </c>
      <c r="CH19" s="8" t="str">
        <f>IF(BX19="","",IF(BY19="","",BX19&amp;"/"&amp;BY19))</f>
        <v>2,6-lutidine/MPA</v>
      </c>
      <c r="CI19" s="8" t="str">
        <f t="shared" ref="CI19:CJ19" si="1">IF(BY19="","",IF(BZ19="","",BY19&amp;"/"&amp;BZ19))</f>
        <v>MPA/Glycine</v>
      </c>
      <c r="CJ19" s="8" t="str">
        <f t="shared" si="1"/>
        <v>Glycine/Methylamine</v>
      </c>
      <c r="CM19" s="8" t="str">
        <f>IF(CD19="","",CD19)</f>
        <v>DCA/MPAH</v>
      </c>
      <c r="CN19" s="8" t="str">
        <f>IF(CE19="","",CE19)</f>
        <v>MPAH/Formate</v>
      </c>
      <c r="CO19" s="8" t="str">
        <f>IF(CF19="","",CF19)</f>
        <v>Formate/Acetate</v>
      </c>
      <c r="CP19" s="8" t="str">
        <f>IF(CG19="","",CG19)</f>
        <v>Acetate/2,6-lutidine</v>
      </c>
      <c r="CQ19" s="8" t="str">
        <f>IF(CH19="","",CH19)</f>
        <v>2,6-lutidine/MPA</v>
      </c>
      <c r="CR19" s="8" t="str">
        <f t="shared" ref="CR19:CS19" si="2">IF(CI19="","",CI19)</f>
        <v>MPA/Glycine</v>
      </c>
      <c r="CS19" s="8" t="str">
        <f t="shared" si="2"/>
        <v>Glycine/Methylamine</v>
      </c>
      <c r="CV19" s="8" t="str">
        <f>IF(CM19="","",CM19)</f>
        <v>DCA/MPAH</v>
      </c>
      <c r="CW19" s="8" t="str">
        <f t="shared" ref="CW19:DB19" si="3">IF(CN19="","",CN19)</f>
        <v>MPAH/Formate</v>
      </c>
      <c r="CX19" s="8" t="str">
        <f t="shared" si="3"/>
        <v>Formate/Acetate</v>
      </c>
      <c r="CY19" s="8" t="str">
        <f t="shared" si="3"/>
        <v>Acetate/2,6-lutidine</v>
      </c>
      <c r="CZ19" s="8" t="str">
        <f t="shared" si="3"/>
        <v>2,6-lutidine/MPA</v>
      </c>
      <c r="DA19" s="8" t="str">
        <f t="shared" si="3"/>
        <v>MPA/Glycine</v>
      </c>
      <c r="DB19" s="8" t="str">
        <f t="shared" si="3"/>
        <v>Glycine/Methylamine</v>
      </c>
      <c r="DD19" t="s">
        <v>46</v>
      </c>
      <c r="DJ19" s="8" t="str">
        <f>IF(K19="","",K19)</f>
        <v>DCA</v>
      </c>
      <c r="DK19" s="8" t="str">
        <f>IF(M19="","",M19)</f>
        <v>MPAH</v>
      </c>
      <c r="DL19" s="8" t="str">
        <f>IF(O19="","",O19)</f>
        <v>Formate</v>
      </c>
      <c r="DM19" s="8" t="str">
        <f>IF(Q19="","",Q19)</f>
        <v>Acetate</v>
      </c>
      <c r="DN19" s="8" t="str">
        <f>IF(S19="","",S19)</f>
        <v>2,6-lutidine</v>
      </c>
      <c r="DO19" s="8" t="str">
        <f>IF(U19="","",U19)</f>
        <v>MPA</v>
      </c>
      <c r="DP19" s="8" t="str">
        <f>IF(W19="","",W19)</f>
        <v>Glycine</v>
      </c>
      <c r="DQ19" s="8" t="str">
        <f>IF(Y19="","",Y19)</f>
        <v>Methylamine</v>
      </c>
      <c r="DR19" s="8"/>
      <c r="DV19" s="8" t="str">
        <f>IF(CD19="","",CD19)</f>
        <v>DCA/MPAH</v>
      </c>
      <c r="DW19" s="8" t="str">
        <f t="shared" ref="DW19:EB19" si="4">IF(CE19="","",CE19)</f>
        <v>MPAH/Formate</v>
      </c>
      <c r="DX19" s="8" t="str">
        <f t="shared" si="4"/>
        <v>Formate/Acetate</v>
      </c>
      <c r="DY19" s="8" t="str">
        <f t="shared" si="4"/>
        <v>Acetate/2,6-lutidine</v>
      </c>
      <c r="DZ19" s="8" t="str">
        <f t="shared" si="4"/>
        <v>2,6-lutidine/MPA</v>
      </c>
      <c r="EA19" s="8" t="str">
        <f t="shared" si="4"/>
        <v>MPA/Glycine</v>
      </c>
      <c r="EB19" s="8" t="str">
        <f t="shared" si="4"/>
        <v>Glycine/Methylamine</v>
      </c>
      <c r="EF19" s="8" t="str">
        <f>IF(CD19="","",CD19)</f>
        <v>DCA/MPAH</v>
      </c>
      <c r="EG19" s="8" t="str">
        <f t="shared" ref="EG19:EJ19" si="5">IF(CE19="","",CE19)</f>
        <v>MPAH/Formate</v>
      </c>
      <c r="EH19" s="8" t="str">
        <f t="shared" si="5"/>
        <v>Formate/Acetate</v>
      </c>
      <c r="EI19" s="8" t="str">
        <f t="shared" si="5"/>
        <v>Acetate/2,6-lutidine</v>
      </c>
      <c r="EJ19" s="8" t="str">
        <f t="shared" si="5"/>
        <v>2,6-lutidine/MPA</v>
      </c>
      <c r="EK19" s="8" t="str">
        <f>IF(CI19="","",CI19)</f>
        <v>MPA/Glycine</v>
      </c>
      <c r="EL19" s="8" t="str">
        <f t="shared" ref="EL19" si="6">IF(CJ19="","",CJ19)</f>
        <v>Glycine/Methylamine</v>
      </c>
      <c r="EN19" t="s">
        <v>40</v>
      </c>
      <c r="EP19" s="2" t="s">
        <v>47</v>
      </c>
      <c r="EQ19" s="2" t="s">
        <v>48</v>
      </c>
      <c r="ER19" s="2" t="s">
        <v>49</v>
      </c>
      <c r="ES19" s="2" t="s">
        <v>50</v>
      </c>
      <c r="ET19" s="2" t="s">
        <v>50</v>
      </c>
      <c r="EU19" s="2" t="s">
        <v>50</v>
      </c>
      <c r="EW19" s="2" t="s">
        <v>51</v>
      </c>
      <c r="EX19" s="2" t="s">
        <v>52</v>
      </c>
      <c r="EY19" s="2" t="s">
        <v>53</v>
      </c>
      <c r="EZ19" s="2" t="s">
        <v>54</v>
      </c>
      <c r="FA19" s="2" t="s">
        <v>54</v>
      </c>
      <c r="FB19" s="2" t="s">
        <v>54</v>
      </c>
    </row>
    <row r="20" spans="1:158">
      <c r="H20" s="6" t="s">
        <v>56</v>
      </c>
      <c r="I20" s="6" t="s">
        <v>57</v>
      </c>
      <c r="J20" s="6"/>
      <c r="K20" s="6" t="s">
        <v>58</v>
      </c>
      <c r="L20" s="6"/>
      <c r="M20" s="6" t="s">
        <v>59</v>
      </c>
      <c r="N20" s="6"/>
      <c r="O20" s="6" t="s">
        <v>60</v>
      </c>
      <c r="P20" s="6"/>
      <c r="Q20" s="6" t="s">
        <v>61</v>
      </c>
      <c r="R20" s="6"/>
      <c r="S20" s="6" t="s">
        <v>62</v>
      </c>
      <c r="T20" s="6"/>
      <c r="U20" s="6" t="s">
        <v>63</v>
      </c>
      <c r="V20" s="6"/>
      <c r="W20" s="6" t="s">
        <v>64</v>
      </c>
      <c r="X20" s="6"/>
      <c r="Y20" s="6" t="s">
        <v>65</v>
      </c>
      <c r="Z20" s="6"/>
      <c r="AA20" t="s">
        <v>56</v>
      </c>
      <c r="AB20" s="6" t="s">
        <v>122</v>
      </c>
      <c r="AC20" s="6"/>
      <c r="AD20" s="6" t="s">
        <v>123</v>
      </c>
      <c r="AE20" s="6"/>
      <c r="AF20" s="6" t="s">
        <v>124</v>
      </c>
      <c r="AG20" s="6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Z20" s="8"/>
      <c r="BA20" s="8"/>
      <c r="BB20" s="8"/>
      <c r="BC20" s="8"/>
      <c r="BD20" s="8"/>
      <c r="BE20" s="8"/>
      <c r="BF20" s="8"/>
      <c r="BG20" s="8"/>
      <c r="BJ20" s="8"/>
      <c r="BK20" s="8"/>
      <c r="BL20" s="8"/>
      <c r="BM20" s="8"/>
      <c r="BN20" s="8"/>
      <c r="BO20" s="8"/>
      <c r="BP20" s="8"/>
      <c r="BQ20" s="8"/>
      <c r="BT20" s="8"/>
      <c r="BU20" s="8"/>
      <c r="BV20" s="8"/>
      <c r="BW20" s="8"/>
      <c r="BX20" s="8"/>
      <c r="BY20" s="8"/>
      <c r="BZ20" s="8"/>
      <c r="CA20" s="8"/>
      <c r="CD20" s="8"/>
      <c r="CE20" s="8"/>
      <c r="CF20" s="8"/>
      <c r="CG20" s="8"/>
      <c r="CH20" s="8"/>
      <c r="CI20" s="8"/>
      <c r="CJ20" s="8"/>
      <c r="CM20" s="8"/>
      <c r="CN20" s="8"/>
      <c r="CO20" s="8"/>
      <c r="CP20" s="8"/>
      <c r="CQ20" s="8"/>
      <c r="CR20" s="8"/>
      <c r="CS20" s="8"/>
      <c r="CV20" s="8"/>
      <c r="CW20" s="8"/>
      <c r="CX20" s="8"/>
      <c r="CY20" s="8"/>
      <c r="CZ20" s="8"/>
      <c r="DA20" s="8"/>
      <c r="DB20" s="8"/>
      <c r="DJ20" s="8"/>
      <c r="DK20" s="8"/>
      <c r="DL20" s="8"/>
      <c r="DM20" s="8"/>
      <c r="DN20" s="8"/>
      <c r="DO20" s="8"/>
      <c r="DP20" s="8"/>
      <c r="DQ20" s="8"/>
      <c r="DR20" s="8"/>
      <c r="DV20" s="8"/>
      <c r="DW20" s="8"/>
      <c r="DX20" s="8"/>
      <c r="DY20" s="8"/>
      <c r="DZ20" s="8"/>
      <c r="EA20" s="8"/>
      <c r="EB20" s="8"/>
      <c r="EF20" s="8"/>
      <c r="EG20" s="8"/>
      <c r="EH20" s="8"/>
      <c r="EI20" s="8"/>
      <c r="EJ20" s="8"/>
      <c r="EK20" s="8"/>
      <c r="EL20" s="8"/>
      <c r="EP20" s="2"/>
      <c r="EQ20" s="2"/>
      <c r="ER20" s="2"/>
      <c r="ES20" s="2"/>
      <c r="ET20" s="2"/>
      <c r="EU20" s="2"/>
      <c r="EW20" s="2"/>
      <c r="EX20" s="2"/>
      <c r="EY20" s="2"/>
      <c r="EZ20" s="2"/>
      <c r="FA20" s="2"/>
      <c r="FB20" s="2"/>
    </row>
    <row r="21" spans="1:158" s="9" customFormat="1">
      <c r="A21" s="9">
        <v>1</v>
      </c>
      <c r="B21" s="9">
        <f>$B$17+(A21-($B$15/2)-0.5)*$B$16/$B$15</f>
        <v>7.1015625</v>
      </c>
      <c r="C21" s="9">
        <f>AVERAGE($DJ$13:$DJ$14)</f>
        <v>0.12092937964470721</v>
      </c>
      <c r="D21" s="9" t="str">
        <f>DD21</f>
        <v/>
      </c>
      <c r="E21" s="9" t="str">
        <f>IF(SUM(EF21:EL21)=0,"",AVERAGE(EF21:EL21))</f>
        <v/>
      </c>
      <c r="H21" s="9">
        <v>0</v>
      </c>
      <c r="I21" s="29">
        <v>8.5869999999999991E-3</v>
      </c>
      <c r="J21" s="9">
        <v>0</v>
      </c>
      <c r="K21" s="29">
        <v>6.0569730000000002</v>
      </c>
      <c r="L21" s="9">
        <v>0</v>
      </c>
      <c r="M21" s="29">
        <v>1.0642039999999999</v>
      </c>
      <c r="N21" s="9">
        <v>0</v>
      </c>
      <c r="O21" s="29">
        <v>8.5383080000000007</v>
      </c>
      <c r="P21" s="9">
        <v>0</v>
      </c>
      <c r="Q21" s="29">
        <v>1.9129830000000001</v>
      </c>
      <c r="R21" s="9">
        <v>0</v>
      </c>
      <c r="S21" s="29">
        <v>0</v>
      </c>
      <c r="T21" s="9">
        <v>0</v>
      </c>
      <c r="U21" s="29">
        <v>1.0642039999999999</v>
      </c>
      <c r="V21" s="9">
        <v>0</v>
      </c>
      <c r="W21" s="29"/>
      <c r="X21" s="9">
        <v>0</v>
      </c>
      <c r="Y21" s="29">
        <v>0</v>
      </c>
      <c r="Z21" s="9">
        <v>0</v>
      </c>
      <c r="AA21" s="9">
        <v>0</v>
      </c>
      <c r="AB21" s="9">
        <v>7.2849399999999997</v>
      </c>
      <c r="AC21" s="9">
        <v>0</v>
      </c>
      <c r="AD21" s="9">
        <v>3.9691100000000001</v>
      </c>
      <c r="AE21" s="9">
        <v>0</v>
      </c>
      <c r="AF21" s="9">
        <v>3.3139500000000002</v>
      </c>
      <c r="AG21" s="9">
        <v>0</v>
      </c>
      <c r="AJ21" s="9">
        <f t="shared" ref="AJ21:AJ84" si="7">$B$1-I21</f>
        <v>-8.5869999999999991E-3</v>
      </c>
      <c r="AK21" s="9">
        <f t="shared" ref="AK21:AK84" si="8">IF(K21="","",K21+$AJ21)</f>
        <v>6.0483859999999998</v>
      </c>
      <c r="AL21" s="9">
        <f t="shared" ref="AL21:AL84" si="9">IF(M21="","",M21+$AJ21)</f>
        <v>1.055617</v>
      </c>
      <c r="AM21" s="9">
        <f t="shared" ref="AM21:AM84" si="10">IF(O21="","",O21+$AJ21)</f>
        <v>8.5297210000000003</v>
      </c>
      <c r="AN21" s="9">
        <f t="shared" ref="AN21:AN84" si="11">IF(Q21="","",Q21+$AJ21)</f>
        <v>1.9043960000000002</v>
      </c>
      <c r="AO21" s="9">
        <f t="shared" ref="AO21:AO84" si="12">IF(S21="","",S21+$AJ21)</f>
        <v>-8.5869999999999991E-3</v>
      </c>
      <c r="AP21" s="9">
        <f t="shared" ref="AP21:AP84" si="13">IF(U21="","",U21+$AJ21)</f>
        <v>1.055617</v>
      </c>
      <c r="AQ21" s="9" t="str">
        <f t="shared" ref="AQ21:AQ84" si="14">IF(W21="","",W21+$AJ21)</f>
        <v/>
      </c>
      <c r="AR21" s="9">
        <f t="shared" ref="AR21:AR52" si="15">IF(Y21="","",Y21+$AJ21)</f>
        <v>-8.5869999999999991E-3</v>
      </c>
      <c r="AS21" s="9">
        <f t="shared" ref="AS21:AS52" si="16">IF(AA21="","",AA21+$AJ21)</f>
        <v>-8.5869999999999991E-3</v>
      </c>
      <c r="AT21" s="9">
        <f t="shared" ref="AT21:AT52" si="17">IF(AB21="","",AB21+$AJ21)</f>
        <v>7.2763529999999994</v>
      </c>
      <c r="AU21" s="9">
        <f>IF(AD21="","",AD21+$AJ21)</f>
        <v>3.9605230000000002</v>
      </c>
      <c r="AV21" s="9">
        <f>IF(AF21="","",AF21+$AJ21)</f>
        <v>3.3053630000000003</v>
      </c>
      <c r="AZ21" s="9" t="str">
        <f t="shared" ref="AZ21:AZ84" si="18">IF(AK21="","",IF(K$6&lt;0,IF(AK21&gt;K$5-$B$2,"",IF(AK21&lt;K$4+$B$2,"",AK21)),IF(AK21&lt;K$5+$B$2,"",IF(AK21&gt;K$4-$B$2,"",AK21))))</f>
        <v/>
      </c>
      <c r="BA21" s="9" t="str">
        <f t="shared" ref="BA21:BA84" si="19">IF(AL21="","",IF(M$6&lt;0,IF(AL21&gt;M$5-$B$2,"",IF(AL21&lt;M$4+$B$2,"",AL21)),IF(AL21&lt;M$5+$B$2,"",IF(AL21&gt;M$4-$B$2,"",AL21))))</f>
        <v/>
      </c>
      <c r="BB21" s="9" t="str">
        <f t="shared" ref="BB21:BB84" si="20">IF(AM21="","",IF(O$6&lt;0,IF(AM21&gt;O$5-$B$2,"",IF(AM21&lt;O$4+$B$2,"",AM21)),IF(AM21&lt;O$5+$B$2,"",IF(AM21&gt;O$4-$B$2,"",AM21))))</f>
        <v/>
      </c>
      <c r="BC21" s="9" t="str">
        <f t="shared" ref="BC21:BC84" si="21">IF(AN21="","",IF(Q$6&lt;0,IF(AN21&gt;Q$5-$B$2,"",IF(AN21&lt;Q$4+$B$2,"",AN21)),IF(AN21&lt;Q$5+$B$2,"",IF(AN21&gt;Q$4-$B$2,"",AN21))))</f>
        <v/>
      </c>
      <c r="BD21" s="9" t="str">
        <f t="shared" ref="BD21:BD84" si="22">IF(AO21="","",IF(S$6&lt;0,IF(AO21&gt;S$5-$B$2,"",IF(AO21&lt;S$4+$B$2,"",AO21)),IF(AO21&lt;S$5+$B$2,"",IF(AO21&gt;S$4-$B$2,"",AO21))))</f>
        <v/>
      </c>
      <c r="BE21" s="9" t="str">
        <f t="shared" ref="BE21:BE84" si="23">IF(AP21="","",IF(U$6&lt;0,IF(AP21&gt;U$5-$B$2,"",IF(AP21&lt;U$4+$B$2,"",AP21)),IF(AP21&lt;U$5+$B$2,"",IF(AP21&gt;U$4-$B$2,"",AP21))))</f>
        <v/>
      </c>
      <c r="BF21" s="9" t="str">
        <f t="shared" ref="BF21:BF84" si="24">IF(AQ21="","",IF(W$6&lt;0,IF(AQ21&gt;W$5-$B$2,"",IF(AQ21&lt;W$4+$B$2,"",AQ21)),IF(AQ21&lt;W$5+$B$2,"",IF(AQ21&gt;W$4-$B$2,"",AQ21))))</f>
        <v/>
      </c>
      <c r="BG21" s="9" t="str">
        <f t="shared" ref="BG21:BG84" si="25">IF(AR21="","",IF(Y$6&lt;0,IF(AR21&gt;Y$5-$B$2,"",IF(AR21&lt;Y$4+$B$2,"",AR21)),IF(AR21&lt;Y$5+$B$2,"",IF(AR21&gt;Y$4-$B$2,"",AR21))))</f>
        <v/>
      </c>
      <c r="BJ21" s="9" t="str">
        <f t="shared" ref="BJ21:BJ84" si="26">IF(AZ21="","",K$3+K$7*((0.51*SQRT($C21)/(1+SQRT($C21)))-0.1*$C21)+LOG10((K$4-AZ21)/(AZ21-K$5)))</f>
        <v/>
      </c>
      <c r="BK21" s="9" t="str">
        <f t="shared" ref="BK21:BK84" si="27">IF(BA21="","",M$3+M$7*((0.51*SQRT($C21)/(1+SQRT($C21)))-0.1*$C21)+LOG10((M$4-BA21)/(BA21-M$5)))</f>
        <v/>
      </c>
      <c r="BL21" s="9" t="str">
        <f t="shared" ref="BL21:BL84" si="28">IF(BB21="","",O$3+O$7*((0.51*SQRT($C21)/(1+SQRT($C21)))-0.1*$C21)+LOG10((O$4-BB21)/(BB21-O$5)))</f>
        <v/>
      </c>
      <c r="BM21" s="9" t="str">
        <f t="shared" ref="BM21:BM84" si="29">IF(BC21="","",Q$3+Q$7*((0.51*SQRT($C21)/(1+SQRT($C21)))-0.1*$C21)+LOG10((Q$4-BC21)/(BC21-Q$5)))</f>
        <v/>
      </c>
      <c r="BN21" s="9" t="str">
        <f t="shared" ref="BN21:BN84" si="30">IF(BD21="","",S$3+S$7*((0.51*SQRT($C21)/(1+SQRT($C21)))-0.1*$C21)+LOG10((S$4-BD21)/(BD21-S$5)))</f>
        <v/>
      </c>
      <c r="BO21" s="9" t="str">
        <f t="shared" ref="BO21:BO84" si="31">IF(BE21="","",U$3+U$7*((0.51*SQRT($C21)/(1+SQRT($C21)))-0.1*$C21)+LOG10((U$4-BE21)/(BE21-U$5)))</f>
        <v/>
      </c>
      <c r="BP21" s="9" t="str">
        <f t="shared" ref="BP21:BP84" si="32">IF(BF21="","",W$3+W$7*((0.51*SQRT($C21)/(1+SQRT($C21)))-0.1*$C21)+LOG10((W$4-BF21)/(BF21-W$5)))</f>
        <v/>
      </c>
      <c r="BQ21" s="9" t="str">
        <f t="shared" ref="BQ21:BQ84" si="33">IF(BG21="","",Y$3+Y$7*((0.51*SQRT($C21)/(1+SQRT($C21)))-0.1*$C21)+LOG10((Y$4-BG21)/(BG21-Y$5)))</f>
        <v/>
      </c>
      <c r="BT21" s="9">
        <f t="shared" ref="BT21:BT84" si="34">IF(AZ21="",0,IF(K$6&lt;0,-LN(10)*((K$5-AZ21)*(AZ21-K$4))/(K$4-K$5),LN(10)*((K$5-AZ21)*(AZ21-K$4))/(K$4-K$5)))</f>
        <v>0</v>
      </c>
      <c r="BU21" s="9">
        <f t="shared" ref="BU21:BU84" si="35">IF(BA21="",0,IF(M$6&lt;0,-LN(10)*((M$5-BA21)*(BA21-M$4))/(M$4-M$5),LN(10)*((M$5-BA21)*(BA21-M$4))/(M$4-M$5)))</f>
        <v>0</v>
      </c>
      <c r="BV21" s="9">
        <f t="shared" ref="BV21:BV84" si="36">IF(BB21="",0,IF(O$6&lt;0,-LN(10)*((O$5-BB21)*(BB21-O$4))/(O$4-O$5),LN(10)*((O$5-BB21)*(BB21-O$4))/(O$4-O$5)))</f>
        <v>0</v>
      </c>
      <c r="BW21" s="9">
        <f t="shared" ref="BW21:BW84" si="37">IF(BC21="",0,IF(Q$6&lt;0,-LN(10)*((Q$5-BC21)*(BC21-Q$4))/(Q$4-Q$5),LN(10)*((Q$5-BC21)*(BC21-Q$4))/(Q$4-Q$5)))</f>
        <v>0</v>
      </c>
      <c r="BX21" s="9">
        <f t="shared" ref="BX21:BX84" si="38">IF(BD21="",0,IF(S$6&lt;0,-LN(10)*((S$5-BD21)*(BD21-S$4))/(S$4-S$5),LN(10)*((S$5-BD21)*(BD21-S$4))/(S$4-S$5)))</f>
        <v>0</v>
      </c>
      <c r="BY21" s="9">
        <f t="shared" ref="BY21:BY84" si="39">IF(BE21="",0,IF(U$6&lt;0,-LN(10)*((U$5-BE21)*(BE21-U$4))/(U$4-U$5),LN(10)*((U$5-BE21)*(BE21-U$4))/(U$4-U$5)))</f>
        <v>0</v>
      </c>
      <c r="BZ21" s="9">
        <f t="shared" ref="BZ21:BZ84" si="40">IF(BF21="",0,IF(W$6&lt;0,-LN(10)*((W$5-BF21)*(BF21-W$4))/(W$4-W$5),LN(10)*((W$5-BF21)*(BF21-W$4))/(W$4-W$5)))</f>
        <v>0</v>
      </c>
      <c r="CA21" s="9">
        <f t="shared" ref="CA21:CA84" si="41">IF(BG21="",0,IF(Y$6&lt;0,-LN(10)*((Y$5-BG21)*(BG21-Y$4))/(Y$4-Y$5),LN(10)*((Y$5-BG21)*(BG21-Y$4))/(Y$4-Y$5)))</f>
        <v>0</v>
      </c>
      <c r="CD21" s="9">
        <f>IF(AK21="","",IF(BT21+BU21=0,0,BT21+BU21))</f>
        <v>0</v>
      </c>
      <c r="CE21" s="9">
        <f t="shared" ref="CE21:CJ36" si="42">IF(AL21="","",IF(BU21+BV21=0,0,BU21+BV21))</f>
        <v>0</v>
      </c>
      <c r="CF21" s="9">
        <f t="shared" si="42"/>
        <v>0</v>
      </c>
      <c r="CG21" s="9">
        <f t="shared" si="42"/>
        <v>0</v>
      </c>
      <c r="CH21" s="9">
        <f t="shared" si="42"/>
        <v>0</v>
      </c>
      <c r="CI21" s="9">
        <f t="shared" si="42"/>
        <v>0</v>
      </c>
      <c r="CJ21" s="9" t="str">
        <f t="shared" si="42"/>
        <v/>
      </c>
      <c r="CM21" s="9" t="str">
        <f t="shared" ref="CM21:CS52" si="43">IF(CD21="","",IF(BJ21="",BK21,IF(BK21="",BJ21,(BJ21*BT21+BK21*BU21)/CD21)))</f>
        <v/>
      </c>
      <c r="CN21" s="9" t="str">
        <f t="shared" si="43"/>
        <v/>
      </c>
      <c r="CO21" s="9" t="str">
        <f t="shared" si="43"/>
        <v/>
      </c>
      <c r="CP21" s="9" t="str">
        <f t="shared" si="43"/>
        <v/>
      </c>
      <c r="CQ21" s="9" t="str">
        <f t="shared" si="43"/>
        <v/>
      </c>
      <c r="CR21" s="9" t="str">
        <f t="shared" si="43"/>
        <v/>
      </c>
      <c r="CS21" s="9" t="str">
        <f t="shared" si="43"/>
        <v/>
      </c>
      <c r="CV21" s="9" t="str">
        <f>IF(LARGE($CD21:$CJ21,1)=CD21,CM21,"")</f>
        <v/>
      </c>
      <c r="CW21" s="9" t="str">
        <f t="shared" ref="CW21:DB36" si="44">IF(LARGE($CD21:$CJ21,1)=CE21,CN21,"")</f>
        <v/>
      </c>
      <c r="CX21" s="9" t="str">
        <f t="shared" si="44"/>
        <v/>
      </c>
      <c r="CY21" s="9" t="str">
        <f t="shared" si="44"/>
        <v/>
      </c>
      <c r="CZ21" s="9" t="str">
        <f t="shared" si="44"/>
        <v/>
      </c>
      <c r="DA21" s="9" t="str">
        <f t="shared" si="44"/>
        <v/>
      </c>
      <c r="DB21" s="9" t="str">
        <f t="shared" si="44"/>
        <v/>
      </c>
      <c r="DD21" s="9" t="str">
        <f t="shared" ref="DD21:DD84" si="45">IF(SUM(CV21:DB21)=0,"",AVERAGE(CV21:DB21))</f>
        <v/>
      </c>
      <c r="DJ21" s="9" t="str">
        <f t="shared" ref="DJ21:DJ84" si="46">IF(AZ21="","",SQRT((DJ$17^2)+($B$3/(2.303*(AZ21-K$4)))^2+($B$3/(2.303*(K$5-AZ21)))^2+($B$3*(K$5-K$4)/(2.303*(AZ21-K$4)*(K$5-AZ21)))^2))</f>
        <v/>
      </c>
      <c r="DK21" s="9" t="str">
        <f t="shared" ref="DK21:DK84" si="47">IF(BA21="","",SQRT((DK$17^2)+($B$3/(2.303*(BA21-M$4)))^2+($B$3/(2.303*(M$5-BA21)))^2+($B$3*(M$5-M$4)/(2.303*(BA21-M$4)*(M$5-BA21)))^2))</f>
        <v/>
      </c>
      <c r="DL21" s="9" t="str">
        <f t="shared" ref="DL21:DL84" si="48">IF(BB21="","",SQRT((DL$17^2)+($B$3/(2.303*(BB21-O$4)))^2+($B$3/(2.303*(O$5-BB21)))^2+($B$3*(O$5-O$4)/(2.303*(BB21-O$4)*(O$5-BB21)))^2))</f>
        <v/>
      </c>
      <c r="DM21" s="9" t="str">
        <f t="shared" ref="DM21:DM84" si="49">IF(BC21="","",SQRT((DM$17^2)+($B$3/(2.303*(BC21-Q$4)))^2+($B$3/(2.303*(Q$5-BC21)))^2+($B$3*(Q$5-Q$4)/(2.303*(BC21-Q$4)*(Q$5-BC21)))^2))</f>
        <v/>
      </c>
      <c r="DN21" s="9" t="str">
        <f t="shared" ref="DN21:DN84" si="50">IF(BD21="","",SQRT((DN$17^2)+($B$3/(2.303*(BD21-S$4)))^2+($B$3/(2.303*(S$5-BD21)))^2+($B$3*(S$5-S$4)/(2.303*(BD21-S$4)*(S$5-BD21)))^2))</f>
        <v/>
      </c>
      <c r="DO21" s="9" t="str">
        <f t="shared" ref="DO21:DO84" si="51">IF(BE21="","",SQRT((DO$17^2)+($B$3/(2.303*(BE21-U$4)))^2+($B$3/(2.303*(U$5-BE21)))^2+($B$3*(U$5-U$4)/(2.303*(BE21-U$4)*(U$5-BE21)))^2))</f>
        <v/>
      </c>
      <c r="DP21" s="9" t="str">
        <f t="shared" ref="DP21:DP84" si="52">IF(BF21="","",SQRT((DP$17^2)+($B$3/(2.303*(BF21-W$4)))^2+($B$3/(2.303*(W$5-BF21)))^2+($B$3*(W$5-W$4)/(2.303*(BF21-W$4)*(W$5-BF21)))^2))</f>
        <v/>
      </c>
      <c r="DQ21" s="9" t="str">
        <f t="shared" ref="DQ21:DQ84" si="53">IF(BG21="","",SQRT((DQ$17^2)+($B$3/(2.303*(BG21-Y$4)))^2+($B$3/(2.303*(Y$5-BG21)))^2+($B$3*(Y$5-Y$4)/(2.303*(BG21-Y$4)*(Y$5-BG21)))^2))</f>
        <v/>
      </c>
      <c r="DR21" s="9" t="str">
        <f t="shared" ref="DR21:DR84" si="54">IF(BH21="","",SQRT((DR$17^2)+($B$2/(2.303*(BH21-AA$4)))^2+($B$2/(2.303*(AA$5-BH21)))^2+($B$2*(AA$5-AA$4)/(2.303*(BH21-AA$4)*(AA$5-BH21)))^2))</f>
        <v/>
      </c>
      <c r="DV21" s="9" t="str">
        <f>IF(CD21="","",IF(BJ21="",DK21,IF(BK21="",DJ21,(DJ21*BT21+DK21*BU21)/(BT21+BU21))))</f>
        <v/>
      </c>
      <c r="DW21" s="9" t="str">
        <f t="shared" ref="DW21:EB36" si="55">IF(CE21="","",IF(BK21="",DL21,IF(BL21="",DK21,(DK21*BU21+DL21*BV21)/(BU21+BV21))))</f>
        <v/>
      </c>
      <c r="DX21" s="9" t="str">
        <f t="shared" si="55"/>
        <v/>
      </c>
      <c r="DY21" s="9" t="str">
        <f t="shared" si="55"/>
        <v/>
      </c>
      <c r="DZ21" s="9" t="str">
        <f t="shared" si="55"/>
        <v/>
      </c>
      <c r="EA21" s="9" t="str">
        <f t="shared" si="55"/>
        <v/>
      </c>
      <c r="EB21" s="9" t="str">
        <f t="shared" si="55"/>
        <v/>
      </c>
      <c r="EF21" s="9" t="str">
        <f>IF(LARGE($CD21:$CJ21,1)=CD21,DV21,"")</f>
        <v/>
      </c>
      <c r="EG21" s="9" t="str">
        <f t="shared" ref="EG21:EL36" si="56">IF(LARGE($CD21:$CJ21,1)=CE21,DW21,"")</f>
        <v/>
      </c>
      <c r="EH21" s="9" t="str">
        <f t="shared" si="56"/>
        <v/>
      </c>
      <c r="EI21" s="9" t="str">
        <f t="shared" si="56"/>
        <v/>
      </c>
      <c r="EJ21" s="9" t="str">
        <f t="shared" si="56"/>
        <v/>
      </c>
      <c r="EK21" s="9" t="str">
        <f t="shared" si="56"/>
        <v/>
      </c>
      <c r="EL21" s="9" t="str">
        <f t="shared" si="56"/>
        <v/>
      </c>
      <c r="EN21" s="9" t="str">
        <f>IF(SUM(EF21:EL21)=0,"",AVERAGE(EF21:EL21))</f>
        <v/>
      </c>
      <c r="EP21" s="9" t="e">
        <f t="shared" ref="EP21:EP84" si="57">ES21*EN21+D21</f>
        <v>#VALUE!</v>
      </c>
      <c r="EQ21" s="9" t="e">
        <f t="shared" ref="EQ21:EQ84" si="58">ET21*EN21+D21</f>
        <v>#VALUE!</v>
      </c>
      <c r="ER21" s="9" t="e">
        <f t="shared" ref="ER21:ER84" si="59">EU21*EN21+D21</f>
        <v>#VALUE!</v>
      </c>
      <c r="ES21" s="9">
        <v>-0.36113462750246894</v>
      </c>
      <c r="ET21" s="9">
        <v>0.19924324528459492</v>
      </c>
      <c r="EU21" s="9">
        <v>-0.40840360451495994</v>
      </c>
      <c r="EW21" s="9">
        <f t="shared" ref="EW21:EY52" ca="1" si="60">IF(EZ21=2,RAND(),-RAND())</f>
        <v>-0.88274289918516313</v>
      </c>
      <c r="EX21" s="9">
        <f t="shared" ca="1" si="60"/>
        <v>-0.39578416072562417</v>
      </c>
      <c r="EY21" s="9">
        <f t="shared" ca="1" si="60"/>
        <v>-0.92961903849037986</v>
      </c>
      <c r="EZ21" s="9">
        <f ca="1">RANDBETWEEN(1,2)</f>
        <v>1</v>
      </c>
      <c r="FA21" s="9">
        <f ca="1">RANDBETWEEN(1,2)</f>
        <v>1</v>
      </c>
      <c r="FB21" s="9">
        <f ca="1">RANDBETWEEN(1,2)</f>
        <v>1</v>
      </c>
    </row>
    <row r="22" spans="1:158" s="9" customFormat="1">
      <c r="A22" s="9">
        <v>2</v>
      </c>
      <c r="B22" s="9">
        <f t="shared" ref="B22:B85" si="61">$B$17+(A22-($B$15/2)-0.5)*$B$16/$B$15</f>
        <v>7.3046875</v>
      </c>
      <c r="C22" s="9">
        <f t="shared" ref="C22:C85" si="62">AVERAGE($DJ$13:$DJ$14)</f>
        <v>0.12092937964470721</v>
      </c>
      <c r="D22" s="9" t="str">
        <f t="shared" ref="D22:D85" si="63">DD22</f>
        <v/>
      </c>
      <c r="E22" s="9" t="str">
        <f t="shared" ref="E22:E85" si="64">IF(SUM(EF22:EL22)=0,"",AVERAGE(EF22:EL22))</f>
        <v/>
      </c>
      <c r="H22" s="11">
        <v>0</v>
      </c>
      <c r="I22" s="29">
        <v>1.0185E-2</v>
      </c>
      <c r="J22" s="9">
        <v>0</v>
      </c>
      <c r="K22" s="29">
        <v>6.0530400000000002</v>
      </c>
      <c r="L22" s="9">
        <v>0</v>
      </c>
      <c r="M22" s="29">
        <v>1.0789120000000001</v>
      </c>
      <c r="N22" s="9">
        <v>0</v>
      </c>
      <c r="O22" s="29">
        <v>8.4648939999999993</v>
      </c>
      <c r="P22" s="9">
        <v>0</v>
      </c>
      <c r="Q22" s="29">
        <v>1.9134899999999999</v>
      </c>
      <c r="R22" s="9">
        <v>0</v>
      </c>
      <c r="S22" s="29">
        <v>0</v>
      </c>
      <c r="T22" s="9">
        <v>0</v>
      </c>
      <c r="U22" s="29">
        <v>1.0789120000000001</v>
      </c>
      <c r="V22" s="9">
        <v>0</v>
      </c>
      <c r="W22" s="29"/>
      <c r="X22" s="9">
        <v>0</v>
      </c>
      <c r="Y22" s="29">
        <v>0</v>
      </c>
      <c r="Z22" s="9">
        <v>0</v>
      </c>
      <c r="AA22" s="9">
        <v>0</v>
      </c>
      <c r="AB22" s="9">
        <v>7.49777</v>
      </c>
      <c r="AC22" s="9">
        <v>0</v>
      </c>
      <c r="AD22" s="9">
        <v>4.2705000000000002</v>
      </c>
      <c r="AE22" s="9">
        <v>0</v>
      </c>
      <c r="AF22" s="9">
        <v>3.3879800000000002</v>
      </c>
      <c r="AG22" s="9">
        <v>0</v>
      </c>
      <c r="AJ22" s="9">
        <f t="shared" si="7"/>
        <v>-1.0185E-2</v>
      </c>
      <c r="AK22" s="9">
        <f t="shared" si="8"/>
        <v>6.0428550000000003</v>
      </c>
      <c r="AL22" s="9">
        <f t="shared" si="9"/>
        <v>1.068727</v>
      </c>
      <c r="AM22" s="9">
        <f t="shared" si="10"/>
        <v>8.4547089999999994</v>
      </c>
      <c r="AN22" s="9">
        <f t="shared" si="11"/>
        <v>1.903305</v>
      </c>
      <c r="AO22" s="9">
        <f t="shared" si="12"/>
        <v>-1.0185E-2</v>
      </c>
      <c r="AP22" s="9">
        <f t="shared" si="13"/>
        <v>1.068727</v>
      </c>
      <c r="AQ22" s="9" t="str">
        <f t="shared" si="14"/>
        <v/>
      </c>
      <c r="AR22" s="9">
        <f t="shared" si="15"/>
        <v>-1.0185E-2</v>
      </c>
      <c r="AS22" s="9">
        <f t="shared" si="16"/>
        <v>-1.0185E-2</v>
      </c>
      <c r="AT22" s="9">
        <f t="shared" si="17"/>
        <v>7.4875850000000002</v>
      </c>
      <c r="AU22" s="9">
        <f t="shared" ref="AU22:AU85" si="65">IF(AD22="","",AD22+$AJ22)</f>
        <v>4.2603150000000003</v>
      </c>
      <c r="AV22" s="9">
        <f t="shared" ref="AV22:AV85" si="66">IF(AF22="","",AF22+$AJ22)</f>
        <v>3.3777950000000003</v>
      </c>
      <c r="AZ22" s="9" t="str">
        <f t="shared" si="18"/>
        <v/>
      </c>
      <c r="BA22" s="9" t="str">
        <f t="shared" si="19"/>
        <v/>
      </c>
      <c r="BB22" s="9" t="str">
        <f t="shared" si="20"/>
        <v/>
      </c>
      <c r="BC22" s="9" t="str">
        <f t="shared" si="21"/>
        <v/>
      </c>
      <c r="BD22" s="9" t="str">
        <f t="shared" si="22"/>
        <v/>
      </c>
      <c r="BE22" s="9" t="str">
        <f t="shared" si="23"/>
        <v/>
      </c>
      <c r="BF22" s="9" t="str">
        <f t="shared" si="24"/>
        <v/>
      </c>
      <c r="BG22" s="9" t="str">
        <f t="shared" si="25"/>
        <v/>
      </c>
      <c r="BJ22" s="9" t="str">
        <f t="shared" si="26"/>
        <v/>
      </c>
      <c r="BK22" s="9" t="str">
        <f t="shared" si="27"/>
        <v/>
      </c>
      <c r="BL22" s="9" t="str">
        <f t="shared" si="28"/>
        <v/>
      </c>
      <c r="BM22" s="9" t="str">
        <f t="shared" si="29"/>
        <v/>
      </c>
      <c r="BN22" s="9" t="str">
        <f t="shared" si="30"/>
        <v/>
      </c>
      <c r="BO22" s="9" t="str">
        <f t="shared" si="31"/>
        <v/>
      </c>
      <c r="BP22" s="9" t="str">
        <f t="shared" si="32"/>
        <v/>
      </c>
      <c r="BQ22" s="9" t="str">
        <f t="shared" si="33"/>
        <v/>
      </c>
      <c r="BT22" s="9">
        <f t="shared" si="34"/>
        <v>0</v>
      </c>
      <c r="BU22" s="9">
        <f t="shared" si="35"/>
        <v>0</v>
      </c>
      <c r="BV22" s="9">
        <f t="shared" si="36"/>
        <v>0</v>
      </c>
      <c r="BW22" s="9">
        <f t="shared" si="37"/>
        <v>0</v>
      </c>
      <c r="BX22" s="9">
        <f t="shared" si="38"/>
        <v>0</v>
      </c>
      <c r="BY22" s="9">
        <f t="shared" si="39"/>
        <v>0</v>
      </c>
      <c r="BZ22" s="9">
        <f t="shared" si="40"/>
        <v>0</v>
      </c>
      <c r="CA22" s="9">
        <f t="shared" si="41"/>
        <v>0</v>
      </c>
      <c r="CD22" s="9">
        <f t="shared" ref="CD22:CJ71" si="67">IF(AK22="","",IF(BT22+BU22=0,0,BT22+BU22))</f>
        <v>0</v>
      </c>
      <c r="CE22" s="9">
        <f t="shared" si="42"/>
        <v>0</v>
      </c>
      <c r="CF22" s="9">
        <f t="shared" si="42"/>
        <v>0</v>
      </c>
      <c r="CG22" s="9">
        <f t="shared" si="42"/>
        <v>0</v>
      </c>
      <c r="CH22" s="9">
        <f t="shared" si="42"/>
        <v>0</v>
      </c>
      <c r="CI22" s="9">
        <f t="shared" si="42"/>
        <v>0</v>
      </c>
      <c r="CJ22" s="9" t="str">
        <f t="shared" si="42"/>
        <v/>
      </c>
      <c r="CM22" s="9" t="str">
        <f t="shared" si="43"/>
        <v/>
      </c>
      <c r="CN22" s="9" t="str">
        <f t="shared" si="43"/>
        <v/>
      </c>
      <c r="CO22" s="9" t="str">
        <f t="shared" si="43"/>
        <v/>
      </c>
      <c r="CP22" s="9" t="str">
        <f t="shared" si="43"/>
        <v/>
      </c>
      <c r="CQ22" s="9" t="str">
        <f t="shared" si="43"/>
        <v/>
      </c>
      <c r="CR22" s="9" t="str">
        <f t="shared" si="43"/>
        <v/>
      </c>
      <c r="CS22" s="9" t="str">
        <f t="shared" si="43"/>
        <v/>
      </c>
      <c r="CV22" s="9" t="str">
        <f t="shared" ref="CV22:DB71" si="68">IF(LARGE($CD22:$CJ22,1)=CD22,CM22,"")</f>
        <v/>
      </c>
      <c r="CW22" s="9" t="str">
        <f t="shared" si="44"/>
        <v/>
      </c>
      <c r="CX22" s="9" t="str">
        <f t="shared" si="44"/>
        <v/>
      </c>
      <c r="CY22" s="9" t="str">
        <f t="shared" si="44"/>
        <v/>
      </c>
      <c r="CZ22" s="9" t="str">
        <f t="shared" si="44"/>
        <v/>
      </c>
      <c r="DA22" s="9" t="str">
        <f t="shared" si="44"/>
        <v/>
      </c>
      <c r="DB22" s="9" t="str">
        <f t="shared" si="44"/>
        <v/>
      </c>
      <c r="DD22" s="9" t="str">
        <f t="shared" si="45"/>
        <v/>
      </c>
      <c r="DJ22" s="9" t="str">
        <f t="shared" si="46"/>
        <v/>
      </c>
      <c r="DK22" s="9" t="str">
        <f t="shared" si="47"/>
        <v/>
      </c>
      <c r="DL22" s="9" t="str">
        <f t="shared" si="48"/>
        <v/>
      </c>
      <c r="DM22" s="9" t="str">
        <f t="shared" si="49"/>
        <v/>
      </c>
      <c r="DN22" s="9" t="str">
        <f t="shared" si="50"/>
        <v/>
      </c>
      <c r="DO22" s="9" t="str">
        <f t="shared" si="51"/>
        <v/>
      </c>
      <c r="DP22" s="9" t="str">
        <f t="shared" si="52"/>
        <v/>
      </c>
      <c r="DQ22" s="9" t="str">
        <f t="shared" si="53"/>
        <v/>
      </c>
      <c r="DR22" s="9" t="str">
        <f t="shared" si="54"/>
        <v/>
      </c>
      <c r="DV22" s="9" t="str">
        <f t="shared" ref="DV22:EB71" si="69">IF(CD22="","",IF(BJ22="",DK22,IF(BK22="",DJ22,(DJ22*BT22+DK22*BU22)/(BT22+BU22))))</f>
        <v/>
      </c>
      <c r="DW22" s="9" t="str">
        <f t="shared" si="55"/>
        <v/>
      </c>
      <c r="DX22" s="9" t="str">
        <f t="shared" si="55"/>
        <v/>
      </c>
      <c r="DY22" s="9" t="str">
        <f t="shared" si="55"/>
        <v/>
      </c>
      <c r="DZ22" s="9" t="str">
        <f t="shared" si="55"/>
        <v/>
      </c>
      <c r="EA22" s="9" t="str">
        <f t="shared" si="55"/>
        <v/>
      </c>
      <c r="EB22" s="9" t="str">
        <f t="shared" si="55"/>
        <v/>
      </c>
      <c r="EF22" s="9" t="str">
        <f t="shared" ref="EF22:EL71" si="70">IF(LARGE($CD22:$CJ22,1)=CD22,DV22,"")</f>
        <v/>
      </c>
      <c r="EG22" s="9" t="str">
        <f t="shared" si="56"/>
        <v/>
      </c>
      <c r="EH22" s="9" t="str">
        <f t="shared" si="56"/>
        <v/>
      </c>
      <c r="EI22" s="9" t="str">
        <f t="shared" si="56"/>
        <v/>
      </c>
      <c r="EJ22" s="9" t="str">
        <f t="shared" si="56"/>
        <v/>
      </c>
      <c r="EK22" s="9" t="str">
        <f t="shared" si="56"/>
        <v/>
      </c>
      <c r="EL22" s="9" t="str">
        <f t="shared" si="56"/>
        <v/>
      </c>
      <c r="EN22" s="9" t="str">
        <f t="shared" ref="EN22:EN85" si="71">IF(SUM(EF22:EL22)=0,"",AVERAGE(EF22:EL22))</f>
        <v/>
      </c>
      <c r="EP22" s="9" t="e">
        <f t="shared" si="57"/>
        <v>#VALUE!</v>
      </c>
      <c r="EQ22" s="9" t="e">
        <f t="shared" si="58"/>
        <v>#VALUE!</v>
      </c>
      <c r="ER22" s="9" t="e">
        <f t="shared" si="59"/>
        <v>#VALUE!</v>
      </c>
      <c r="ES22" s="9">
        <v>0.27041653997658432</v>
      </c>
      <c r="ET22" s="9">
        <v>0.96645480889326263</v>
      </c>
      <c r="EU22" s="9">
        <v>-0.82493319493439399</v>
      </c>
      <c r="EW22" s="9">
        <f t="shared" ca="1" si="60"/>
        <v>-0.24120365519477571</v>
      </c>
      <c r="EX22" s="9">
        <f t="shared" ca="1" si="60"/>
        <v>0.61389591395241894</v>
      </c>
      <c r="EY22" s="9">
        <f t="shared" ca="1" si="60"/>
        <v>0.27574434630988354</v>
      </c>
      <c r="EZ22" s="9">
        <f t="shared" ref="EZ22:FB85" ca="1" si="72">RANDBETWEEN(1,2)</f>
        <v>1</v>
      </c>
      <c r="FA22" s="9">
        <f t="shared" ca="1" si="72"/>
        <v>2</v>
      </c>
      <c r="FB22" s="9">
        <f t="shared" ca="1" si="72"/>
        <v>2</v>
      </c>
    </row>
    <row r="23" spans="1:158" s="9" customFormat="1">
      <c r="A23" s="9">
        <v>3</v>
      </c>
      <c r="B23" s="9">
        <f t="shared" si="61"/>
        <v>7.5078125</v>
      </c>
      <c r="C23" s="9">
        <f t="shared" si="62"/>
        <v>0.12092937964470721</v>
      </c>
      <c r="D23" s="9">
        <f t="shared" si="63"/>
        <v>8.2843613195702339</v>
      </c>
      <c r="E23" s="9">
        <f t="shared" si="64"/>
        <v>9.4260660321337633E-2</v>
      </c>
      <c r="H23" s="9">
        <v>0</v>
      </c>
      <c r="I23" s="29">
        <v>0.175513</v>
      </c>
      <c r="J23" s="9">
        <v>0</v>
      </c>
      <c r="K23" s="29">
        <v>6.0140599999999997</v>
      </c>
      <c r="L23" s="9">
        <v>0</v>
      </c>
      <c r="M23" s="29">
        <v>1.2849660000000001</v>
      </c>
      <c r="N23" s="9">
        <v>0</v>
      </c>
      <c r="O23" s="29">
        <v>8.225911</v>
      </c>
      <c r="P23" s="9">
        <v>0</v>
      </c>
      <c r="Q23" s="29">
        <v>2.0922450000000001</v>
      </c>
      <c r="R23" s="9">
        <v>0</v>
      </c>
      <c r="S23" s="29">
        <v>0</v>
      </c>
      <c r="T23" s="9">
        <v>0</v>
      </c>
      <c r="U23" s="29">
        <v>1.2849660000000001</v>
      </c>
      <c r="V23" s="9">
        <v>0</v>
      </c>
      <c r="W23" s="29"/>
      <c r="X23" s="9">
        <v>0</v>
      </c>
      <c r="Y23" s="29">
        <v>0</v>
      </c>
      <c r="Z23" s="9">
        <v>0</v>
      </c>
      <c r="AA23" s="9">
        <v>0</v>
      </c>
      <c r="AB23" s="9">
        <v>7.4128100000000003</v>
      </c>
      <c r="AC23" s="9">
        <v>0</v>
      </c>
      <c r="AD23" s="9">
        <v>3.9663599999999999</v>
      </c>
      <c r="AE23" s="9">
        <v>0</v>
      </c>
      <c r="AF23" s="9">
        <v>3.3357800000000002</v>
      </c>
      <c r="AG23" s="9">
        <v>0</v>
      </c>
      <c r="AJ23" s="9">
        <f t="shared" si="7"/>
        <v>-0.175513</v>
      </c>
      <c r="AK23" s="9">
        <f t="shared" si="8"/>
        <v>5.8385470000000002</v>
      </c>
      <c r="AL23" s="9">
        <f t="shared" si="9"/>
        <v>1.109453</v>
      </c>
      <c r="AM23" s="9">
        <f t="shared" si="10"/>
        <v>8.0503979999999995</v>
      </c>
      <c r="AN23" s="9">
        <f t="shared" si="11"/>
        <v>1.9167320000000001</v>
      </c>
      <c r="AO23" s="9">
        <f t="shared" si="12"/>
        <v>-0.175513</v>
      </c>
      <c r="AP23" s="9">
        <f t="shared" si="13"/>
        <v>1.109453</v>
      </c>
      <c r="AQ23" s="9" t="str">
        <f t="shared" si="14"/>
        <v/>
      </c>
      <c r="AR23" s="9">
        <f t="shared" si="15"/>
        <v>-0.175513</v>
      </c>
      <c r="AS23" s="9">
        <f t="shared" si="16"/>
        <v>-0.175513</v>
      </c>
      <c r="AT23" s="9">
        <f t="shared" si="17"/>
        <v>7.2372970000000008</v>
      </c>
      <c r="AU23" s="9">
        <f t="shared" si="65"/>
        <v>3.7908469999999999</v>
      </c>
      <c r="AV23" s="9">
        <f t="shared" si="66"/>
        <v>3.1602670000000002</v>
      </c>
      <c r="AZ23" s="9" t="str">
        <f t="shared" si="18"/>
        <v/>
      </c>
      <c r="BA23" s="9" t="str">
        <f t="shared" si="19"/>
        <v/>
      </c>
      <c r="BB23" s="9" t="str">
        <f t="shared" si="20"/>
        <v/>
      </c>
      <c r="BC23" s="9">
        <f t="shared" si="21"/>
        <v>1.9167320000000001</v>
      </c>
      <c r="BD23" s="9" t="str">
        <f t="shared" si="22"/>
        <v/>
      </c>
      <c r="BE23" s="9">
        <f t="shared" si="23"/>
        <v>1.109453</v>
      </c>
      <c r="BF23" s="9" t="str">
        <f t="shared" si="24"/>
        <v/>
      </c>
      <c r="BG23" s="9" t="str">
        <f t="shared" si="25"/>
        <v/>
      </c>
      <c r="BJ23" s="9" t="str">
        <f t="shared" si="26"/>
        <v/>
      </c>
      <c r="BK23" s="9" t="str">
        <f t="shared" si="27"/>
        <v/>
      </c>
      <c r="BL23" s="9" t="str">
        <f t="shared" si="28"/>
        <v/>
      </c>
      <c r="BM23" s="9">
        <f t="shared" si="29"/>
        <v>5.8306296809603104</v>
      </c>
      <c r="BN23" s="9" t="str">
        <f t="shared" si="30"/>
        <v/>
      </c>
      <c r="BO23" s="9">
        <f t="shared" si="31"/>
        <v>8.2843613195702339</v>
      </c>
      <c r="BP23" s="9" t="str">
        <f t="shared" si="32"/>
        <v/>
      </c>
      <c r="BQ23" s="9" t="str">
        <f t="shared" si="33"/>
        <v/>
      </c>
      <c r="BT23" s="9">
        <f t="shared" si="34"/>
        <v>0</v>
      </c>
      <c r="BU23" s="9">
        <f t="shared" si="35"/>
        <v>0</v>
      </c>
      <c r="BV23" s="9">
        <f t="shared" si="36"/>
        <v>0</v>
      </c>
      <c r="BW23" s="9">
        <f t="shared" si="37"/>
        <v>2.3213026068771205E-2</v>
      </c>
      <c r="BX23" s="9">
        <f t="shared" si="38"/>
        <v>0</v>
      </c>
      <c r="BY23" s="9">
        <f t="shared" si="39"/>
        <v>7.2243714240556645E-2</v>
      </c>
      <c r="BZ23" s="9">
        <f t="shared" si="40"/>
        <v>0</v>
      </c>
      <c r="CA23" s="9">
        <f t="shared" si="41"/>
        <v>0</v>
      </c>
      <c r="CD23" s="9">
        <f t="shared" si="67"/>
        <v>0</v>
      </c>
      <c r="CE23" s="9">
        <f t="shared" si="42"/>
        <v>0</v>
      </c>
      <c r="CF23" s="9">
        <f t="shared" si="42"/>
        <v>2.3213026068771205E-2</v>
      </c>
      <c r="CG23" s="9">
        <f t="shared" si="42"/>
        <v>2.3213026068771205E-2</v>
      </c>
      <c r="CH23" s="9">
        <f t="shared" si="42"/>
        <v>7.2243714240556645E-2</v>
      </c>
      <c r="CI23" s="9">
        <f t="shared" si="42"/>
        <v>7.2243714240556645E-2</v>
      </c>
      <c r="CJ23" s="9" t="str">
        <f t="shared" si="42"/>
        <v/>
      </c>
      <c r="CM23" s="9" t="str">
        <f t="shared" si="43"/>
        <v/>
      </c>
      <c r="CN23" s="9" t="str">
        <f t="shared" si="43"/>
        <v/>
      </c>
      <c r="CO23" s="9">
        <f t="shared" si="43"/>
        <v>5.8306296809603104</v>
      </c>
      <c r="CP23" s="9">
        <f t="shared" si="43"/>
        <v>5.8306296809603104</v>
      </c>
      <c r="CQ23" s="9">
        <f t="shared" si="43"/>
        <v>8.2843613195702339</v>
      </c>
      <c r="CR23" s="9">
        <f t="shared" si="43"/>
        <v>8.2843613195702339</v>
      </c>
      <c r="CS23" s="9" t="str">
        <f t="shared" si="43"/>
        <v/>
      </c>
      <c r="CV23" s="9" t="str">
        <f t="shared" si="68"/>
        <v/>
      </c>
      <c r="CW23" s="9" t="str">
        <f t="shared" si="44"/>
        <v/>
      </c>
      <c r="CX23" s="9" t="str">
        <f t="shared" si="44"/>
        <v/>
      </c>
      <c r="CY23" s="9" t="str">
        <f t="shared" si="44"/>
        <v/>
      </c>
      <c r="CZ23" s="9">
        <f t="shared" si="44"/>
        <v>8.2843613195702339</v>
      </c>
      <c r="DA23" s="9">
        <f t="shared" si="44"/>
        <v>8.2843613195702339</v>
      </c>
      <c r="DB23" s="9" t="str">
        <f t="shared" si="44"/>
        <v/>
      </c>
      <c r="DD23" s="9">
        <f t="shared" si="45"/>
        <v>8.2843613195702339</v>
      </c>
      <c r="DJ23" s="9" t="str">
        <f t="shared" si="46"/>
        <v/>
      </c>
      <c r="DK23" s="9" t="str">
        <f t="shared" si="47"/>
        <v/>
      </c>
      <c r="DL23" s="9" t="str">
        <f t="shared" si="48"/>
        <v/>
      </c>
      <c r="DM23" s="9">
        <f t="shared" si="49"/>
        <v>0.2958987802316248</v>
      </c>
      <c r="DN23" s="9" t="str">
        <f t="shared" si="50"/>
        <v/>
      </c>
      <c r="DO23" s="9">
        <f t="shared" si="51"/>
        <v>9.4260660321337633E-2</v>
      </c>
      <c r="DP23" s="9" t="str">
        <f t="shared" si="52"/>
        <v/>
      </c>
      <c r="DQ23" s="9" t="str">
        <f t="shared" si="53"/>
        <v/>
      </c>
      <c r="DR23" s="9" t="str">
        <f t="shared" si="54"/>
        <v/>
      </c>
      <c r="DV23" s="9" t="str">
        <f t="shared" si="69"/>
        <v/>
      </c>
      <c r="DW23" s="9" t="str">
        <f t="shared" si="55"/>
        <v/>
      </c>
      <c r="DX23" s="9">
        <f t="shared" si="55"/>
        <v>0.2958987802316248</v>
      </c>
      <c r="DY23" s="9">
        <f t="shared" si="55"/>
        <v>0.2958987802316248</v>
      </c>
      <c r="DZ23" s="9">
        <f t="shared" si="55"/>
        <v>9.4260660321337633E-2</v>
      </c>
      <c r="EA23" s="9">
        <f t="shared" si="55"/>
        <v>9.4260660321337633E-2</v>
      </c>
      <c r="EB23" s="9" t="str">
        <f t="shared" si="55"/>
        <v/>
      </c>
      <c r="EF23" s="9" t="str">
        <f t="shared" si="70"/>
        <v/>
      </c>
      <c r="EG23" s="9" t="str">
        <f t="shared" si="56"/>
        <v/>
      </c>
      <c r="EH23" s="9" t="str">
        <f t="shared" si="56"/>
        <v/>
      </c>
      <c r="EI23" s="9" t="str">
        <f t="shared" si="56"/>
        <v/>
      </c>
      <c r="EJ23" s="9">
        <f t="shared" si="56"/>
        <v>9.4260660321337633E-2</v>
      </c>
      <c r="EK23" s="9">
        <f t="shared" si="56"/>
        <v>9.4260660321337633E-2</v>
      </c>
      <c r="EL23" s="9" t="str">
        <f t="shared" si="56"/>
        <v/>
      </c>
      <c r="EN23" s="9">
        <f t="shared" si="71"/>
        <v>9.4260660321337633E-2</v>
      </c>
      <c r="EP23" s="9">
        <f t="shared" si="57"/>
        <v>8.2192861459887627</v>
      </c>
      <c r="EQ23" s="9">
        <f t="shared" si="58"/>
        <v>8.3770522101003682</v>
      </c>
      <c r="ER23" s="9">
        <f t="shared" si="59"/>
        <v>8.2945209070381942</v>
      </c>
      <c r="ES23" s="9">
        <v>-0.69037468398405544</v>
      </c>
      <c r="ET23" s="9">
        <v>0.98334650122488265</v>
      </c>
      <c r="EU23" s="9">
        <v>0.10778184062499441</v>
      </c>
      <c r="EW23" s="9">
        <f t="shared" ca="1" si="60"/>
        <v>-0.10265751595928863</v>
      </c>
      <c r="EX23" s="9">
        <f t="shared" ca="1" si="60"/>
        <v>0.77867181730145263</v>
      </c>
      <c r="EY23" s="9">
        <f t="shared" ca="1" si="60"/>
        <v>0.20445396444223218</v>
      </c>
      <c r="EZ23" s="9">
        <f t="shared" ca="1" si="72"/>
        <v>1</v>
      </c>
      <c r="FA23" s="9">
        <f t="shared" ca="1" si="72"/>
        <v>2</v>
      </c>
      <c r="FB23" s="9">
        <f t="shared" ca="1" si="72"/>
        <v>2</v>
      </c>
    </row>
    <row r="24" spans="1:158" s="9" customFormat="1">
      <c r="A24" s="9">
        <v>4</v>
      </c>
      <c r="B24" s="9">
        <f t="shared" si="61"/>
        <v>7.7109375</v>
      </c>
      <c r="C24" s="9">
        <f t="shared" si="62"/>
        <v>0.12092937964470721</v>
      </c>
      <c r="D24" s="9">
        <f t="shared" si="63"/>
        <v>1.7020826232250514</v>
      </c>
      <c r="E24" s="9">
        <f t="shared" si="64"/>
        <v>4.4597577939652522E-2</v>
      </c>
      <c r="H24" s="9">
        <v>0</v>
      </c>
      <c r="I24" s="29">
        <v>6.5540000000000001E-2</v>
      </c>
      <c r="J24" s="9">
        <v>0</v>
      </c>
      <c r="K24" s="29">
        <v>6.2583299999999999</v>
      </c>
      <c r="L24" s="9">
        <v>0</v>
      </c>
      <c r="M24" s="29">
        <v>1.4508270000000001</v>
      </c>
      <c r="N24" s="9">
        <v>0</v>
      </c>
      <c r="O24" s="29">
        <v>8.2563910000000007</v>
      </c>
      <c r="P24" s="9">
        <v>0</v>
      </c>
      <c r="Q24" s="29">
        <v>2.096365</v>
      </c>
      <c r="R24" s="9">
        <v>0</v>
      </c>
      <c r="S24" s="29">
        <v>0</v>
      </c>
      <c r="T24" s="9">
        <v>0</v>
      </c>
      <c r="U24" s="29">
        <v>1.4508270000000001</v>
      </c>
      <c r="V24" s="9">
        <v>0</v>
      </c>
      <c r="W24" s="29"/>
      <c r="X24" s="9">
        <v>0</v>
      </c>
      <c r="Y24" s="29">
        <v>0</v>
      </c>
      <c r="Z24" s="9">
        <v>0</v>
      </c>
      <c r="AA24" s="9">
        <v>0</v>
      </c>
      <c r="AB24" s="9">
        <v>7.1001700000000003</v>
      </c>
      <c r="AC24" s="9">
        <v>0</v>
      </c>
      <c r="AD24" s="9">
        <v>4.1586299999999996</v>
      </c>
      <c r="AE24" s="9">
        <v>0</v>
      </c>
      <c r="AF24" s="9">
        <v>3.3668300000000002</v>
      </c>
      <c r="AG24" s="9">
        <v>0</v>
      </c>
      <c r="AJ24" s="9">
        <f t="shared" si="7"/>
        <v>-6.5540000000000001E-2</v>
      </c>
      <c r="AK24" s="9">
        <f t="shared" si="8"/>
        <v>6.1927899999999996</v>
      </c>
      <c r="AL24" s="9">
        <f t="shared" si="9"/>
        <v>1.3852870000000002</v>
      </c>
      <c r="AM24" s="9">
        <f t="shared" si="10"/>
        <v>8.1908510000000003</v>
      </c>
      <c r="AN24" s="9">
        <f t="shared" si="11"/>
        <v>2.0308250000000001</v>
      </c>
      <c r="AO24" s="9">
        <f t="shared" si="12"/>
        <v>-6.5540000000000001E-2</v>
      </c>
      <c r="AP24" s="9">
        <f t="shared" si="13"/>
        <v>1.3852870000000002</v>
      </c>
      <c r="AQ24" s="9" t="str">
        <f t="shared" si="14"/>
        <v/>
      </c>
      <c r="AR24" s="9">
        <f t="shared" si="15"/>
        <v>-6.5540000000000001E-2</v>
      </c>
      <c r="AS24" s="9">
        <f t="shared" si="16"/>
        <v>-6.5540000000000001E-2</v>
      </c>
      <c r="AT24" s="9">
        <f t="shared" si="17"/>
        <v>7.0346299999999999</v>
      </c>
      <c r="AU24" s="9">
        <f t="shared" si="65"/>
        <v>4.0930899999999992</v>
      </c>
      <c r="AV24" s="9">
        <f t="shared" si="66"/>
        <v>3.3012900000000003</v>
      </c>
      <c r="AZ24" s="9">
        <f t="shared" si="18"/>
        <v>6.1927899999999996</v>
      </c>
      <c r="BA24" s="9">
        <f t="shared" si="19"/>
        <v>1.3852870000000002</v>
      </c>
      <c r="BB24" s="9" t="str">
        <f t="shared" si="20"/>
        <v/>
      </c>
      <c r="BC24" s="9">
        <f t="shared" si="21"/>
        <v>2.0308250000000001</v>
      </c>
      <c r="BD24" s="9" t="str">
        <f t="shared" si="22"/>
        <v/>
      </c>
      <c r="BE24" s="9" t="str">
        <f t="shared" si="23"/>
        <v/>
      </c>
      <c r="BF24" s="9" t="str">
        <f t="shared" si="24"/>
        <v/>
      </c>
      <c r="BG24" s="9" t="str">
        <f t="shared" si="25"/>
        <v/>
      </c>
      <c r="BJ24" s="9">
        <f t="shared" si="26"/>
        <v>1.1453465592542049</v>
      </c>
      <c r="BK24" s="9">
        <f t="shared" si="27"/>
        <v>2.3440318658111248</v>
      </c>
      <c r="BL24" s="9" t="str">
        <f t="shared" si="28"/>
        <v/>
      </c>
      <c r="BM24" s="9">
        <f t="shared" si="29"/>
        <v>4.2616625551833156</v>
      </c>
      <c r="BN24" s="9" t="str">
        <f t="shared" si="30"/>
        <v/>
      </c>
      <c r="BO24" s="9" t="str">
        <f t="shared" si="31"/>
        <v/>
      </c>
      <c r="BP24" s="9" t="str">
        <f t="shared" si="32"/>
        <v/>
      </c>
      <c r="BQ24" s="9" t="str">
        <f t="shared" si="33"/>
        <v/>
      </c>
      <c r="BT24" s="9">
        <f t="shared" si="34"/>
        <v>0.15040522399960002</v>
      </c>
      <c r="BU24" s="9">
        <f t="shared" si="35"/>
        <v>0.13044023865946594</v>
      </c>
      <c r="BV24" s="9">
        <f t="shared" si="36"/>
        <v>0</v>
      </c>
      <c r="BW24" s="9">
        <f t="shared" si="37"/>
        <v>8.4724000634778793E-2</v>
      </c>
      <c r="BX24" s="9">
        <f t="shared" si="38"/>
        <v>0</v>
      </c>
      <c r="BY24" s="9">
        <f t="shared" si="39"/>
        <v>0</v>
      </c>
      <c r="BZ24" s="9">
        <f t="shared" si="40"/>
        <v>0</v>
      </c>
      <c r="CA24" s="9">
        <f t="shared" si="41"/>
        <v>0</v>
      </c>
      <c r="CD24" s="9">
        <f t="shared" si="67"/>
        <v>0.28084546265906596</v>
      </c>
      <c r="CE24" s="9">
        <f t="shared" si="42"/>
        <v>0.13044023865946594</v>
      </c>
      <c r="CF24" s="9">
        <f t="shared" si="42"/>
        <v>8.4724000634778793E-2</v>
      </c>
      <c r="CG24" s="9">
        <f t="shared" si="42"/>
        <v>8.4724000634778793E-2</v>
      </c>
      <c r="CH24" s="9">
        <f t="shared" si="42"/>
        <v>0</v>
      </c>
      <c r="CI24" s="9">
        <f t="shared" si="42"/>
        <v>0</v>
      </c>
      <c r="CJ24" s="9" t="str">
        <f t="shared" si="42"/>
        <v/>
      </c>
      <c r="CM24" s="9">
        <f t="shared" si="43"/>
        <v>1.7020826232250514</v>
      </c>
      <c r="CN24" s="9">
        <f t="shared" si="43"/>
        <v>2.3440318658111248</v>
      </c>
      <c r="CO24" s="9">
        <f t="shared" si="43"/>
        <v>4.2616625551833156</v>
      </c>
      <c r="CP24" s="9">
        <f t="shared" si="43"/>
        <v>4.2616625551833156</v>
      </c>
      <c r="CQ24" s="9" t="str">
        <f t="shared" si="43"/>
        <v/>
      </c>
      <c r="CR24" s="9" t="str">
        <f t="shared" si="43"/>
        <v/>
      </c>
      <c r="CS24" s="9" t="str">
        <f t="shared" si="43"/>
        <v/>
      </c>
      <c r="CV24" s="9">
        <f t="shared" si="68"/>
        <v>1.7020826232250514</v>
      </c>
      <c r="CW24" s="9" t="str">
        <f t="shared" si="44"/>
        <v/>
      </c>
      <c r="CX24" s="9" t="str">
        <f t="shared" si="44"/>
        <v/>
      </c>
      <c r="CY24" s="9" t="str">
        <f t="shared" si="44"/>
        <v/>
      </c>
      <c r="CZ24" s="9" t="str">
        <f t="shared" si="44"/>
        <v/>
      </c>
      <c r="DA24" s="9" t="str">
        <f t="shared" si="44"/>
        <v/>
      </c>
      <c r="DB24" s="9" t="str">
        <f t="shared" si="44"/>
        <v/>
      </c>
      <c r="DD24" s="9">
        <f t="shared" si="45"/>
        <v>1.7020826232250514</v>
      </c>
      <c r="DJ24" s="9">
        <f t="shared" si="46"/>
        <v>4.1760135753765144E-2</v>
      </c>
      <c r="DK24" s="9">
        <f t="shared" si="47"/>
        <v>4.7869314728393321E-2</v>
      </c>
      <c r="DL24" s="9" t="str">
        <f t="shared" si="48"/>
        <v/>
      </c>
      <c r="DM24" s="9">
        <f t="shared" si="49"/>
        <v>7.4813780937654145E-2</v>
      </c>
      <c r="DN24" s="9" t="str">
        <f t="shared" si="50"/>
        <v/>
      </c>
      <c r="DO24" s="9" t="str">
        <f t="shared" si="51"/>
        <v/>
      </c>
      <c r="DP24" s="9" t="str">
        <f t="shared" si="52"/>
        <v/>
      </c>
      <c r="DQ24" s="9" t="str">
        <f t="shared" si="53"/>
        <v/>
      </c>
      <c r="DR24" s="9" t="str">
        <f t="shared" si="54"/>
        <v/>
      </c>
      <c r="DV24" s="9">
        <f t="shared" si="69"/>
        <v>4.4597577939652522E-2</v>
      </c>
      <c r="DW24" s="9">
        <f t="shared" si="55"/>
        <v>4.7869314728393321E-2</v>
      </c>
      <c r="DX24" s="9">
        <f t="shared" si="55"/>
        <v>7.4813780937654145E-2</v>
      </c>
      <c r="DY24" s="9">
        <f t="shared" si="55"/>
        <v>7.4813780937654145E-2</v>
      </c>
      <c r="DZ24" s="9" t="str">
        <f t="shared" si="55"/>
        <v/>
      </c>
      <c r="EA24" s="9" t="str">
        <f t="shared" si="55"/>
        <v/>
      </c>
      <c r="EB24" s="9" t="str">
        <f t="shared" si="55"/>
        <v/>
      </c>
      <c r="EF24" s="9">
        <f t="shared" si="70"/>
        <v>4.4597577939652522E-2</v>
      </c>
      <c r="EG24" s="9" t="str">
        <f t="shared" si="56"/>
        <v/>
      </c>
      <c r="EH24" s="9" t="str">
        <f t="shared" si="56"/>
        <v/>
      </c>
      <c r="EI24" s="9" t="str">
        <f t="shared" si="56"/>
        <v/>
      </c>
      <c r="EJ24" s="9" t="str">
        <f t="shared" si="56"/>
        <v/>
      </c>
      <c r="EK24" s="9" t="str">
        <f t="shared" si="56"/>
        <v/>
      </c>
      <c r="EL24" s="9" t="str">
        <f t="shared" si="56"/>
        <v/>
      </c>
      <c r="EN24" s="9">
        <f t="shared" si="71"/>
        <v>4.4597577939652522E-2</v>
      </c>
      <c r="EP24" s="9">
        <f t="shared" si="57"/>
        <v>1.7079324319471203</v>
      </c>
      <c r="EQ24" s="9">
        <f t="shared" si="58"/>
        <v>1.703029969393234</v>
      </c>
      <c r="ER24" s="9">
        <f t="shared" si="59"/>
        <v>1.6600016899736891</v>
      </c>
      <c r="ES24" s="9">
        <v>0.13116875382749438</v>
      </c>
      <c r="ET24" s="9">
        <v>2.1242099054447738E-2</v>
      </c>
      <c r="EU24" s="9">
        <v>-0.94356992454398148</v>
      </c>
      <c r="EW24" s="9">
        <f t="shared" ca="1" si="60"/>
        <v>0.52125553336471153</v>
      </c>
      <c r="EX24" s="9">
        <f t="shared" ca="1" si="60"/>
        <v>0.48346679956419025</v>
      </c>
      <c r="EY24" s="9">
        <f t="shared" ca="1" si="60"/>
        <v>-0.38299201713950815</v>
      </c>
      <c r="EZ24" s="9">
        <f t="shared" ca="1" si="72"/>
        <v>2</v>
      </c>
      <c r="FA24" s="9">
        <f t="shared" ca="1" si="72"/>
        <v>2</v>
      </c>
      <c r="FB24" s="9">
        <f t="shared" ca="1" si="72"/>
        <v>1</v>
      </c>
    </row>
    <row r="25" spans="1:158" s="9" customFormat="1">
      <c r="A25" s="9">
        <v>5</v>
      </c>
      <c r="B25" s="9">
        <f t="shared" si="61"/>
        <v>7.9140625</v>
      </c>
      <c r="C25" s="9">
        <f t="shared" si="62"/>
        <v>0.12092937964470721</v>
      </c>
      <c r="D25" s="9">
        <f t="shared" si="63"/>
        <v>1.4829156754539445</v>
      </c>
      <c r="E25" s="9">
        <f t="shared" si="64"/>
        <v>5.5244416554909838E-2</v>
      </c>
      <c r="H25" s="11">
        <v>0</v>
      </c>
      <c r="I25" s="29">
        <v>1.3861E-2</v>
      </c>
      <c r="J25" s="9">
        <v>0</v>
      </c>
      <c r="K25" s="29">
        <v>6.2691039999999996</v>
      </c>
      <c r="L25" s="9">
        <v>0</v>
      </c>
      <c r="M25" s="29">
        <v>1.4269750000000001</v>
      </c>
      <c r="N25" s="9">
        <v>0</v>
      </c>
      <c r="O25" s="29">
        <v>8.2027769999999993</v>
      </c>
      <c r="P25" s="9">
        <v>0</v>
      </c>
      <c r="Q25" s="29">
        <v>2.0964469999999999</v>
      </c>
      <c r="R25" s="9">
        <v>0</v>
      </c>
      <c r="S25" s="29">
        <v>0</v>
      </c>
      <c r="T25" s="9">
        <v>0</v>
      </c>
      <c r="U25" s="29">
        <v>1.4269750000000001</v>
      </c>
      <c r="V25" s="9">
        <v>0</v>
      </c>
      <c r="W25" s="29"/>
      <c r="X25" s="9">
        <v>0</v>
      </c>
      <c r="Y25" s="29">
        <v>0</v>
      </c>
      <c r="Z25" s="9">
        <v>0</v>
      </c>
      <c r="AA25" s="9">
        <v>0</v>
      </c>
      <c r="AB25" s="9">
        <v>7.39208</v>
      </c>
      <c r="AC25" s="9">
        <v>0</v>
      </c>
      <c r="AD25" s="9">
        <v>4.0442900000000002</v>
      </c>
      <c r="AE25" s="9">
        <v>0</v>
      </c>
      <c r="AF25" s="9">
        <v>3.3760500000000002</v>
      </c>
      <c r="AG25" s="9">
        <v>0</v>
      </c>
      <c r="AJ25" s="9">
        <f t="shared" si="7"/>
        <v>-1.3861E-2</v>
      </c>
      <c r="AK25" s="9">
        <f t="shared" si="8"/>
        <v>6.2552429999999992</v>
      </c>
      <c r="AL25" s="9">
        <f t="shared" si="9"/>
        <v>1.4131140000000002</v>
      </c>
      <c r="AM25" s="9">
        <f t="shared" si="10"/>
        <v>8.188915999999999</v>
      </c>
      <c r="AN25" s="9">
        <f t="shared" si="11"/>
        <v>2.082586</v>
      </c>
      <c r="AO25" s="9">
        <f t="shared" si="12"/>
        <v>-1.3861E-2</v>
      </c>
      <c r="AP25" s="9">
        <f t="shared" si="13"/>
        <v>1.4131140000000002</v>
      </c>
      <c r="AQ25" s="9" t="str">
        <f t="shared" si="14"/>
        <v/>
      </c>
      <c r="AR25" s="9">
        <f t="shared" si="15"/>
        <v>-1.3861E-2</v>
      </c>
      <c r="AS25" s="9">
        <f t="shared" si="16"/>
        <v>-1.3861E-2</v>
      </c>
      <c r="AT25" s="9">
        <f t="shared" si="17"/>
        <v>7.3782189999999996</v>
      </c>
      <c r="AU25" s="9">
        <f t="shared" si="65"/>
        <v>4.0304289999999998</v>
      </c>
      <c r="AV25" s="9">
        <f t="shared" si="66"/>
        <v>3.3621890000000003</v>
      </c>
      <c r="AZ25" s="9">
        <f t="shared" si="18"/>
        <v>6.2552429999999992</v>
      </c>
      <c r="BA25" s="9">
        <f t="shared" si="19"/>
        <v>1.4131140000000002</v>
      </c>
      <c r="BB25" s="9" t="str">
        <f t="shared" si="20"/>
        <v/>
      </c>
      <c r="BC25" s="9" t="str">
        <f t="shared" si="21"/>
        <v/>
      </c>
      <c r="BD25" s="9" t="str">
        <f t="shared" si="22"/>
        <v/>
      </c>
      <c r="BE25" s="9" t="str">
        <f t="shared" si="23"/>
        <v/>
      </c>
      <c r="BF25" s="9" t="str">
        <f t="shared" si="24"/>
        <v/>
      </c>
      <c r="BG25" s="9" t="str">
        <f t="shared" si="25"/>
        <v/>
      </c>
      <c r="BJ25" s="9">
        <f t="shared" si="26"/>
        <v>0.66650816652586453</v>
      </c>
      <c r="BK25" s="9">
        <f t="shared" si="27"/>
        <v>2.1314637481943692</v>
      </c>
      <c r="BL25" s="9" t="str">
        <f t="shared" si="28"/>
        <v/>
      </c>
      <c r="BM25" s="9" t="str">
        <f t="shared" si="29"/>
        <v/>
      </c>
      <c r="BN25" s="9" t="str">
        <f t="shared" si="30"/>
        <v/>
      </c>
      <c r="BO25" s="9" t="str">
        <f t="shared" si="31"/>
        <v/>
      </c>
      <c r="BP25" s="9" t="str">
        <f t="shared" si="32"/>
        <v/>
      </c>
      <c r="BQ25" s="9" t="str">
        <f t="shared" si="33"/>
        <v/>
      </c>
      <c r="BT25" s="9">
        <f t="shared" si="34"/>
        <v>0.10230741998394503</v>
      </c>
      <c r="BU25" s="9">
        <f t="shared" si="35"/>
        <v>0.12878697725678293</v>
      </c>
      <c r="BV25" s="9">
        <f t="shared" si="36"/>
        <v>0</v>
      </c>
      <c r="BW25" s="9">
        <f t="shared" si="37"/>
        <v>0</v>
      </c>
      <c r="BX25" s="9">
        <f t="shared" si="38"/>
        <v>0</v>
      </c>
      <c r="BY25" s="9">
        <f t="shared" si="39"/>
        <v>0</v>
      </c>
      <c r="BZ25" s="9">
        <f t="shared" si="40"/>
        <v>0</v>
      </c>
      <c r="CA25" s="9">
        <f t="shared" si="41"/>
        <v>0</v>
      </c>
      <c r="CD25" s="9">
        <f t="shared" si="67"/>
        <v>0.23109439724072794</v>
      </c>
      <c r="CE25" s="9">
        <f t="shared" si="42"/>
        <v>0.12878697725678293</v>
      </c>
      <c r="CF25" s="9">
        <f t="shared" si="42"/>
        <v>0</v>
      </c>
      <c r="CG25" s="9">
        <f t="shared" si="42"/>
        <v>0</v>
      </c>
      <c r="CH25" s="9">
        <f t="shared" si="42"/>
        <v>0</v>
      </c>
      <c r="CI25" s="9">
        <f t="shared" si="42"/>
        <v>0</v>
      </c>
      <c r="CJ25" s="9" t="str">
        <f t="shared" si="42"/>
        <v/>
      </c>
      <c r="CM25" s="9">
        <f t="shared" si="43"/>
        <v>1.4829156754539445</v>
      </c>
      <c r="CN25" s="9">
        <f t="shared" si="43"/>
        <v>2.1314637481943692</v>
      </c>
      <c r="CO25" s="9" t="str">
        <f t="shared" si="43"/>
        <v/>
      </c>
      <c r="CP25" s="9" t="str">
        <f t="shared" si="43"/>
        <v/>
      </c>
      <c r="CQ25" s="9" t="str">
        <f t="shared" si="43"/>
        <v/>
      </c>
      <c r="CR25" s="9" t="str">
        <f t="shared" si="43"/>
        <v/>
      </c>
      <c r="CS25" s="9" t="str">
        <f t="shared" si="43"/>
        <v/>
      </c>
      <c r="CV25" s="9">
        <f t="shared" si="68"/>
        <v>1.4829156754539445</v>
      </c>
      <c r="CW25" s="9" t="str">
        <f t="shared" si="44"/>
        <v/>
      </c>
      <c r="CX25" s="9" t="str">
        <f t="shared" si="44"/>
        <v/>
      </c>
      <c r="CY25" s="9" t="str">
        <f t="shared" si="44"/>
        <v/>
      </c>
      <c r="CZ25" s="9" t="str">
        <f t="shared" si="44"/>
        <v/>
      </c>
      <c r="DA25" s="9" t="str">
        <f t="shared" si="44"/>
        <v/>
      </c>
      <c r="DB25" s="9" t="str">
        <f t="shared" si="44"/>
        <v/>
      </c>
      <c r="DD25" s="9">
        <f t="shared" si="45"/>
        <v>1.4829156754539445</v>
      </c>
      <c r="DJ25" s="9">
        <f t="shared" si="46"/>
        <v>6.3659416347086592E-2</v>
      </c>
      <c r="DK25" s="9">
        <f t="shared" si="47"/>
        <v>4.8559603103729199E-2</v>
      </c>
      <c r="DL25" s="9" t="str">
        <f t="shared" si="48"/>
        <v/>
      </c>
      <c r="DM25" s="9" t="str">
        <f t="shared" si="49"/>
        <v/>
      </c>
      <c r="DN25" s="9" t="str">
        <f t="shared" si="50"/>
        <v/>
      </c>
      <c r="DO25" s="9" t="str">
        <f t="shared" si="51"/>
        <v/>
      </c>
      <c r="DP25" s="9" t="str">
        <f t="shared" si="52"/>
        <v/>
      </c>
      <c r="DQ25" s="9" t="str">
        <f t="shared" si="53"/>
        <v/>
      </c>
      <c r="DR25" s="9" t="str">
        <f t="shared" si="54"/>
        <v/>
      </c>
      <c r="DV25" s="9">
        <f t="shared" si="69"/>
        <v>5.5244416554909838E-2</v>
      </c>
      <c r="DW25" s="9">
        <f t="shared" si="55"/>
        <v>4.8559603103729199E-2</v>
      </c>
      <c r="DX25" s="9" t="str">
        <f t="shared" si="55"/>
        <v/>
      </c>
      <c r="DY25" s="9" t="str">
        <f t="shared" si="55"/>
        <v/>
      </c>
      <c r="DZ25" s="9" t="str">
        <f t="shared" si="55"/>
        <v/>
      </c>
      <c r="EA25" s="9" t="str">
        <f t="shared" si="55"/>
        <v/>
      </c>
      <c r="EB25" s="9" t="str">
        <f t="shared" si="55"/>
        <v/>
      </c>
      <c r="EF25" s="9">
        <f t="shared" si="70"/>
        <v>5.5244416554909838E-2</v>
      </c>
      <c r="EG25" s="9" t="str">
        <f t="shared" si="56"/>
        <v/>
      </c>
      <c r="EH25" s="9" t="str">
        <f t="shared" si="56"/>
        <v/>
      </c>
      <c r="EI25" s="9" t="str">
        <f t="shared" si="56"/>
        <v/>
      </c>
      <c r="EJ25" s="9" t="str">
        <f t="shared" si="56"/>
        <v/>
      </c>
      <c r="EK25" s="9" t="str">
        <f t="shared" si="56"/>
        <v/>
      </c>
      <c r="EL25" s="9" t="str">
        <f t="shared" si="56"/>
        <v/>
      </c>
      <c r="EN25" s="9">
        <f t="shared" si="71"/>
        <v>5.5244416554909838E-2</v>
      </c>
      <c r="EP25" s="9">
        <f t="shared" si="57"/>
        <v>1.5210665037253472</v>
      </c>
      <c r="EQ25" s="9">
        <f t="shared" si="58"/>
        <v>1.4509510345327055</v>
      </c>
      <c r="ER25" s="9">
        <f t="shared" si="59"/>
        <v>1.4826655652135696</v>
      </c>
      <c r="ES25" s="9">
        <v>0.69058251766462075</v>
      </c>
      <c r="ET25" s="9">
        <v>-0.57860400950144786</v>
      </c>
      <c r="EU25" s="9">
        <v>-4.527339701856592E-3</v>
      </c>
      <c r="EW25" s="9">
        <f t="shared" ca="1" si="60"/>
        <v>0.51832403525284287</v>
      </c>
      <c r="EX25" s="9">
        <f t="shared" ca="1" si="60"/>
        <v>0.81866649429654215</v>
      </c>
      <c r="EY25" s="9">
        <f t="shared" ca="1" si="60"/>
        <v>0.8702316168126728</v>
      </c>
      <c r="EZ25" s="9">
        <f t="shared" ca="1" si="72"/>
        <v>2</v>
      </c>
      <c r="FA25" s="9">
        <f t="shared" ca="1" si="72"/>
        <v>2</v>
      </c>
      <c r="FB25" s="9">
        <f t="shared" ca="1" si="72"/>
        <v>2</v>
      </c>
    </row>
    <row r="26" spans="1:158" s="9" customFormat="1">
      <c r="A26" s="9">
        <v>6</v>
      </c>
      <c r="B26" s="9">
        <f t="shared" si="61"/>
        <v>8.1171875</v>
      </c>
      <c r="C26" s="9">
        <f t="shared" si="62"/>
        <v>0.12092937964470721</v>
      </c>
      <c r="D26" s="9">
        <f t="shared" si="63"/>
        <v>2.2387805223218451</v>
      </c>
      <c r="E26" s="9">
        <f t="shared" si="64"/>
        <v>4.7408478652748921E-2</v>
      </c>
      <c r="H26" s="11">
        <v>0</v>
      </c>
      <c r="I26" s="29">
        <v>6.7340000000000004E-3</v>
      </c>
      <c r="J26" s="9">
        <v>0</v>
      </c>
      <c r="K26" s="29">
        <v>5.9445139999999999</v>
      </c>
      <c r="L26" s="9">
        <v>0</v>
      </c>
      <c r="M26" s="29">
        <v>1.405843</v>
      </c>
      <c r="N26" s="9">
        <v>0</v>
      </c>
      <c r="O26" s="29">
        <v>8.2480429999999991</v>
      </c>
      <c r="P26" s="9">
        <v>0</v>
      </c>
      <c r="Q26" s="29">
        <v>2.0932140000000001</v>
      </c>
      <c r="R26" s="9">
        <v>0</v>
      </c>
      <c r="S26" s="29">
        <v>2.7148400000000001</v>
      </c>
      <c r="T26" s="9">
        <v>0</v>
      </c>
      <c r="U26" s="29">
        <v>1.405843</v>
      </c>
      <c r="V26" s="9">
        <v>0</v>
      </c>
      <c r="W26" s="29"/>
      <c r="X26" s="9">
        <v>0</v>
      </c>
      <c r="Y26" s="29">
        <v>0</v>
      </c>
      <c r="Z26" s="9">
        <v>0</v>
      </c>
      <c r="AA26" s="9">
        <v>0</v>
      </c>
      <c r="AB26" s="9">
        <v>7.3852599999999997</v>
      </c>
      <c r="AC26" s="9">
        <v>0</v>
      </c>
      <c r="AD26" s="9">
        <v>4.1429299999999998</v>
      </c>
      <c r="AE26" s="9">
        <v>0</v>
      </c>
      <c r="AF26" s="9">
        <v>3.3782100000000002</v>
      </c>
      <c r="AG26" s="9">
        <v>0</v>
      </c>
      <c r="AJ26" s="9">
        <f t="shared" si="7"/>
        <v>-6.7340000000000004E-3</v>
      </c>
      <c r="AK26" s="9">
        <f t="shared" si="8"/>
        <v>5.9377800000000001</v>
      </c>
      <c r="AL26" s="9">
        <f t="shared" si="9"/>
        <v>1.3991089999999999</v>
      </c>
      <c r="AM26" s="9">
        <f t="shared" si="10"/>
        <v>8.2413089999999993</v>
      </c>
      <c r="AN26" s="9">
        <f t="shared" si="11"/>
        <v>2.0864800000000003</v>
      </c>
      <c r="AO26" s="9">
        <f t="shared" si="12"/>
        <v>2.7081060000000003</v>
      </c>
      <c r="AP26" s="9">
        <f t="shared" si="13"/>
        <v>1.3991089999999999</v>
      </c>
      <c r="AQ26" s="9" t="str">
        <f t="shared" si="14"/>
        <v/>
      </c>
      <c r="AR26" s="9">
        <f t="shared" si="15"/>
        <v>-6.7340000000000004E-3</v>
      </c>
      <c r="AS26" s="9">
        <f t="shared" si="16"/>
        <v>-6.7340000000000004E-3</v>
      </c>
      <c r="AT26" s="9">
        <f t="shared" si="17"/>
        <v>7.3785259999999999</v>
      </c>
      <c r="AU26" s="9">
        <f t="shared" si="65"/>
        <v>4.136196</v>
      </c>
      <c r="AV26" s="9">
        <f t="shared" si="66"/>
        <v>3.3714760000000004</v>
      </c>
      <c r="AZ26" s="9" t="str">
        <f t="shared" si="18"/>
        <v/>
      </c>
      <c r="BA26" s="9">
        <f t="shared" si="19"/>
        <v>1.3991089999999999</v>
      </c>
      <c r="BB26" s="9" t="str">
        <f t="shared" si="20"/>
        <v/>
      </c>
      <c r="BC26" s="9" t="str">
        <f t="shared" si="21"/>
        <v/>
      </c>
      <c r="BD26" s="9" t="str">
        <f t="shared" si="22"/>
        <v/>
      </c>
      <c r="BE26" s="9" t="str">
        <f t="shared" si="23"/>
        <v/>
      </c>
      <c r="BF26" s="9" t="str">
        <f t="shared" si="24"/>
        <v/>
      </c>
      <c r="BG26" s="9" t="str">
        <f t="shared" si="25"/>
        <v/>
      </c>
      <c r="BJ26" s="9" t="str">
        <f t="shared" si="26"/>
        <v/>
      </c>
      <c r="BK26" s="9">
        <f t="shared" si="27"/>
        <v>2.2387805223218451</v>
      </c>
      <c r="BL26" s="9" t="str">
        <f t="shared" si="28"/>
        <v/>
      </c>
      <c r="BM26" s="9" t="str">
        <f t="shared" si="29"/>
        <v/>
      </c>
      <c r="BN26" s="9" t="str">
        <f t="shared" si="30"/>
        <v/>
      </c>
      <c r="BO26" s="9" t="str">
        <f t="shared" si="31"/>
        <v/>
      </c>
      <c r="BP26" s="9" t="str">
        <f t="shared" si="32"/>
        <v/>
      </c>
      <c r="BQ26" s="9" t="str">
        <f t="shared" si="33"/>
        <v/>
      </c>
      <c r="BT26" s="9">
        <f t="shared" si="34"/>
        <v>0</v>
      </c>
      <c r="BU26" s="9">
        <f t="shared" si="35"/>
        <v>0.13156800686096598</v>
      </c>
      <c r="BV26" s="9">
        <f t="shared" si="36"/>
        <v>0</v>
      </c>
      <c r="BW26" s="9">
        <f t="shared" si="37"/>
        <v>0</v>
      </c>
      <c r="BX26" s="9">
        <f t="shared" si="38"/>
        <v>0</v>
      </c>
      <c r="BY26" s="9">
        <f t="shared" si="39"/>
        <v>0</v>
      </c>
      <c r="BZ26" s="9">
        <f t="shared" si="40"/>
        <v>0</v>
      </c>
      <c r="CA26" s="9">
        <f t="shared" si="41"/>
        <v>0</v>
      </c>
      <c r="CD26" s="9">
        <f t="shared" si="67"/>
        <v>0.13156800686096598</v>
      </c>
      <c r="CE26" s="9">
        <f t="shared" si="42"/>
        <v>0.13156800686096598</v>
      </c>
      <c r="CF26" s="9">
        <f t="shared" si="42"/>
        <v>0</v>
      </c>
      <c r="CG26" s="9">
        <f t="shared" si="42"/>
        <v>0</v>
      </c>
      <c r="CH26" s="9">
        <f t="shared" si="42"/>
        <v>0</v>
      </c>
      <c r="CI26" s="9">
        <f t="shared" si="42"/>
        <v>0</v>
      </c>
      <c r="CJ26" s="9" t="str">
        <f t="shared" si="42"/>
        <v/>
      </c>
      <c r="CM26" s="9">
        <f t="shared" si="43"/>
        <v>2.2387805223218451</v>
      </c>
      <c r="CN26" s="9">
        <f t="shared" si="43"/>
        <v>2.2387805223218451</v>
      </c>
      <c r="CO26" s="9" t="str">
        <f t="shared" si="43"/>
        <v/>
      </c>
      <c r="CP26" s="9" t="str">
        <f t="shared" si="43"/>
        <v/>
      </c>
      <c r="CQ26" s="9" t="str">
        <f t="shared" si="43"/>
        <v/>
      </c>
      <c r="CR26" s="9" t="str">
        <f t="shared" si="43"/>
        <v/>
      </c>
      <c r="CS26" s="9" t="str">
        <f t="shared" si="43"/>
        <v/>
      </c>
      <c r="CV26" s="9">
        <f t="shared" si="68"/>
        <v>2.2387805223218451</v>
      </c>
      <c r="CW26" s="9">
        <f t="shared" si="44"/>
        <v>2.2387805223218451</v>
      </c>
      <c r="CX26" s="9" t="str">
        <f t="shared" si="44"/>
        <v/>
      </c>
      <c r="CY26" s="9" t="str">
        <f t="shared" si="44"/>
        <v/>
      </c>
      <c r="CZ26" s="9" t="str">
        <f t="shared" si="44"/>
        <v/>
      </c>
      <c r="DA26" s="9" t="str">
        <f t="shared" si="44"/>
        <v/>
      </c>
      <c r="DB26" s="9" t="str">
        <f t="shared" si="44"/>
        <v/>
      </c>
      <c r="DD26" s="9">
        <f t="shared" si="45"/>
        <v>2.2387805223218451</v>
      </c>
      <c r="DJ26" s="9" t="str">
        <f t="shared" si="46"/>
        <v/>
      </c>
      <c r="DK26" s="9">
        <f t="shared" si="47"/>
        <v>4.7408478652748921E-2</v>
      </c>
      <c r="DL26" s="9" t="str">
        <f t="shared" si="48"/>
        <v/>
      </c>
      <c r="DM26" s="9" t="str">
        <f t="shared" si="49"/>
        <v/>
      </c>
      <c r="DN26" s="9" t="str">
        <f t="shared" si="50"/>
        <v/>
      </c>
      <c r="DO26" s="9" t="str">
        <f t="shared" si="51"/>
        <v/>
      </c>
      <c r="DP26" s="9" t="str">
        <f t="shared" si="52"/>
        <v/>
      </c>
      <c r="DQ26" s="9" t="str">
        <f t="shared" si="53"/>
        <v/>
      </c>
      <c r="DR26" s="9" t="str">
        <f t="shared" si="54"/>
        <v/>
      </c>
      <c r="DV26" s="9">
        <f t="shared" si="69"/>
        <v>4.7408478652748921E-2</v>
      </c>
      <c r="DW26" s="9">
        <f t="shared" si="55"/>
        <v>4.7408478652748921E-2</v>
      </c>
      <c r="DX26" s="9" t="str">
        <f t="shared" si="55"/>
        <v/>
      </c>
      <c r="DY26" s="9" t="str">
        <f t="shared" si="55"/>
        <v/>
      </c>
      <c r="DZ26" s="9" t="str">
        <f t="shared" si="55"/>
        <v/>
      </c>
      <c r="EA26" s="9" t="str">
        <f t="shared" si="55"/>
        <v/>
      </c>
      <c r="EB26" s="9" t="str">
        <f t="shared" si="55"/>
        <v/>
      </c>
      <c r="EF26" s="9">
        <f t="shared" si="70"/>
        <v>4.7408478652748921E-2</v>
      </c>
      <c r="EG26" s="9">
        <f t="shared" si="56"/>
        <v>4.7408478652748921E-2</v>
      </c>
      <c r="EH26" s="9" t="str">
        <f t="shared" si="56"/>
        <v/>
      </c>
      <c r="EI26" s="9" t="str">
        <f t="shared" si="56"/>
        <v/>
      </c>
      <c r="EJ26" s="9" t="str">
        <f t="shared" si="56"/>
        <v/>
      </c>
      <c r="EK26" s="9" t="str">
        <f t="shared" si="56"/>
        <v/>
      </c>
      <c r="EL26" s="9" t="str">
        <f t="shared" si="56"/>
        <v/>
      </c>
      <c r="EN26" s="9">
        <f t="shared" si="71"/>
        <v>4.7408478652748921E-2</v>
      </c>
      <c r="EP26" s="9">
        <f t="shared" si="57"/>
        <v>2.2494016451030356</v>
      </c>
      <c r="EQ26" s="9">
        <f t="shared" si="58"/>
        <v>2.2089443550577341</v>
      </c>
      <c r="ER26" s="9">
        <f t="shared" si="59"/>
        <v>2.2763643078853524</v>
      </c>
      <c r="ES26" s="9">
        <v>0.22403424625764978</v>
      </c>
      <c r="ET26" s="9">
        <v>-0.629342432239828</v>
      </c>
      <c r="EU26" s="9">
        <v>0.79276506294993954</v>
      </c>
      <c r="EW26" s="9">
        <f t="shared" ca="1" si="60"/>
        <v>-0.46992070691406351</v>
      </c>
      <c r="EX26" s="9">
        <f t="shared" ca="1" si="60"/>
        <v>2.3581816922225052E-2</v>
      </c>
      <c r="EY26" s="9">
        <f t="shared" ca="1" si="60"/>
        <v>0.31251188846371858</v>
      </c>
      <c r="EZ26" s="9">
        <f t="shared" ca="1" si="72"/>
        <v>1</v>
      </c>
      <c r="FA26" s="9">
        <f t="shared" ca="1" si="72"/>
        <v>2</v>
      </c>
      <c r="FB26" s="9">
        <f t="shared" ca="1" si="72"/>
        <v>2</v>
      </c>
    </row>
    <row r="27" spans="1:158" s="9" customFormat="1">
      <c r="A27" s="9">
        <v>7</v>
      </c>
      <c r="B27" s="9">
        <f t="shared" si="61"/>
        <v>8.3203125</v>
      </c>
      <c r="C27" s="9">
        <f t="shared" si="62"/>
        <v>0.12092937964470721</v>
      </c>
      <c r="D27" s="9">
        <f t="shared" si="63"/>
        <v>1.6954675502657706</v>
      </c>
      <c r="E27" s="9">
        <f t="shared" si="64"/>
        <v>4.4145785037885812E-2</v>
      </c>
      <c r="H27" s="9">
        <v>0</v>
      </c>
      <c r="I27" s="29">
        <v>4.5339999999999998E-3</v>
      </c>
      <c r="J27" s="9">
        <v>0</v>
      </c>
      <c r="K27" s="29">
        <v>6.1853619999999996</v>
      </c>
      <c r="L27" s="9">
        <v>0</v>
      </c>
      <c r="M27" s="29">
        <v>1.4035949999999999</v>
      </c>
      <c r="N27" s="9">
        <v>0</v>
      </c>
      <c r="O27" s="29">
        <v>8.1332719999999998</v>
      </c>
      <c r="P27" s="9">
        <v>0</v>
      </c>
      <c r="Q27" s="29">
        <v>2.0910510000000002</v>
      </c>
      <c r="R27" s="9">
        <v>0</v>
      </c>
      <c r="S27" s="29">
        <v>2.7131500000000002</v>
      </c>
      <c r="T27" s="9">
        <v>0</v>
      </c>
      <c r="U27" s="29">
        <v>1.4035949999999999</v>
      </c>
      <c r="V27" s="9">
        <v>0</v>
      </c>
      <c r="W27" s="29"/>
      <c r="X27" s="9">
        <v>0</v>
      </c>
      <c r="Y27" s="29">
        <v>0</v>
      </c>
      <c r="Z27" s="9">
        <v>0</v>
      </c>
      <c r="AA27" s="9">
        <v>0</v>
      </c>
      <c r="AB27" s="9">
        <v>6.9541899999999996</v>
      </c>
      <c r="AC27" s="9">
        <v>0</v>
      </c>
      <c r="AD27" s="9">
        <v>4.16554</v>
      </c>
      <c r="AE27" s="9">
        <v>0</v>
      </c>
      <c r="AF27" s="9">
        <v>3.3880699999999999</v>
      </c>
      <c r="AG27" s="9">
        <v>0</v>
      </c>
      <c r="AJ27" s="9">
        <f t="shared" si="7"/>
        <v>-4.5339999999999998E-3</v>
      </c>
      <c r="AK27" s="9">
        <f t="shared" si="8"/>
        <v>6.180828</v>
      </c>
      <c r="AL27" s="9">
        <f t="shared" si="9"/>
        <v>1.3990609999999999</v>
      </c>
      <c r="AM27" s="9">
        <f t="shared" si="10"/>
        <v>8.1287380000000002</v>
      </c>
      <c r="AN27" s="9">
        <f t="shared" si="11"/>
        <v>2.0865170000000002</v>
      </c>
      <c r="AO27" s="9">
        <f t="shared" si="12"/>
        <v>2.7086160000000001</v>
      </c>
      <c r="AP27" s="9">
        <f t="shared" si="13"/>
        <v>1.3990609999999999</v>
      </c>
      <c r="AQ27" s="9" t="str">
        <f t="shared" si="14"/>
        <v/>
      </c>
      <c r="AR27" s="9">
        <f t="shared" si="15"/>
        <v>-4.5339999999999998E-3</v>
      </c>
      <c r="AS27" s="9">
        <f t="shared" si="16"/>
        <v>-4.5339999999999998E-3</v>
      </c>
      <c r="AT27" s="9">
        <f t="shared" si="17"/>
        <v>6.9496560000000001</v>
      </c>
      <c r="AU27" s="9">
        <f t="shared" si="65"/>
        <v>4.1610060000000004</v>
      </c>
      <c r="AV27" s="9">
        <f t="shared" si="66"/>
        <v>3.3835359999999999</v>
      </c>
      <c r="AZ27" s="9">
        <f t="shared" si="18"/>
        <v>6.180828</v>
      </c>
      <c r="BA27" s="9">
        <f t="shared" si="19"/>
        <v>1.3990609999999999</v>
      </c>
      <c r="BB27" s="9" t="str">
        <f t="shared" si="20"/>
        <v/>
      </c>
      <c r="BC27" s="9" t="str">
        <f t="shared" si="21"/>
        <v/>
      </c>
      <c r="BD27" s="9" t="str">
        <f t="shared" si="22"/>
        <v/>
      </c>
      <c r="BE27" s="9" t="str">
        <f t="shared" si="23"/>
        <v/>
      </c>
      <c r="BF27" s="9" t="str">
        <f t="shared" si="24"/>
        <v/>
      </c>
      <c r="BG27" s="9" t="str">
        <f t="shared" si="25"/>
        <v/>
      </c>
      <c r="BJ27" s="9">
        <f t="shared" si="26"/>
        <v>1.2243904981117333</v>
      </c>
      <c r="BK27" s="9">
        <f t="shared" si="27"/>
        <v>2.2391453488469053</v>
      </c>
      <c r="BL27" s="9" t="str">
        <f t="shared" si="28"/>
        <v/>
      </c>
      <c r="BM27" s="9" t="str">
        <f t="shared" si="29"/>
        <v/>
      </c>
      <c r="BN27" s="9" t="str">
        <f t="shared" si="30"/>
        <v/>
      </c>
      <c r="BO27" s="9" t="str">
        <f t="shared" si="31"/>
        <v/>
      </c>
      <c r="BP27" s="9" t="str">
        <f t="shared" si="32"/>
        <v/>
      </c>
      <c r="BQ27" s="9" t="str">
        <f t="shared" si="33"/>
        <v/>
      </c>
      <c r="BT27" s="9">
        <f t="shared" si="34"/>
        <v>0.15184797001623726</v>
      </c>
      <c r="BU27" s="9">
        <f t="shared" si="35"/>
        <v>0.13157074700770366</v>
      </c>
      <c r="BV27" s="9">
        <f t="shared" si="36"/>
        <v>0</v>
      </c>
      <c r="BW27" s="9">
        <f t="shared" si="37"/>
        <v>0</v>
      </c>
      <c r="BX27" s="9">
        <f t="shared" si="38"/>
        <v>0</v>
      </c>
      <c r="BY27" s="9">
        <f t="shared" si="39"/>
        <v>0</v>
      </c>
      <c r="BZ27" s="9">
        <f t="shared" si="40"/>
        <v>0</v>
      </c>
      <c r="CA27" s="9">
        <f t="shared" si="41"/>
        <v>0</v>
      </c>
      <c r="CD27" s="9">
        <f t="shared" si="67"/>
        <v>0.28341871702394095</v>
      </c>
      <c r="CE27" s="9">
        <f t="shared" si="42"/>
        <v>0.13157074700770366</v>
      </c>
      <c r="CF27" s="9">
        <f t="shared" si="42"/>
        <v>0</v>
      </c>
      <c r="CG27" s="9">
        <f t="shared" si="42"/>
        <v>0</v>
      </c>
      <c r="CH27" s="9">
        <f t="shared" si="42"/>
        <v>0</v>
      </c>
      <c r="CI27" s="9">
        <f t="shared" si="42"/>
        <v>0</v>
      </c>
      <c r="CJ27" s="9" t="str">
        <f t="shared" si="42"/>
        <v/>
      </c>
      <c r="CM27" s="9">
        <f t="shared" si="43"/>
        <v>1.6954675502657706</v>
      </c>
      <c r="CN27" s="9">
        <f t="shared" si="43"/>
        <v>2.2391453488469053</v>
      </c>
      <c r="CO27" s="9" t="str">
        <f t="shared" si="43"/>
        <v/>
      </c>
      <c r="CP27" s="9" t="str">
        <f t="shared" si="43"/>
        <v/>
      </c>
      <c r="CQ27" s="9" t="str">
        <f t="shared" si="43"/>
        <v/>
      </c>
      <c r="CR27" s="9" t="str">
        <f t="shared" si="43"/>
        <v/>
      </c>
      <c r="CS27" s="9" t="str">
        <f t="shared" si="43"/>
        <v/>
      </c>
      <c r="CV27" s="9">
        <f t="shared" si="68"/>
        <v>1.6954675502657706</v>
      </c>
      <c r="CW27" s="9" t="str">
        <f t="shared" si="44"/>
        <v/>
      </c>
      <c r="CX27" s="9" t="str">
        <f t="shared" si="44"/>
        <v/>
      </c>
      <c r="CY27" s="9" t="str">
        <f t="shared" si="44"/>
        <v/>
      </c>
      <c r="CZ27" s="9" t="str">
        <f t="shared" si="44"/>
        <v/>
      </c>
      <c r="DA27" s="9" t="str">
        <f t="shared" si="44"/>
        <v/>
      </c>
      <c r="DB27" s="9" t="str">
        <f t="shared" si="44"/>
        <v/>
      </c>
      <c r="DD27" s="9">
        <f t="shared" si="45"/>
        <v>1.6954675502657706</v>
      </c>
      <c r="DJ27" s="9">
        <f t="shared" si="46"/>
        <v>4.1319741369198214E-2</v>
      </c>
      <c r="DK27" s="9">
        <f t="shared" si="47"/>
        <v>4.7407368665151585E-2</v>
      </c>
      <c r="DL27" s="9" t="str">
        <f t="shared" si="48"/>
        <v/>
      </c>
      <c r="DM27" s="9" t="str">
        <f t="shared" si="49"/>
        <v/>
      </c>
      <c r="DN27" s="9" t="str">
        <f t="shared" si="50"/>
        <v/>
      </c>
      <c r="DO27" s="9" t="str">
        <f t="shared" si="51"/>
        <v/>
      </c>
      <c r="DP27" s="9" t="str">
        <f t="shared" si="52"/>
        <v/>
      </c>
      <c r="DQ27" s="9" t="str">
        <f t="shared" si="53"/>
        <v/>
      </c>
      <c r="DR27" s="9" t="str">
        <f t="shared" si="54"/>
        <v/>
      </c>
      <c r="DV27" s="9">
        <f t="shared" si="69"/>
        <v>4.4145785037885812E-2</v>
      </c>
      <c r="DW27" s="9">
        <f t="shared" si="55"/>
        <v>4.7407368665151585E-2</v>
      </c>
      <c r="DX27" s="9" t="str">
        <f t="shared" si="55"/>
        <v/>
      </c>
      <c r="DY27" s="9" t="str">
        <f t="shared" si="55"/>
        <v/>
      </c>
      <c r="DZ27" s="9" t="str">
        <f t="shared" si="55"/>
        <v/>
      </c>
      <c r="EA27" s="9" t="str">
        <f t="shared" si="55"/>
        <v/>
      </c>
      <c r="EB27" s="9" t="str">
        <f t="shared" si="55"/>
        <v/>
      </c>
      <c r="EF27" s="9">
        <f t="shared" si="70"/>
        <v>4.4145785037885812E-2</v>
      </c>
      <c r="EG27" s="9" t="str">
        <f t="shared" si="56"/>
        <v/>
      </c>
      <c r="EH27" s="9" t="str">
        <f t="shared" si="56"/>
        <v/>
      </c>
      <c r="EI27" s="9" t="str">
        <f t="shared" si="56"/>
        <v/>
      </c>
      <c r="EJ27" s="9" t="str">
        <f t="shared" si="56"/>
        <v/>
      </c>
      <c r="EK27" s="9" t="str">
        <f t="shared" si="56"/>
        <v/>
      </c>
      <c r="EL27" s="9" t="str">
        <f t="shared" si="56"/>
        <v/>
      </c>
      <c r="EN27" s="9">
        <f t="shared" si="71"/>
        <v>4.4145785037885812E-2</v>
      </c>
      <c r="EP27" s="9">
        <f t="shared" si="57"/>
        <v>1.7059638748313848</v>
      </c>
      <c r="EQ27" s="9">
        <f t="shared" si="58"/>
        <v>1.6528462253894085</v>
      </c>
      <c r="ER27" s="9">
        <f t="shared" si="59"/>
        <v>1.6986914081023412</v>
      </c>
      <c r="ES27" s="9">
        <v>0.23776504498915019</v>
      </c>
      <c r="ET27" s="9">
        <v>-0.96546759423996265</v>
      </c>
      <c r="EU27" s="9">
        <v>7.3027534424948692E-2</v>
      </c>
      <c r="EW27" s="9">
        <f t="shared" ca="1" si="60"/>
        <v>-3.2716415581836578E-2</v>
      </c>
      <c r="EX27" s="9">
        <f t="shared" ca="1" si="60"/>
        <v>-0.51954472489800496</v>
      </c>
      <c r="EY27" s="9">
        <f t="shared" ca="1" si="60"/>
        <v>0.44583514197267371</v>
      </c>
      <c r="EZ27" s="9">
        <f t="shared" ca="1" si="72"/>
        <v>1</v>
      </c>
      <c r="FA27" s="9">
        <f t="shared" ca="1" si="72"/>
        <v>1</v>
      </c>
      <c r="FB27" s="9">
        <f t="shared" ca="1" si="72"/>
        <v>2</v>
      </c>
    </row>
    <row r="28" spans="1:158" s="9" customFormat="1">
      <c r="A28" s="9">
        <v>8</v>
      </c>
      <c r="B28" s="9">
        <f t="shared" si="61"/>
        <v>8.5234375</v>
      </c>
      <c r="C28" s="9">
        <f t="shared" si="62"/>
        <v>0.12092937964470721</v>
      </c>
      <c r="D28" s="9">
        <f t="shared" si="63"/>
        <v>2.1023942657905481</v>
      </c>
      <c r="E28" s="9">
        <f t="shared" si="64"/>
        <v>4.9160105912251451E-2</v>
      </c>
      <c r="H28" s="11">
        <v>0</v>
      </c>
      <c r="I28" s="29">
        <v>2.1949999999999999E-3</v>
      </c>
      <c r="J28" s="9">
        <v>0</v>
      </c>
      <c r="K28" s="29">
        <v>6.3126249999999997</v>
      </c>
      <c r="L28" s="9">
        <v>0</v>
      </c>
      <c r="M28" s="29">
        <v>1.419033</v>
      </c>
      <c r="N28" s="9">
        <v>0</v>
      </c>
      <c r="O28" s="29">
        <v>8.2687760000000008</v>
      </c>
      <c r="P28" s="9">
        <v>0</v>
      </c>
      <c r="Q28" s="29">
        <v>2.0883389999999999</v>
      </c>
      <c r="R28" s="9">
        <v>0</v>
      </c>
      <c r="S28" s="29">
        <v>2.70906</v>
      </c>
      <c r="T28" s="9">
        <v>0</v>
      </c>
      <c r="U28" s="29">
        <v>1.419033</v>
      </c>
      <c r="V28" s="9">
        <v>0</v>
      </c>
      <c r="W28" s="29"/>
      <c r="X28" s="9">
        <v>0</v>
      </c>
      <c r="Y28" s="29">
        <v>0</v>
      </c>
      <c r="Z28" s="9">
        <v>0</v>
      </c>
      <c r="AA28" s="9">
        <v>0</v>
      </c>
      <c r="AB28" s="9">
        <v>7.3978000000000002</v>
      </c>
      <c r="AC28" s="9">
        <v>0</v>
      </c>
      <c r="AD28" s="9">
        <v>4.1540400000000002</v>
      </c>
      <c r="AE28" s="9">
        <v>0</v>
      </c>
      <c r="AF28" s="9">
        <v>3.38022</v>
      </c>
      <c r="AG28" s="9">
        <v>0</v>
      </c>
      <c r="AJ28" s="9">
        <f t="shared" si="7"/>
        <v>-2.1949999999999999E-3</v>
      </c>
      <c r="AK28" s="9">
        <f t="shared" si="8"/>
        <v>6.3104299999999993</v>
      </c>
      <c r="AL28" s="9">
        <f t="shared" si="9"/>
        <v>1.416838</v>
      </c>
      <c r="AM28" s="9">
        <f t="shared" si="10"/>
        <v>8.2665810000000004</v>
      </c>
      <c r="AN28" s="9">
        <f t="shared" si="11"/>
        <v>2.086144</v>
      </c>
      <c r="AO28" s="9">
        <f t="shared" si="12"/>
        <v>2.7068650000000001</v>
      </c>
      <c r="AP28" s="9">
        <f t="shared" si="13"/>
        <v>1.416838</v>
      </c>
      <c r="AQ28" s="9" t="str">
        <f t="shared" si="14"/>
        <v/>
      </c>
      <c r="AR28" s="9">
        <f t="shared" si="15"/>
        <v>-2.1949999999999999E-3</v>
      </c>
      <c r="AS28" s="9">
        <f t="shared" si="16"/>
        <v>-2.1949999999999999E-3</v>
      </c>
      <c r="AT28" s="9">
        <f t="shared" si="17"/>
        <v>7.3956049999999998</v>
      </c>
      <c r="AU28" s="9">
        <f t="shared" si="65"/>
        <v>4.1518449999999998</v>
      </c>
      <c r="AV28" s="9">
        <f t="shared" si="66"/>
        <v>3.3780250000000001</v>
      </c>
      <c r="AZ28" s="9" t="str">
        <f t="shared" si="18"/>
        <v/>
      </c>
      <c r="BA28" s="9">
        <f t="shared" si="19"/>
        <v>1.416838</v>
      </c>
      <c r="BB28" s="9" t="str">
        <f t="shared" si="20"/>
        <v/>
      </c>
      <c r="BC28" s="9" t="str">
        <f t="shared" si="21"/>
        <v/>
      </c>
      <c r="BD28" s="9" t="str">
        <f t="shared" si="22"/>
        <v/>
      </c>
      <c r="BE28" s="9" t="str">
        <f t="shared" si="23"/>
        <v/>
      </c>
      <c r="BF28" s="9" t="str">
        <f t="shared" si="24"/>
        <v/>
      </c>
      <c r="BG28" s="9" t="str">
        <f t="shared" si="25"/>
        <v/>
      </c>
      <c r="BJ28" s="9" t="str">
        <f t="shared" si="26"/>
        <v/>
      </c>
      <c r="BK28" s="9">
        <f t="shared" si="27"/>
        <v>2.1023942657905481</v>
      </c>
      <c r="BL28" s="9" t="str">
        <f t="shared" si="28"/>
        <v/>
      </c>
      <c r="BM28" s="9" t="str">
        <f t="shared" si="29"/>
        <v/>
      </c>
      <c r="BN28" s="9" t="str">
        <f t="shared" si="30"/>
        <v/>
      </c>
      <c r="BO28" s="9" t="str">
        <f t="shared" si="31"/>
        <v/>
      </c>
      <c r="BP28" s="9" t="str">
        <f t="shared" si="32"/>
        <v/>
      </c>
      <c r="BQ28" s="9" t="str">
        <f t="shared" si="33"/>
        <v/>
      </c>
      <c r="BT28" s="9">
        <f t="shared" si="34"/>
        <v>0</v>
      </c>
      <c r="BU28" s="9">
        <f t="shared" si="35"/>
        <v>0.12738276030642845</v>
      </c>
      <c r="BV28" s="9">
        <f t="shared" si="36"/>
        <v>0</v>
      </c>
      <c r="BW28" s="9">
        <f t="shared" si="37"/>
        <v>0</v>
      </c>
      <c r="BX28" s="9">
        <f t="shared" si="38"/>
        <v>0</v>
      </c>
      <c r="BY28" s="9">
        <f t="shared" si="39"/>
        <v>0</v>
      </c>
      <c r="BZ28" s="9">
        <f t="shared" si="40"/>
        <v>0</v>
      </c>
      <c r="CA28" s="9">
        <f t="shared" si="41"/>
        <v>0</v>
      </c>
      <c r="CD28" s="9">
        <f t="shared" si="67"/>
        <v>0.12738276030642845</v>
      </c>
      <c r="CE28" s="9">
        <f t="shared" si="42"/>
        <v>0.12738276030642845</v>
      </c>
      <c r="CF28" s="9">
        <f t="shared" si="42"/>
        <v>0</v>
      </c>
      <c r="CG28" s="9">
        <f t="shared" si="42"/>
        <v>0</v>
      </c>
      <c r="CH28" s="9">
        <f t="shared" si="42"/>
        <v>0</v>
      </c>
      <c r="CI28" s="9">
        <f t="shared" si="42"/>
        <v>0</v>
      </c>
      <c r="CJ28" s="9" t="str">
        <f t="shared" si="42"/>
        <v/>
      </c>
      <c r="CM28" s="9">
        <f t="shared" si="43"/>
        <v>2.1023942657905481</v>
      </c>
      <c r="CN28" s="9">
        <f t="shared" si="43"/>
        <v>2.1023942657905481</v>
      </c>
      <c r="CO28" s="9" t="str">
        <f t="shared" si="43"/>
        <v/>
      </c>
      <c r="CP28" s="9" t="str">
        <f t="shared" si="43"/>
        <v/>
      </c>
      <c r="CQ28" s="9" t="str">
        <f t="shared" si="43"/>
        <v/>
      </c>
      <c r="CR28" s="9" t="str">
        <f t="shared" si="43"/>
        <v/>
      </c>
      <c r="CS28" s="9" t="str">
        <f t="shared" si="43"/>
        <v/>
      </c>
      <c r="CV28" s="9">
        <f t="shared" si="68"/>
        <v>2.1023942657905481</v>
      </c>
      <c r="CW28" s="9">
        <f t="shared" si="44"/>
        <v>2.1023942657905481</v>
      </c>
      <c r="CX28" s="9" t="str">
        <f t="shared" si="44"/>
        <v/>
      </c>
      <c r="CY28" s="9" t="str">
        <f t="shared" si="44"/>
        <v/>
      </c>
      <c r="CZ28" s="9" t="str">
        <f t="shared" si="44"/>
        <v/>
      </c>
      <c r="DA28" s="9" t="str">
        <f t="shared" si="44"/>
        <v/>
      </c>
      <c r="DB28" s="9" t="str">
        <f t="shared" si="44"/>
        <v/>
      </c>
      <c r="DD28" s="9">
        <f t="shared" si="45"/>
        <v>2.1023942657905481</v>
      </c>
      <c r="DJ28" s="9" t="str">
        <f t="shared" si="46"/>
        <v/>
      </c>
      <c r="DK28" s="9">
        <f t="shared" si="47"/>
        <v>4.9160105912251451E-2</v>
      </c>
      <c r="DL28" s="9" t="str">
        <f t="shared" si="48"/>
        <v/>
      </c>
      <c r="DM28" s="9" t="str">
        <f t="shared" si="49"/>
        <v/>
      </c>
      <c r="DN28" s="9" t="str">
        <f t="shared" si="50"/>
        <v/>
      </c>
      <c r="DO28" s="9" t="str">
        <f t="shared" si="51"/>
        <v/>
      </c>
      <c r="DP28" s="9" t="str">
        <f t="shared" si="52"/>
        <v/>
      </c>
      <c r="DQ28" s="9" t="str">
        <f t="shared" si="53"/>
        <v/>
      </c>
      <c r="DR28" s="9" t="str">
        <f t="shared" si="54"/>
        <v/>
      </c>
      <c r="DV28" s="9">
        <f t="shared" si="69"/>
        <v>4.9160105912251451E-2</v>
      </c>
      <c r="DW28" s="9">
        <f t="shared" si="55"/>
        <v>4.9160105912251451E-2</v>
      </c>
      <c r="DX28" s="9" t="str">
        <f t="shared" si="55"/>
        <v/>
      </c>
      <c r="DY28" s="9" t="str">
        <f t="shared" si="55"/>
        <v/>
      </c>
      <c r="DZ28" s="9" t="str">
        <f t="shared" si="55"/>
        <v/>
      </c>
      <c r="EA28" s="9" t="str">
        <f t="shared" si="55"/>
        <v/>
      </c>
      <c r="EB28" s="9" t="str">
        <f t="shared" si="55"/>
        <v/>
      </c>
      <c r="EF28" s="9">
        <f t="shared" si="70"/>
        <v>4.9160105912251451E-2</v>
      </c>
      <c r="EG28" s="9">
        <f t="shared" si="56"/>
        <v>4.9160105912251451E-2</v>
      </c>
      <c r="EH28" s="9" t="str">
        <f t="shared" si="56"/>
        <v/>
      </c>
      <c r="EI28" s="9" t="str">
        <f t="shared" si="56"/>
        <v/>
      </c>
      <c r="EJ28" s="9" t="str">
        <f t="shared" si="56"/>
        <v/>
      </c>
      <c r="EK28" s="9" t="str">
        <f t="shared" si="56"/>
        <v/>
      </c>
      <c r="EL28" s="9" t="str">
        <f t="shared" si="56"/>
        <v/>
      </c>
      <c r="EN28" s="9">
        <f t="shared" si="71"/>
        <v>4.9160105912251451E-2</v>
      </c>
      <c r="EP28" s="9">
        <f t="shared" si="57"/>
        <v>2.0917942370942852</v>
      </c>
      <c r="EQ28" s="9">
        <f t="shared" si="58"/>
        <v>2.1415329850737748</v>
      </c>
      <c r="ER28" s="9">
        <f t="shared" si="59"/>
        <v>2.1043844781788383</v>
      </c>
      <c r="ES28" s="9">
        <v>-0.21562257646847904</v>
      </c>
      <c r="ET28" s="9">
        <v>0.79614798538244225</v>
      </c>
      <c r="EU28" s="9">
        <v>4.0484298220241799E-2</v>
      </c>
      <c r="EW28" s="9">
        <f t="shared" ca="1" si="60"/>
        <v>-1.3252019855686914E-2</v>
      </c>
      <c r="EX28" s="9">
        <f t="shared" ca="1" si="60"/>
        <v>-0.36558029628800981</v>
      </c>
      <c r="EY28" s="9">
        <f t="shared" ca="1" si="60"/>
        <v>-0.25344811951318469</v>
      </c>
      <c r="EZ28" s="9">
        <f t="shared" ca="1" si="72"/>
        <v>1</v>
      </c>
      <c r="FA28" s="9">
        <f t="shared" ca="1" si="72"/>
        <v>1</v>
      </c>
      <c r="FB28" s="9">
        <f t="shared" ca="1" si="72"/>
        <v>1</v>
      </c>
    </row>
    <row r="29" spans="1:158" s="9" customFormat="1">
      <c r="A29" s="9">
        <v>9</v>
      </c>
      <c r="B29" s="9">
        <f t="shared" si="61"/>
        <v>8.7265625</v>
      </c>
      <c r="C29" s="9">
        <f t="shared" si="62"/>
        <v>0.12092937964470721</v>
      </c>
      <c r="D29" s="9">
        <f t="shared" si="63"/>
        <v>2.2057503243739189</v>
      </c>
      <c r="E29" s="9">
        <f t="shared" si="64"/>
        <v>6.7803709462964337E-2</v>
      </c>
      <c r="H29" s="9">
        <v>0</v>
      </c>
      <c r="I29" s="29">
        <v>-5.6899999999999995E-4</v>
      </c>
      <c r="J29" s="9">
        <v>0</v>
      </c>
      <c r="K29" s="29">
        <v>6.076613</v>
      </c>
      <c r="L29" s="9">
        <v>0</v>
      </c>
      <c r="M29" s="29">
        <v>1.3987019999999999</v>
      </c>
      <c r="N29" s="9">
        <v>0</v>
      </c>
      <c r="O29" s="29">
        <v>8.2402379999999997</v>
      </c>
      <c r="P29" s="9">
        <v>0</v>
      </c>
      <c r="Q29" s="29">
        <v>2.0838939999999999</v>
      </c>
      <c r="R29" s="9">
        <v>0</v>
      </c>
      <c r="S29" s="29">
        <v>2.7049300000000001</v>
      </c>
      <c r="T29" s="9">
        <v>0</v>
      </c>
      <c r="U29" s="29">
        <v>1.3987019999999999</v>
      </c>
      <c r="V29" s="9">
        <v>0</v>
      </c>
      <c r="W29" s="29"/>
      <c r="X29" s="9">
        <v>0</v>
      </c>
      <c r="Y29" s="29">
        <v>2.5901800000000001</v>
      </c>
      <c r="Z29" s="9">
        <v>0</v>
      </c>
      <c r="AA29" s="9">
        <v>0</v>
      </c>
      <c r="AB29" s="9">
        <v>7.3869899999999999</v>
      </c>
      <c r="AC29" s="9">
        <v>0</v>
      </c>
      <c r="AD29" s="9">
        <v>4.1576199999999996</v>
      </c>
      <c r="AE29" s="9">
        <v>0</v>
      </c>
      <c r="AF29" s="9">
        <v>3.3804799999999999</v>
      </c>
      <c r="AG29" s="9">
        <v>0</v>
      </c>
      <c r="AJ29" s="9">
        <f t="shared" si="7"/>
        <v>5.6899999999999995E-4</v>
      </c>
      <c r="AK29" s="9">
        <f t="shared" si="8"/>
        <v>6.0771819999999996</v>
      </c>
      <c r="AL29" s="9">
        <f t="shared" si="9"/>
        <v>1.3992709999999999</v>
      </c>
      <c r="AM29" s="9">
        <f t="shared" si="10"/>
        <v>8.2408070000000002</v>
      </c>
      <c r="AN29" s="9">
        <f t="shared" si="11"/>
        <v>2.084463</v>
      </c>
      <c r="AO29" s="9">
        <f t="shared" si="12"/>
        <v>2.7054990000000001</v>
      </c>
      <c r="AP29" s="9">
        <f t="shared" si="13"/>
        <v>1.3992709999999999</v>
      </c>
      <c r="AQ29" s="9" t="str">
        <f t="shared" si="14"/>
        <v/>
      </c>
      <c r="AR29" s="9">
        <f t="shared" si="15"/>
        <v>2.5907490000000002</v>
      </c>
      <c r="AS29" s="9">
        <f t="shared" si="16"/>
        <v>5.6899999999999995E-4</v>
      </c>
      <c r="AT29" s="9">
        <f t="shared" si="17"/>
        <v>7.3875589999999995</v>
      </c>
      <c r="AU29" s="9">
        <f t="shared" si="65"/>
        <v>4.1581889999999992</v>
      </c>
      <c r="AV29" s="9">
        <f t="shared" si="66"/>
        <v>3.381049</v>
      </c>
      <c r="AZ29" s="9">
        <f t="shared" si="18"/>
        <v>6.0771819999999996</v>
      </c>
      <c r="BA29" s="9">
        <f t="shared" si="19"/>
        <v>1.3992709999999999</v>
      </c>
      <c r="BB29" s="9" t="str">
        <f t="shared" si="20"/>
        <v/>
      </c>
      <c r="BC29" s="9" t="str">
        <f t="shared" si="21"/>
        <v/>
      </c>
      <c r="BD29" s="9" t="str">
        <f t="shared" si="22"/>
        <v/>
      </c>
      <c r="BE29" s="9" t="str">
        <f t="shared" si="23"/>
        <v/>
      </c>
      <c r="BF29" s="9" t="str">
        <f t="shared" si="24"/>
        <v/>
      </c>
      <c r="BG29" s="9" t="str">
        <f t="shared" si="25"/>
        <v/>
      </c>
      <c r="BJ29" s="9">
        <f t="shared" si="26"/>
        <v>2.1357479473786385</v>
      </c>
      <c r="BK29" s="9">
        <f t="shared" si="27"/>
        <v>2.2375491754744226</v>
      </c>
      <c r="BL29" s="9" t="str">
        <f t="shared" si="28"/>
        <v/>
      </c>
      <c r="BM29" s="9" t="str">
        <f t="shared" si="29"/>
        <v/>
      </c>
      <c r="BN29" s="9" t="str">
        <f t="shared" si="30"/>
        <v/>
      </c>
      <c r="BO29" s="9" t="str">
        <f t="shared" si="31"/>
        <v/>
      </c>
      <c r="BP29" s="9" t="str">
        <f t="shared" si="32"/>
        <v/>
      </c>
      <c r="BQ29" s="9" t="str">
        <f t="shared" si="33"/>
        <v/>
      </c>
      <c r="BT29" s="9">
        <f t="shared" si="34"/>
        <v>5.9760920586032579E-2</v>
      </c>
      <c r="BU29" s="9">
        <f t="shared" si="35"/>
        <v>0.13155841634738405</v>
      </c>
      <c r="BV29" s="9">
        <f t="shared" si="36"/>
        <v>0</v>
      </c>
      <c r="BW29" s="9">
        <f t="shared" si="37"/>
        <v>0</v>
      </c>
      <c r="BX29" s="9">
        <f t="shared" si="38"/>
        <v>0</v>
      </c>
      <c r="BY29" s="9">
        <f t="shared" si="39"/>
        <v>0</v>
      </c>
      <c r="BZ29" s="9">
        <f t="shared" si="40"/>
        <v>0</v>
      </c>
      <c r="CA29" s="9">
        <f t="shared" si="41"/>
        <v>0</v>
      </c>
      <c r="CD29" s="9">
        <f t="shared" si="67"/>
        <v>0.19131933693341663</v>
      </c>
      <c r="CE29" s="9">
        <f t="shared" si="42"/>
        <v>0.13155841634738405</v>
      </c>
      <c r="CF29" s="9">
        <f t="shared" si="42"/>
        <v>0</v>
      </c>
      <c r="CG29" s="9">
        <f t="shared" si="42"/>
        <v>0</v>
      </c>
      <c r="CH29" s="9">
        <f t="shared" si="42"/>
        <v>0</v>
      </c>
      <c r="CI29" s="9">
        <f t="shared" si="42"/>
        <v>0</v>
      </c>
      <c r="CJ29" s="9" t="str">
        <f t="shared" si="42"/>
        <v/>
      </c>
      <c r="CM29" s="9">
        <f t="shared" si="43"/>
        <v>2.2057503243739189</v>
      </c>
      <c r="CN29" s="9">
        <f t="shared" si="43"/>
        <v>2.2375491754744226</v>
      </c>
      <c r="CO29" s="9" t="str">
        <f t="shared" si="43"/>
        <v/>
      </c>
      <c r="CP29" s="9" t="str">
        <f t="shared" si="43"/>
        <v/>
      </c>
      <c r="CQ29" s="9" t="str">
        <f t="shared" si="43"/>
        <v/>
      </c>
      <c r="CR29" s="9" t="str">
        <f t="shared" si="43"/>
        <v/>
      </c>
      <c r="CS29" s="9" t="str">
        <f t="shared" si="43"/>
        <v/>
      </c>
      <c r="CV29" s="9">
        <f t="shared" si="68"/>
        <v>2.2057503243739189</v>
      </c>
      <c r="CW29" s="9" t="str">
        <f t="shared" si="44"/>
        <v/>
      </c>
      <c r="CX29" s="9" t="str">
        <f t="shared" si="44"/>
        <v/>
      </c>
      <c r="CY29" s="9" t="str">
        <f t="shared" si="44"/>
        <v/>
      </c>
      <c r="CZ29" s="9" t="str">
        <f t="shared" si="44"/>
        <v/>
      </c>
      <c r="DA29" s="9" t="str">
        <f t="shared" si="44"/>
        <v/>
      </c>
      <c r="DB29" s="9" t="str">
        <f t="shared" si="44"/>
        <v/>
      </c>
      <c r="DD29" s="9">
        <f t="shared" si="45"/>
        <v>2.2057503243739189</v>
      </c>
      <c r="DJ29" s="9">
        <f t="shared" si="46"/>
        <v>0.11269346505975809</v>
      </c>
      <c r="DK29" s="9">
        <f t="shared" si="47"/>
        <v>4.7412363976843751E-2</v>
      </c>
      <c r="DL29" s="9" t="str">
        <f t="shared" si="48"/>
        <v/>
      </c>
      <c r="DM29" s="9" t="str">
        <f t="shared" si="49"/>
        <v/>
      </c>
      <c r="DN29" s="9" t="str">
        <f t="shared" si="50"/>
        <v/>
      </c>
      <c r="DO29" s="9" t="str">
        <f t="shared" si="51"/>
        <v/>
      </c>
      <c r="DP29" s="9" t="str">
        <f t="shared" si="52"/>
        <v/>
      </c>
      <c r="DQ29" s="9" t="str">
        <f t="shared" si="53"/>
        <v/>
      </c>
      <c r="DR29" s="9" t="str">
        <f t="shared" si="54"/>
        <v/>
      </c>
      <c r="DV29" s="9">
        <f t="shared" si="69"/>
        <v>6.7803709462964337E-2</v>
      </c>
      <c r="DW29" s="9">
        <f t="shared" si="55"/>
        <v>4.7412363976843751E-2</v>
      </c>
      <c r="DX29" s="9" t="str">
        <f t="shared" si="55"/>
        <v/>
      </c>
      <c r="DY29" s="9" t="str">
        <f t="shared" si="55"/>
        <v/>
      </c>
      <c r="DZ29" s="9" t="str">
        <f t="shared" si="55"/>
        <v/>
      </c>
      <c r="EA29" s="9" t="str">
        <f t="shared" si="55"/>
        <v/>
      </c>
      <c r="EB29" s="9" t="str">
        <f t="shared" si="55"/>
        <v/>
      </c>
      <c r="EF29" s="9">
        <f t="shared" si="70"/>
        <v>6.7803709462964337E-2</v>
      </c>
      <c r="EG29" s="9" t="str">
        <f t="shared" si="56"/>
        <v/>
      </c>
      <c r="EH29" s="9" t="str">
        <f t="shared" si="56"/>
        <v/>
      </c>
      <c r="EI29" s="9" t="str">
        <f t="shared" si="56"/>
        <v/>
      </c>
      <c r="EJ29" s="9" t="str">
        <f t="shared" si="56"/>
        <v/>
      </c>
      <c r="EK29" s="9" t="str">
        <f t="shared" si="56"/>
        <v/>
      </c>
      <c r="EL29" s="9" t="str">
        <f t="shared" si="56"/>
        <v/>
      </c>
      <c r="EN29" s="9">
        <f t="shared" si="71"/>
        <v>6.7803709462964337E-2</v>
      </c>
      <c r="EP29" s="9">
        <f t="shared" si="57"/>
        <v>2.2022271666329147</v>
      </c>
      <c r="EQ29" s="9">
        <f t="shared" si="58"/>
        <v>2.1400280619640428</v>
      </c>
      <c r="ER29" s="9">
        <f t="shared" si="59"/>
        <v>2.1670964015429317</v>
      </c>
      <c r="ES29" s="9">
        <v>-5.1961135591388485E-2</v>
      </c>
      <c r="ET29" s="9">
        <v>-0.96930187050864358</v>
      </c>
      <c r="EU29" s="9">
        <v>-0.57008566547676742</v>
      </c>
      <c r="EW29" s="9">
        <f t="shared" ca="1" si="60"/>
        <v>-5.880186849194724E-2</v>
      </c>
      <c r="EX29" s="9">
        <f t="shared" ca="1" si="60"/>
        <v>-0.54737109307780651</v>
      </c>
      <c r="EY29" s="9">
        <f t="shared" ca="1" si="60"/>
        <v>0.55528091173389482</v>
      </c>
      <c r="EZ29" s="9">
        <f t="shared" ca="1" si="72"/>
        <v>1</v>
      </c>
      <c r="FA29" s="9">
        <f t="shared" ca="1" si="72"/>
        <v>1</v>
      </c>
      <c r="FB29" s="9">
        <f t="shared" ca="1" si="72"/>
        <v>2</v>
      </c>
    </row>
    <row r="30" spans="1:158" s="9" customFormat="1">
      <c r="A30" s="9">
        <v>10</v>
      </c>
      <c r="B30" s="9">
        <f t="shared" si="61"/>
        <v>8.9296875</v>
      </c>
      <c r="C30" s="9">
        <f t="shared" si="62"/>
        <v>0.12092937964470721</v>
      </c>
      <c r="D30" s="9">
        <f t="shared" si="63"/>
        <v>2.1077538464583334</v>
      </c>
      <c r="E30" s="9">
        <f t="shared" si="64"/>
        <v>6.7566155066873843E-2</v>
      </c>
      <c r="H30" s="9">
        <v>0</v>
      </c>
      <c r="I30" s="29">
        <v>-7.9799999999999999E-4</v>
      </c>
      <c r="J30" s="9">
        <v>0</v>
      </c>
      <c r="K30" s="29">
        <v>6.0787940000000003</v>
      </c>
      <c r="L30" s="9">
        <v>0</v>
      </c>
      <c r="M30" s="29">
        <v>1.4146559999999999</v>
      </c>
      <c r="N30" s="9">
        <v>0</v>
      </c>
      <c r="O30" s="29">
        <v>8.2409199999999991</v>
      </c>
      <c r="P30" s="9">
        <v>0</v>
      </c>
      <c r="Q30" s="29">
        <v>2.0841630000000002</v>
      </c>
      <c r="R30" s="9">
        <v>0</v>
      </c>
      <c r="S30" s="29">
        <v>2.70526</v>
      </c>
      <c r="T30" s="9">
        <v>0</v>
      </c>
      <c r="U30" s="29">
        <v>1.4146559999999999</v>
      </c>
      <c r="V30" s="9">
        <v>0</v>
      </c>
      <c r="W30" s="29"/>
      <c r="X30" s="9">
        <v>0</v>
      </c>
      <c r="Y30" s="29">
        <v>0</v>
      </c>
      <c r="Z30" s="9">
        <v>0</v>
      </c>
      <c r="AA30" s="9">
        <v>0</v>
      </c>
      <c r="AB30" s="9">
        <v>7.3971400000000003</v>
      </c>
      <c r="AC30" s="9">
        <v>0</v>
      </c>
      <c r="AD30" s="9">
        <v>4.1590199999999999</v>
      </c>
      <c r="AE30" s="9">
        <v>0</v>
      </c>
      <c r="AF30" s="9">
        <v>3.3812099999999998</v>
      </c>
      <c r="AG30" s="9">
        <v>0</v>
      </c>
      <c r="AJ30" s="9">
        <f t="shared" si="7"/>
        <v>7.9799999999999999E-4</v>
      </c>
      <c r="AK30" s="9">
        <f t="shared" si="8"/>
        <v>6.0795919999999999</v>
      </c>
      <c r="AL30" s="9">
        <f t="shared" si="9"/>
        <v>1.415454</v>
      </c>
      <c r="AM30" s="9">
        <f t="shared" si="10"/>
        <v>8.2417179999999988</v>
      </c>
      <c r="AN30" s="9">
        <f t="shared" si="11"/>
        <v>2.0849610000000003</v>
      </c>
      <c r="AO30" s="9">
        <f t="shared" si="12"/>
        <v>2.7060580000000001</v>
      </c>
      <c r="AP30" s="9">
        <f t="shared" si="13"/>
        <v>1.415454</v>
      </c>
      <c r="AQ30" s="9" t="str">
        <f t="shared" si="14"/>
        <v/>
      </c>
      <c r="AR30" s="9">
        <f t="shared" si="15"/>
        <v>7.9799999999999999E-4</v>
      </c>
      <c r="AS30" s="9">
        <f t="shared" si="16"/>
        <v>7.9799999999999999E-4</v>
      </c>
      <c r="AT30" s="9">
        <f t="shared" si="17"/>
        <v>7.3979379999999999</v>
      </c>
      <c r="AU30" s="9">
        <f t="shared" si="65"/>
        <v>4.1598179999999996</v>
      </c>
      <c r="AV30" s="9">
        <f t="shared" si="66"/>
        <v>3.3820079999999999</v>
      </c>
      <c r="AZ30" s="9">
        <f t="shared" si="18"/>
        <v>6.0795919999999999</v>
      </c>
      <c r="BA30" s="9">
        <f t="shared" si="19"/>
        <v>1.415454</v>
      </c>
      <c r="BB30" s="9" t="str">
        <f t="shared" si="20"/>
        <v/>
      </c>
      <c r="BC30" s="9" t="str">
        <f t="shared" si="21"/>
        <v/>
      </c>
      <c r="BD30" s="9" t="str">
        <f t="shared" si="22"/>
        <v/>
      </c>
      <c r="BE30" s="9" t="str">
        <f t="shared" si="23"/>
        <v/>
      </c>
      <c r="BF30" s="9" t="str">
        <f t="shared" si="24"/>
        <v/>
      </c>
      <c r="BG30" s="9" t="str">
        <f t="shared" si="25"/>
        <v/>
      </c>
      <c r="BJ30" s="9">
        <f t="shared" si="26"/>
        <v>2.0968017293621375</v>
      </c>
      <c r="BK30" s="9">
        <f t="shared" si="27"/>
        <v>2.113235307296494</v>
      </c>
      <c r="BL30" s="9" t="str">
        <f t="shared" si="28"/>
        <v/>
      </c>
      <c r="BM30" s="9" t="str">
        <f t="shared" si="29"/>
        <v/>
      </c>
      <c r="BN30" s="9" t="str">
        <f t="shared" si="30"/>
        <v/>
      </c>
      <c r="BO30" s="9" t="str">
        <f t="shared" si="31"/>
        <v/>
      </c>
      <c r="BP30" s="9" t="str">
        <f t="shared" si="32"/>
        <v/>
      </c>
      <c r="BQ30" s="9" t="str">
        <f t="shared" si="33"/>
        <v/>
      </c>
      <c r="BT30" s="9">
        <f t="shared" si="34"/>
        <v>6.4031724168396198E-2</v>
      </c>
      <c r="BU30" s="9">
        <f t="shared" si="35"/>
        <v>0.12793723455641651</v>
      </c>
      <c r="BV30" s="9">
        <f t="shared" si="36"/>
        <v>0</v>
      </c>
      <c r="BW30" s="9">
        <f t="shared" si="37"/>
        <v>0</v>
      </c>
      <c r="BX30" s="9">
        <f t="shared" si="38"/>
        <v>0</v>
      </c>
      <c r="BY30" s="9">
        <f t="shared" si="39"/>
        <v>0</v>
      </c>
      <c r="BZ30" s="9">
        <f t="shared" si="40"/>
        <v>0</v>
      </c>
      <c r="CA30" s="9">
        <f t="shared" si="41"/>
        <v>0</v>
      </c>
      <c r="CD30" s="9">
        <f t="shared" si="67"/>
        <v>0.1919689587248127</v>
      </c>
      <c r="CE30" s="9">
        <f t="shared" si="42"/>
        <v>0.12793723455641651</v>
      </c>
      <c r="CF30" s="9">
        <f t="shared" si="42"/>
        <v>0</v>
      </c>
      <c r="CG30" s="9">
        <f t="shared" si="42"/>
        <v>0</v>
      </c>
      <c r="CH30" s="9">
        <f t="shared" si="42"/>
        <v>0</v>
      </c>
      <c r="CI30" s="9">
        <f t="shared" si="42"/>
        <v>0</v>
      </c>
      <c r="CJ30" s="9" t="str">
        <f t="shared" si="42"/>
        <v/>
      </c>
      <c r="CM30" s="9">
        <f t="shared" si="43"/>
        <v>2.1077538464583334</v>
      </c>
      <c r="CN30" s="9">
        <f t="shared" si="43"/>
        <v>2.113235307296494</v>
      </c>
      <c r="CO30" s="9" t="str">
        <f t="shared" si="43"/>
        <v/>
      </c>
      <c r="CP30" s="9" t="str">
        <f t="shared" si="43"/>
        <v/>
      </c>
      <c r="CQ30" s="9" t="str">
        <f t="shared" si="43"/>
        <v/>
      </c>
      <c r="CR30" s="9" t="str">
        <f t="shared" si="43"/>
        <v/>
      </c>
      <c r="CS30" s="9" t="str">
        <f t="shared" si="43"/>
        <v/>
      </c>
      <c r="CV30" s="9">
        <f t="shared" si="68"/>
        <v>2.1077538464583334</v>
      </c>
      <c r="CW30" s="9" t="str">
        <f t="shared" si="44"/>
        <v/>
      </c>
      <c r="CX30" s="9" t="str">
        <f t="shared" si="44"/>
        <v/>
      </c>
      <c r="CY30" s="9" t="str">
        <f t="shared" si="44"/>
        <v/>
      </c>
      <c r="CZ30" s="9" t="str">
        <f t="shared" si="44"/>
        <v/>
      </c>
      <c r="DA30" s="9" t="str">
        <f t="shared" si="44"/>
        <v/>
      </c>
      <c r="DB30" s="9" t="str">
        <f t="shared" si="44"/>
        <v/>
      </c>
      <c r="DD30" s="9">
        <f t="shared" si="45"/>
        <v>2.1077538464583334</v>
      </c>
      <c r="DJ30" s="9">
        <f t="shared" si="46"/>
        <v>0.10481891311959428</v>
      </c>
      <c r="DK30" s="9">
        <f t="shared" si="47"/>
        <v>4.8921400579141627E-2</v>
      </c>
      <c r="DL30" s="9" t="str">
        <f t="shared" si="48"/>
        <v/>
      </c>
      <c r="DM30" s="9" t="str">
        <f t="shared" si="49"/>
        <v/>
      </c>
      <c r="DN30" s="9" t="str">
        <f t="shared" si="50"/>
        <v/>
      </c>
      <c r="DO30" s="9" t="str">
        <f t="shared" si="51"/>
        <v/>
      </c>
      <c r="DP30" s="9" t="str">
        <f t="shared" si="52"/>
        <v/>
      </c>
      <c r="DQ30" s="9" t="str">
        <f t="shared" si="53"/>
        <v/>
      </c>
      <c r="DR30" s="9" t="str">
        <f t="shared" si="54"/>
        <v/>
      </c>
      <c r="DV30" s="9">
        <f t="shared" si="69"/>
        <v>6.7566155066873843E-2</v>
      </c>
      <c r="DW30" s="9">
        <f t="shared" si="55"/>
        <v>4.8921400579141627E-2</v>
      </c>
      <c r="DX30" s="9" t="str">
        <f t="shared" si="55"/>
        <v/>
      </c>
      <c r="DY30" s="9" t="str">
        <f t="shared" si="55"/>
        <v/>
      </c>
      <c r="DZ30" s="9" t="str">
        <f t="shared" si="55"/>
        <v/>
      </c>
      <c r="EA30" s="9" t="str">
        <f t="shared" si="55"/>
        <v/>
      </c>
      <c r="EB30" s="9" t="str">
        <f t="shared" si="55"/>
        <v/>
      </c>
      <c r="EF30" s="9">
        <f t="shared" si="70"/>
        <v>6.7566155066873843E-2</v>
      </c>
      <c r="EG30" s="9" t="str">
        <f t="shared" si="56"/>
        <v/>
      </c>
      <c r="EH30" s="9" t="str">
        <f t="shared" si="56"/>
        <v/>
      </c>
      <c r="EI30" s="9" t="str">
        <f t="shared" si="56"/>
        <v/>
      </c>
      <c r="EJ30" s="9" t="str">
        <f t="shared" si="56"/>
        <v/>
      </c>
      <c r="EK30" s="9" t="str">
        <f t="shared" si="56"/>
        <v/>
      </c>
      <c r="EL30" s="9" t="str">
        <f t="shared" si="56"/>
        <v/>
      </c>
      <c r="EN30" s="9">
        <f t="shared" si="71"/>
        <v>6.7566155066873843E-2</v>
      </c>
      <c r="EP30" s="9">
        <f t="shared" si="57"/>
        <v>2.1277315124807927</v>
      </c>
      <c r="EQ30" s="9">
        <f t="shared" si="58"/>
        <v>2.0668106480832069</v>
      </c>
      <c r="ER30" s="9">
        <f t="shared" si="59"/>
        <v>2.1167169609274876</v>
      </c>
      <c r="ES30" s="9">
        <v>0.29567563823464926</v>
      </c>
      <c r="ET30" s="9">
        <v>-0.60597200380283445</v>
      </c>
      <c r="EU30" s="9">
        <v>0.13265686733665683</v>
      </c>
      <c r="EW30" s="9">
        <f t="shared" ca="1" si="60"/>
        <v>-0.59215546065661417</v>
      </c>
      <c r="EX30" s="9">
        <f t="shared" ca="1" si="60"/>
        <v>0.94893270440497912</v>
      </c>
      <c r="EY30" s="9">
        <f t="shared" ca="1" si="60"/>
        <v>-0.42518539886427387</v>
      </c>
      <c r="EZ30" s="9">
        <f t="shared" ca="1" si="72"/>
        <v>1</v>
      </c>
      <c r="FA30" s="9">
        <f t="shared" ca="1" si="72"/>
        <v>2</v>
      </c>
      <c r="FB30" s="9">
        <f t="shared" ca="1" si="72"/>
        <v>1</v>
      </c>
    </row>
    <row r="31" spans="1:158" s="9" customFormat="1">
      <c r="A31" s="9">
        <v>11</v>
      </c>
      <c r="B31" s="9">
        <f t="shared" si="61"/>
        <v>9.1328125</v>
      </c>
      <c r="C31" s="9">
        <f t="shared" si="62"/>
        <v>0.12092937964470721</v>
      </c>
      <c r="D31" s="9">
        <f t="shared" si="63"/>
        <v>2.1251001978422699</v>
      </c>
      <c r="E31" s="9">
        <f t="shared" si="64"/>
        <v>6.8880241841643972E-2</v>
      </c>
      <c r="H31" s="9">
        <v>0</v>
      </c>
      <c r="I31" s="29">
        <v>-8.3500000000000002E-4</v>
      </c>
      <c r="J31" s="9">
        <v>0</v>
      </c>
      <c r="K31" s="29">
        <v>6.0765960000000003</v>
      </c>
      <c r="L31" s="9">
        <v>0</v>
      </c>
      <c r="M31" s="29">
        <v>1.413489</v>
      </c>
      <c r="N31" s="9">
        <v>0</v>
      </c>
      <c r="O31" s="29">
        <v>8.2377380000000002</v>
      </c>
      <c r="P31" s="9">
        <v>0</v>
      </c>
      <c r="Q31" s="29">
        <v>2.0833879999999998</v>
      </c>
      <c r="R31" s="9">
        <v>0</v>
      </c>
      <c r="S31" s="29">
        <v>2.7038799999999998</v>
      </c>
      <c r="T31" s="9">
        <v>0</v>
      </c>
      <c r="U31" s="29">
        <v>1.413489</v>
      </c>
      <c r="V31" s="9">
        <v>0</v>
      </c>
      <c r="W31" s="29"/>
      <c r="X31" s="9">
        <v>0</v>
      </c>
      <c r="Y31" s="29">
        <v>2.5953200000000001</v>
      </c>
      <c r="Z31" s="9">
        <v>0</v>
      </c>
      <c r="AA31" s="9">
        <v>0</v>
      </c>
      <c r="AB31" s="9">
        <v>7.3994</v>
      </c>
      <c r="AC31" s="9">
        <v>0</v>
      </c>
      <c r="AD31" s="9">
        <v>4.1579499999999996</v>
      </c>
      <c r="AE31" s="9">
        <v>0</v>
      </c>
      <c r="AF31" s="9">
        <v>3.3811</v>
      </c>
      <c r="AG31" s="9">
        <v>0</v>
      </c>
      <c r="AJ31" s="9">
        <f t="shared" si="7"/>
        <v>8.3500000000000002E-4</v>
      </c>
      <c r="AK31" s="9">
        <f t="shared" si="8"/>
        <v>6.0774310000000007</v>
      </c>
      <c r="AL31" s="9">
        <f t="shared" si="9"/>
        <v>1.4143239999999999</v>
      </c>
      <c r="AM31" s="9">
        <f t="shared" si="10"/>
        <v>8.2385730000000006</v>
      </c>
      <c r="AN31" s="9">
        <f t="shared" si="11"/>
        <v>2.0842229999999997</v>
      </c>
      <c r="AO31" s="9">
        <f t="shared" si="12"/>
        <v>2.7047149999999998</v>
      </c>
      <c r="AP31" s="9">
        <f t="shared" si="13"/>
        <v>1.4143239999999999</v>
      </c>
      <c r="AQ31" s="9" t="str">
        <f t="shared" si="14"/>
        <v/>
      </c>
      <c r="AR31" s="9">
        <f t="shared" si="15"/>
        <v>2.596155</v>
      </c>
      <c r="AS31" s="9">
        <f t="shared" si="16"/>
        <v>8.3500000000000002E-4</v>
      </c>
      <c r="AT31" s="9">
        <f t="shared" si="17"/>
        <v>7.4002350000000003</v>
      </c>
      <c r="AU31" s="9">
        <f t="shared" si="65"/>
        <v>4.158785</v>
      </c>
      <c r="AV31" s="9">
        <f t="shared" si="66"/>
        <v>3.3819349999999999</v>
      </c>
      <c r="AZ31" s="9">
        <f t="shared" si="18"/>
        <v>6.0774310000000007</v>
      </c>
      <c r="BA31" s="9">
        <f t="shared" si="19"/>
        <v>1.4143239999999999</v>
      </c>
      <c r="BB31" s="9" t="str">
        <f t="shared" si="20"/>
        <v/>
      </c>
      <c r="BC31" s="9" t="str">
        <f t="shared" si="21"/>
        <v/>
      </c>
      <c r="BD31" s="9" t="str">
        <f t="shared" si="22"/>
        <v/>
      </c>
      <c r="BE31" s="9" t="str">
        <f t="shared" si="23"/>
        <v/>
      </c>
      <c r="BF31" s="9" t="str">
        <f t="shared" si="24"/>
        <v/>
      </c>
      <c r="BG31" s="9" t="str">
        <f t="shared" si="25"/>
        <v/>
      </c>
      <c r="BJ31" s="9">
        <f t="shared" si="26"/>
        <v>2.1315968204516706</v>
      </c>
      <c r="BK31" s="9">
        <f t="shared" si="27"/>
        <v>2.1220530083783915</v>
      </c>
      <c r="BL31" s="9" t="str">
        <f t="shared" si="28"/>
        <v/>
      </c>
      <c r="BM31" s="9" t="str">
        <f t="shared" si="29"/>
        <v/>
      </c>
      <c r="BN31" s="9" t="str">
        <f t="shared" si="30"/>
        <v/>
      </c>
      <c r="BO31" s="9" t="str">
        <f t="shared" si="31"/>
        <v/>
      </c>
      <c r="BP31" s="9" t="str">
        <f t="shared" si="32"/>
        <v/>
      </c>
      <c r="BQ31" s="9" t="str">
        <f t="shared" si="33"/>
        <v/>
      </c>
      <c r="BT31" s="9">
        <f t="shared" si="34"/>
        <v>6.0206874609315605E-2</v>
      </c>
      <c r="BU31" s="9">
        <f t="shared" si="35"/>
        <v>0.12836134656699455</v>
      </c>
      <c r="BV31" s="9">
        <f t="shared" si="36"/>
        <v>0</v>
      </c>
      <c r="BW31" s="9">
        <f t="shared" si="37"/>
        <v>0</v>
      </c>
      <c r="BX31" s="9">
        <f t="shared" si="38"/>
        <v>0</v>
      </c>
      <c r="BY31" s="9">
        <f t="shared" si="39"/>
        <v>0</v>
      </c>
      <c r="BZ31" s="9">
        <f t="shared" si="40"/>
        <v>0</v>
      </c>
      <c r="CA31" s="9">
        <f t="shared" si="41"/>
        <v>0</v>
      </c>
      <c r="CD31" s="9">
        <f t="shared" si="67"/>
        <v>0.18856822117631017</v>
      </c>
      <c r="CE31" s="9">
        <f t="shared" si="42"/>
        <v>0.12836134656699455</v>
      </c>
      <c r="CF31" s="9">
        <f t="shared" si="42"/>
        <v>0</v>
      </c>
      <c r="CG31" s="9">
        <f t="shared" si="42"/>
        <v>0</v>
      </c>
      <c r="CH31" s="9">
        <f t="shared" si="42"/>
        <v>0</v>
      </c>
      <c r="CI31" s="9">
        <f t="shared" si="42"/>
        <v>0</v>
      </c>
      <c r="CJ31" s="9" t="str">
        <f t="shared" si="42"/>
        <v/>
      </c>
      <c r="CM31" s="9">
        <f t="shared" si="43"/>
        <v>2.1251001978422699</v>
      </c>
      <c r="CN31" s="9">
        <f t="shared" si="43"/>
        <v>2.1220530083783915</v>
      </c>
      <c r="CO31" s="9" t="str">
        <f t="shared" si="43"/>
        <v/>
      </c>
      <c r="CP31" s="9" t="str">
        <f t="shared" si="43"/>
        <v/>
      </c>
      <c r="CQ31" s="9" t="str">
        <f t="shared" si="43"/>
        <v/>
      </c>
      <c r="CR31" s="9" t="str">
        <f t="shared" si="43"/>
        <v/>
      </c>
      <c r="CS31" s="9" t="str">
        <f t="shared" si="43"/>
        <v/>
      </c>
      <c r="CV31" s="9">
        <f t="shared" si="68"/>
        <v>2.1251001978422699</v>
      </c>
      <c r="CW31" s="9" t="str">
        <f t="shared" si="44"/>
        <v/>
      </c>
      <c r="CX31" s="9" t="str">
        <f t="shared" si="44"/>
        <v/>
      </c>
      <c r="CY31" s="9" t="str">
        <f t="shared" si="44"/>
        <v/>
      </c>
      <c r="CZ31" s="9" t="str">
        <f t="shared" si="44"/>
        <v/>
      </c>
      <c r="DA31" s="9" t="str">
        <f t="shared" si="44"/>
        <v/>
      </c>
      <c r="DB31" s="9" t="str">
        <f t="shared" si="44"/>
        <v/>
      </c>
      <c r="DD31" s="9">
        <f t="shared" si="45"/>
        <v>2.1251001978422699</v>
      </c>
      <c r="DJ31" s="9">
        <f t="shared" si="46"/>
        <v>0.1118188629380958</v>
      </c>
      <c r="DK31" s="9">
        <f t="shared" si="47"/>
        <v>4.8740221147005047E-2</v>
      </c>
      <c r="DL31" s="9" t="str">
        <f t="shared" si="48"/>
        <v/>
      </c>
      <c r="DM31" s="9" t="str">
        <f t="shared" si="49"/>
        <v/>
      </c>
      <c r="DN31" s="9" t="str">
        <f t="shared" si="50"/>
        <v/>
      </c>
      <c r="DO31" s="9" t="str">
        <f t="shared" si="51"/>
        <v/>
      </c>
      <c r="DP31" s="9" t="str">
        <f t="shared" si="52"/>
        <v/>
      </c>
      <c r="DQ31" s="9" t="str">
        <f t="shared" si="53"/>
        <v/>
      </c>
      <c r="DR31" s="9" t="str">
        <f t="shared" si="54"/>
        <v/>
      </c>
      <c r="DV31" s="9">
        <f t="shared" si="69"/>
        <v>6.8880241841643972E-2</v>
      </c>
      <c r="DW31" s="9">
        <f t="shared" si="55"/>
        <v>4.8740221147005047E-2</v>
      </c>
      <c r="DX31" s="9" t="str">
        <f t="shared" si="55"/>
        <v/>
      </c>
      <c r="DY31" s="9" t="str">
        <f t="shared" si="55"/>
        <v/>
      </c>
      <c r="DZ31" s="9" t="str">
        <f t="shared" si="55"/>
        <v/>
      </c>
      <c r="EA31" s="9" t="str">
        <f t="shared" si="55"/>
        <v/>
      </c>
      <c r="EB31" s="9" t="str">
        <f t="shared" si="55"/>
        <v/>
      </c>
      <c r="EF31" s="9">
        <f t="shared" si="70"/>
        <v>6.8880241841643972E-2</v>
      </c>
      <c r="EG31" s="9" t="str">
        <f t="shared" si="56"/>
        <v/>
      </c>
      <c r="EH31" s="9" t="str">
        <f t="shared" si="56"/>
        <v/>
      </c>
      <c r="EI31" s="9" t="str">
        <f t="shared" si="56"/>
        <v/>
      </c>
      <c r="EJ31" s="9" t="str">
        <f t="shared" si="56"/>
        <v/>
      </c>
      <c r="EK31" s="9" t="str">
        <f t="shared" si="56"/>
        <v/>
      </c>
      <c r="EL31" s="9" t="str">
        <f t="shared" si="56"/>
        <v/>
      </c>
      <c r="EN31" s="9">
        <f t="shared" si="71"/>
        <v>6.8880241841643972E-2</v>
      </c>
      <c r="EP31" s="9">
        <f t="shared" si="57"/>
        <v>2.1020796308105232</v>
      </c>
      <c r="EQ31" s="9">
        <f t="shared" si="58"/>
        <v>2.1733678546751967</v>
      </c>
      <c r="ER31" s="9">
        <f t="shared" si="59"/>
        <v>2.1668118051785989</v>
      </c>
      <c r="ES31" s="9">
        <v>-0.33421147220520986</v>
      </c>
      <c r="ET31" s="9">
        <v>0.70074749365564315</v>
      </c>
      <c r="EU31" s="9">
        <v>0.60556708601901266</v>
      </c>
      <c r="EW31" s="9">
        <f t="shared" ca="1" si="60"/>
        <v>0.1241846477632621</v>
      </c>
      <c r="EX31" s="9">
        <f t="shared" ca="1" si="60"/>
        <v>6.5897647377723967E-2</v>
      </c>
      <c r="EY31" s="9">
        <f t="shared" ca="1" si="60"/>
        <v>-0.25081581833981581</v>
      </c>
      <c r="EZ31" s="9">
        <f t="shared" ca="1" si="72"/>
        <v>2</v>
      </c>
      <c r="FA31" s="9">
        <f t="shared" ca="1" si="72"/>
        <v>2</v>
      </c>
      <c r="FB31" s="9">
        <f t="shared" ca="1" si="72"/>
        <v>1</v>
      </c>
    </row>
    <row r="32" spans="1:158" s="9" customFormat="1">
      <c r="A32" s="9">
        <v>12</v>
      </c>
      <c r="B32" s="9">
        <f t="shared" si="61"/>
        <v>9.3359375</v>
      </c>
      <c r="C32" s="9">
        <f t="shared" si="62"/>
        <v>0.12092937964470721</v>
      </c>
      <c r="D32" s="9">
        <f t="shared" si="63"/>
        <v>2.1506057770902101</v>
      </c>
      <c r="E32" s="9">
        <f t="shared" si="64"/>
        <v>7.1874544106041979E-2</v>
      </c>
      <c r="H32" s="9">
        <v>0</v>
      </c>
      <c r="I32" s="29">
        <v>-9.2400000000000002E-4</v>
      </c>
      <c r="J32" s="9">
        <v>0</v>
      </c>
      <c r="K32" s="29">
        <v>6.072349</v>
      </c>
      <c r="L32" s="9">
        <v>0</v>
      </c>
      <c r="M32" s="29">
        <v>1.4126099999999999</v>
      </c>
      <c r="N32" s="9">
        <v>0</v>
      </c>
      <c r="O32" s="29">
        <v>8.2335919999999998</v>
      </c>
      <c r="P32" s="9">
        <v>0</v>
      </c>
      <c r="Q32" s="29">
        <v>2.082379</v>
      </c>
      <c r="R32" s="9">
        <v>0</v>
      </c>
      <c r="S32" s="29">
        <v>2.7022300000000001</v>
      </c>
      <c r="T32" s="9">
        <v>0</v>
      </c>
      <c r="U32" s="29">
        <v>1.4126099999999999</v>
      </c>
      <c r="V32" s="9">
        <v>0</v>
      </c>
      <c r="W32" s="29"/>
      <c r="X32" s="9">
        <v>0</v>
      </c>
      <c r="Y32" s="29">
        <v>2.58778</v>
      </c>
      <c r="Z32" s="9">
        <v>0</v>
      </c>
      <c r="AA32" s="9">
        <v>0</v>
      </c>
      <c r="AB32" s="9">
        <v>7.39846</v>
      </c>
      <c r="AC32" s="9">
        <v>0</v>
      </c>
      <c r="AD32" s="9">
        <v>4.1561199999999996</v>
      </c>
      <c r="AE32" s="9">
        <v>0</v>
      </c>
      <c r="AF32" s="9">
        <v>3.3806500000000002</v>
      </c>
      <c r="AG32" s="9">
        <v>0</v>
      </c>
      <c r="AJ32" s="9">
        <f t="shared" si="7"/>
        <v>9.2400000000000002E-4</v>
      </c>
      <c r="AK32" s="9">
        <f t="shared" si="8"/>
        <v>6.0732730000000004</v>
      </c>
      <c r="AL32" s="9">
        <f t="shared" si="9"/>
        <v>1.4135339999999998</v>
      </c>
      <c r="AM32" s="9">
        <f t="shared" si="10"/>
        <v>8.2345159999999993</v>
      </c>
      <c r="AN32" s="9">
        <f t="shared" si="11"/>
        <v>2.0833029999999999</v>
      </c>
      <c r="AO32" s="9">
        <f t="shared" si="12"/>
        <v>2.7031540000000001</v>
      </c>
      <c r="AP32" s="9">
        <f t="shared" si="13"/>
        <v>1.4135339999999998</v>
      </c>
      <c r="AQ32" s="9" t="str">
        <f t="shared" si="14"/>
        <v/>
      </c>
      <c r="AR32" s="9">
        <f t="shared" si="15"/>
        <v>2.5887039999999999</v>
      </c>
      <c r="AS32" s="9">
        <f t="shared" si="16"/>
        <v>9.2400000000000002E-4</v>
      </c>
      <c r="AT32" s="9">
        <f t="shared" si="17"/>
        <v>7.3993840000000004</v>
      </c>
      <c r="AU32" s="9">
        <f t="shared" si="65"/>
        <v>4.157044</v>
      </c>
      <c r="AV32" s="9">
        <f t="shared" si="66"/>
        <v>3.3815740000000001</v>
      </c>
      <c r="AZ32" s="9">
        <f t="shared" si="18"/>
        <v>6.0732730000000004</v>
      </c>
      <c r="BA32" s="9">
        <f t="shared" si="19"/>
        <v>1.4135339999999998</v>
      </c>
      <c r="BB32" s="9" t="str">
        <f t="shared" si="20"/>
        <v/>
      </c>
      <c r="BC32" s="9" t="str">
        <f t="shared" si="21"/>
        <v/>
      </c>
      <c r="BD32" s="9" t="str">
        <f t="shared" si="22"/>
        <v/>
      </c>
      <c r="BE32" s="9" t="str">
        <f t="shared" si="23"/>
        <v/>
      </c>
      <c r="BF32" s="9" t="str">
        <f t="shared" si="24"/>
        <v/>
      </c>
      <c r="BG32" s="9">
        <f t="shared" si="25"/>
        <v>2.5887039999999999</v>
      </c>
      <c r="BJ32" s="9">
        <f t="shared" si="26"/>
        <v>2.2053824208137418</v>
      </c>
      <c r="BK32" s="9">
        <f t="shared" si="27"/>
        <v>2.1282007267647414</v>
      </c>
      <c r="BL32" s="9" t="str">
        <f t="shared" si="28"/>
        <v/>
      </c>
      <c r="BM32" s="9" t="str">
        <f t="shared" si="29"/>
        <v/>
      </c>
      <c r="BN32" s="9" t="str">
        <f t="shared" si="30"/>
        <v/>
      </c>
      <c r="BO32" s="9" t="str">
        <f t="shared" si="31"/>
        <v/>
      </c>
      <c r="BP32" s="9" t="str">
        <f t="shared" si="32"/>
        <v/>
      </c>
      <c r="BQ32" s="9">
        <f t="shared" si="33"/>
        <v>9.0444494307859209</v>
      </c>
      <c r="BT32" s="9">
        <f t="shared" si="34"/>
        <v>5.2618109556357227E-2</v>
      </c>
      <c r="BU32" s="9">
        <f t="shared" si="35"/>
        <v>0.12864257828950132</v>
      </c>
      <c r="BV32" s="9">
        <f t="shared" si="36"/>
        <v>0</v>
      </c>
      <c r="BW32" s="9">
        <f t="shared" si="37"/>
        <v>0</v>
      </c>
      <c r="BX32" s="9">
        <f t="shared" si="38"/>
        <v>0</v>
      </c>
      <c r="BY32" s="9">
        <f t="shared" si="39"/>
        <v>0</v>
      </c>
      <c r="BZ32" s="9">
        <f t="shared" si="40"/>
        <v>0</v>
      </c>
      <c r="CA32" s="9">
        <f t="shared" si="41"/>
        <v>1.2426293688325213E-2</v>
      </c>
      <c r="CD32" s="9">
        <f t="shared" si="67"/>
        <v>0.18126068784585855</v>
      </c>
      <c r="CE32" s="9">
        <f t="shared" si="42"/>
        <v>0.12864257828950132</v>
      </c>
      <c r="CF32" s="9">
        <f t="shared" si="42"/>
        <v>0</v>
      </c>
      <c r="CG32" s="9">
        <f t="shared" si="42"/>
        <v>0</v>
      </c>
      <c r="CH32" s="9">
        <f t="shared" si="42"/>
        <v>0</v>
      </c>
      <c r="CI32" s="9">
        <f t="shared" si="42"/>
        <v>0</v>
      </c>
      <c r="CJ32" s="9" t="str">
        <f t="shared" si="42"/>
        <v/>
      </c>
      <c r="CM32" s="9">
        <f t="shared" si="43"/>
        <v>2.1506057770902101</v>
      </c>
      <c r="CN32" s="9">
        <f t="shared" si="43"/>
        <v>2.1282007267647414</v>
      </c>
      <c r="CO32" s="9" t="str">
        <f t="shared" si="43"/>
        <v/>
      </c>
      <c r="CP32" s="9" t="str">
        <f t="shared" si="43"/>
        <v/>
      </c>
      <c r="CQ32" s="9" t="str">
        <f t="shared" si="43"/>
        <v/>
      </c>
      <c r="CR32" s="9" t="str">
        <f t="shared" si="43"/>
        <v/>
      </c>
      <c r="CS32" s="9" t="str">
        <f t="shared" si="43"/>
        <v/>
      </c>
      <c r="CV32" s="9">
        <f t="shared" si="68"/>
        <v>2.1506057770902101</v>
      </c>
      <c r="CW32" s="9" t="str">
        <f t="shared" si="44"/>
        <v/>
      </c>
      <c r="CX32" s="9" t="str">
        <f t="shared" si="44"/>
        <v/>
      </c>
      <c r="CY32" s="9" t="str">
        <f t="shared" si="44"/>
        <v/>
      </c>
      <c r="CZ32" s="9" t="str">
        <f t="shared" si="44"/>
        <v/>
      </c>
      <c r="DA32" s="9" t="str">
        <f t="shared" si="44"/>
        <v/>
      </c>
      <c r="DB32" s="9" t="str">
        <f t="shared" si="44"/>
        <v/>
      </c>
      <c r="DD32" s="9">
        <f t="shared" si="45"/>
        <v>2.1506057770902101</v>
      </c>
      <c r="DJ32" s="9">
        <f t="shared" si="46"/>
        <v>0.12872624014375592</v>
      </c>
      <c r="DK32" s="9">
        <f t="shared" si="47"/>
        <v>4.86207442339254E-2</v>
      </c>
      <c r="DL32" s="9" t="str">
        <f t="shared" si="48"/>
        <v/>
      </c>
      <c r="DM32" s="9" t="str">
        <f t="shared" si="49"/>
        <v/>
      </c>
      <c r="DN32" s="9" t="str">
        <f t="shared" si="50"/>
        <v/>
      </c>
      <c r="DO32" s="9" t="str">
        <f t="shared" si="51"/>
        <v/>
      </c>
      <c r="DP32" s="9" t="str">
        <f t="shared" si="52"/>
        <v/>
      </c>
      <c r="DQ32" s="9">
        <f t="shared" si="53"/>
        <v>0.56393965966393478</v>
      </c>
      <c r="DR32" s="9" t="str">
        <f t="shared" si="54"/>
        <v/>
      </c>
      <c r="DV32" s="9">
        <f t="shared" si="69"/>
        <v>7.1874544106041979E-2</v>
      </c>
      <c r="DW32" s="9">
        <f t="shared" si="55"/>
        <v>4.86207442339254E-2</v>
      </c>
      <c r="DX32" s="9" t="str">
        <f t="shared" si="55"/>
        <v/>
      </c>
      <c r="DY32" s="9" t="str">
        <f t="shared" si="55"/>
        <v/>
      </c>
      <c r="DZ32" s="9" t="str">
        <f t="shared" si="55"/>
        <v/>
      </c>
      <c r="EA32" s="9" t="str">
        <f t="shared" si="55"/>
        <v/>
      </c>
      <c r="EB32" s="9" t="str">
        <f t="shared" si="55"/>
        <v/>
      </c>
      <c r="EF32" s="9">
        <f t="shared" si="70"/>
        <v>7.1874544106041979E-2</v>
      </c>
      <c r="EG32" s="9" t="str">
        <f t="shared" si="56"/>
        <v/>
      </c>
      <c r="EH32" s="9" t="str">
        <f t="shared" si="56"/>
        <v/>
      </c>
      <c r="EI32" s="9" t="str">
        <f t="shared" si="56"/>
        <v/>
      </c>
      <c r="EJ32" s="9" t="str">
        <f t="shared" si="56"/>
        <v/>
      </c>
      <c r="EK32" s="9" t="str">
        <f t="shared" si="56"/>
        <v/>
      </c>
      <c r="EL32" s="9" t="str">
        <f t="shared" si="56"/>
        <v/>
      </c>
      <c r="EN32" s="9">
        <f t="shared" si="71"/>
        <v>7.1874544106041979E-2</v>
      </c>
      <c r="EP32" s="9">
        <f t="shared" si="57"/>
        <v>2.1901362342693655</v>
      </c>
      <c r="EQ32" s="9">
        <f t="shared" si="58"/>
        <v>2.1252109672702386</v>
      </c>
      <c r="ER32" s="9">
        <f t="shared" si="59"/>
        <v>2.1194384163767044</v>
      </c>
      <c r="ES32" s="9">
        <v>0.54999245798113561</v>
      </c>
      <c r="ET32" s="9">
        <v>-0.35332133421959055</v>
      </c>
      <c r="EU32" s="9">
        <v>-0.43363559520492145</v>
      </c>
      <c r="EW32" s="9">
        <f t="shared" ca="1" si="60"/>
        <v>-0.12972215002727272</v>
      </c>
      <c r="EX32" s="9">
        <f t="shared" ca="1" si="60"/>
        <v>9.2940285044237569E-2</v>
      </c>
      <c r="EY32" s="9">
        <f t="shared" ca="1" si="60"/>
        <v>-8.3482071502376076E-2</v>
      </c>
      <c r="EZ32" s="9">
        <f t="shared" ca="1" si="72"/>
        <v>1</v>
      </c>
      <c r="FA32" s="9">
        <f t="shared" ca="1" si="72"/>
        <v>2</v>
      </c>
      <c r="FB32" s="9">
        <f t="shared" ca="1" si="72"/>
        <v>1</v>
      </c>
    </row>
    <row r="33" spans="1:158" s="9" customFormat="1">
      <c r="A33" s="9">
        <v>13</v>
      </c>
      <c r="B33" s="9">
        <f t="shared" si="61"/>
        <v>9.5390625</v>
      </c>
      <c r="C33" s="9">
        <f t="shared" si="62"/>
        <v>0.12092937964470721</v>
      </c>
      <c r="D33" s="9">
        <f t="shared" si="63"/>
        <v>2.1388029991172575</v>
      </c>
      <c r="E33" s="9">
        <f t="shared" si="64"/>
        <v>7.0062471127153525E-2</v>
      </c>
      <c r="H33" s="9">
        <v>0</v>
      </c>
      <c r="I33" s="29">
        <v>-9.6000000000000002E-5</v>
      </c>
      <c r="J33" s="9">
        <v>0</v>
      </c>
      <c r="K33" s="29">
        <v>6.0755359999999996</v>
      </c>
      <c r="L33" s="9">
        <v>0</v>
      </c>
      <c r="M33" s="29">
        <v>1.413413</v>
      </c>
      <c r="N33" s="9">
        <v>0</v>
      </c>
      <c r="O33" s="29">
        <v>8.2372110000000003</v>
      </c>
      <c r="P33" s="9">
        <v>0</v>
      </c>
      <c r="Q33" s="29">
        <v>2.083615</v>
      </c>
      <c r="R33" s="9">
        <v>0</v>
      </c>
      <c r="S33" s="29">
        <v>2.7046800000000002</v>
      </c>
      <c r="T33" s="9">
        <v>0</v>
      </c>
      <c r="U33" s="29">
        <v>1.413413</v>
      </c>
      <c r="V33" s="9">
        <v>0</v>
      </c>
      <c r="W33" s="29"/>
      <c r="X33" s="9">
        <v>0</v>
      </c>
      <c r="Y33" s="29">
        <v>2.6025399999999999</v>
      </c>
      <c r="Z33" s="9">
        <v>0</v>
      </c>
      <c r="AA33" s="9">
        <v>0</v>
      </c>
      <c r="AB33" s="9">
        <v>7.3979900000000001</v>
      </c>
      <c r="AC33" s="9">
        <v>0</v>
      </c>
      <c r="AD33" s="9">
        <v>4.1551</v>
      </c>
      <c r="AE33" s="9">
        <v>0</v>
      </c>
      <c r="AF33" s="9">
        <v>3.3799399999999999</v>
      </c>
      <c r="AG33" s="9">
        <v>0</v>
      </c>
      <c r="AJ33" s="9">
        <f t="shared" si="7"/>
        <v>9.6000000000000002E-5</v>
      </c>
      <c r="AK33" s="9">
        <f t="shared" si="8"/>
        <v>6.0756319999999997</v>
      </c>
      <c r="AL33" s="9">
        <f t="shared" si="9"/>
        <v>1.4135090000000001</v>
      </c>
      <c r="AM33" s="9">
        <f t="shared" si="10"/>
        <v>8.2373069999999995</v>
      </c>
      <c r="AN33" s="9">
        <f t="shared" si="11"/>
        <v>2.0837110000000001</v>
      </c>
      <c r="AO33" s="9">
        <f t="shared" si="12"/>
        <v>2.7047760000000003</v>
      </c>
      <c r="AP33" s="9">
        <f t="shared" si="13"/>
        <v>1.4135090000000001</v>
      </c>
      <c r="AQ33" s="9" t="str">
        <f t="shared" si="14"/>
        <v/>
      </c>
      <c r="AR33" s="9">
        <f t="shared" si="15"/>
        <v>2.6026359999999999</v>
      </c>
      <c r="AS33" s="9">
        <f t="shared" si="16"/>
        <v>9.6000000000000002E-5</v>
      </c>
      <c r="AT33" s="9">
        <f t="shared" si="17"/>
        <v>7.3980860000000002</v>
      </c>
      <c r="AU33" s="9">
        <f t="shared" si="65"/>
        <v>4.1551960000000001</v>
      </c>
      <c r="AV33" s="9">
        <f t="shared" si="66"/>
        <v>3.380036</v>
      </c>
      <c r="AZ33" s="9">
        <f t="shared" si="18"/>
        <v>6.0756319999999997</v>
      </c>
      <c r="BA33" s="9">
        <f t="shared" si="19"/>
        <v>1.4135090000000001</v>
      </c>
      <c r="BB33" s="9" t="str">
        <f t="shared" si="20"/>
        <v/>
      </c>
      <c r="BC33" s="9" t="str">
        <f t="shared" si="21"/>
        <v/>
      </c>
      <c r="BD33" s="9" t="str">
        <f t="shared" si="22"/>
        <v/>
      </c>
      <c r="BE33" s="9" t="str">
        <f t="shared" si="23"/>
        <v/>
      </c>
      <c r="BF33" s="9" t="str">
        <f t="shared" si="24"/>
        <v/>
      </c>
      <c r="BG33" s="9" t="str">
        <f t="shared" si="25"/>
        <v/>
      </c>
      <c r="BJ33" s="9">
        <f t="shared" si="26"/>
        <v>2.162310403716055</v>
      </c>
      <c r="BK33" s="9">
        <f t="shared" si="27"/>
        <v>2.12839505709709</v>
      </c>
      <c r="BL33" s="9" t="str">
        <f t="shared" si="28"/>
        <v/>
      </c>
      <c r="BM33" s="9" t="str">
        <f t="shared" si="29"/>
        <v/>
      </c>
      <c r="BN33" s="9" t="str">
        <f t="shared" si="30"/>
        <v/>
      </c>
      <c r="BO33" s="9" t="str">
        <f t="shared" si="31"/>
        <v/>
      </c>
      <c r="BP33" s="9" t="str">
        <f t="shared" si="32"/>
        <v/>
      </c>
      <c r="BQ33" s="9" t="str">
        <f t="shared" si="33"/>
        <v/>
      </c>
      <c r="BT33" s="9">
        <f t="shared" si="34"/>
        <v>5.6960562507978763E-2</v>
      </c>
      <c r="BU33" s="9">
        <f t="shared" si="35"/>
        <v>0.12865127288907127</v>
      </c>
      <c r="BV33" s="9">
        <f t="shared" si="36"/>
        <v>0</v>
      </c>
      <c r="BW33" s="9">
        <f t="shared" si="37"/>
        <v>0</v>
      </c>
      <c r="BX33" s="9">
        <f t="shared" si="38"/>
        <v>0</v>
      </c>
      <c r="BY33" s="9">
        <f t="shared" si="39"/>
        <v>0</v>
      </c>
      <c r="BZ33" s="9">
        <f t="shared" si="40"/>
        <v>0</v>
      </c>
      <c r="CA33" s="9">
        <f t="shared" si="41"/>
        <v>0</v>
      </c>
      <c r="CD33" s="9">
        <f t="shared" si="67"/>
        <v>0.18561183539705003</v>
      </c>
      <c r="CE33" s="9">
        <f t="shared" si="42"/>
        <v>0.12865127288907127</v>
      </c>
      <c r="CF33" s="9">
        <f t="shared" si="42"/>
        <v>0</v>
      </c>
      <c r="CG33" s="9">
        <f t="shared" si="42"/>
        <v>0</v>
      </c>
      <c r="CH33" s="9">
        <f t="shared" si="42"/>
        <v>0</v>
      </c>
      <c r="CI33" s="9">
        <f t="shared" si="42"/>
        <v>0</v>
      </c>
      <c r="CJ33" s="9" t="str">
        <f t="shared" si="42"/>
        <v/>
      </c>
      <c r="CM33" s="9">
        <f t="shared" si="43"/>
        <v>2.1388029991172575</v>
      </c>
      <c r="CN33" s="9">
        <f t="shared" si="43"/>
        <v>2.12839505709709</v>
      </c>
      <c r="CO33" s="9" t="str">
        <f t="shared" si="43"/>
        <v/>
      </c>
      <c r="CP33" s="9" t="str">
        <f t="shared" si="43"/>
        <v/>
      </c>
      <c r="CQ33" s="9" t="str">
        <f t="shared" si="43"/>
        <v/>
      </c>
      <c r="CR33" s="9" t="str">
        <f t="shared" si="43"/>
        <v/>
      </c>
      <c r="CS33" s="9" t="str">
        <f t="shared" si="43"/>
        <v/>
      </c>
      <c r="CV33" s="9">
        <f t="shared" si="68"/>
        <v>2.1388029991172575</v>
      </c>
      <c r="CW33" s="9" t="str">
        <f t="shared" si="44"/>
        <v/>
      </c>
      <c r="CX33" s="9" t="str">
        <f t="shared" si="44"/>
        <v/>
      </c>
      <c r="CY33" s="9" t="str">
        <f t="shared" si="44"/>
        <v/>
      </c>
      <c r="CZ33" s="9" t="str">
        <f t="shared" si="44"/>
        <v/>
      </c>
      <c r="DA33" s="9" t="str">
        <f t="shared" si="44"/>
        <v/>
      </c>
      <c r="DB33" s="9" t="str">
        <f t="shared" si="44"/>
        <v/>
      </c>
      <c r="DD33" s="9">
        <f t="shared" si="45"/>
        <v>2.1388029991172575</v>
      </c>
      <c r="DJ33" s="9">
        <f t="shared" si="46"/>
        <v>0.11849913438235733</v>
      </c>
      <c r="DK33" s="9">
        <f t="shared" si="47"/>
        <v>4.8617058866018213E-2</v>
      </c>
      <c r="DL33" s="9" t="str">
        <f t="shared" si="48"/>
        <v/>
      </c>
      <c r="DM33" s="9" t="str">
        <f t="shared" si="49"/>
        <v/>
      </c>
      <c r="DN33" s="9" t="str">
        <f t="shared" si="50"/>
        <v/>
      </c>
      <c r="DO33" s="9" t="str">
        <f t="shared" si="51"/>
        <v/>
      </c>
      <c r="DP33" s="9" t="str">
        <f t="shared" si="52"/>
        <v/>
      </c>
      <c r="DQ33" s="9" t="str">
        <f t="shared" si="53"/>
        <v/>
      </c>
      <c r="DR33" s="9" t="str">
        <f t="shared" si="54"/>
        <v/>
      </c>
      <c r="DV33" s="9">
        <f t="shared" si="69"/>
        <v>7.0062471127153525E-2</v>
      </c>
      <c r="DW33" s="9">
        <f t="shared" si="55"/>
        <v>4.8617058866018213E-2</v>
      </c>
      <c r="DX33" s="9" t="str">
        <f t="shared" si="55"/>
        <v/>
      </c>
      <c r="DY33" s="9" t="str">
        <f t="shared" si="55"/>
        <v/>
      </c>
      <c r="DZ33" s="9" t="str">
        <f t="shared" si="55"/>
        <v/>
      </c>
      <c r="EA33" s="9" t="str">
        <f t="shared" si="55"/>
        <v/>
      </c>
      <c r="EB33" s="9" t="str">
        <f t="shared" si="55"/>
        <v/>
      </c>
      <c r="EF33" s="9">
        <f t="shared" si="70"/>
        <v>7.0062471127153525E-2</v>
      </c>
      <c r="EG33" s="9" t="str">
        <f t="shared" si="56"/>
        <v/>
      </c>
      <c r="EH33" s="9" t="str">
        <f t="shared" si="56"/>
        <v/>
      </c>
      <c r="EI33" s="9" t="str">
        <f t="shared" si="56"/>
        <v/>
      </c>
      <c r="EJ33" s="9" t="str">
        <f t="shared" si="56"/>
        <v/>
      </c>
      <c r="EK33" s="9" t="str">
        <f t="shared" si="56"/>
        <v/>
      </c>
      <c r="EL33" s="9" t="str">
        <f t="shared" si="56"/>
        <v/>
      </c>
      <c r="EN33" s="9">
        <f t="shared" si="71"/>
        <v>7.0062471127153525E-2</v>
      </c>
      <c r="EP33" s="9">
        <f t="shared" si="57"/>
        <v>2.1498975250896679</v>
      </c>
      <c r="EQ33" s="9">
        <f t="shared" si="58"/>
        <v>2.1574078464303637</v>
      </c>
      <c r="ER33" s="9">
        <f t="shared" si="59"/>
        <v>2.1758506060325424</v>
      </c>
      <c r="ES33" s="9">
        <v>0.15835190786056541</v>
      </c>
      <c r="ET33" s="9">
        <v>0.26554654744251283</v>
      </c>
      <c r="EU33" s="9">
        <v>0.52877962080510943</v>
      </c>
      <c r="EW33" s="9">
        <f t="shared" ca="1" si="60"/>
        <v>-0.81582799401371076</v>
      </c>
      <c r="EX33" s="9">
        <f t="shared" ca="1" si="60"/>
        <v>-0.95078116018029735</v>
      </c>
      <c r="EY33" s="9">
        <f t="shared" ca="1" si="60"/>
        <v>0.75437808790608352</v>
      </c>
      <c r="EZ33" s="9">
        <f t="shared" ca="1" si="72"/>
        <v>1</v>
      </c>
      <c r="FA33" s="9">
        <f t="shared" ca="1" si="72"/>
        <v>1</v>
      </c>
      <c r="FB33" s="9">
        <f t="shared" ca="1" si="72"/>
        <v>2</v>
      </c>
    </row>
    <row r="34" spans="1:158" s="9" customFormat="1">
      <c r="A34" s="9">
        <v>14</v>
      </c>
      <c r="B34" s="9">
        <f t="shared" si="61"/>
        <v>9.7421875</v>
      </c>
      <c r="C34" s="9">
        <f t="shared" si="62"/>
        <v>0.12092937964470721</v>
      </c>
      <c r="D34" s="9">
        <f t="shared" si="63"/>
        <v>2.1388549988445558</v>
      </c>
      <c r="E34" s="9">
        <f t="shared" si="64"/>
        <v>6.9668861231060239E-2</v>
      </c>
      <c r="H34" s="11">
        <v>0</v>
      </c>
      <c r="I34" s="29">
        <v>1.17E-4</v>
      </c>
      <c r="J34" s="9">
        <v>0</v>
      </c>
      <c r="K34" s="29">
        <v>6.0762</v>
      </c>
      <c r="L34" s="9">
        <v>0</v>
      </c>
      <c r="M34" s="29">
        <v>1.4131800000000001</v>
      </c>
      <c r="N34" s="9">
        <v>0</v>
      </c>
      <c r="O34" s="29">
        <v>8.237959</v>
      </c>
      <c r="P34" s="9">
        <v>0</v>
      </c>
      <c r="Q34" s="29">
        <v>2.0838570000000001</v>
      </c>
      <c r="R34" s="9">
        <v>0</v>
      </c>
      <c r="S34" s="29">
        <v>2.7051799999999999</v>
      </c>
      <c r="T34" s="9">
        <v>0</v>
      </c>
      <c r="U34" s="29">
        <v>1.4131800000000001</v>
      </c>
      <c r="V34" s="9">
        <v>0</v>
      </c>
      <c r="W34" s="29"/>
      <c r="X34" s="9">
        <v>0</v>
      </c>
      <c r="Y34" s="29">
        <v>2.60249</v>
      </c>
      <c r="Z34" s="9">
        <v>0</v>
      </c>
      <c r="AA34" s="9">
        <v>0</v>
      </c>
      <c r="AB34" s="9">
        <v>7.4</v>
      </c>
      <c r="AC34" s="9">
        <v>0</v>
      </c>
      <c r="AD34" s="9">
        <v>4.1555099999999996</v>
      </c>
      <c r="AE34" s="9">
        <v>0</v>
      </c>
      <c r="AF34" s="9">
        <v>3.38056</v>
      </c>
      <c r="AG34" s="9">
        <v>0</v>
      </c>
      <c r="AJ34" s="9">
        <f t="shared" si="7"/>
        <v>-1.17E-4</v>
      </c>
      <c r="AK34" s="9">
        <f t="shared" si="8"/>
        <v>6.0760829999999997</v>
      </c>
      <c r="AL34" s="9">
        <f t="shared" si="9"/>
        <v>1.4130630000000002</v>
      </c>
      <c r="AM34" s="9">
        <f t="shared" si="10"/>
        <v>8.2378420000000006</v>
      </c>
      <c r="AN34" s="9">
        <f t="shared" si="11"/>
        <v>2.0837400000000001</v>
      </c>
      <c r="AO34" s="9">
        <f t="shared" si="12"/>
        <v>2.705063</v>
      </c>
      <c r="AP34" s="9">
        <f t="shared" si="13"/>
        <v>1.4130630000000002</v>
      </c>
      <c r="AQ34" s="9" t="str">
        <f t="shared" si="14"/>
        <v/>
      </c>
      <c r="AR34" s="9">
        <f t="shared" si="15"/>
        <v>2.602373</v>
      </c>
      <c r="AS34" s="9">
        <f t="shared" si="16"/>
        <v>-1.17E-4</v>
      </c>
      <c r="AT34" s="9">
        <f t="shared" si="17"/>
        <v>7.399883</v>
      </c>
      <c r="AU34" s="9">
        <f t="shared" si="65"/>
        <v>4.1553929999999992</v>
      </c>
      <c r="AV34" s="9">
        <f t="shared" si="66"/>
        <v>3.3804430000000001</v>
      </c>
      <c r="AZ34" s="9">
        <f t="shared" si="18"/>
        <v>6.0760829999999997</v>
      </c>
      <c r="BA34" s="9">
        <f t="shared" si="19"/>
        <v>1.4130630000000002</v>
      </c>
      <c r="BB34" s="9" t="str">
        <f t="shared" si="20"/>
        <v/>
      </c>
      <c r="BC34" s="9" t="str">
        <f t="shared" si="21"/>
        <v/>
      </c>
      <c r="BD34" s="9" t="str">
        <f t="shared" si="22"/>
        <v/>
      </c>
      <c r="BE34" s="9" t="str">
        <f t="shared" si="23"/>
        <v/>
      </c>
      <c r="BF34" s="9" t="str">
        <f t="shared" si="24"/>
        <v/>
      </c>
      <c r="BG34" s="9" t="str">
        <f t="shared" si="25"/>
        <v/>
      </c>
      <c r="BJ34" s="9">
        <f t="shared" si="26"/>
        <v>2.1544490773481195</v>
      </c>
      <c r="BK34" s="9">
        <f t="shared" si="27"/>
        <v>2.1318597243696207</v>
      </c>
      <c r="BL34" s="9" t="str">
        <f t="shared" si="28"/>
        <v/>
      </c>
      <c r="BM34" s="9" t="str">
        <f t="shared" si="29"/>
        <v/>
      </c>
      <c r="BN34" s="9" t="str">
        <f t="shared" si="30"/>
        <v/>
      </c>
      <c r="BO34" s="9" t="str">
        <f t="shared" si="31"/>
        <v/>
      </c>
      <c r="BP34" s="9" t="str">
        <f t="shared" si="32"/>
        <v/>
      </c>
      <c r="BQ34" s="9" t="str">
        <f t="shared" si="33"/>
        <v/>
      </c>
      <c r="BT34" s="9">
        <f t="shared" si="34"/>
        <v>5.7779702659620596E-2</v>
      </c>
      <c r="BU34" s="9">
        <f t="shared" si="35"/>
        <v>0.12880426957014984</v>
      </c>
      <c r="BV34" s="9">
        <f t="shared" si="36"/>
        <v>0</v>
      </c>
      <c r="BW34" s="9">
        <f t="shared" si="37"/>
        <v>0</v>
      </c>
      <c r="BX34" s="9">
        <f t="shared" si="38"/>
        <v>0</v>
      </c>
      <c r="BY34" s="9">
        <f t="shared" si="39"/>
        <v>0</v>
      </c>
      <c r="BZ34" s="9">
        <f t="shared" si="40"/>
        <v>0</v>
      </c>
      <c r="CA34" s="9">
        <f t="shared" si="41"/>
        <v>0</v>
      </c>
      <c r="CD34" s="9">
        <f t="shared" si="67"/>
        <v>0.18658397222977044</v>
      </c>
      <c r="CE34" s="9">
        <f t="shared" si="42"/>
        <v>0.12880426957014984</v>
      </c>
      <c r="CF34" s="9">
        <f t="shared" si="42"/>
        <v>0</v>
      </c>
      <c r="CG34" s="9">
        <f t="shared" si="42"/>
        <v>0</v>
      </c>
      <c r="CH34" s="9">
        <f t="shared" si="42"/>
        <v>0</v>
      </c>
      <c r="CI34" s="9">
        <f t="shared" si="42"/>
        <v>0</v>
      </c>
      <c r="CJ34" s="9" t="str">
        <f t="shared" si="42"/>
        <v/>
      </c>
      <c r="CM34" s="9">
        <f t="shared" si="43"/>
        <v>2.1388549988445558</v>
      </c>
      <c r="CN34" s="9">
        <f t="shared" si="43"/>
        <v>2.1318597243696207</v>
      </c>
      <c r="CO34" s="9" t="str">
        <f t="shared" si="43"/>
        <v/>
      </c>
      <c r="CP34" s="9" t="str">
        <f t="shared" si="43"/>
        <v/>
      </c>
      <c r="CQ34" s="9" t="str">
        <f t="shared" si="43"/>
        <v/>
      </c>
      <c r="CR34" s="9" t="str">
        <f t="shared" si="43"/>
        <v/>
      </c>
      <c r="CS34" s="9" t="str">
        <f t="shared" si="43"/>
        <v/>
      </c>
      <c r="CV34" s="9">
        <f t="shared" si="68"/>
        <v>2.1388549988445558</v>
      </c>
      <c r="CW34" s="9" t="str">
        <f t="shared" si="44"/>
        <v/>
      </c>
      <c r="CX34" s="9" t="str">
        <f t="shared" si="44"/>
        <v/>
      </c>
      <c r="CY34" s="9" t="str">
        <f t="shared" si="44"/>
        <v/>
      </c>
      <c r="CZ34" s="9" t="str">
        <f t="shared" si="44"/>
        <v/>
      </c>
      <c r="DA34" s="9" t="str">
        <f t="shared" si="44"/>
        <v/>
      </c>
      <c r="DB34" s="9" t="str">
        <f t="shared" si="44"/>
        <v/>
      </c>
      <c r="DD34" s="9">
        <f t="shared" si="45"/>
        <v>2.1388549988445558</v>
      </c>
      <c r="DJ34" s="9">
        <f t="shared" si="46"/>
        <v>0.11674256261530593</v>
      </c>
      <c r="DK34" s="9">
        <f t="shared" si="47"/>
        <v>4.8552290498223148E-2</v>
      </c>
      <c r="DL34" s="9" t="str">
        <f t="shared" si="48"/>
        <v/>
      </c>
      <c r="DM34" s="9" t="str">
        <f t="shared" si="49"/>
        <v/>
      </c>
      <c r="DN34" s="9" t="str">
        <f t="shared" si="50"/>
        <v/>
      </c>
      <c r="DO34" s="9" t="str">
        <f t="shared" si="51"/>
        <v/>
      </c>
      <c r="DP34" s="9" t="str">
        <f t="shared" si="52"/>
        <v/>
      </c>
      <c r="DQ34" s="9" t="str">
        <f t="shared" si="53"/>
        <v/>
      </c>
      <c r="DR34" s="9" t="str">
        <f t="shared" si="54"/>
        <v/>
      </c>
      <c r="DV34" s="9">
        <f t="shared" si="69"/>
        <v>6.9668861231060239E-2</v>
      </c>
      <c r="DW34" s="9">
        <f t="shared" si="55"/>
        <v>4.8552290498223148E-2</v>
      </c>
      <c r="DX34" s="9" t="str">
        <f t="shared" si="55"/>
        <v/>
      </c>
      <c r="DY34" s="9" t="str">
        <f t="shared" si="55"/>
        <v/>
      </c>
      <c r="DZ34" s="9" t="str">
        <f t="shared" si="55"/>
        <v/>
      </c>
      <c r="EA34" s="9" t="str">
        <f t="shared" si="55"/>
        <v/>
      </c>
      <c r="EB34" s="9" t="str">
        <f t="shared" si="55"/>
        <v/>
      </c>
      <c r="EF34" s="9">
        <f t="shared" si="70"/>
        <v>6.9668861231060239E-2</v>
      </c>
      <c r="EG34" s="9" t="str">
        <f t="shared" si="56"/>
        <v/>
      </c>
      <c r="EH34" s="9" t="str">
        <f t="shared" si="56"/>
        <v/>
      </c>
      <c r="EI34" s="9" t="str">
        <f t="shared" si="56"/>
        <v/>
      </c>
      <c r="EJ34" s="9" t="str">
        <f t="shared" si="56"/>
        <v/>
      </c>
      <c r="EK34" s="9" t="str">
        <f t="shared" si="56"/>
        <v/>
      </c>
      <c r="EL34" s="9" t="str">
        <f t="shared" si="56"/>
        <v/>
      </c>
      <c r="EN34" s="9">
        <f t="shared" si="71"/>
        <v>6.9668861231060239E-2</v>
      </c>
      <c r="EP34" s="9">
        <f t="shared" si="57"/>
        <v>2.1986527382856047</v>
      </c>
      <c r="EQ34" s="9">
        <f t="shared" si="58"/>
        <v>2.0943689786961301</v>
      </c>
      <c r="ER34" s="9">
        <f t="shared" si="59"/>
        <v>2.1071464104096473</v>
      </c>
      <c r="ES34" s="9">
        <v>0.8583137198514954</v>
      </c>
      <c r="ET34" s="9">
        <v>-0.63853519868633601</v>
      </c>
      <c r="EU34" s="9">
        <v>-0.45513286530901131</v>
      </c>
      <c r="EW34" s="9">
        <f t="shared" ca="1" si="60"/>
        <v>-0.53035317637444612</v>
      </c>
      <c r="EX34" s="9">
        <f t="shared" ca="1" si="60"/>
        <v>0.79473979360417835</v>
      </c>
      <c r="EY34" s="9">
        <f t="shared" ca="1" si="60"/>
        <v>-0.64620598769953808</v>
      </c>
      <c r="EZ34" s="9">
        <f t="shared" ca="1" si="72"/>
        <v>1</v>
      </c>
      <c r="FA34" s="9">
        <f t="shared" ca="1" si="72"/>
        <v>2</v>
      </c>
      <c r="FB34" s="9">
        <f t="shared" ca="1" si="72"/>
        <v>1</v>
      </c>
    </row>
    <row r="35" spans="1:158" s="9" customFormat="1">
      <c r="A35" s="9">
        <v>15</v>
      </c>
      <c r="B35" s="9">
        <f t="shared" si="61"/>
        <v>9.9453125</v>
      </c>
      <c r="C35" s="9">
        <f t="shared" si="62"/>
        <v>0.12092937964470721</v>
      </c>
      <c r="D35" s="9">
        <f t="shared" si="63"/>
        <v>2.1471398503857686</v>
      </c>
      <c r="E35" s="9">
        <f t="shared" si="64"/>
        <v>7.0358541573382033E-2</v>
      </c>
      <c r="H35" s="11">
        <v>0</v>
      </c>
      <c r="I35" s="29">
        <v>2.1900000000000001E-4</v>
      </c>
      <c r="J35" s="9">
        <v>0</v>
      </c>
      <c r="K35" s="29">
        <v>6.0752689999999996</v>
      </c>
      <c r="L35" s="9">
        <v>0</v>
      </c>
      <c r="M35" s="29">
        <v>1.412736</v>
      </c>
      <c r="N35" s="9">
        <v>0</v>
      </c>
      <c r="O35" s="29">
        <v>8.2368220000000001</v>
      </c>
      <c r="P35" s="9">
        <v>0</v>
      </c>
      <c r="Q35" s="29">
        <v>2.0837140000000001</v>
      </c>
      <c r="R35" s="9">
        <v>0</v>
      </c>
      <c r="S35" s="29">
        <v>2.7047699999999999</v>
      </c>
      <c r="T35" s="9">
        <v>0</v>
      </c>
      <c r="U35" s="29">
        <v>1.412736</v>
      </c>
      <c r="V35" s="9">
        <v>0</v>
      </c>
      <c r="W35" s="29"/>
      <c r="X35" s="9">
        <v>0</v>
      </c>
      <c r="Y35" s="29">
        <v>2.6023499999999999</v>
      </c>
      <c r="Z35" s="9">
        <v>0</v>
      </c>
      <c r="AA35" s="9">
        <v>0</v>
      </c>
      <c r="AB35" s="9">
        <v>7.3994900000000001</v>
      </c>
      <c r="AC35" s="9">
        <v>0</v>
      </c>
      <c r="AD35" s="9">
        <v>4.15482</v>
      </c>
      <c r="AE35" s="9">
        <v>0</v>
      </c>
      <c r="AF35" s="9">
        <v>3.3800300000000001</v>
      </c>
      <c r="AG35" s="9">
        <v>0</v>
      </c>
      <c r="AJ35" s="9">
        <f t="shared" si="7"/>
        <v>-2.1900000000000001E-4</v>
      </c>
      <c r="AK35" s="9">
        <f t="shared" si="8"/>
        <v>6.0750499999999992</v>
      </c>
      <c r="AL35" s="9">
        <f t="shared" si="9"/>
        <v>1.412517</v>
      </c>
      <c r="AM35" s="9">
        <f t="shared" si="10"/>
        <v>8.2366030000000006</v>
      </c>
      <c r="AN35" s="9">
        <f t="shared" si="11"/>
        <v>2.0834950000000001</v>
      </c>
      <c r="AO35" s="9">
        <f t="shared" si="12"/>
        <v>2.7045509999999999</v>
      </c>
      <c r="AP35" s="9">
        <f t="shared" si="13"/>
        <v>1.412517</v>
      </c>
      <c r="AQ35" s="9" t="str">
        <f t="shared" si="14"/>
        <v/>
      </c>
      <c r="AR35" s="9">
        <f t="shared" si="15"/>
        <v>2.602131</v>
      </c>
      <c r="AS35" s="9">
        <f t="shared" si="16"/>
        <v>-2.1900000000000001E-4</v>
      </c>
      <c r="AT35" s="9">
        <f t="shared" si="17"/>
        <v>7.3992709999999997</v>
      </c>
      <c r="AU35" s="9">
        <f t="shared" si="65"/>
        <v>4.1546009999999995</v>
      </c>
      <c r="AV35" s="9">
        <f t="shared" si="66"/>
        <v>3.3798110000000001</v>
      </c>
      <c r="AZ35" s="9">
        <f t="shared" si="18"/>
        <v>6.0750499999999992</v>
      </c>
      <c r="BA35" s="9">
        <f t="shared" si="19"/>
        <v>1.412517</v>
      </c>
      <c r="BB35" s="9" t="str">
        <f t="shared" si="20"/>
        <v/>
      </c>
      <c r="BC35" s="9" t="str">
        <f t="shared" si="21"/>
        <v/>
      </c>
      <c r="BD35" s="9" t="str">
        <f t="shared" si="22"/>
        <v/>
      </c>
      <c r="BE35" s="9" t="str">
        <f t="shared" si="23"/>
        <v/>
      </c>
      <c r="BF35" s="9" t="str">
        <f t="shared" si="24"/>
        <v/>
      </c>
      <c r="BG35" s="9" t="str">
        <f t="shared" si="25"/>
        <v/>
      </c>
      <c r="BJ35" s="9">
        <f t="shared" si="26"/>
        <v>2.1726243904057094</v>
      </c>
      <c r="BK35" s="9">
        <f t="shared" si="27"/>
        <v>2.136095708328154</v>
      </c>
      <c r="BL35" s="9" t="str">
        <f t="shared" si="28"/>
        <v/>
      </c>
      <c r="BM35" s="9" t="str">
        <f t="shared" si="29"/>
        <v/>
      </c>
      <c r="BN35" s="9" t="str">
        <f t="shared" si="30"/>
        <v/>
      </c>
      <c r="BO35" s="9" t="str">
        <f t="shared" si="31"/>
        <v/>
      </c>
      <c r="BP35" s="9" t="str">
        <f t="shared" si="32"/>
        <v/>
      </c>
      <c r="BQ35" s="9" t="str">
        <f t="shared" si="33"/>
        <v/>
      </c>
      <c r="BT35" s="9">
        <f t="shared" si="34"/>
        <v>5.5898242652498431E-2</v>
      </c>
      <c r="BU35" s="9">
        <f t="shared" si="35"/>
        <v>0.12898611720951336</v>
      </c>
      <c r="BV35" s="9">
        <f t="shared" si="36"/>
        <v>0</v>
      </c>
      <c r="BW35" s="9">
        <f t="shared" si="37"/>
        <v>0</v>
      </c>
      <c r="BX35" s="9">
        <f t="shared" si="38"/>
        <v>0</v>
      </c>
      <c r="BY35" s="9">
        <f t="shared" si="39"/>
        <v>0</v>
      </c>
      <c r="BZ35" s="9">
        <f t="shared" si="40"/>
        <v>0</v>
      </c>
      <c r="CA35" s="9">
        <f t="shared" si="41"/>
        <v>0</v>
      </c>
      <c r="CD35" s="9">
        <f t="shared" si="67"/>
        <v>0.18488435986201179</v>
      </c>
      <c r="CE35" s="9">
        <f t="shared" si="42"/>
        <v>0.12898611720951336</v>
      </c>
      <c r="CF35" s="9">
        <f t="shared" si="42"/>
        <v>0</v>
      </c>
      <c r="CG35" s="9">
        <f t="shared" si="42"/>
        <v>0</v>
      </c>
      <c r="CH35" s="9">
        <f t="shared" si="42"/>
        <v>0</v>
      </c>
      <c r="CI35" s="9">
        <f t="shared" si="42"/>
        <v>0</v>
      </c>
      <c r="CJ35" s="9" t="str">
        <f t="shared" si="42"/>
        <v/>
      </c>
      <c r="CM35" s="9">
        <f t="shared" si="43"/>
        <v>2.1471398503857686</v>
      </c>
      <c r="CN35" s="9">
        <f t="shared" si="43"/>
        <v>2.136095708328154</v>
      </c>
      <c r="CO35" s="9" t="str">
        <f t="shared" si="43"/>
        <v/>
      </c>
      <c r="CP35" s="9" t="str">
        <f t="shared" si="43"/>
        <v/>
      </c>
      <c r="CQ35" s="9" t="str">
        <f t="shared" si="43"/>
        <v/>
      </c>
      <c r="CR35" s="9" t="str">
        <f t="shared" si="43"/>
        <v/>
      </c>
      <c r="CS35" s="9" t="str">
        <f t="shared" si="43"/>
        <v/>
      </c>
      <c r="CV35" s="9">
        <f t="shared" si="68"/>
        <v>2.1471398503857686</v>
      </c>
      <c r="CW35" s="9" t="str">
        <f t="shared" si="44"/>
        <v/>
      </c>
      <c r="CX35" s="9" t="str">
        <f t="shared" si="44"/>
        <v/>
      </c>
      <c r="CY35" s="9" t="str">
        <f t="shared" si="44"/>
        <v/>
      </c>
      <c r="CZ35" s="9" t="str">
        <f t="shared" si="44"/>
        <v/>
      </c>
      <c r="DA35" s="9" t="str">
        <f t="shared" si="44"/>
        <v/>
      </c>
      <c r="DB35" s="9" t="str">
        <f t="shared" si="44"/>
        <v/>
      </c>
      <c r="DD35" s="9">
        <f t="shared" si="45"/>
        <v>2.1471398503857686</v>
      </c>
      <c r="DJ35" s="9">
        <f t="shared" si="46"/>
        <v>0.12085399751769321</v>
      </c>
      <c r="DK35" s="9">
        <f t="shared" si="47"/>
        <v>4.8475510203123302E-2</v>
      </c>
      <c r="DL35" s="9" t="str">
        <f t="shared" si="48"/>
        <v/>
      </c>
      <c r="DM35" s="9" t="str">
        <f t="shared" si="49"/>
        <v/>
      </c>
      <c r="DN35" s="9" t="str">
        <f t="shared" si="50"/>
        <v/>
      </c>
      <c r="DO35" s="9" t="str">
        <f t="shared" si="51"/>
        <v/>
      </c>
      <c r="DP35" s="9" t="str">
        <f t="shared" si="52"/>
        <v/>
      </c>
      <c r="DQ35" s="9" t="str">
        <f t="shared" si="53"/>
        <v/>
      </c>
      <c r="DR35" s="9" t="str">
        <f t="shared" si="54"/>
        <v/>
      </c>
      <c r="DV35" s="9">
        <f t="shared" si="69"/>
        <v>7.0358541573382033E-2</v>
      </c>
      <c r="DW35" s="9">
        <f t="shared" si="55"/>
        <v>4.8475510203123302E-2</v>
      </c>
      <c r="DX35" s="9" t="str">
        <f t="shared" si="55"/>
        <v/>
      </c>
      <c r="DY35" s="9" t="str">
        <f t="shared" si="55"/>
        <v/>
      </c>
      <c r="DZ35" s="9" t="str">
        <f t="shared" si="55"/>
        <v/>
      </c>
      <c r="EA35" s="9" t="str">
        <f t="shared" si="55"/>
        <v/>
      </c>
      <c r="EB35" s="9" t="str">
        <f t="shared" si="55"/>
        <v/>
      </c>
      <c r="EF35" s="9">
        <f t="shared" si="70"/>
        <v>7.0358541573382033E-2</v>
      </c>
      <c r="EG35" s="9" t="str">
        <f t="shared" si="56"/>
        <v/>
      </c>
      <c r="EH35" s="9" t="str">
        <f t="shared" si="56"/>
        <v/>
      </c>
      <c r="EI35" s="9" t="str">
        <f t="shared" si="56"/>
        <v/>
      </c>
      <c r="EJ35" s="9" t="str">
        <f t="shared" si="56"/>
        <v/>
      </c>
      <c r="EK35" s="9" t="str">
        <f t="shared" si="56"/>
        <v/>
      </c>
      <c r="EL35" s="9" t="str">
        <f t="shared" si="56"/>
        <v/>
      </c>
      <c r="EN35" s="9">
        <f t="shared" si="71"/>
        <v>7.0358541573382033E-2</v>
      </c>
      <c r="EP35" s="9">
        <f t="shared" si="57"/>
        <v>2.0979657396005318</v>
      </c>
      <c r="EQ35" s="9">
        <f t="shared" si="58"/>
        <v>2.0842933927234655</v>
      </c>
      <c r="ER35" s="9">
        <f t="shared" si="59"/>
        <v>2.0843049228738844</v>
      </c>
      <c r="ES35" s="9">
        <v>-0.69890747712485668</v>
      </c>
      <c r="ET35" s="9">
        <v>-0.8932313867926871</v>
      </c>
      <c r="EU35" s="9">
        <v>-0.89306750974008209</v>
      </c>
      <c r="EW35" s="9">
        <f t="shared" ca="1" si="60"/>
        <v>-0.6230130360585977</v>
      </c>
      <c r="EX35" s="9">
        <f t="shared" ca="1" si="60"/>
        <v>-0.1157264463996166</v>
      </c>
      <c r="EY35" s="9">
        <f t="shared" ca="1" si="60"/>
        <v>-0.13146388001047793</v>
      </c>
      <c r="EZ35" s="9">
        <f t="shared" ca="1" si="72"/>
        <v>1</v>
      </c>
      <c r="FA35" s="9">
        <f t="shared" ca="1" si="72"/>
        <v>1</v>
      </c>
      <c r="FB35" s="9">
        <f t="shared" ca="1" si="72"/>
        <v>1</v>
      </c>
    </row>
    <row r="36" spans="1:158" s="9" customFormat="1">
      <c r="A36" s="9">
        <v>16</v>
      </c>
      <c r="B36" s="9">
        <f t="shared" si="61"/>
        <v>10.1484375</v>
      </c>
      <c r="C36" s="9">
        <f t="shared" si="62"/>
        <v>0.12092937964470721</v>
      </c>
      <c r="D36" s="9">
        <f t="shared" si="63"/>
        <v>2.1481974310321799</v>
      </c>
      <c r="E36" s="9">
        <f t="shared" si="64"/>
        <v>7.0261215533662463E-2</v>
      </c>
      <c r="H36" s="11">
        <v>0</v>
      </c>
      <c r="I36" s="29">
        <v>1.065E-3</v>
      </c>
      <c r="J36" s="9">
        <v>0</v>
      </c>
      <c r="K36" s="29">
        <v>6.0761960000000004</v>
      </c>
      <c r="L36" s="9">
        <v>0</v>
      </c>
      <c r="M36" s="29">
        <v>1.413308</v>
      </c>
      <c r="N36" s="9">
        <v>0</v>
      </c>
      <c r="O36" s="29">
        <v>8.2380879999999994</v>
      </c>
      <c r="P36" s="9">
        <v>0</v>
      </c>
      <c r="Q36" s="29">
        <v>2.084746</v>
      </c>
      <c r="R36" s="9">
        <v>0</v>
      </c>
      <c r="S36" s="29">
        <v>2.70608</v>
      </c>
      <c r="T36" s="9">
        <v>0</v>
      </c>
      <c r="U36" s="29">
        <v>1.413308</v>
      </c>
      <c r="V36" s="9">
        <v>0</v>
      </c>
      <c r="W36" s="29"/>
      <c r="X36" s="9">
        <v>0</v>
      </c>
      <c r="Y36" s="29">
        <v>2.6035599999999999</v>
      </c>
      <c r="Z36" s="9">
        <v>0</v>
      </c>
      <c r="AA36" s="9">
        <v>0</v>
      </c>
      <c r="AB36" s="9">
        <v>7.3988699999999996</v>
      </c>
      <c r="AC36" s="9">
        <v>0</v>
      </c>
      <c r="AD36" s="9">
        <v>4.1536799999999996</v>
      </c>
      <c r="AE36" s="9">
        <v>0</v>
      </c>
      <c r="AF36" s="9">
        <v>3.3796200000000001</v>
      </c>
      <c r="AG36" s="9">
        <v>0</v>
      </c>
      <c r="AJ36" s="9">
        <f t="shared" si="7"/>
        <v>-1.065E-3</v>
      </c>
      <c r="AK36" s="9">
        <f t="shared" si="8"/>
        <v>6.0751310000000007</v>
      </c>
      <c r="AL36" s="9">
        <f t="shared" si="9"/>
        <v>1.4122429999999999</v>
      </c>
      <c r="AM36" s="9">
        <f t="shared" si="10"/>
        <v>8.2370229999999989</v>
      </c>
      <c r="AN36" s="9">
        <f t="shared" si="11"/>
        <v>2.0836809999999999</v>
      </c>
      <c r="AO36" s="9">
        <f t="shared" si="12"/>
        <v>2.7050149999999999</v>
      </c>
      <c r="AP36" s="9">
        <f t="shared" si="13"/>
        <v>1.4122429999999999</v>
      </c>
      <c r="AQ36" s="9" t="str">
        <f t="shared" si="14"/>
        <v/>
      </c>
      <c r="AR36" s="9">
        <f t="shared" si="15"/>
        <v>2.6024949999999998</v>
      </c>
      <c r="AS36" s="9">
        <f t="shared" si="16"/>
        <v>-1.065E-3</v>
      </c>
      <c r="AT36" s="9">
        <f t="shared" si="17"/>
        <v>7.397805</v>
      </c>
      <c r="AU36" s="9">
        <f t="shared" si="65"/>
        <v>4.1526149999999999</v>
      </c>
      <c r="AV36" s="9">
        <f t="shared" si="66"/>
        <v>3.378555</v>
      </c>
      <c r="AZ36" s="9">
        <f t="shared" si="18"/>
        <v>6.0751310000000007</v>
      </c>
      <c r="BA36" s="9">
        <f t="shared" si="19"/>
        <v>1.4122429999999999</v>
      </c>
      <c r="BB36" s="9" t="str">
        <f t="shared" si="20"/>
        <v/>
      </c>
      <c r="BC36" s="9" t="str">
        <f t="shared" si="21"/>
        <v/>
      </c>
      <c r="BD36" s="9" t="str">
        <f t="shared" si="22"/>
        <v/>
      </c>
      <c r="BE36" s="9" t="str">
        <f t="shared" si="23"/>
        <v/>
      </c>
      <c r="BF36" s="9" t="str">
        <f t="shared" si="24"/>
        <v/>
      </c>
      <c r="BG36" s="9" t="str">
        <f t="shared" si="25"/>
        <v/>
      </c>
      <c r="BJ36" s="9">
        <f t="shared" si="26"/>
        <v>2.1711772465555557</v>
      </c>
      <c r="BK36" s="9">
        <f t="shared" si="27"/>
        <v>2.1382192333862231</v>
      </c>
      <c r="BL36" s="9" t="str">
        <f t="shared" si="28"/>
        <v/>
      </c>
      <c r="BM36" s="9" t="str">
        <f t="shared" si="29"/>
        <v/>
      </c>
      <c r="BN36" s="9" t="str">
        <f t="shared" si="30"/>
        <v/>
      </c>
      <c r="BO36" s="9" t="str">
        <f t="shared" si="31"/>
        <v/>
      </c>
      <c r="BP36" s="9" t="str">
        <f t="shared" si="32"/>
        <v/>
      </c>
      <c r="BQ36" s="9" t="str">
        <f t="shared" si="33"/>
        <v/>
      </c>
      <c r="BT36" s="9">
        <f t="shared" si="34"/>
        <v>5.6046445504484871E-2</v>
      </c>
      <c r="BU36" s="9">
        <f t="shared" si="35"/>
        <v>0.12907511197233545</v>
      </c>
      <c r="BV36" s="9">
        <f t="shared" si="36"/>
        <v>0</v>
      </c>
      <c r="BW36" s="9">
        <f t="shared" si="37"/>
        <v>0</v>
      </c>
      <c r="BX36" s="9">
        <f t="shared" si="38"/>
        <v>0</v>
      </c>
      <c r="BY36" s="9">
        <f t="shared" si="39"/>
        <v>0</v>
      </c>
      <c r="BZ36" s="9">
        <f t="shared" si="40"/>
        <v>0</v>
      </c>
      <c r="CA36" s="9">
        <f t="shared" si="41"/>
        <v>0</v>
      </c>
      <c r="CD36" s="9">
        <f t="shared" si="67"/>
        <v>0.18512155747682033</v>
      </c>
      <c r="CE36" s="9">
        <f t="shared" si="42"/>
        <v>0.12907511197233545</v>
      </c>
      <c r="CF36" s="9">
        <f t="shared" si="42"/>
        <v>0</v>
      </c>
      <c r="CG36" s="9">
        <f t="shared" si="42"/>
        <v>0</v>
      </c>
      <c r="CH36" s="9">
        <f t="shared" si="42"/>
        <v>0</v>
      </c>
      <c r="CI36" s="9">
        <f t="shared" si="42"/>
        <v>0</v>
      </c>
      <c r="CJ36" s="9" t="str">
        <f t="shared" si="42"/>
        <v/>
      </c>
      <c r="CM36" s="9">
        <f t="shared" si="43"/>
        <v>2.1481974310321799</v>
      </c>
      <c r="CN36" s="9">
        <f t="shared" si="43"/>
        <v>2.1382192333862231</v>
      </c>
      <c r="CO36" s="9" t="str">
        <f t="shared" si="43"/>
        <v/>
      </c>
      <c r="CP36" s="9" t="str">
        <f t="shared" si="43"/>
        <v/>
      </c>
      <c r="CQ36" s="9" t="str">
        <f t="shared" si="43"/>
        <v/>
      </c>
      <c r="CR36" s="9" t="str">
        <f t="shared" si="43"/>
        <v/>
      </c>
      <c r="CS36" s="9" t="str">
        <f t="shared" si="43"/>
        <v/>
      </c>
      <c r="CV36" s="9">
        <f t="shared" si="68"/>
        <v>2.1481974310321799</v>
      </c>
      <c r="CW36" s="9" t="str">
        <f t="shared" si="44"/>
        <v/>
      </c>
      <c r="CX36" s="9" t="str">
        <f t="shared" si="44"/>
        <v/>
      </c>
      <c r="CY36" s="9" t="str">
        <f t="shared" si="44"/>
        <v/>
      </c>
      <c r="CZ36" s="9" t="str">
        <f t="shared" si="44"/>
        <v/>
      </c>
      <c r="DA36" s="9" t="str">
        <f t="shared" si="44"/>
        <v/>
      </c>
      <c r="DB36" s="9" t="str">
        <f t="shared" si="44"/>
        <v/>
      </c>
      <c r="DD36" s="9">
        <f t="shared" si="45"/>
        <v>2.1481974310321799</v>
      </c>
      <c r="DJ36" s="9">
        <f t="shared" si="46"/>
        <v>0.12052010607531957</v>
      </c>
      <c r="DK36" s="9">
        <f t="shared" si="47"/>
        <v>4.8438014090594297E-2</v>
      </c>
      <c r="DL36" s="9" t="str">
        <f t="shared" si="48"/>
        <v/>
      </c>
      <c r="DM36" s="9" t="str">
        <f t="shared" si="49"/>
        <v/>
      </c>
      <c r="DN36" s="9" t="str">
        <f t="shared" si="50"/>
        <v/>
      </c>
      <c r="DO36" s="9" t="str">
        <f t="shared" si="51"/>
        <v/>
      </c>
      <c r="DP36" s="9" t="str">
        <f t="shared" si="52"/>
        <v/>
      </c>
      <c r="DQ36" s="9" t="str">
        <f t="shared" si="53"/>
        <v/>
      </c>
      <c r="DR36" s="9" t="str">
        <f t="shared" si="54"/>
        <v/>
      </c>
      <c r="DV36" s="9">
        <f t="shared" si="69"/>
        <v>7.0261215533662463E-2</v>
      </c>
      <c r="DW36" s="9">
        <f t="shared" si="55"/>
        <v>4.8438014090594297E-2</v>
      </c>
      <c r="DX36" s="9" t="str">
        <f t="shared" si="55"/>
        <v/>
      </c>
      <c r="DY36" s="9" t="str">
        <f t="shared" si="55"/>
        <v/>
      </c>
      <c r="DZ36" s="9" t="str">
        <f t="shared" si="55"/>
        <v/>
      </c>
      <c r="EA36" s="9" t="str">
        <f t="shared" si="55"/>
        <v/>
      </c>
      <c r="EB36" s="9" t="str">
        <f t="shared" si="55"/>
        <v/>
      </c>
      <c r="EF36" s="9">
        <f t="shared" si="70"/>
        <v>7.0261215533662463E-2</v>
      </c>
      <c r="EG36" s="9" t="str">
        <f t="shared" si="56"/>
        <v/>
      </c>
      <c r="EH36" s="9" t="str">
        <f t="shared" si="56"/>
        <v/>
      </c>
      <c r="EI36" s="9" t="str">
        <f t="shared" si="56"/>
        <v/>
      </c>
      <c r="EJ36" s="9" t="str">
        <f t="shared" si="56"/>
        <v/>
      </c>
      <c r="EK36" s="9" t="str">
        <f t="shared" si="56"/>
        <v/>
      </c>
      <c r="EL36" s="9" t="str">
        <f t="shared" si="56"/>
        <v/>
      </c>
      <c r="EN36" s="9">
        <f t="shared" si="71"/>
        <v>7.0261215533662463E-2</v>
      </c>
      <c r="EP36" s="9">
        <f t="shared" si="57"/>
        <v>2.1480922806120888</v>
      </c>
      <c r="EQ36" s="9">
        <f t="shared" si="58"/>
        <v>2.0843749532179112</v>
      </c>
      <c r="ER36" s="9">
        <f t="shared" si="59"/>
        <v>2.1472169565014219</v>
      </c>
      <c r="ES36" s="9">
        <v>-1.4965642039114213E-3</v>
      </c>
      <c r="ET36" s="9">
        <v>-0.90836000102632686</v>
      </c>
      <c r="EU36" s="9">
        <v>-1.3954704929464823E-2</v>
      </c>
      <c r="EW36" s="9">
        <f t="shared" ca="1" si="60"/>
        <v>-0.54704721595437655</v>
      </c>
      <c r="EX36" s="9">
        <f t="shared" ca="1" si="60"/>
        <v>0.9816394358305961</v>
      </c>
      <c r="EY36" s="9">
        <f t="shared" ca="1" si="60"/>
        <v>0.14592970258879101</v>
      </c>
      <c r="EZ36" s="9">
        <f t="shared" ca="1" si="72"/>
        <v>1</v>
      </c>
      <c r="FA36" s="9">
        <f t="shared" ca="1" si="72"/>
        <v>2</v>
      </c>
      <c r="FB36" s="9">
        <f t="shared" ca="1" si="72"/>
        <v>2</v>
      </c>
    </row>
    <row r="37" spans="1:158" s="9" customFormat="1">
      <c r="A37" s="9">
        <v>17</v>
      </c>
      <c r="B37" s="9">
        <f t="shared" si="61"/>
        <v>10.3515625</v>
      </c>
      <c r="C37" s="9">
        <f t="shared" si="62"/>
        <v>0.12092937964470721</v>
      </c>
      <c r="D37" s="9">
        <f t="shared" si="63"/>
        <v>2.1537191535300821</v>
      </c>
      <c r="E37" s="9">
        <f t="shared" si="64"/>
        <v>7.045203835356928E-2</v>
      </c>
      <c r="H37" s="11">
        <v>0</v>
      </c>
      <c r="I37" s="29">
        <v>1.89E-3</v>
      </c>
      <c r="J37" s="9">
        <v>0</v>
      </c>
      <c r="K37" s="29">
        <v>6.076651</v>
      </c>
      <c r="L37" s="9">
        <v>0</v>
      </c>
      <c r="M37" s="29">
        <v>1.4134640000000001</v>
      </c>
      <c r="N37" s="9">
        <v>0</v>
      </c>
      <c r="O37" s="29">
        <v>8.2388200000000005</v>
      </c>
      <c r="P37" s="9">
        <v>0</v>
      </c>
      <c r="Q37" s="29">
        <v>2.0854309999999998</v>
      </c>
      <c r="R37" s="9">
        <v>0</v>
      </c>
      <c r="S37" s="29">
        <v>2.7063600000000001</v>
      </c>
      <c r="T37" s="9">
        <v>0</v>
      </c>
      <c r="U37" s="29">
        <v>1.4134640000000001</v>
      </c>
      <c r="V37" s="9">
        <v>0</v>
      </c>
      <c r="W37" s="29"/>
      <c r="X37" s="9">
        <v>0</v>
      </c>
      <c r="Y37" s="29">
        <v>2.60358</v>
      </c>
      <c r="Z37" s="9">
        <v>0</v>
      </c>
      <c r="AA37" s="9">
        <v>0</v>
      </c>
      <c r="AB37" s="9">
        <v>7.3987600000000002</v>
      </c>
      <c r="AC37" s="9">
        <v>0</v>
      </c>
      <c r="AD37" s="9">
        <v>4.1527399999999997</v>
      </c>
      <c r="AE37" s="9">
        <v>0</v>
      </c>
      <c r="AF37" s="9">
        <v>3.37941</v>
      </c>
      <c r="AG37" s="9">
        <v>0</v>
      </c>
      <c r="AJ37" s="9">
        <f t="shared" si="7"/>
        <v>-1.89E-3</v>
      </c>
      <c r="AK37" s="9">
        <f t="shared" si="8"/>
        <v>6.0747609999999996</v>
      </c>
      <c r="AL37" s="9">
        <f t="shared" si="9"/>
        <v>1.4115740000000001</v>
      </c>
      <c r="AM37" s="9">
        <f t="shared" si="10"/>
        <v>8.236930000000001</v>
      </c>
      <c r="AN37" s="9">
        <f t="shared" si="11"/>
        <v>2.0835409999999999</v>
      </c>
      <c r="AO37" s="9">
        <f t="shared" si="12"/>
        <v>2.7044700000000002</v>
      </c>
      <c r="AP37" s="9">
        <f t="shared" si="13"/>
        <v>1.4115740000000001</v>
      </c>
      <c r="AQ37" s="9" t="str">
        <f t="shared" si="14"/>
        <v/>
      </c>
      <c r="AR37" s="9">
        <f t="shared" si="15"/>
        <v>2.6016900000000001</v>
      </c>
      <c r="AS37" s="9">
        <f t="shared" si="16"/>
        <v>-1.89E-3</v>
      </c>
      <c r="AT37" s="9">
        <f t="shared" si="17"/>
        <v>7.3968699999999998</v>
      </c>
      <c r="AU37" s="9">
        <f t="shared" si="65"/>
        <v>4.1508499999999993</v>
      </c>
      <c r="AV37" s="9">
        <f t="shared" si="66"/>
        <v>3.3775200000000001</v>
      </c>
      <c r="AZ37" s="9">
        <f t="shared" si="18"/>
        <v>6.0747609999999996</v>
      </c>
      <c r="BA37" s="9">
        <f t="shared" si="19"/>
        <v>1.4115740000000001</v>
      </c>
      <c r="BB37" s="9" t="str">
        <f t="shared" si="20"/>
        <v/>
      </c>
      <c r="BC37" s="9" t="str">
        <f t="shared" si="21"/>
        <v/>
      </c>
      <c r="BD37" s="9" t="str">
        <f t="shared" si="22"/>
        <v/>
      </c>
      <c r="BE37" s="9" t="str">
        <f t="shared" si="23"/>
        <v/>
      </c>
      <c r="BF37" s="9" t="str">
        <f t="shared" si="24"/>
        <v/>
      </c>
      <c r="BG37" s="9" t="str">
        <f t="shared" si="25"/>
        <v/>
      </c>
      <c r="BJ37" s="9">
        <f t="shared" si="26"/>
        <v>2.1778191404508798</v>
      </c>
      <c r="BK37" s="9">
        <f t="shared" si="27"/>
        <v>2.1433980013794272</v>
      </c>
      <c r="BL37" s="9" t="str">
        <f t="shared" si="28"/>
        <v/>
      </c>
      <c r="BM37" s="9" t="str">
        <f t="shared" si="29"/>
        <v/>
      </c>
      <c r="BN37" s="9" t="str">
        <f t="shared" si="30"/>
        <v/>
      </c>
      <c r="BO37" s="9" t="str">
        <f t="shared" si="31"/>
        <v/>
      </c>
      <c r="BP37" s="9" t="str">
        <f t="shared" si="32"/>
        <v/>
      </c>
      <c r="BQ37" s="9" t="str">
        <f t="shared" si="33"/>
        <v/>
      </c>
      <c r="BT37" s="9">
        <f t="shared" si="34"/>
        <v>5.5368536172681997E-2</v>
      </c>
      <c r="BU37" s="9">
        <f t="shared" si="35"/>
        <v>0.12928605044357294</v>
      </c>
      <c r="BV37" s="9">
        <f t="shared" si="36"/>
        <v>0</v>
      </c>
      <c r="BW37" s="9">
        <f t="shared" si="37"/>
        <v>0</v>
      </c>
      <c r="BX37" s="9">
        <f t="shared" si="38"/>
        <v>0</v>
      </c>
      <c r="BY37" s="9">
        <f t="shared" si="39"/>
        <v>0</v>
      </c>
      <c r="BZ37" s="9">
        <f t="shared" si="40"/>
        <v>0</v>
      </c>
      <c r="CA37" s="9">
        <f t="shared" si="41"/>
        <v>0</v>
      </c>
      <c r="CD37" s="9">
        <f t="shared" si="67"/>
        <v>0.18465458661625495</v>
      </c>
      <c r="CE37" s="9">
        <f t="shared" si="67"/>
        <v>0.12928605044357294</v>
      </c>
      <c r="CF37" s="9">
        <f t="shared" si="67"/>
        <v>0</v>
      </c>
      <c r="CG37" s="9">
        <f t="shared" si="67"/>
        <v>0</v>
      </c>
      <c r="CH37" s="9">
        <f t="shared" si="67"/>
        <v>0</v>
      </c>
      <c r="CI37" s="9">
        <f t="shared" si="67"/>
        <v>0</v>
      </c>
      <c r="CJ37" s="9" t="str">
        <f t="shared" si="67"/>
        <v/>
      </c>
      <c r="CM37" s="9">
        <f t="shared" si="43"/>
        <v>2.1537191535300821</v>
      </c>
      <c r="CN37" s="9">
        <f t="shared" si="43"/>
        <v>2.1433980013794272</v>
      </c>
      <c r="CO37" s="9" t="str">
        <f t="shared" si="43"/>
        <v/>
      </c>
      <c r="CP37" s="9" t="str">
        <f t="shared" si="43"/>
        <v/>
      </c>
      <c r="CQ37" s="9" t="str">
        <f t="shared" si="43"/>
        <v/>
      </c>
      <c r="CR37" s="9" t="str">
        <f t="shared" si="43"/>
        <v/>
      </c>
      <c r="CS37" s="9" t="str">
        <f t="shared" si="43"/>
        <v/>
      </c>
      <c r="CV37" s="9">
        <f t="shared" si="68"/>
        <v>2.1537191535300821</v>
      </c>
      <c r="CW37" s="9" t="str">
        <f t="shared" si="68"/>
        <v/>
      </c>
      <c r="CX37" s="9" t="str">
        <f t="shared" si="68"/>
        <v/>
      </c>
      <c r="CY37" s="9" t="str">
        <f t="shared" si="68"/>
        <v/>
      </c>
      <c r="CZ37" s="9" t="str">
        <f t="shared" si="68"/>
        <v/>
      </c>
      <c r="DA37" s="9" t="str">
        <f t="shared" si="68"/>
        <v/>
      </c>
      <c r="DB37" s="9" t="str">
        <f t="shared" si="68"/>
        <v/>
      </c>
      <c r="DD37" s="9">
        <f t="shared" si="45"/>
        <v>2.1537191535300821</v>
      </c>
      <c r="DJ37" s="9">
        <f t="shared" si="46"/>
        <v>0.12206202844110609</v>
      </c>
      <c r="DK37" s="9">
        <f t="shared" si="47"/>
        <v>4.834934751237345E-2</v>
      </c>
      <c r="DL37" s="9" t="str">
        <f t="shared" si="48"/>
        <v/>
      </c>
      <c r="DM37" s="9" t="str">
        <f t="shared" si="49"/>
        <v/>
      </c>
      <c r="DN37" s="9" t="str">
        <f t="shared" si="50"/>
        <v/>
      </c>
      <c r="DO37" s="9" t="str">
        <f t="shared" si="51"/>
        <v/>
      </c>
      <c r="DP37" s="9" t="str">
        <f t="shared" si="52"/>
        <v/>
      </c>
      <c r="DQ37" s="9" t="str">
        <f t="shared" si="53"/>
        <v/>
      </c>
      <c r="DR37" s="9" t="str">
        <f t="shared" si="54"/>
        <v/>
      </c>
      <c r="DV37" s="9">
        <f t="shared" si="69"/>
        <v>7.045203835356928E-2</v>
      </c>
      <c r="DW37" s="9">
        <f t="shared" si="69"/>
        <v>4.834934751237345E-2</v>
      </c>
      <c r="DX37" s="9" t="str">
        <f t="shared" si="69"/>
        <v/>
      </c>
      <c r="DY37" s="9" t="str">
        <f t="shared" si="69"/>
        <v/>
      </c>
      <c r="DZ37" s="9" t="str">
        <f t="shared" si="69"/>
        <v/>
      </c>
      <c r="EA37" s="9" t="str">
        <f t="shared" si="69"/>
        <v/>
      </c>
      <c r="EB37" s="9" t="str">
        <f t="shared" si="69"/>
        <v/>
      </c>
      <c r="EF37" s="9">
        <f t="shared" si="70"/>
        <v>7.045203835356928E-2</v>
      </c>
      <c r="EG37" s="9" t="str">
        <f t="shared" si="70"/>
        <v/>
      </c>
      <c r="EH37" s="9" t="str">
        <f t="shared" si="70"/>
        <v/>
      </c>
      <c r="EI37" s="9" t="str">
        <f t="shared" si="70"/>
        <v/>
      </c>
      <c r="EJ37" s="9" t="str">
        <f t="shared" si="70"/>
        <v/>
      </c>
      <c r="EK37" s="9" t="str">
        <f t="shared" si="70"/>
        <v/>
      </c>
      <c r="EL37" s="9" t="str">
        <f t="shared" si="70"/>
        <v/>
      </c>
      <c r="EN37" s="9">
        <f t="shared" si="71"/>
        <v>7.045203835356928E-2</v>
      </c>
      <c r="EP37" s="9">
        <f t="shared" si="57"/>
        <v>2.1254387593626811</v>
      </c>
      <c r="EQ37" s="9">
        <f t="shared" si="58"/>
        <v>2.170205297897764</v>
      </c>
      <c r="ER37" s="9">
        <f t="shared" si="59"/>
        <v>2.1949171292471412</v>
      </c>
      <c r="ES37" s="9">
        <v>-0.40141342718110407</v>
      </c>
      <c r="ET37" s="9">
        <v>0.23400521479512826</v>
      </c>
      <c r="EU37" s="9">
        <v>0.58476627049885754</v>
      </c>
      <c r="EW37" s="9">
        <f t="shared" ca="1" si="60"/>
        <v>0.63110702705951383</v>
      </c>
      <c r="EX37" s="9">
        <f t="shared" ca="1" si="60"/>
        <v>0.83590494012442551</v>
      </c>
      <c r="EY37" s="9">
        <f t="shared" ca="1" si="60"/>
        <v>0.35235620576372295</v>
      </c>
      <c r="EZ37" s="9">
        <f t="shared" ca="1" si="72"/>
        <v>2</v>
      </c>
      <c r="FA37" s="9">
        <f t="shared" ca="1" si="72"/>
        <v>2</v>
      </c>
      <c r="FB37" s="9">
        <f t="shared" ca="1" si="72"/>
        <v>2</v>
      </c>
    </row>
    <row r="38" spans="1:158" s="9" customFormat="1">
      <c r="A38" s="9">
        <v>18</v>
      </c>
      <c r="B38" s="9">
        <f t="shared" si="61"/>
        <v>10.5546875</v>
      </c>
      <c r="C38" s="9">
        <f t="shared" si="62"/>
        <v>0.12092937964470721</v>
      </c>
      <c r="D38" s="9">
        <f t="shared" si="63"/>
        <v>2.1516892217360479</v>
      </c>
      <c r="E38" s="9">
        <f t="shared" si="64"/>
        <v>6.9751769810531467E-2</v>
      </c>
      <c r="H38" s="11">
        <v>0</v>
      </c>
      <c r="I38" s="29">
        <v>2.5760000000000002E-3</v>
      </c>
      <c r="J38" s="9">
        <v>0</v>
      </c>
      <c r="K38" s="29">
        <v>6.078201</v>
      </c>
      <c r="L38" s="9">
        <v>0</v>
      </c>
      <c r="M38" s="29">
        <v>1.413689</v>
      </c>
      <c r="N38" s="9">
        <v>0</v>
      </c>
      <c r="O38" s="29">
        <v>8.2411110000000001</v>
      </c>
      <c r="P38" s="9">
        <v>0</v>
      </c>
      <c r="Q38" s="29">
        <v>2.0863299999999998</v>
      </c>
      <c r="R38" s="9">
        <v>0</v>
      </c>
      <c r="S38" s="29">
        <v>2.7082600000000001</v>
      </c>
      <c r="T38" s="9">
        <v>0</v>
      </c>
      <c r="U38" s="29">
        <v>1.413689</v>
      </c>
      <c r="V38" s="9">
        <v>0</v>
      </c>
      <c r="W38" s="29"/>
      <c r="X38" s="9">
        <v>0</v>
      </c>
      <c r="Y38" s="29">
        <v>2.6042200000000002</v>
      </c>
      <c r="Z38" s="9">
        <v>0</v>
      </c>
      <c r="AA38" s="9">
        <v>0</v>
      </c>
      <c r="AB38" s="9">
        <v>7.39656</v>
      </c>
      <c r="AC38" s="9">
        <v>0</v>
      </c>
      <c r="AD38" s="9">
        <v>4.1514699999999998</v>
      </c>
      <c r="AE38" s="9">
        <v>0</v>
      </c>
      <c r="AF38" s="9">
        <v>3.3782800000000002</v>
      </c>
      <c r="AG38" s="9">
        <v>0</v>
      </c>
      <c r="AJ38" s="9">
        <f t="shared" si="7"/>
        <v>-2.5760000000000002E-3</v>
      </c>
      <c r="AK38" s="9">
        <f t="shared" si="8"/>
        <v>6.0756249999999996</v>
      </c>
      <c r="AL38" s="9">
        <f t="shared" si="9"/>
        <v>1.4111130000000001</v>
      </c>
      <c r="AM38" s="9">
        <f t="shared" si="10"/>
        <v>8.2385350000000006</v>
      </c>
      <c r="AN38" s="9">
        <f t="shared" si="11"/>
        <v>2.0837539999999999</v>
      </c>
      <c r="AO38" s="9">
        <f t="shared" si="12"/>
        <v>2.7056840000000002</v>
      </c>
      <c r="AP38" s="9">
        <f t="shared" si="13"/>
        <v>1.4111130000000001</v>
      </c>
      <c r="AQ38" s="9" t="str">
        <f t="shared" si="14"/>
        <v/>
      </c>
      <c r="AR38" s="9">
        <f t="shared" si="15"/>
        <v>2.6016440000000003</v>
      </c>
      <c r="AS38" s="9">
        <f t="shared" si="16"/>
        <v>-2.5760000000000002E-3</v>
      </c>
      <c r="AT38" s="9">
        <f t="shared" si="17"/>
        <v>7.3939839999999997</v>
      </c>
      <c r="AU38" s="9">
        <f t="shared" si="65"/>
        <v>4.1488939999999994</v>
      </c>
      <c r="AV38" s="9">
        <f t="shared" si="66"/>
        <v>3.3757040000000003</v>
      </c>
      <c r="AZ38" s="9">
        <f t="shared" si="18"/>
        <v>6.0756249999999996</v>
      </c>
      <c r="BA38" s="9">
        <f t="shared" si="19"/>
        <v>1.4111130000000001</v>
      </c>
      <c r="BB38" s="9" t="str">
        <f t="shared" si="20"/>
        <v/>
      </c>
      <c r="BC38" s="9" t="str">
        <f t="shared" si="21"/>
        <v/>
      </c>
      <c r="BD38" s="9" t="str">
        <f t="shared" si="22"/>
        <v/>
      </c>
      <c r="BE38" s="9" t="str">
        <f t="shared" si="23"/>
        <v/>
      </c>
      <c r="BF38" s="9" t="str">
        <f t="shared" si="24"/>
        <v/>
      </c>
      <c r="BG38" s="9" t="str">
        <f t="shared" si="25"/>
        <v/>
      </c>
      <c r="BJ38" s="9">
        <f t="shared" si="26"/>
        <v>2.1624333095080557</v>
      </c>
      <c r="BK38" s="9">
        <f t="shared" si="27"/>
        <v>2.1469617973970512</v>
      </c>
      <c r="BL38" s="9" t="str">
        <f t="shared" si="28"/>
        <v/>
      </c>
      <c r="BM38" s="9" t="str">
        <f t="shared" si="29"/>
        <v/>
      </c>
      <c r="BN38" s="9" t="str">
        <f t="shared" si="30"/>
        <v/>
      </c>
      <c r="BO38" s="9" t="str">
        <f t="shared" si="31"/>
        <v/>
      </c>
      <c r="BP38" s="9" t="str">
        <f t="shared" si="32"/>
        <v/>
      </c>
      <c r="BQ38" s="9" t="str">
        <f t="shared" si="33"/>
        <v/>
      </c>
      <c r="BT38" s="9">
        <f t="shared" si="34"/>
        <v>5.6947820597359422E-2</v>
      </c>
      <c r="BU38" s="9">
        <f t="shared" si="35"/>
        <v>0.12942616085367012</v>
      </c>
      <c r="BV38" s="9">
        <f t="shared" si="36"/>
        <v>0</v>
      </c>
      <c r="BW38" s="9">
        <f t="shared" si="37"/>
        <v>0</v>
      </c>
      <c r="BX38" s="9">
        <f t="shared" si="38"/>
        <v>0</v>
      </c>
      <c r="BY38" s="9">
        <f t="shared" si="39"/>
        <v>0</v>
      </c>
      <c r="BZ38" s="9">
        <f t="shared" si="40"/>
        <v>0</v>
      </c>
      <c r="CA38" s="9">
        <f t="shared" si="41"/>
        <v>0</v>
      </c>
      <c r="CD38" s="9">
        <f t="shared" si="67"/>
        <v>0.18637398145102954</v>
      </c>
      <c r="CE38" s="9">
        <f t="shared" si="67"/>
        <v>0.12942616085367012</v>
      </c>
      <c r="CF38" s="9">
        <f t="shared" si="67"/>
        <v>0</v>
      </c>
      <c r="CG38" s="9">
        <f t="shared" si="67"/>
        <v>0</v>
      </c>
      <c r="CH38" s="9">
        <f t="shared" si="67"/>
        <v>0</v>
      </c>
      <c r="CI38" s="9">
        <f t="shared" si="67"/>
        <v>0</v>
      </c>
      <c r="CJ38" s="9" t="str">
        <f t="shared" si="67"/>
        <v/>
      </c>
      <c r="CM38" s="9">
        <f t="shared" si="43"/>
        <v>2.1516892217360479</v>
      </c>
      <c r="CN38" s="9">
        <f t="shared" si="43"/>
        <v>2.1469617973970512</v>
      </c>
      <c r="CO38" s="9" t="str">
        <f t="shared" si="43"/>
        <v/>
      </c>
      <c r="CP38" s="9" t="str">
        <f t="shared" si="43"/>
        <v/>
      </c>
      <c r="CQ38" s="9" t="str">
        <f t="shared" si="43"/>
        <v/>
      </c>
      <c r="CR38" s="9" t="str">
        <f t="shared" si="43"/>
        <v/>
      </c>
      <c r="CS38" s="9" t="str">
        <f t="shared" si="43"/>
        <v/>
      </c>
      <c r="CV38" s="9">
        <f t="shared" si="68"/>
        <v>2.1516892217360479</v>
      </c>
      <c r="CW38" s="9" t="str">
        <f t="shared" si="68"/>
        <v/>
      </c>
      <c r="CX38" s="9" t="str">
        <f t="shared" si="68"/>
        <v/>
      </c>
      <c r="CY38" s="9" t="str">
        <f t="shared" si="68"/>
        <v/>
      </c>
      <c r="CZ38" s="9" t="str">
        <f t="shared" si="68"/>
        <v/>
      </c>
      <c r="DA38" s="9" t="str">
        <f t="shared" si="68"/>
        <v/>
      </c>
      <c r="DB38" s="9" t="str">
        <f t="shared" si="68"/>
        <v/>
      </c>
      <c r="DD38" s="9">
        <f t="shared" si="45"/>
        <v>2.1516892217360479</v>
      </c>
      <c r="DJ38" s="9">
        <f t="shared" si="46"/>
        <v>0.11852685811709793</v>
      </c>
      <c r="DK38" s="9">
        <f t="shared" si="47"/>
        <v>4.8290614197307964E-2</v>
      </c>
      <c r="DL38" s="9" t="str">
        <f t="shared" si="48"/>
        <v/>
      </c>
      <c r="DM38" s="9" t="str">
        <f t="shared" si="49"/>
        <v/>
      </c>
      <c r="DN38" s="9" t="str">
        <f t="shared" si="50"/>
        <v/>
      </c>
      <c r="DO38" s="9" t="str">
        <f t="shared" si="51"/>
        <v/>
      </c>
      <c r="DP38" s="9" t="str">
        <f t="shared" si="52"/>
        <v/>
      </c>
      <c r="DQ38" s="9" t="str">
        <f t="shared" si="53"/>
        <v/>
      </c>
      <c r="DR38" s="9" t="str">
        <f t="shared" si="54"/>
        <v/>
      </c>
      <c r="DV38" s="9">
        <f t="shared" si="69"/>
        <v>6.9751769810531467E-2</v>
      </c>
      <c r="DW38" s="9">
        <f t="shared" si="69"/>
        <v>4.8290614197307964E-2</v>
      </c>
      <c r="DX38" s="9" t="str">
        <f t="shared" si="69"/>
        <v/>
      </c>
      <c r="DY38" s="9" t="str">
        <f t="shared" si="69"/>
        <v/>
      </c>
      <c r="DZ38" s="9" t="str">
        <f t="shared" si="69"/>
        <v/>
      </c>
      <c r="EA38" s="9" t="str">
        <f t="shared" si="69"/>
        <v/>
      </c>
      <c r="EB38" s="9" t="str">
        <f t="shared" si="69"/>
        <v/>
      </c>
      <c r="EF38" s="9">
        <f t="shared" si="70"/>
        <v>6.9751769810531467E-2</v>
      </c>
      <c r="EG38" s="9" t="str">
        <f t="shared" si="70"/>
        <v/>
      </c>
      <c r="EH38" s="9" t="str">
        <f t="shared" si="70"/>
        <v/>
      </c>
      <c r="EI38" s="9" t="str">
        <f t="shared" si="70"/>
        <v/>
      </c>
      <c r="EJ38" s="9" t="str">
        <f t="shared" si="70"/>
        <v/>
      </c>
      <c r="EK38" s="9" t="str">
        <f t="shared" si="70"/>
        <v/>
      </c>
      <c r="EL38" s="9" t="str">
        <f t="shared" si="70"/>
        <v/>
      </c>
      <c r="EN38" s="9">
        <f t="shared" si="71"/>
        <v>6.9751769810531467E-2</v>
      </c>
      <c r="EP38" s="9">
        <f t="shared" si="57"/>
        <v>2.1999297787306213</v>
      </c>
      <c r="EQ38" s="9">
        <f t="shared" si="58"/>
        <v>2.1582190861681374</v>
      </c>
      <c r="ER38" s="9">
        <f t="shared" si="59"/>
        <v>2.1824833774412542</v>
      </c>
      <c r="ES38" s="9">
        <v>0.69160334032541981</v>
      </c>
      <c r="ET38" s="9">
        <v>9.361575268737754E-2</v>
      </c>
      <c r="EU38" s="9">
        <v>0.44148206975755877</v>
      </c>
      <c r="EW38" s="9">
        <f t="shared" ca="1" si="60"/>
        <v>-0.54716323436525927</v>
      </c>
      <c r="EX38" s="9">
        <f t="shared" ca="1" si="60"/>
        <v>-0.35695576930591943</v>
      </c>
      <c r="EY38" s="9">
        <f t="shared" ca="1" si="60"/>
        <v>-0.29390654199658983</v>
      </c>
      <c r="EZ38" s="9">
        <f t="shared" ca="1" si="72"/>
        <v>1</v>
      </c>
      <c r="FA38" s="9">
        <f t="shared" ca="1" si="72"/>
        <v>1</v>
      </c>
      <c r="FB38" s="9">
        <f t="shared" ca="1" si="72"/>
        <v>1</v>
      </c>
    </row>
    <row r="39" spans="1:158" s="9" customFormat="1">
      <c r="A39" s="9">
        <v>19</v>
      </c>
      <c r="B39" s="9">
        <f t="shared" si="61"/>
        <v>10.7578125</v>
      </c>
      <c r="C39" s="9">
        <f t="shared" si="62"/>
        <v>0.12092937964470721</v>
      </c>
      <c r="D39" s="9">
        <f t="shared" si="63"/>
        <v>2.1632501912605169</v>
      </c>
      <c r="E39" s="9">
        <f t="shared" si="64"/>
        <v>7.0771996638390969E-2</v>
      </c>
      <c r="H39" s="11">
        <v>0</v>
      </c>
      <c r="I39" s="29">
        <v>3.9290000000000002E-3</v>
      </c>
      <c r="J39" s="9">
        <v>0</v>
      </c>
      <c r="K39" s="29">
        <v>6.0780779999999996</v>
      </c>
      <c r="L39" s="9">
        <v>0</v>
      </c>
      <c r="M39" s="29">
        <v>1.4143269999999999</v>
      </c>
      <c r="N39" s="9">
        <v>0</v>
      </c>
      <c r="O39" s="29">
        <v>8.2404399999999995</v>
      </c>
      <c r="P39" s="9">
        <v>0</v>
      </c>
      <c r="Q39" s="29">
        <v>2.0873110000000001</v>
      </c>
      <c r="R39" s="9">
        <v>0</v>
      </c>
      <c r="S39" s="29">
        <v>2.7090399999999999</v>
      </c>
      <c r="T39" s="9">
        <v>0</v>
      </c>
      <c r="U39" s="29">
        <v>1.4143269999999999</v>
      </c>
      <c r="V39" s="9">
        <v>0</v>
      </c>
      <c r="W39" s="29"/>
      <c r="X39" s="9">
        <v>0</v>
      </c>
      <c r="Y39" s="29">
        <v>2.6014499999999998</v>
      </c>
      <c r="Z39" s="9">
        <v>0</v>
      </c>
      <c r="AA39" s="9">
        <v>0</v>
      </c>
      <c r="AB39" s="9">
        <v>7.3963200000000002</v>
      </c>
      <c r="AC39" s="9">
        <v>0</v>
      </c>
      <c r="AD39" s="9">
        <v>4.1506299999999996</v>
      </c>
      <c r="AE39" s="9">
        <v>0</v>
      </c>
      <c r="AF39" s="9">
        <v>3.3778999999999999</v>
      </c>
      <c r="AG39" s="9">
        <v>0</v>
      </c>
      <c r="AJ39" s="9">
        <f t="shared" si="7"/>
        <v>-3.9290000000000002E-3</v>
      </c>
      <c r="AK39" s="9">
        <f t="shared" si="8"/>
        <v>6.0741489999999994</v>
      </c>
      <c r="AL39" s="9">
        <f t="shared" si="9"/>
        <v>1.4103979999999998</v>
      </c>
      <c r="AM39" s="9">
        <f t="shared" si="10"/>
        <v>8.2365110000000001</v>
      </c>
      <c r="AN39" s="9">
        <f t="shared" si="11"/>
        <v>2.0833820000000003</v>
      </c>
      <c r="AO39" s="9">
        <f t="shared" si="12"/>
        <v>2.705111</v>
      </c>
      <c r="AP39" s="9">
        <f t="shared" si="13"/>
        <v>1.4103979999999998</v>
      </c>
      <c r="AQ39" s="9" t="str">
        <f t="shared" si="14"/>
        <v/>
      </c>
      <c r="AR39" s="9">
        <f t="shared" si="15"/>
        <v>2.597521</v>
      </c>
      <c r="AS39" s="9">
        <f t="shared" si="16"/>
        <v>-3.9290000000000002E-3</v>
      </c>
      <c r="AT39" s="9">
        <f t="shared" si="17"/>
        <v>7.3923909999999999</v>
      </c>
      <c r="AU39" s="9">
        <f t="shared" si="65"/>
        <v>4.1467009999999993</v>
      </c>
      <c r="AV39" s="9">
        <f t="shared" si="66"/>
        <v>3.3739710000000001</v>
      </c>
      <c r="AZ39" s="9">
        <f t="shared" si="18"/>
        <v>6.0741489999999994</v>
      </c>
      <c r="BA39" s="9">
        <f t="shared" si="19"/>
        <v>1.4103979999999998</v>
      </c>
      <c r="BB39" s="9" t="str">
        <f t="shared" si="20"/>
        <v/>
      </c>
      <c r="BC39" s="9" t="str">
        <f t="shared" si="21"/>
        <v/>
      </c>
      <c r="BD39" s="9" t="str">
        <f t="shared" si="22"/>
        <v/>
      </c>
      <c r="BE39" s="9" t="str">
        <f t="shared" si="23"/>
        <v/>
      </c>
      <c r="BF39" s="9" t="str">
        <f t="shared" si="24"/>
        <v/>
      </c>
      <c r="BG39" s="9" t="str">
        <f t="shared" si="25"/>
        <v/>
      </c>
      <c r="BJ39" s="9">
        <f t="shared" si="26"/>
        <v>2.1889862331879195</v>
      </c>
      <c r="BK39" s="9">
        <f t="shared" si="27"/>
        <v>2.1524816940027001</v>
      </c>
      <c r="BL39" s="9" t="str">
        <f t="shared" si="28"/>
        <v/>
      </c>
      <c r="BM39" s="9" t="str">
        <f t="shared" si="29"/>
        <v/>
      </c>
      <c r="BN39" s="9" t="str">
        <f t="shared" si="30"/>
        <v/>
      </c>
      <c r="BO39" s="9" t="str">
        <f t="shared" si="31"/>
        <v/>
      </c>
      <c r="BP39" s="9" t="str">
        <f t="shared" si="32"/>
        <v/>
      </c>
      <c r="BQ39" s="9" t="str">
        <f t="shared" si="33"/>
        <v/>
      </c>
      <c r="BT39" s="9">
        <f t="shared" si="34"/>
        <v>5.4241991789815487E-2</v>
      </c>
      <c r="BU39" s="9">
        <f t="shared" si="35"/>
        <v>0.12963500305627179</v>
      </c>
      <c r="BV39" s="9">
        <f t="shared" si="36"/>
        <v>0</v>
      </c>
      <c r="BW39" s="9">
        <f t="shared" si="37"/>
        <v>0</v>
      </c>
      <c r="BX39" s="9">
        <f t="shared" si="38"/>
        <v>0</v>
      </c>
      <c r="BY39" s="9">
        <f t="shared" si="39"/>
        <v>0</v>
      </c>
      <c r="BZ39" s="9">
        <f t="shared" si="40"/>
        <v>0</v>
      </c>
      <c r="CA39" s="9">
        <f t="shared" si="41"/>
        <v>0</v>
      </c>
      <c r="CD39" s="9">
        <f t="shared" si="67"/>
        <v>0.18387699484608727</v>
      </c>
      <c r="CE39" s="9">
        <f t="shared" si="67"/>
        <v>0.12963500305627179</v>
      </c>
      <c r="CF39" s="9">
        <f t="shared" si="67"/>
        <v>0</v>
      </c>
      <c r="CG39" s="9">
        <f t="shared" si="67"/>
        <v>0</v>
      </c>
      <c r="CH39" s="9">
        <f t="shared" si="67"/>
        <v>0</v>
      </c>
      <c r="CI39" s="9">
        <f t="shared" si="67"/>
        <v>0</v>
      </c>
      <c r="CJ39" s="9" t="str">
        <f t="shared" si="67"/>
        <v/>
      </c>
      <c r="CM39" s="9">
        <f t="shared" si="43"/>
        <v>2.1632501912605169</v>
      </c>
      <c r="CN39" s="9">
        <f t="shared" si="43"/>
        <v>2.1524816940027001</v>
      </c>
      <c r="CO39" s="9" t="str">
        <f t="shared" si="43"/>
        <v/>
      </c>
      <c r="CP39" s="9" t="str">
        <f t="shared" si="43"/>
        <v/>
      </c>
      <c r="CQ39" s="9" t="str">
        <f t="shared" si="43"/>
        <v/>
      </c>
      <c r="CR39" s="9" t="str">
        <f t="shared" si="43"/>
        <v/>
      </c>
      <c r="CS39" s="9" t="str">
        <f t="shared" si="43"/>
        <v/>
      </c>
      <c r="CV39" s="9">
        <f t="shared" si="68"/>
        <v>2.1632501912605169</v>
      </c>
      <c r="CW39" s="9" t="str">
        <f t="shared" si="68"/>
        <v/>
      </c>
      <c r="CX39" s="9" t="str">
        <f t="shared" si="68"/>
        <v/>
      </c>
      <c r="CY39" s="9" t="str">
        <f t="shared" si="68"/>
        <v/>
      </c>
      <c r="CZ39" s="9" t="str">
        <f t="shared" si="68"/>
        <v/>
      </c>
      <c r="DA39" s="9" t="str">
        <f t="shared" si="68"/>
        <v/>
      </c>
      <c r="DB39" s="9" t="str">
        <f t="shared" si="68"/>
        <v/>
      </c>
      <c r="DD39" s="9">
        <f t="shared" si="45"/>
        <v>2.1632501912605169</v>
      </c>
      <c r="DJ39" s="9">
        <f t="shared" si="46"/>
        <v>0.12470976859154378</v>
      </c>
      <c r="DK39" s="9">
        <f t="shared" si="47"/>
        <v>4.8203306743934964E-2</v>
      </c>
      <c r="DL39" s="9" t="str">
        <f t="shared" si="48"/>
        <v/>
      </c>
      <c r="DM39" s="9" t="str">
        <f t="shared" si="49"/>
        <v/>
      </c>
      <c r="DN39" s="9" t="str">
        <f t="shared" si="50"/>
        <v/>
      </c>
      <c r="DO39" s="9" t="str">
        <f t="shared" si="51"/>
        <v/>
      </c>
      <c r="DP39" s="9" t="str">
        <f t="shared" si="52"/>
        <v/>
      </c>
      <c r="DQ39" s="9" t="str">
        <f t="shared" si="53"/>
        <v/>
      </c>
      <c r="DR39" s="9" t="str">
        <f t="shared" si="54"/>
        <v/>
      </c>
      <c r="DV39" s="9">
        <f t="shared" si="69"/>
        <v>7.0771996638390969E-2</v>
      </c>
      <c r="DW39" s="9">
        <f t="shared" si="69"/>
        <v>4.8203306743934964E-2</v>
      </c>
      <c r="DX39" s="9" t="str">
        <f t="shared" si="69"/>
        <v/>
      </c>
      <c r="DY39" s="9" t="str">
        <f t="shared" si="69"/>
        <v/>
      </c>
      <c r="DZ39" s="9" t="str">
        <f t="shared" si="69"/>
        <v/>
      </c>
      <c r="EA39" s="9" t="str">
        <f t="shared" si="69"/>
        <v/>
      </c>
      <c r="EB39" s="9" t="str">
        <f t="shared" si="69"/>
        <v/>
      </c>
      <c r="EF39" s="9">
        <f t="shared" si="70"/>
        <v>7.0771996638390969E-2</v>
      </c>
      <c r="EG39" s="9" t="str">
        <f t="shared" si="70"/>
        <v/>
      </c>
      <c r="EH39" s="9" t="str">
        <f t="shared" si="70"/>
        <v/>
      </c>
      <c r="EI39" s="9" t="str">
        <f t="shared" si="70"/>
        <v/>
      </c>
      <c r="EJ39" s="9" t="str">
        <f t="shared" si="70"/>
        <v/>
      </c>
      <c r="EK39" s="9" t="str">
        <f t="shared" si="70"/>
        <v/>
      </c>
      <c r="EL39" s="9" t="str">
        <f t="shared" si="70"/>
        <v/>
      </c>
      <c r="EN39" s="9">
        <f t="shared" si="71"/>
        <v>7.0771996638390969E-2</v>
      </c>
      <c r="EP39" s="9">
        <f t="shared" si="57"/>
        <v>2.1792067671708795</v>
      </c>
      <c r="EQ39" s="9">
        <f t="shared" si="58"/>
        <v>2.099561785480724</v>
      </c>
      <c r="ER39" s="9">
        <f t="shared" si="59"/>
        <v>2.0988811126658997</v>
      </c>
      <c r="ES39" s="9">
        <v>0.22546454343930211</v>
      </c>
      <c r="ET39" s="9">
        <v>-0.89990969316873115</v>
      </c>
      <c r="EU39" s="9">
        <v>-0.90952752009400861</v>
      </c>
      <c r="EW39" s="9">
        <f t="shared" ca="1" si="60"/>
        <v>-0.28888768333892167</v>
      </c>
      <c r="EX39" s="9">
        <f t="shared" ca="1" si="60"/>
        <v>0.77496002840214451</v>
      </c>
      <c r="EY39" s="9">
        <f t="shared" ca="1" si="60"/>
        <v>0.33051422075414305</v>
      </c>
      <c r="EZ39" s="9">
        <f t="shared" ca="1" si="72"/>
        <v>1</v>
      </c>
      <c r="FA39" s="9">
        <f t="shared" ca="1" si="72"/>
        <v>2</v>
      </c>
      <c r="FB39" s="9">
        <f t="shared" ca="1" si="72"/>
        <v>2</v>
      </c>
    </row>
    <row r="40" spans="1:158">
      <c r="A40">
        <v>20</v>
      </c>
      <c r="B40">
        <f t="shared" si="61"/>
        <v>10.9609375</v>
      </c>
      <c r="C40" s="5">
        <f t="shared" si="62"/>
        <v>0.12092937964470721</v>
      </c>
      <c r="D40">
        <f t="shared" si="63"/>
        <v>2.1714818043289132</v>
      </c>
      <c r="E40">
        <f t="shared" si="64"/>
        <v>7.113891699474971E-2</v>
      </c>
      <c r="H40">
        <v>0</v>
      </c>
      <c r="I40" s="5">
        <v>4.3090000000000003E-3</v>
      </c>
      <c r="J40">
        <v>0</v>
      </c>
      <c r="K40" s="5">
        <v>6.0778429999999997</v>
      </c>
      <c r="L40">
        <v>0</v>
      </c>
      <c r="M40" s="5">
        <v>1.413778</v>
      </c>
      <c r="N40">
        <v>0</v>
      </c>
      <c r="O40" s="5">
        <v>8.2407229999999991</v>
      </c>
      <c r="P40">
        <v>0</v>
      </c>
      <c r="Q40" s="5">
        <v>2.0872869999999999</v>
      </c>
      <c r="R40">
        <v>0</v>
      </c>
      <c r="S40" s="5">
        <v>2.7089300000000001</v>
      </c>
      <c r="T40">
        <v>0</v>
      </c>
      <c r="U40" s="5">
        <v>1.413778</v>
      </c>
      <c r="V40">
        <v>0</v>
      </c>
      <c r="W40" s="5">
        <v>3.7786270000000002</v>
      </c>
      <c r="X40">
        <v>0</v>
      </c>
      <c r="Y40" s="5">
        <v>2.6045500000000001</v>
      </c>
      <c r="Z40">
        <v>0</v>
      </c>
      <c r="AA40">
        <v>0</v>
      </c>
      <c r="AB40">
        <v>7.3962500000000002</v>
      </c>
      <c r="AC40">
        <v>0</v>
      </c>
      <c r="AD40">
        <v>4.1494200000000001</v>
      </c>
      <c r="AE40">
        <v>0</v>
      </c>
      <c r="AF40">
        <v>3.3777200000000001</v>
      </c>
      <c r="AG40">
        <v>0</v>
      </c>
      <c r="AJ40">
        <f t="shared" si="7"/>
        <v>-4.3090000000000003E-3</v>
      </c>
      <c r="AK40">
        <f t="shared" si="8"/>
        <v>6.0735339999999995</v>
      </c>
      <c r="AL40">
        <f t="shared" si="9"/>
        <v>1.4094690000000001</v>
      </c>
      <c r="AM40">
        <f t="shared" si="10"/>
        <v>8.2364139999999999</v>
      </c>
      <c r="AN40">
        <f t="shared" si="11"/>
        <v>2.0829779999999998</v>
      </c>
      <c r="AO40">
        <f t="shared" si="12"/>
        <v>2.7046209999999999</v>
      </c>
      <c r="AP40">
        <f t="shared" si="13"/>
        <v>1.4094690000000001</v>
      </c>
      <c r="AQ40">
        <f t="shared" si="14"/>
        <v>3.7743180000000001</v>
      </c>
      <c r="AR40">
        <f t="shared" si="15"/>
        <v>2.600241</v>
      </c>
      <c r="AS40">
        <f t="shared" si="16"/>
        <v>-4.3090000000000003E-3</v>
      </c>
      <c r="AT40">
        <f t="shared" si="17"/>
        <v>7.3919410000000001</v>
      </c>
      <c r="AU40">
        <f t="shared" si="65"/>
        <v>4.145111</v>
      </c>
      <c r="AV40">
        <f t="shared" si="66"/>
        <v>3.3734109999999999</v>
      </c>
      <c r="AZ40">
        <f t="shared" si="18"/>
        <v>6.0735339999999995</v>
      </c>
      <c r="BA40">
        <f t="shared" si="19"/>
        <v>1.4094690000000001</v>
      </c>
      <c r="BB40" t="str">
        <f t="shared" si="20"/>
        <v/>
      </c>
      <c r="BC40" t="str">
        <f t="shared" si="21"/>
        <v/>
      </c>
      <c r="BD40" t="str">
        <f t="shared" si="22"/>
        <v/>
      </c>
      <c r="BE40" t="str">
        <f t="shared" si="23"/>
        <v/>
      </c>
      <c r="BF40" t="str">
        <f t="shared" si="24"/>
        <v/>
      </c>
      <c r="BG40" t="str">
        <f t="shared" si="25"/>
        <v/>
      </c>
      <c r="BJ40">
        <f t="shared" si="26"/>
        <v>2.2004448920891595</v>
      </c>
      <c r="BK40">
        <f t="shared" si="27"/>
        <v>2.1596408226587887</v>
      </c>
      <c r="BL40" t="str">
        <f t="shared" si="28"/>
        <v/>
      </c>
      <c r="BM40" t="str">
        <f t="shared" si="29"/>
        <v/>
      </c>
      <c r="BN40" t="str">
        <f t="shared" si="30"/>
        <v/>
      </c>
      <c r="BO40" t="str">
        <f t="shared" si="31"/>
        <v/>
      </c>
      <c r="BP40" t="str">
        <f t="shared" si="32"/>
        <v/>
      </c>
      <c r="BQ40" t="str">
        <f t="shared" si="33"/>
        <v/>
      </c>
      <c r="BT40">
        <f t="shared" si="34"/>
        <v>5.310333854138926E-2</v>
      </c>
      <c r="BU40">
        <f t="shared" si="35"/>
        <v>0.12989097503771874</v>
      </c>
      <c r="BV40">
        <f t="shared" si="36"/>
        <v>0</v>
      </c>
      <c r="BW40">
        <f t="shared" si="37"/>
        <v>0</v>
      </c>
      <c r="BX40">
        <f t="shared" si="38"/>
        <v>0</v>
      </c>
      <c r="BY40">
        <f t="shared" si="39"/>
        <v>0</v>
      </c>
      <c r="BZ40">
        <f t="shared" si="40"/>
        <v>0</v>
      </c>
      <c r="CA40">
        <f t="shared" si="41"/>
        <v>0</v>
      </c>
      <c r="CD40">
        <f t="shared" si="67"/>
        <v>0.182994313579108</v>
      </c>
      <c r="CE40">
        <f t="shared" si="67"/>
        <v>0.12989097503771874</v>
      </c>
      <c r="CF40">
        <f t="shared" si="67"/>
        <v>0</v>
      </c>
      <c r="CG40">
        <f t="shared" si="67"/>
        <v>0</v>
      </c>
      <c r="CH40">
        <f t="shared" si="67"/>
        <v>0</v>
      </c>
      <c r="CI40">
        <f t="shared" si="67"/>
        <v>0</v>
      </c>
      <c r="CJ40">
        <f t="shared" si="67"/>
        <v>0</v>
      </c>
      <c r="CM40">
        <f t="shared" si="43"/>
        <v>2.1714818043289132</v>
      </c>
      <c r="CN40">
        <f t="shared" si="43"/>
        <v>2.1596408226587887</v>
      </c>
      <c r="CO40" t="str">
        <f t="shared" si="43"/>
        <v/>
      </c>
      <c r="CP40" t="str">
        <f t="shared" si="43"/>
        <v/>
      </c>
      <c r="CQ40" t="str">
        <f t="shared" si="43"/>
        <v/>
      </c>
      <c r="CR40" t="str">
        <f t="shared" si="43"/>
        <v/>
      </c>
      <c r="CS40" t="str">
        <f t="shared" si="43"/>
        <v/>
      </c>
      <c r="CV40">
        <f t="shared" si="68"/>
        <v>2.1714818043289132</v>
      </c>
      <c r="CW40" t="str">
        <f t="shared" si="68"/>
        <v/>
      </c>
      <c r="CX40" t="str">
        <f t="shared" si="68"/>
        <v/>
      </c>
      <c r="CY40" t="str">
        <f t="shared" si="68"/>
        <v/>
      </c>
      <c r="CZ40" t="str">
        <f t="shared" si="68"/>
        <v/>
      </c>
      <c r="DA40" t="str">
        <f t="shared" si="68"/>
        <v/>
      </c>
      <c r="DB40" t="str">
        <f t="shared" si="68"/>
        <v/>
      </c>
      <c r="DD40">
        <f t="shared" si="45"/>
        <v>2.1714818043289132</v>
      </c>
      <c r="DJ40">
        <f t="shared" si="46"/>
        <v>0.12750031244650342</v>
      </c>
      <c r="DK40">
        <f t="shared" si="47"/>
        <v>4.8096682825128058E-2</v>
      </c>
      <c r="DL40" t="str">
        <f t="shared" si="48"/>
        <v/>
      </c>
      <c r="DM40" t="str">
        <f t="shared" si="49"/>
        <v/>
      </c>
      <c r="DN40" t="str">
        <f t="shared" si="50"/>
        <v/>
      </c>
      <c r="DO40" t="str">
        <f t="shared" si="51"/>
        <v/>
      </c>
      <c r="DP40" t="str">
        <f t="shared" si="52"/>
        <v/>
      </c>
      <c r="DQ40" t="str">
        <f t="shared" si="53"/>
        <v/>
      </c>
      <c r="DR40" t="str">
        <f t="shared" si="54"/>
        <v/>
      </c>
      <c r="DV40">
        <f t="shared" si="69"/>
        <v>7.113891699474971E-2</v>
      </c>
      <c r="DW40">
        <f t="shared" si="69"/>
        <v>4.8096682825128058E-2</v>
      </c>
      <c r="DX40" t="str">
        <f t="shared" si="69"/>
        <v/>
      </c>
      <c r="DY40" t="str">
        <f t="shared" si="69"/>
        <v/>
      </c>
      <c r="DZ40" t="str">
        <f t="shared" si="69"/>
        <v/>
      </c>
      <c r="EA40" t="str">
        <f t="shared" si="69"/>
        <v/>
      </c>
      <c r="EB40" t="str">
        <f t="shared" si="69"/>
        <v/>
      </c>
      <c r="EF40">
        <f t="shared" si="70"/>
        <v>7.113891699474971E-2</v>
      </c>
      <c r="EG40" t="str">
        <f t="shared" si="70"/>
        <v/>
      </c>
      <c r="EH40" t="str">
        <f t="shared" si="70"/>
        <v/>
      </c>
      <c r="EI40" t="str">
        <f t="shared" si="70"/>
        <v/>
      </c>
      <c r="EJ40" t="str">
        <f t="shared" si="70"/>
        <v/>
      </c>
      <c r="EK40" t="str">
        <f t="shared" si="70"/>
        <v/>
      </c>
      <c r="EL40" t="str">
        <f t="shared" si="70"/>
        <v/>
      </c>
      <c r="EN40">
        <f t="shared" si="71"/>
        <v>7.113891699474971E-2</v>
      </c>
      <c r="EP40">
        <f t="shared" si="57"/>
        <v>2.1293523460868053</v>
      </c>
      <c r="EQ40">
        <f t="shared" si="58"/>
        <v>2.1920575326564675</v>
      </c>
      <c r="ER40">
        <f t="shared" si="59"/>
        <v>2.2329549360772387</v>
      </c>
      <c r="ES40">
        <v>-0.59221393889391205</v>
      </c>
      <c r="ET40">
        <v>0.28923308361684374</v>
      </c>
      <c r="EU40">
        <v>0.8641280236647727</v>
      </c>
      <c r="EW40">
        <f t="shared" ca="1" si="60"/>
        <v>0.86854834831594319</v>
      </c>
      <c r="EX40">
        <f t="shared" ca="1" si="60"/>
        <v>-0.82168876163584448</v>
      </c>
      <c r="EY40">
        <f t="shared" ca="1" si="60"/>
        <v>0.94302962976883753</v>
      </c>
      <c r="EZ40">
        <f t="shared" ca="1" si="72"/>
        <v>2</v>
      </c>
      <c r="FA40">
        <f t="shared" ca="1" si="72"/>
        <v>1</v>
      </c>
      <c r="FB40">
        <f t="shared" ca="1" si="72"/>
        <v>2</v>
      </c>
    </row>
    <row r="41" spans="1:158">
      <c r="A41">
        <v>21</v>
      </c>
      <c r="B41">
        <f t="shared" si="61"/>
        <v>11.1640625</v>
      </c>
      <c r="C41" s="5">
        <f t="shared" si="62"/>
        <v>0.12092937964470721</v>
      </c>
      <c r="D41">
        <f t="shared" si="63"/>
        <v>2.1698299206291627</v>
      </c>
      <c r="E41">
        <f t="shared" si="64"/>
        <v>7.0459736958802213E-2</v>
      </c>
      <c r="H41" s="1">
        <v>0</v>
      </c>
      <c r="I41" s="5">
        <v>4.5859999999999998E-3</v>
      </c>
      <c r="J41">
        <v>0</v>
      </c>
      <c r="K41" s="5">
        <v>6.0789369999999998</v>
      </c>
      <c r="L41">
        <v>0</v>
      </c>
      <c r="M41" s="5">
        <v>1.4135740000000001</v>
      </c>
      <c r="N41">
        <v>0</v>
      </c>
      <c r="O41" s="5">
        <v>8.2436100000000003</v>
      </c>
      <c r="P41">
        <v>0</v>
      </c>
      <c r="Q41" s="5">
        <v>2.0879720000000002</v>
      </c>
      <c r="R41">
        <v>0</v>
      </c>
      <c r="S41" s="5">
        <v>2.7100499999999998</v>
      </c>
      <c r="T41">
        <v>0</v>
      </c>
      <c r="U41" s="5">
        <v>1.4135740000000001</v>
      </c>
      <c r="V41">
        <v>0</v>
      </c>
      <c r="W41" s="5">
        <v>3.7791619999999999</v>
      </c>
      <c r="X41">
        <v>0</v>
      </c>
      <c r="Y41" s="5">
        <v>2.6053299999999999</v>
      </c>
      <c r="Z41">
        <v>0</v>
      </c>
      <c r="AA41">
        <v>0</v>
      </c>
      <c r="AB41">
        <v>7.3980800000000002</v>
      </c>
      <c r="AC41">
        <v>0</v>
      </c>
      <c r="AD41">
        <v>4.1497599999999997</v>
      </c>
      <c r="AE41">
        <v>0</v>
      </c>
      <c r="AF41">
        <v>3.3782800000000002</v>
      </c>
      <c r="AG41">
        <v>0</v>
      </c>
      <c r="AJ41">
        <f t="shared" si="7"/>
        <v>-4.5859999999999998E-3</v>
      </c>
      <c r="AK41">
        <f t="shared" si="8"/>
        <v>6.0743510000000001</v>
      </c>
      <c r="AL41">
        <f t="shared" si="9"/>
        <v>1.4089880000000001</v>
      </c>
      <c r="AM41">
        <f t="shared" si="10"/>
        <v>8.2390240000000006</v>
      </c>
      <c r="AN41">
        <f t="shared" si="11"/>
        <v>2.083386</v>
      </c>
      <c r="AO41">
        <f t="shared" si="12"/>
        <v>2.7054639999999996</v>
      </c>
      <c r="AP41">
        <f t="shared" si="13"/>
        <v>1.4089880000000001</v>
      </c>
      <c r="AQ41">
        <f t="shared" si="14"/>
        <v>3.7745759999999997</v>
      </c>
      <c r="AR41">
        <f t="shared" si="15"/>
        <v>2.6007439999999997</v>
      </c>
      <c r="AS41">
        <f t="shared" si="16"/>
        <v>-4.5859999999999998E-3</v>
      </c>
      <c r="AT41">
        <f t="shared" si="17"/>
        <v>7.3934940000000005</v>
      </c>
      <c r="AU41">
        <f t="shared" si="65"/>
        <v>4.1451739999999999</v>
      </c>
      <c r="AV41">
        <f t="shared" si="66"/>
        <v>3.373694</v>
      </c>
      <c r="AZ41">
        <f t="shared" si="18"/>
        <v>6.0743510000000001</v>
      </c>
      <c r="BA41">
        <f t="shared" si="19"/>
        <v>1.4089880000000001</v>
      </c>
      <c r="BB41" t="str">
        <f t="shared" si="20"/>
        <v/>
      </c>
      <c r="BC41" t="str">
        <f t="shared" si="21"/>
        <v/>
      </c>
      <c r="BD41" t="str">
        <f t="shared" si="22"/>
        <v/>
      </c>
      <c r="BE41" t="str">
        <f t="shared" si="23"/>
        <v/>
      </c>
      <c r="BF41" t="str">
        <f t="shared" si="24"/>
        <v/>
      </c>
      <c r="BG41" t="str">
        <f t="shared" si="25"/>
        <v/>
      </c>
      <c r="BJ41">
        <f t="shared" si="26"/>
        <v>2.1852749160939151</v>
      </c>
      <c r="BK41">
        <f t="shared" si="27"/>
        <v>2.1633421265104298</v>
      </c>
      <c r="BL41" t="str">
        <f t="shared" si="28"/>
        <v/>
      </c>
      <c r="BM41" t="str">
        <f t="shared" si="29"/>
        <v/>
      </c>
      <c r="BN41" t="str">
        <f t="shared" si="30"/>
        <v/>
      </c>
      <c r="BO41" t="str">
        <f t="shared" si="31"/>
        <v/>
      </c>
      <c r="BP41" t="str">
        <f t="shared" si="32"/>
        <v/>
      </c>
      <c r="BQ41" t="str">
        <f t="shared" si="33"/>
        <v/>
      </c>
      <c r="BT41">
        <f t="shared" si="34"/>
        <v>5.4614547963017034E-2</v>
      </c>
      <c r="BU41">
        <f t="shared" si="35"/>
        <v>0.13001667903774278</v>
      </c>
      <c r="BV41">
        <f t="shared" si="36"/>
        <v>0</v>
      </c>
      <c r="BW41">
        <f t="shared" si="37"/>
        <v>0</v>
      </c>
      <c r="BX41">
        <f t="shared" si="38"/>
        <v>0</v>
      </c>
      <c r="BY41">
        <f t="shared" si="39"/>
        <v>0</v>
      </c>
      <c r="BZ41">
        <f t="shared" si="40"/>
        <v>0</v>
      </c>
      <c r="CA41">
        <f t="shared" si="41"/>
        <v>0</v>
      </c>
      <c r="CD41">
        <f t="shared" si="67"/>
        <v>0.18463122700075982</v>
      </c>
      <c r="CE41">
        <f t="shared" si="67"/>
        <v>0.13001667903774278</v>
      </c>
      <c r="CF41">
        <f t="shared" si="67"/>
        <v>0</v>
      </c>
      <c r="CG41">
        <f t="shared" si="67"/>
        <v>0</v>
      </c>
      <c r="CH41">
        <f t="shared" si="67"/>
        <v>0</v>
      </c>
      <c r="CI41">
        <f t="shared" si="67"/>
        <v>0</v>
      </c>
      <c r="CJ41">
        <f t="shared" si="67"/>
        <v>0</v>
      </c>
      <c r="CM41">
        <f t="shared" si="43"/>
        <v>2.1698299206291627</v>
      </c>
      <c r="CN41">
        <f t="shared" si="43"/>
        <v>2.1633421265104298</v>
      </c>
      <c r="CO41" t="str">
        <f t="shared" si="43"/>
        <v/>
      </c>
      <c r="CP41" t="str">
        <f t="shared" si="43"/>
        <v/>
      </c>
      <c r="CQ41" t="str">
        <f t="shared" si="43"/>
        <v/>
      </c>
      <c r="CR41" t="str">
        <f t="shared" si="43"/>
        <v/>
      </c>
      <c r="CS41" t="str">
        <f t="shared" si="43"/>
        <v/>
      </c>
      <c r="CV41">
        <f t="shared" si="68"/>
        <v>2.1698299206291627</v>
      </c>
      <c r="CW41" t="str">
        <f t="shared" si="68"/>
        <v/>
      </c>
      <c r="CX41" t="str">
        <f t="shared" si="68"/>
        <v/>
      </c>
      <c r="CY41" t="str">
        <f t="shared" si="68"/>
        <v/>
      </c>
      <c r="CZ41" t="str">
        <f t="shared" si="68"/>
        <v/>
      </c>
      <c r="DA41" t="str">
        <f t="shared" si="68"/>
        <v/>
      </c>
      <c r="DB41" t="str">
        <f t="shared" si="68"/>
        <v/>
      </c>
      <c r="DD41">
        <f t="shared" si="45"/>
        <v>2.1698299206291627</v>
      </c>
      <c r="DJ41">
        <f t="shared" si="46"/>
        <v>0.12382203385802294</v>
      </c>
      <c r="DK41">
        <f t="shared" si="47"/>
        <v>4.80444765092315E-2</v>
      </c>
      <c r="DL41" t="str">
        <f t="shared" si="48"/>
        <v/>
      </c>
      <c r="DM41" t="str">
        <f t="shared" si="49"/>
        <v/>
      </c>
      <c r="DN41" t="str">
        <f t="shared" si="50"/>
        <v/>
      </c>
      <c r="DO41" t="str">
        <f t="shared" si="51"/>
        <v/>
      </c>
      <c r="DP41" t="str">
        <f t="shared" si="52"/>
        <v/>
      </c>
      <c r="DQ41" t="str">
        <f t="shared" si="53"/>
        <v/>
      </c>
      <c r="DR41" t="str">
        <f t="shared" si="54"/>
        <v/>
      </c>
      <c r="DV41">
        <f t="shared" si="69"/>
        <v>7.0459736958802213E-2</v>
      </c>
      <c r="DW41">
        <f t="shared" si="69"/>
        <v>4.80444765092315E-2</v>
      </c>
      <c r="DX41" t="str">
        <f t="shared" si="69"/>
        <v/>
      </c>
      <c r="DY41" t="str">
        <f t="shared" si="69"/>
        <v/>
      </c>
      <c r="DZ41" t="str">
        <f t="shared" si="69"/>
        <v/>
      </c>
      <c r="EA41" t="str">
        <f t="shared" si="69"/>
        <v/>
      </c>
      <c r="EB41" t="str">
        <f t="shared" si="69"/>
        <v/>
      </c>
      <c r="EF41">
        <f t="shared" si="70"/>
        <v>7.0459736958802213E-2</v>
      </c>
      <c r="EG41" t="str">
        <f t="shared" si="70"/>
        <v/>
      </c>
      <c r="EH41" t="str">
        <f t="shared" si="70"/>
        <v/>
      </c>
      <c r="EI41" t="str">
        <f t="shared" si="70"/>
        <v/>
      </c>
      <c r="EJ41" t="str">
        <f t="shared" si="70"/>
        <v/>
      </c>
      <c r="EK41" t="str">
        <f t="shared" si="70"/>
        <v/>
      </c>
      <c r="EL41" t="str">
        <f t="shared" si="70"/>
        <v/>
      </c>
      <c r="EN41">
        <f t="shared" si="71"/>
        <v>7.0459736958802213E-2</v>
      </c>
      <c r="EP41">
        <f t="shared" si="57"/>
        <v>2.1339268812675543</v>
      </c>
      <c r="EQ41">
        <f t="shared" si="58"/>
        <v>2.1828345030232796</v>
      </c>
      <c r="ER41">
        <f t="shared" si="59"/>
        <v>2.1303873737516748</v>
      </c>
      <c r="ES41">
        <v>-0.50955397949613079</v>
      </c>
      <c r="ET41">
        <v>0.18456756944353636</v>
      </c>
      <c r="EU41">
        <v>-0.55978844911882264</v>
      </c>
      <c r="EW41">
        <f t="shared" ca="1" si="60"/>
        <v>0.29674367685939995</v>
      </c>
      <c r="EX41">
        <f t="shared" ca="1" si="60"/>
        <v>0.24223601940488848</v>
      </c>
      <c r="EY41">
        <f t="shared" ca="1" si="60"/>
        <v>0.82190930008791085</v>
      </c>
      <c r="EZ41">
        <f t="shared" ca="1" si="72"/>
        <v>2</v>
      </c>
      <c r="FA41">
        <f t="shared" ca="1" si="72"/>
        <v>2</v>
      </c>
      <c r="FB41">
        <f t="shared" ca="1" si="72"/>
        <v>2</v>
      </c>
    </row>
    <row r="42" spans="1:158">
      <c r="A42">
        <v>22</v>
      </c>
      <c r="B42">
        <f t="shared" si="61"/>
        <v>11.3671875</v>
      </c>
      <c r="C42" s="5">
        <f t="shared" si="62"/>
        <v>0.12092937964470721</v>
      </c>
      <c r="D42">
        <f t="shared" si="63"/>
        <v>2.1871639136717342</v>
      </c>
      <c r="E42">
        <f t="shared" si="64"/>
        <v>7.1493691874035634E-2</v>
      </c>
      <c r="H42">
        <v>0</v>
      </c>
      <c r="I42" s="5">
        <v>7.0010000000000003E-3</v>
      </c>
      <c r="J42">
        <v>0</v>
      </c>
      <c r="K42" s="5">
        <v>6.079796</v>
      </c>
      <c r="L42">
        <v>0</v>
      </c>
      <c r="M42" s="5">
        <v>1.414301</v>
      </c>
      <c r="N42">
        <v>0</v>
      </c>
      <c r="O42" s="5">
        <v>8.2445339999999998</v>
      </c>
      <c r="P42">
        <v>0</v>
      </c>
      <c r="Q42" s="5">
        <v>2.0894469999999998</v>
      </c>
      <c r="R42">
        <v>0</v>
      </c>
      <c r="S42" s="5">
        <v>2.7111100000000001</v>
      </c>
      <c r="T42">
        <v>0</v>
      </c>
      <c r="U42" s="5">
        <v>1.414301</v>
      </c>
      <c r="V42">
        <v>0</v>
      </c>
      <c r="W42" s="5">
        <v>3.7793559999999999</v>
      </c>
      <c r="X42">
        <v>0</v>
      </c>
      <c r="Y42" s="5">
        <v>2.6052499999999998</v>
      </c>
      <c r="Z42">
        <v>0</v>
      </c>
      <c r="AA42">
        <v>0</v>
      </c>
      <c r="AB42">
        <v>7.3983400000000001</v>
      </c>
      <c r="AC42">
        <v>0</v>
      </c>
      <c r="AD42">
        <v>4.1489099999999999</v>
      </c>
      <c r="AE42">
        <v>0</v>
      </c>
      <c r="AF42">
        <v>3.3778899999999998</v>
      </c>
      <c r="AG42">
        <v>0</v>
      </c>
      <c r="AJ42">
        <f t="shared" si="7"/>
        <v>-7.0010000000000003E-3</v>
      </c>
      <c r="AK42">
        <f t="shared" si="8"/>
        <v>6.0727950000000002</v>
      </c>
      <c r="AL42">
        <f t="shared" si="9"/>
        <v>1.4073</v>
      </c>
      <c r="AM42">
        <f t="shared" si="10"/>
        <v>8.2375329999999991</v>
      </c>
      <c r="AN42">
        <f t="shared" si="11"/>
        <v>2.082446</v>
      </c>
      <c r="AO42">
        <f t="shared" si="12"/>
        <v>2.7041090000000003</v>
      </c>
      <c r="AP42">
        <f t="shared" si="13"/>
        <v>1.4073</v>
      </c>
      <c r="AQ42">
        <f t="shared" si="14"/>
        <v>3.7723550000000001</v>
      </c>
      <c r="AR42">
        <f t="shared" si="15"/>
        <v>2.598249</v>
      </c>
      <c r="AS42">
        <f t="shared" si="16"/>
        <v>-7.0010000000000003E-3</v>
      </c>
      <c r="AT42">
        <f t="shared" si="17"/>
        <v>7.3913390000000003</v>
      </c>
      <c r="AU42">
        <f t="shared" si="65"/>
        <v>4.1419090000000001</v>
      </c>
      <c r="AV42">
        <f t="shared" si="66"/>
        <v>3.370889</v>
      </c>
      <c r="AZ42">
        <f t="shared" si="18"/>
        <v>6.0727950000000002</v>
      </c>
      <c r="BA42">
        <f t="shared" si="19"/>
        <v>1.4073</v>
      </c>
      <c r="BB42" t="str">
        <f t="shared" si="20"/>
        <v/>
      </c>
      <c r="BC42" t="str">
        <f t="shared" si="21"/>
        <v/>
      </c>
      <c r="BD42" t="str">
        <f t="shared" si="22"/>
        <v/>
      </c>
      <c r="BE42" t="str">
        <f t="shared" si="23"/>
        <v/>
      </c>
      <c r="BF42" t="str">
        <f t="shared" si="24"/>
        <v/>
      </c>
      <c r="BG42" t="str">
        <f t="shared" si="25"/>
        <v/>
      </c>
      <c r="BJ42">
        <f t="shared" si="26"/>
        <v>2.2145445460575579</v>
      </c>
      <c r="BK42">
        <f t="shared" si="27"/>
        <v>2.1763044571978942</v>
      </c>
      <c r="BL42" t="str">
        <f t="shared" si="28"/>
        <v/>
      </c>
      <c r="BM42" t="str">
        <f t="shared" si="29"/>
        <v/>
      </c>
      <c r="BN42" t="str">
        <f t="shared" si="30"/>
        <v/>
      </c>
      <c r="BO42" t="str">
        <f t="shared" si="31"/>
        <v/>
      </c>
      <c r="BP42" t="str">
        <f t="shared" si="32"/>
        <v/>
      </c>
      <c r="BQ42" t="str">
        <f t="shared" si="33"/>
        <v/>
      </c>
      <c r="BT42">
        <f t="shared" si="34"/>
        <v>5.172636935934475E-2</v>
      </c>
      <c r="BU42">
        <f t="shared" si="35"/>
        <v>0.13042095684008798</v>
      </c>
      <c r="BV42">
        <f t="shared" si="36"/>
        <v>0</v>
      </c>
      <c r="BW42">
        <f t="shared" si="37"/>
        <v>0</v>
      </c>
      <c r="BX42">
        <f t="shared" si="38"/>
        <v>0</v>
      </c>
      <c r="BY42">
        <f t="shared" si="39"/>
        <v>0</v>
      </c>
      <c r="BZ42">
        <f t="shared" si="40"/>
        <v>0</v>
      </c>
      <c r="CA42">
        <f t="shared" si="41"/>
        <v>0</v>
      </c>
      <c r="CD42">
        <f t="shared" si="67"/>
        <v>0.18214732619943272</v>
      </c>
      <c r="CE42">
        <f t="shared" si="67"/>
        <v>0.13042095684008798</v>
      </c>
      <c r="CF42">
        <f t="shared" si="67"/>
        <v>0</v>
      </c>
      <c r="CG42">
        <f t="shared" si="67"/>
        <v>0</v>
      </c>
      <c r="CH42">
        <f t="shared" si="67"/>
        <v>0</v>
      </c>
      <c r="CI42">
        <f t="shared" si="67"/>
        <v>0</v>
      </c>
      <c r="CJ42">
        <f t="shared" si="67"/>
        <v>0</v>
      </c>
      <c r="CM42">
        <f t="shared" si="43"/>
        <v>2.1871639136717342</v>
      </c>
      <c r="CN42">
        <f t="shared" si="43"/>
        <v>2.1763044571978942</v>
      </c>
      <c r="CO42" t="str">
        <f t="shared" si="43"/>
        <v/>
      </c>
      <c r="CP42" t="str">
        <f t="shared" si="43"/>
        <v/>
      </c>
      <c r="CQ42" t="str">
        <f t="shared" si="43"/>
        <v/>
      </c>
      <c r="CR42" t="str">
        <f t="shared" si="43"/>
        <v/>
      </c>
      <c r="CS42" t="str">
        <f t="shared" si="43"/>
        <v/>
      </c>
      <c r="CV42">
        <f t="shared" si="68"/>
        <v>2.1871639136717342</v>
      </c>
      <c r="CW42" t="str">
        <f t="shared" si="68"/>
        <v/>
      </c>
      <c r="CX42" t="str">
        <f t="shared" si="68"/>
        <v/>
      </c>
      <c r="CY42" t="str">
        <f t="shared" si="68"/>
        <v/>
      </c>
      <c r="CZ42" t="str">
        <f t="shared" si="68"/>
        <v/>
      </c>
      <c r="DA42" t="str">
        <f t="shared" si="68"/>
        <v/>
      </c>
      <c r="DB42" t="str">
        <f t="shared" si="68"/>
        <v/>
      </c>
      <c r="DD42">
        <f t="shared" si="45"/>
        <v>2.1871639136717342</v>
      </c>
      <c r="DJ42">
        <f t="shared" si="46"/>
        <v>0.1310392813784905</v>
      </c>
      <c r="DK42">
        <f t="shared" si="47"/>
        <v>4.7877263724348723E-2</v>
      </c>
      <c r="DL42" t="str">
        <f t="shared" si="48"/>
        <v/>
      </c>
      <c r="DM42" t="str">
        <f t="shared" si="49"/>
        <v/>
      </c>
      <c r="DN42" t="str">
        <f t="shared" si="50"/>
        <v/>
      </c>
      <c r="DO42" t="str">
        <f t="shared" si="51"/>
        <v/>
      </c>
      <c r="DP42" t="str">
        <f t="shared" si="52"/>
        <v/>
      </c>
      <c r="DQ42" t="str">
        <f t="shared" si="53"/>
        <v/>
      </c>
      <c r="DR42" t="str">
        <f t="shared" si="54"/>
        <v/>
      </c>
      <c r="DV42">
        <f t="shared" si="69"/>
        <v>7.1493691874035634E-2</v>
      </c>
      <c r="DW42">
        <f t="shared" si="69"/>
        <v>4.7877263724348723E-2</v>
      </c>
      <c r="DX42" t="str">
        <f t="shared" si="69"/>
        <v/>
      </c>
      <c r="DY42" t="str">
        <f t="shared" si="69"/>
        <v/>
      </c>
      <c r="DZ42" t="str">
        <f t="shared" si="69"/>
        <v/>
      </c>
      <c r="EA42" t="str">
        <f t="shared" si="69"/>
        <v/>
      </c>
      <c r="EB42" t="str">
        <f t="shared" si="69"/>
        <v/>
      </c>
      <c r="EF42">
        <f t="shared" si="70"/>
        <v>7.1493691874035634E-2</v>
      </c>
      <c r="EG42" t="str">
        <f t="shared" si="70"/>
        <v/>
      </c>
      <c r="EH42" t="str">
        <f t="shared" si="70"/>
        <v/>
      </c>
      <c r="EI42" t="str">
        <f t="shared" si="70"/>
        <v/>
      </c>
      <c r="EJ42" t="str">
        <f t="shared" si="70"/>
        <v/>
      </c>
      <c r="EK42" t="str">
        <f t="shared" si="70"/>
        <v/>
      </c>
      <c r="EL42" t="str">
        <f t="shared" si="70"/>
        <v/>
      </c>
      <c r="EN42">
        <f t="shared" si="71"/>
        <v>7.1493691874035634E-2</v>
      </c>
      <c r="EP42">
        <f t="shared" si="57"/>
        <v>2.1562382745011135</v>
      </c>
      <c r="EQ42">
        <f t="shared" si="58"/>
        <v>2.1264061925361983</v>
      </c>
      <c r="ER42">
        <f t="shared" si="59"/>
        <v>2.1983573606823725</v>
      </c>
      <c r="ES42">
        <v>-0.43256458520996077</v>
      </c>
      <c r="ET42">
        <v>-0.84983331456130184</v>
      </c>
      <c r="EU42">
        <v>0.15656551951967801</v>
      </c>
      <c r="EW42">
        <f t="shared" ca="1" si="60"/>
        <v>0.73575082709542983</v>
      </c>
      <c r="EX42">
        <f t="shared" ca="1" si="60"/>
        <v>-0.68696870511615959</v>
      </c>
      <c r="EY42">
        <f t="shared" ca="1" si="60"/>
        <v>0.59838796743824052</v>
      </c>
      <c r="EZ42">
        <f t="shared" ca="1" si="72"/>
        <v>2</v>
      </c>
      <c r="FA42">
        <f t="shared" ca="1" si="72"/>
        <v>1</v>
      </c>
      <c r="FB42">
        <f t="shared" ca="1" si="72"/>
        <v>2</v>
      </c>
    </row>
    <row r="43" spans="1:158">
      <c r="A43">
        <v>23</v>
      </c>
      <c r="B43">
        <f t="shared" si="61"/>
        <v>11.5703125</v>
      </c>
      <c r="C43" s="5">
        <f t="shared" si="62"/>
        <v>0.12092937964470721</v>
      </c>
      <c r="D43">
        <f t="shared" si="63"/>
        <v>2.1795524399333925</v>
      </c>
      <c r="E43">
        <f t="shared" si="64"/>
        <v>7.0903476641056687E-2</v>
      </c>
      <c r="H43">
        <v>0</v>
      </c>
      <c r="I43" s="5">
        <v>4.8310000000000002E-3</v>
      </c>
      <c r="J43">
        <v>0</v>
      </c>
      <c r="K43" s="5">
        <v>6.0784560000000001</v>
      </c>
      <c r="L43">
        <v>0</v>
      </c>
      <c r="M43" s="5">
        <v>1.41273</v>
      </c>
      <c r="N43">
        <v>0</v>
      </c>
      <c r="O43" s="5">
        <v>8.2440949999999997</v>
      </c>
      <c r="P43">
        <v>0</v>
      </c>
      <c r="Q43" s="5">
        <v>2.0884339999999999</v>
      </c>
      <c r="R43">
        <v>0</v>
      </c>
      <c r="S43" s="5">
        <v>2.71014</v>
      </c>
      <c r="T43">
        <v>0</v>
      </c>
      <c r="U43" s="5">
        <v>1.41273</v>
      </c>
      <c r="V43">
        <v>0</v>
      </c>
      <c r="W43" s="5">
        <v>3.777021</v>
      </c>
      <c r="X43">
        <v>0</v>
      </c>
      <c r="Y43" s="5">
        <v>2.6001599999999998</v>
      </c>
      <c r="Z43">
        <v>0</v>
      </c>
      <c r="AA43">
        <v>0</v>
      </c>
      <c r="AB43">
        <v>7.3970099999999999</v>
      </c>
      <c r="AC43">
        <v>0</v>
      </c>
      <c r="AD43">
        <v>4.1468800000000003</v>
      </c>
      <c r="AE43">
        <v>0</v>
      </c>
      <c r="AF43">
        <v>3.37723</v>
      </c>
      <c r="AG43">
        <v>0</v>
      </c>
      <c r="AJ43">
        <f t="shared" si="7"/>
        <v>-4.8310000000000002E-3</v>
      </c>
      <c r="AK43">
        <f t="shared" si="8"/>
        <v>6.0736249999999998</v>
      </c>
      <c r="AL43">
        <f t="shared" si="9"/>
        <v>1.407899</v>
      </c>
      <c r="AM43">
        <f t="shared" si="10"/>
        <v>8.2392640000000004</v>
      </c>
      <c r="AN43">
        <f t="shared" si="11"/>
        <v>2.0836030000000001</v>
      </c>
      <c r="AO43">
        <f t="shared" si="12"/>
        <v>2.7053090000000002</v>
      </c>
      <c r="AP43">
        <f t="shared" si="13"/>
        <v>1.407899</v>
      </c>
      <c r="AQ43">
        <f t="shared" si="14"/>
        <v>3.7721900000000002</v>
      </c>
      <c r="AR43">
        <f t="shared" si="15"/>
        <v>2.595329</v>
      </c>
      <c r="AS43">
        <f t="shared" si="16"/>
        <v>-4.8310000000000002E-3</v>
      </c>
      <c r="AT43">
        <f t="shared" si="17"/>
        <v>7.3921789999999996</v>
      </c>
      <c r="AU43">
        <f t="shared" si="65"/>
        <v>4.1420490000000001</v>
      </c>
      <c r="AV43">
        <f t="shared" si="66"/>
        <v>3.3723990000000001</v>
      </c>
      <c r="AZ43">
        <f t="shared" si="18"/>
        <v>6.0736249999999998</v>
      </c>
      <c r="BA43">
        <f t="shared" si="19"/>
        <v>1.407899</v>
      </c>
      <c r="BB43" t="str">
        <f t="shared" si="20"/>
        <v/>
      </c>
      <c r="BC43" t="str">
        <f t="shared" si="21"/>
        <v/>
      </c>
      <c r="BD43" t="str">
        <f t="shared" si="22"/>
        <v/>
      </c>
      <c r="BE43" t="str">
        <f t="shared" si="23"/>
        <v/>
      </c>
      <c r="BF43" t="str">
        <f t="shared" si="24"/>
        <v/>
      </c>
      <c r="BG43" t="str">
        <f t="shared" si="25"/>
        <v/>
      </c>
      <c r="BJ43">
        <f t="shared" si="26"/>
        <v>2.1987339719987933</v>
      </c>
      <c r="BK43">
        <f t="shared" si="27"/>
        <v>2.1717092461954595</v>
      </c>
      <c r="BL43" t="str">
        <f t="shared" si="28"/>
        <v/>
      </c>
      <c r="BM43" t="str">
        <f t="shared" si="29"/>
        <v/>
      </c>
      <c r="BN43" t="str">
        <f t="shared" si="30"/>
        <v/>
      </c>
      <c r="BO43" t="str">
        <f t="shared" si="31"/>
        <v/>
      </c>
      <c r="BP43" t="str">
        <f t="shared" si="32"/>
        <v/>
      </c>
      <c r="BQ43" t="str">
        <f t="shared" si="33"/>
        <v/>
      </c>
      <c r="BT43">
        <f t="shared" si="34"/>
        <v>5.3272238403804885E-2</v>
      </c>
      <c r="BU43">
        <f t="shared" si="35"/>
        <v>0.13028406326319031</v>
      </c>
      <c r="BV43">
        <f t="shared" si="36"/>
        <v>0</v>
      </c>
      <c r="BW43">
        <f t="shared" si="37"/>
        <v>0</v>
      </c>
      <c r="BX43">
        <f t="shared" si="38"/>
        <v>0</v>
      </c>
      <c r="BY43">
        <f t="shared" si="39"/>
        <v>0</v>
      </c>
      <c r="BZ43">
        <f t="shared" si="40"/>
        <v>0</v>
      </c>
      <c r="CA43">
        <f t="shared" si="41"/>
        <v>0</v>
      </c>
      <c r="CD43">
        <f t="shared" si="67"/>
        <v>0.18355630166699519</v>
      </c>
      <c r="CE43">
        <f t="shared" si="67"/>
        <v>0.13028406326319031</v>
      </c>
      <c r="CF43">
        <f t="shared" si="67"/>
        <v>0</v>
      </c>
      <c r="CG43">
        <f t="shared" si="67"/>
        <v>0</v>
      </c>
      <c r="CH43">
        <f t="shared" si="67"/>
        <v>0</v>
      </c>
      <c r="CI43">
        <f t="shared" si="67"/>
        <v>0</v>
      </c>
      <c r="CJ43">
        <f t="shared" si="67"/>
        <v>0</v>
      </c>
      <c r="CM43">
        <f t="shared" si="43"/>
        <v>2.1795524399333925</v>
      </c>
      <c r="CN43">
        <f t="shared" si="43"/>
        <v>2.1717092461954595</v>
      </c>
      <c r="CO43" t="str">
        <f t="shared" si="43"/>
        <v/>
      </c>
      <c r="CP43" t="str">
        <f t="shared" si="43"/>
        <v/>
      </c>
      <c r="CQ43" t="str">
        <f t="shared" si="43"/>
        <v/>
      </c>
      <c r="CR43" t="str">
        <f t="shared" si="43"/>
        <v/>
      </c>
      <c r="CS43" t="str">
        <f t="shared" si="43"/>
        <v/>
      </c>
      <c r="CV43">
        <f t="shared" si="68"/>
        <v>2.1795524399333925</v>
      </c>
      <c r="CW43" t="str">
        <f t="shared" si="68"/>
        <v/>
      </c>
      <c r="CX43" t="str">
        <f t="shared" si="68"/>
        <v/>
      </c>
      <c r="CY43" t="str">
        <f t="shared" si="68"/>
        <v/>
      </c>
      <c r="CZ43" t="str">
        <f t="shared" si="68"/>
        <v/>
      </c>
      <c r="DA43" t="str">
        <f t="shared" si="68"/>
        <v/>
      </c>
      <c r="DB43" t="str">
        <f t="shared" si="68"/>
        <v/>
      </c>
      <c r="DD43">
        <f t="shared" si="45"/>
        <v>2.1795524399333925</v>
      </c>
      <c r="DJ43">
        <f t="shared" si="46"/>
        <v>0.12707883580235479</v>
      </c>
      <c r="DK43">
        <f t="shared" si="47"/>
        <v>4.7933766833843851E-2</v>
      </c>
      <c r="DL43" t="str">
        <f t="shared" si="48"/>
        <v/>
      </c>
      <c r="DM43" t="str">
        <f t="shared" si="49"/>
        <v/>
      </c>
      <c r="DN43" t="str">
        <f t="shared" si="50"/>
        <v/>
      </c>
      <c r="DO43" t="str">
        <f t="shared" si="51"/>
        <v/>
      </c>
      <c r="DP43" t="str">
        <f t="shared" si="52"/>
        <v/>
      </c>
      <c r="DQ43" t="str">
        <f t="shared" si="53"/>
        <v/>
      </c>
      <c r="DR43" t="str">
        <f t="shared" si="54"/>
        <v/>
      </c>
      <c r="DV43">
        <f t="shared" si="69"/>
        <v>7.0903476641056687E-2</v>
      </c>
      <c r="DW43">
        <f t="shared" si="69"/>
        <v>4.7933766833843851E-2</v>
      </c>
      <c r="DX43" t="str">
        <f t="shared" si="69"/>
        <v/>
      </c>
      <c r="DY43" t="str">
        <f t="shared" si="69"/>
        <v/>
      </c>
      <c r="DZ43" t="str">
        <f t="shared" si="69"/>
        <v/>
      </c>
      <c r="EA43" t="str">
        <f t="shared" si="69"/>
        <v/>
      </c>
      <c r="EB43" t="str">
        <f t="shared" si="69"/>
        <v/>
      </c>
      <c r="EF43">
        <f t="shared" si="70"/>
        <v>7.0903476641056687E-2</v>
      </c>
      <c r="EG43" t="str">
        <f t="shared" si="70"/>
        <v/>
      </c>
      <c r="EH43" t="str">
        <f t="shared" si="70"/>
        <v/>
      </c>
      <c r="EI43" t="str">
        <f t="shared" si="70"/>
        <v/>
      </c>
      <c r="EJ43" t="str">
        <f t="shared" si="70"/>
        <v/>
      </c>
      <c r="EK43" t="str">
        <f t="shared" si="70"/>
        <v/>
      </c>
      <c r="EL43" t="str">
        <f t="shared" si="70"/>
        <v/>
      </c>
      <c r="EN43">
        <f t="shared" si="71"/>
        <v>7.0903476641056687E-2</v>
      </c>
      <c r="EP43">
        <f t="shared" si="57"/>
        <v>2.1298722220202686</v>
      </c>
      <c r="EQ43">
        <f t="shared" si="58"/>
        <v>2.2003743111191021</v>
      </c>
      <c r="ER43">
        <f t="shared" si="59"/>
        <v>2.2049608501885869</v>
      </c>
      <c r="ES43">
        <v>-0.7006739340106849</v>
      </c>
      <c r="ET43">
        <v>0.29366502422890672</v>
      </c>
      <c r="EU43">
        <v>0.35835210710220289</v>
      </c>
      <c r="EW43">
        <f t="shared" ca="1" si="60"/>
        <v>-0.44757781790123385</v>
      </c>
      <c r="EX43">
        <f t="shared" ca="1" si="60"/>
        <v>0.6991633191219474</v>
      </c>
      <c r="EY43">
        <f t="shared" ca="1" si="60"/>
        <v>-0.83660049672046166</v>
      </c>
      <c r="EZ43">
        <f t="shared" ca="1" si="72"/>
        <v>1</v>
      </c>
      <c r="FA43">
        <f t="shared" ca="1" si="72"/>
        <v>2</v>
      </c>
      <c r="FB43">
        <f t="shared" ca="1" si="72"/>
        <v>1</v>
      </c>
    </row>
    <row r="44" spans="1:158">
      <c r="A44">
        <v>24</v>
      </c>
      <c r="B44">
        <f t="shared" si="61"/>
        <v>11.7734375</v>
      </c>
      <c r="C44" s="5">
        <f t="shared" si="62"/>
        <v>0.12092937964470721</v>
      </c>
      <c r="D44">
        <f t="shared" si="63"/>
        <v>2.19027106542304</v>
      </c>
      <c r="E44">
        <f t="shared" si="64"/>
        <v>7.1602896021569412E-2</v>
      </c>
      <c r="H44" s="1">
        <v>0</v>
      </c>
      <c r="I44" s="5">
        <v>6.4989999999999996E-3</v>
      </c>
      <c r="J44">
        <v>0</v>
      </c>
      <c r="K44" s="5">
        <v>6.07911</v>
      </c>
      <c r="L44">
        <v>0</v>
      </c>
      <c r="M44" s="5">
        <v>1.4134070000000001</v>
      </c>
      <c r="N44">
        <v>0</v>
      </c>
      <c r="O44" s="5">
        <v>8.2430909999999997</v>
      </c>
      <c r="P44">
        <v>0</v>
      </c>
      <c r="Q44" s="5">
        <v>2.0897679999999998</v>
      </c>
      <c r="R44">
        <v>0</v>
      </c>
      <c r="S44" s="5">
        <v>2.7113800000000001</v>
      </c>
      <c r="T44">
        <v>0</v>
      </c>
      <c r="U44" s="5">
        <v>1.4134070000000001</v>
      </c>
      <c r="V44">
        <v>0</v>
      </c>
      <c r="W44" s="5">
        <v>3.776716</v>
      </c>
      <c r="X44">
        <v>0</v>
      </c>
      <c r="Y44" s="5">
        <v>2.6021999999999998</v>
      </c>
      <c r="Z44">
        <v>0</v>
      </c>
      <c r="AA44">
        <v>0</v>
      </c>
      <c r="AB44">
        <v>7.3975400000000002</v>
      </c>
      <c r="AC44">
        <v>0</v>
      </c>
      <c r="AD44">
        <v>4.1463700000000001</v>
      </c>
      <c r="AE44">
        <v>0</v>
      </c>
      <c r="AF44">
        <v>3.3771300000000002</v>
      </c>
      <c r="AG44">
        <v>0</v>
      </c>
      <c r="AJ44">
        <f t="shared" si="7"/>
        <v>-6.4989999999999996E-3</v>
      </c>
      <c r="AK44">
        <f t="shared" si="8"/>
        <v>6.0726110000000002</v>
      </c>
      <c r="AL44">
        <f t="shared" si="9"/>
        <v>1.406908</v>
      </c>
      <c r="AM44">
        <f t="shared" si="10"/>
        <v>8.2365919999999999</v>
      </c>
      <c r="AN44">
        <f t="shared" si="11"/>
        <v>2.083269</v>
      </c>
      <c r="AO44">
        <f t="shared" si="12"/>
        <v>2.7048810000000003</v>
      </c>
      <c r="AP44">
        <f t="shared" si="13"/>
        <v>1.406908</v>
      </c>
      <c r="AQ44">
        <f t="shared" si="14"/>
        <v>3.7702170000000002</v>
      </c>
      <c r="AR44">
        <f t="shared" si="15"/>
        <v>2.595701</v>
      </c>
      <c r="AS44">
        <f t="shared" si="16"/>
        <v>-6.4989999999999996E-3</v>
      </c>
      <c r="AT44">
        <f t="shared" si="17"/>
        <v>7.3910410000000004</v>
      </c>
      <c r="AU44">
        <f t="shared" si="65"/>
        <v>4.1398710000000003</v>
      </c>
      <c r="AV44">
        <f t="shared" si="66"/>
        <v>3.3706310000000004</v>
      </c>
      <c r="AZ44">
        <f t="shared" si="18"/>
        <v>6.0726110000000002</v>
      </c>
      <c r="BA44">
        <f t="shared" si="19"/>
        <v>1.406908</v>
      </c>
      <c r="BB44" t="str">
        <f t="shared" si="20"/>
        <v/>
      </c>
      <c r="BC44" t="str">
        <f t="shared" si="21"/>
        <v/>
      </c>
      <c r="BD44" t="str">
        <f t="shared" si="22"/>
        <v/>
      </c>
      <c r="BE44" t="str">
        <f t="shared" si="23"/>
        <v/>
      </c>
      <c r="BF44" t="str">
        <f t="shared" si="24"/>
        <v/>
      </c>
      <c r="BG44" t="str">
        <f t="shared" si="25"/>
        <v/>
      </c>
      <c r="BJ44">
        <f t="shared" si="26"/>
        <v>2.2181136148760006</v>
      </c>
      <c r="BK44">
        <f t="shared" si="27"/>
        <v>2.1793091163903604</v>
      </c>
      <c r="BL44" t="str">
        <f t="shared" si="28"/>
        <v/>
      </c>
      <c r="BM44" t="str">
        <f t="shared" si="29"/>
        <v/>
      </c>
      <c r="BN44" t="str">
        <f t="shared" si="30"/>
        <v/>
      </c>
      <c r="BO44" t="str">
        <f t="shared" si="31"/>
        <v/>
      </c>
      <c r="BP44" t="str">
        <f t="shared" si="32"/>
        <v/>
      </c>
      <c r="BQ44" t="str">
        <f t="shared" si="33"/>
        <v/>
      </c>
      <c r="BT44">
        <f t="shared" si="34"/>
        <v>5.1382042146188509E-2</v>
      </c>
      <c r="BU44">
        <f t="shared" si="35"/>
        <v>0.13050663209475299</v>
      </c>
      <c r="BV44">
        <f t="shared" si="36"/>
        <v>0</v>
      </c>
      <c r="BW44">
        <f t="shared" si="37"/>
        <v>0</v>
      </c>
      <c r="BX44">
        <f t="shared" si="38"/>
        <v>0</v>
      </c>
      <c r="BY44">
        <f t="shared" si="39"/>
        <v>0</v>
      </c>
      <c r="BZ44">
        <f t="shared" si="40"/>
        <v>0</v>
      </c>
      <c r="CA44">
        <f t="shared" si="41"/>
        <v>0</v>
      </c>
      <c r="CD44">
        <f t="shared" si="67"/>
        <v>0.18188867424094152</v>
      </c>
      <c r="CE44">
        <f t="shared" si="67"/>
        <v>0.13050663209475299</v>
      </c>
      <c r="CF44">
        <f t="shared" si="67"/>
        <v>0</v>
      </c>
      <c r="CG44">
        <f t="shared" si="67"/>
        <v>0</v>
      </c>
      <c r="CH44">
        <f t="shared" si="67"/>
        <v>0</v>
      </c>
      <c r="CI44">
        <f t="shared" si="67"/>
        <v>0</v>
      </c>
      <c r="CJ44">
        <f t="shared" si="67"/>
        <v>0</v>
      </c>
      <c r="CM44">
        <f t="shared" si="43"/>
        <v>2.19027106542304</v>
      </c>
      <c r="CN44">
        <f t="shared" si="43"/>
        <v>2.1793091163903604</v>
      </c>
      <c r="CO44" t="str">
        <f t="shared" si="43"/>
        <v/>
      </c>
      <c r="CP44" t="str">
        <f t="shared" si="43"/>
        <v/>
      </c>
      <c r="CQ44" t="str">
        <f t="shared" si="43"/>
        <v/>
      </c>
      <c r="CR44" t="str">
        <f t="shared" si="43"/>
        <v/>
      </c>
      <c r="CS44" t="str">
        <f t="shared" si="43"/>
        <v/>
      </c>
      <c r="CV44">
        <f t="shared" si="68"/>
        <v>2.19027106542304</v>
      </c>
      <c r="CW44" t="str">
        <f t="shared" si="68"/>
        <v/>
      </c>
      <c r="CX44" t="str">
        <f t="shared" si="68"/>
        <v/>
      </c>
      <c r="CY44" t="str">
        <f t="shared" si="68"/>
        <v/>
      </c>
      <c r="CZ44" t="str">
        <f t="shared" si="68"/>
        <v/>
      </c>
      <c r="DA44" t="str">
        <f t="shared" si="68"/>
        <v/>
      </c>
      <c r="DB44" t="str">
        <f t="shared" si="68"/>
        <v/>
      </c>
      <c r="DD44">
        <f t="shared" si="45"/>
        <v>2.19027106542304</v>
      </c>
      <c r="DJ44">
        <f t="shared" si="46"/>
        <v>0.13195393216103748</v>
      </c>
      <c r="DK44">
        <f t="shared" si="47"/>
        <v>4.7841961939438828E-2</v>
      </c>
      <c r="DL44" t="str">
        <f t="shared" si="48"/>
        <v/>
      </c>
      <c r="DM44" t="str">
        <f t="shared" si="49"/>
        <v/>
      </c>
      <c r="DN44" t="str">
        <f t="shared" si="50"/>
        <v/>
      </c>
      <c r="DO44" t="str">
        <f t="shared" si="51"/>
        <v/>
      </c>
      <c r="DP44" t="str">
        <f t="shared" si="52"/>
        <v/>
      </c>
      <c r="DQ44" t="str">
        <f t="shared" si="53"/>
        <v/>
      </c>
      <c r="DR44" t="str">
        <f t="shared" si="54"/>
        <v/>
      </c>
      <c r="DV44">
        <f t="shared" si="69"/>
        <v>7.1602896021569412E-2</v>
      </c>
      <c r="DW44">
        <f t="shared" si="69"/>
        <v>4.7841961939438828E-2</v>
      </c>
      <c r="DX44" t="str">
        <f t="shared" si="69"/>
        <v/>
      </c>
      <c r="DY44" t="str">
        <f t="shared" si="69"/>
        <v/>
      </c>
      <c r="DZ44" t="str">
        <f t="shared" si="69"/>
        <v/>
      </c>
      <c r="EA44" t="str">
        <f t="shared" si="69"/>
        <v/>
      </c>
      <c r="EB44" t="str">
        <f t="shared" si="69"/>
        <v/>
      </c>
      <c r="EF44">
        <f t="shared" si="70"/>
        <v>7.1602896021569412E-2</v>
      </c>
      <c r="EG44" t="str">
        <f t="shared" si="70"/>
        <v/>
      </c>
      <c r="EH44" t="str">
        <f t="shared" si="70"/>
        <v/>
      </c>
      <c r="EI44" t="str">
        <f t="shared" si="70"/>
        <v/>
      </c>
      <c r="EJ44" t="str">
        <f t="shared" si="70"/>
        <v/>
      </c>
      <c r="EK44" t="str">
        <f t="shared" si="70"/>
        <v/>
      </c>
      <c r="EL44" t="str">
        <f t="shared" si="70"/>
        <v/>
      </c>
      <c r="EN44">
        <f t="shared" si="71"/>
        <v>7.1602896021569412E-2</v>
      </c>
      <c r="EP44">
        <f t="shared" si="57"/>
        <v>2.1379757169662015</v>
      </c>
      <c r="EQ44">
        <f t="shared" si="58"/>
        <v>2.1405423482001167</v>
      </c>
      <c r="ER44">
        <f t="shared" si="59"/>
        <v>2.2542127339809972</v>
      </c>
      <c r="ES44">
        <v>-0.73035242095634079</v>
      </c>
      <c r="ET44">
        <v>-0.69450706585866218</v>
      </c>
      <c r="EU44">
        <v>0.89300394412393325</v>
      </c>
      <c r="EW44">
        <f t="shared" ca="1" si="60"/>
        <v>-0.59517829474759321</v>
      </c>
      <c r="EX44">
        <f t="shared" ca="1" si="60"/>
        <v>-0.35722811480659278</v>
      </c>
      <c r="EY44">
        <f t="shared" ca="1" si="60"/>
        <v>-0.58971312359873373</v>
      </c>
      <c r="EZ44">
        <f t="shared" ca="1" si="72"/>
        <v>1</v>
      </c>
      <c r="FA44">
        <f t="shared" ca="1" si="72"/>
        <v>1</v>
      </c>
      <c r="FB44">
        <f t="shared" ca="1" si="72"/>
        <v>1</v>
      </c>
    </row>
    <row r="45" spans="1:158">
      <c r="A45">
        <v>25</v>
      </c>
      <c r="B45">
        <f t="shared" si="61"/>
        <v>11.9765625</v>
      </c>
      <c r="C45" s="5">
        <f t="shared" si="62"/>
        <v>0.12092937964470721</v>
      </c>
      <c r="D45">
        <f t="shared" si="63"/>
        <v>2.1832729102496313</v>
      </c>
      <c r="E45">
        <f t="shared" si="64"/>
        <v>7.0162121442004913E-2</v>
      </c>
      <c r="H45">
        <v>0</v>
      </c>
      <c r="I45" s="5">
        <v>6.4000000000000003E-3</v>
      </c>
      <c r="J45">
        <v>0</v>
      </c>
      <c r="K45" s="5">
        <v>6.0808229999999996</v>
      </c>
      <c r="L45">
        <v>0</v>
      </c>
      <c r="M45" s="5">
        <v>1.412828</v>
      </c>
      <c r="N45">
        <v>0</v>
      </c>
      <c r="O45" s="5">
        <v>8.2450229999999998</v>
      </c>
      <c r="P45">
        <v>0</v>
      </c>
      <c r="Q45" s="5">
        <v>2.0904370000000001</v>
      </c>
      <c r="R45">
        <v>0</v>
      </c>
      <c r="S45" s="5">
        <v>2.7122099999999998</v>
      </c>
      <c r="T45">
        <v>0</v>
      </c>
      <c r="U45" s="5">
        <v>1.412828</v>
      </c>
      <c r="V45">
        <v>0</v>
      </c>
      <c r="W45" s="5">
        <v>3.776726</v>
      </c>
      <c r="X45">
        <v>0</v>
      </c>
      <c r="Y45" s="5">
        <v>2.6052399999999998</v>
      </c>
      <c r="Z45">
        <v>0</v>
      </c>
      <c r="AA45">
        <v>0</v>
      </c>
      <c r="AB45">
        <v>7.3970000000000002</v>
      </c>
      <c r="AC45">
        <v>0</v>
      </c>
      <c r="AD45">
        <v>4.1459400000000004</v>
      </c>
      <c r="AE45">
        <v>0</v>
      </c>
      <c r="AF45">
        <v>3.37656</v>
      </c>
      <c r="AG45">
        <v>0</v>
      </c>
      <c r="AJ45">
        <f t="shared" si="7"/>
        <v>-6.4000000000000003E-3</v>
      </c>
      <c r="AK45">
        <f t="shared" si="8"/>
        <v>6.0744229999999995</v>
      </c>
      <c r="AL45">
        <f t="shared" si="9"/>
        <v>1.406428</v>
      </c>
      <c r="AM45">
        <f t="shared" si="10"/>
        <v>8.2386230000000005</v>
      </c>
      <c r="AN45">
        <f t="shared" si="11"/>
        <v>2.0840369999999999</v>
      </c>
      <c r="AO45">
        <f t="shared" si="12"/>
        <v>2.7058099999999996</v>
      </c>
      <c r="AP45">
        <f t="shared" si="13"/>
        <v>1.406428</v>
      </c>
      <c r="AQ45">
        <f t="shared" si="14"/>
        <v>3.7703259999999998</v>
      </c>
      <c r="AR45">
        <f t="shared" si="15"/>
        <v>2.5988399999999996</v>
      </c>
      <c r="AS45">
        <f t="shared" si="16"/>
        <v>-6.4000000000000003E-3</v>
      </c>
      <c r="AT45">
        <f t="shared" si="17"/>
        <v>7.3906000000000001</v>
      </c>
      <c r="AU45">
        <f t="shared" si="65"/>
        <v>4.1395400000000002</v>
      </c>
      <c r="AV45">
        <f t="shared" si="66"/>
        <v>3.3701599999999998</v>
      </c>
      <c r="AZ45">
        <f t="shared" si="18"/>
        <v>6.0744229999999995</v>
      </c>
      <c r="BA45">
        <f t="shared" si="19"/>
        <v>1.406428</v>
      </c>
      <c r="BB45" t="str">
        <f t="shared" si="20"/>
        <v/>
      </c>
      <c r="BC45" t="str">
        <f t="shared" si="21"/>
        <v/>
      </c>
      <c r="BD45" t="str">
        <f t="shared" si="22"/>
        <v/>
      </c>
      <c r="BE45" t="str">
        <f t="shared" si="23"/>
        <v/>
      </c>
      <c r="BF45" t="str">
        <f t="shared" si="24"/>
        <v/>
      </c>
      <c r="BG45" t="str">
        <f t="shared" si="25"/>
        <v/>
      </c>
      <c r="BJ45">
        <f t="shared" si="26"/>
        <v>2.1839581842799385</v>
      </c>
      <c r="BK45">
        <f t="shared" si="27"/>
        <v>2.1829856613369611</v>
      </c>
      <c r="BL45" t="str">
        <f t="shared" si="28"/>
        <v/>
      </c>
      <c r="BM45" t="str">
        <f t="shared" si="29"/>
        <v/>
      </c>
      <c r="BN45" t="str">
        <f t="shared" si="30"/>
        <v/>
      </c>
      <c r="BO45" t="str">
        <f t="shared" si="31"/>
        <v/>
      </c>
      <c r="BP45" t="str">
        <f t="shared" si="32"/>
        <v/>
      </c>
      <c r="BQ45" t="str">
        <f t="shared" si="33"/>
        <v/>
      </c>
      <c r="BT45">
        <f t="shared" si="34"/>
        <v>5.4747168066018446E-2</v>
      </c>
      <c r="BU45">
        <f t="shared" si="35"/>
        <v>0.13060732644647519</v>
      </c>
      <c r="BV45">
        <f t="shared" si="36"/>
        <v>0</v>
      </c>
      <c r="BW45">
        <f t="shared" si="37"/>
        <v>0</v>
      </c>
      <c r="BX45">
        <f t="shared" si="38"/>
        <v>0</v>
      </c>
      <c r="BY45">
        <f t="shared" si="39"/>
        <v>0</v>
      </c>
      <c r="BZ45">
        <f t="shared" si="40"/>
        <v>0</v>
      </c>
      <c r="CA45">
        <f t="shared" si="41"/>
        <v>0</v>
      </c>
      <c r="CD45">
        <f t="shared" si="67"/>
        <v>0.18535449451249364</v>
      </c>
      <c r="CE45">
        <f t="shared" si="67"/>
        <v>0.13060732644647519</v>
      </c>
      <c r="CF45">
        <f t="shared" si="67"/>
        <v>0</v>
      </c>
      <c r="CG45">
        <f t="shared" si="67"/>
        <v>0</v>
      </c>
      <c r="CH45">
        <f t="shared" si="67"/>
        <v>0</v>
      </c>
      <c r="CI45">
        <f t="shared" si="67"/>
        <v>0</v>
      </c>
      <c r="CJ45">
        <f t="shared" si="67"/>
        <v>0</v>
      </c>
      <c r="CM45">
        <f t="shared" si="43"/>
        <v>2.1832729102496313</v>
      </c>
      <c r="CN45">
        <f t="shared" si="43"/>
        <v>2.1829856613369611</v>
      </c>
      <c r="CO45" t="str">
        <f t="shared" si="43"/>
        <v/>
      </c>
      <c r="CP45" t="str">
        <f t="shared" si="43"/>
        <v/>
      </c>
      <c r="CQ45" t="str">
        <f t="shared" si="43"/>
        <v/>
      </c>
      <c r="CR45" t="str">
        <f t="shared" si="43"/>
        <v/>
      </c>
      <c r="CS45" t="str">
        <f t="shared" si="43"/>
        <v/>
      </c>
      <c r="CV45">
        <f t="shared" si="68"/>
        <v>2.1832729102496313</v>
      </c>
      <c r="CW45" t="str">
        <f t="shared" si="68"/>
        <v/>
      </c>
      <c r="CX45" t="str">
        <f t="shared" si="68"/>
        <v/>
      </c>
      <c r="CY45" t="str">
        <f t="shared" si="68"/>
        <v/>
      </c>
      <c r="CZ45" t="str">
        <f t="shared" si="68"/>
        <v/>
      </c>
      <c r="DA45" t="str">
        <f t="shared" si="68"/>
        <v/>
      </c>
      <c r="DB45" t="str">
        <f t="shared" si="68"/>
        <v/>
      </c>
      <c r="DD45">
        <f t="shared" si="45"/>
        <v>2.1832729102496313</v>
      </c>
      <c r="DJ45">
        <f t="shared" si="46"/>
        <v>0.12350894454652007</v>
      </c>
      <c r="DK45">
        <f t="shared" si="47"/>
        <v>4.7800531401434351E-2</v>
      </c>
      <c r="DL45" t="str">
        <f t="shared" si="48"/>
        <v/>
      </c>
      <c r="DM45" t="str">
        <f t="shared" si="49"/>
        <v/>
      </c>
      <c r="DN45" t="str">
        <f t="shared" si="50"/>
        <v/>
      </c>
      <c r="DO45" t="str">
        <f t="shared" si="51"/>
        <v/>
      </c>
      <c r="DP45" t="str">
        <f t="shared" si="52"/>
        <v/>
      </c>
      <c r="DQ45" t="str">
        <f t="shared" si="53"/>
        <v/>
      </c>
      <c r="DR45" t="str">
        <f t="shared" si="54"/>
        <v/>
      </c>
      <c r="DV45">
        <f t="shared" si="69"/>
        <v>7.0162121442004913E-2</v>
      </c>
      <c r="DW45">
        <f t="shared" si="69"/>
        <v>4.7800531401434351E-2</v>
      </c>
      <c r="DX45" t="str">
        <f t="shared" si="69"/>
        <v/>
      </c>
      <c r="DY45" t="str">
        <f t="shared" si="69"/>
        <v/>
      </c>
      <c r="DZ45" t="str">
        <f t="shared" si="69"/>
        <v/>
      </c>
      <c r="EA45" t="str">
        <f t="shared" si="69"/>
        <v/>
      </c>
      <c r="EB45" t="str">
        <f t="shared" si="69"/>
        <v/>
      </c>
      <c r="EF45">
        <f t="shared" si="70"/>
        <v>7.0162121442004913E-2</v>
      </c>
      <c r="EG45" t="str">
        <f t="shared" si="70"/>
        <v/>
      </c>
      <c r="EH45" t="str">
        <f t="shared" si="70"/>
        <v/>
      </c>
      <c r="EI45" t="str">
        <f t="shared" si="70"/>
        <v/>
      </c>
      <c r="EJ45" t="str">
        <f t="shared" si="70"/>
        <v/>
      </c>
      <c r="EK45" t="str">
        <f t="shared" si="70"/>
        <v/>
      </c>
      <c r="EL45" t="str">
        <f t="shared" si="70"/>
        <v/>
      </c>
      <c r="EN45">
        <f t="shared" si="71"/>
        <v>7.0162121442004913E-2</v>
      </c>
      <c r="EP45">
        <f t="shared" si="57"/>
        <v>2.1703463252034103</v>
      </c>
      <c r="EQ45">
        <f t="shared" si="58"/>
        <v>2.1649268817473399</v>
      </c>
      <c r="ER45">
        <f t="shared" si="59"/>
        <v>2.1826446565693098</v>
      </c>
      <c r="ES45">
        <v>-0.18423879980462055</v>
      </c>
      <c r="ET45">
        <v>-0.26148052717385373</v>
      </c>
      <c r="EU45">
        <v>-8.9543141998726927E-3</v>
      </c>
      <c r="EW45">
        <f t="shared" ca="1" si="60"/>
        <v>-0.41202656614849731</v>
      </c>
      <c r="EX45">
        <f t="shared" ca="1" si="60"/>
        <v>0.48308624662540356</v>
      </c>
      <c r="EY45">
        <f t="shared" ca="1" si="60"/>
        <v>-0.2692561469981688</v>
      </c>
      <c r="EZ45">
        <f t="shared" ca="1" si="72"/>
        <v>1</v>
      </c>
      <c r="FA45">
        <f t="shared" ca="1" si="72"/>
        <v>2</v>
      </c>
      <c r="FB45">
        <f t="shared" ca="1" si="72"/>
        <v>1</v>
      </c>
    </row>
    <row r="46" spans="1:158">
      <c r="A46">
        <v>26</v>
      </c>
      <c r="B46">
        <f t="shared" si="61"/>
        <v>12.1796875</v>
      </c>
      <c r="C46" s="5">
        <f t="shared" si="62"/>
        <v>0.12092937964470721</v>
      </c>
      <c r="D46">
        <f t="shared" si="63"/>
        <v>2.2040593301159461</v>
      </c>
      <c r="E46">
        <f t="shared" si="64"/>
        <v>7.2276451874030853E-2</v>
      </c>
      <c r="H46" s="1">
        <v>0</v>
      </c>
      <c r="I46" s="5">
        <v>6.156E-3</v>
      </c>
      <c r="J46">
        <v>0</v>
      </c>
      <c r="K46" s="5">
        <v>6.0777640000000002</v>
      </c>
      <c r="L46">
        <v>0</v>
      </c>
      <c r="M46" s="5">
        <v>1.411508</v>
      </c>
      <c r="N46">
        <v>0</v>
      </c>
      <c r="O46" s="5">
        <v>8.2428260000000009</v>
      </c>
      <c r="P46">
        <v>0</v>
      </c>
      <c r="Q46" s="5">
        <v>2.0896219999999999</v>
      </c>
      <c r="R46">
        <v>0</v>
      </c>
      <c r="S46" s="5">
        <v>2.7101999999999999</v>
      </c>
      <c r="T46">
        <v>0</v>
      </c>
      <c r="U46" s="5">
        <v>1.411508</v>
      </c>
      <c r="V46">
        <v>0</v>
      </c>
      <c r="W46" s="5">
        <v>3.7742110000000002</v>
      </c>
      <c r="X46">
        <v>0</v>
      </c>
      <c r="Y46" s="5">
        <v>2.6009500000000001</v>
      </c>
      <c r="Z46">
        <v>0</v>
      </c>
      <c r="AA46">
        <v>0</v>
      </c>
      <c r="AB46">
        <v>7.3979299999999997</v>
      </c>
      <c r="AC46">
        <v>0</v>
      </c>
      <c r="AD46">
        <v>4.1449100000000003</v>
      </c>
      <c r="AE46">
        <v>0</v>
      </c>
      <c r="AF46">
        <v>3.3772099999999998</v>
      </c>
      <c r="AG46">
        <v>0</v>
      </c>
      <c r="AJ46">
        <f t="shared" si="7"/>
        <v>-6.156E-3</v>
      </c>
      <c r="AK46">
        <f t="shared" si="8"/>
        <v>6.0716080000000003</v>
      </c>
      <c r="AL46">
        <f t="shared" si="9"/>
        <v>1.4053519999999999</v>
      </c>
      <c r="AM46">
        <f t="shared" si="10"/>
        <v>8.2366700000000002</v>
      </c>
      <c r="AN46">
        <f t="shared" si="11"/>
        <v>2.083466</v>
      </c>
      <c r="AO46">
        <f t="shared" si="12"/>
        <v>2.7040440000000001</v>
      </c>
      <c r="AP46">
        <f t="shared" si="13"/>
        <v>1.4053519999999999</v>
      </c>
      <c r="AQ46">
        <f t="shared" si="14"/>
        <v>3.7680550000000004</v>
      </c>
      <c r="AR46">
        <f t="shared" si="15"/>
        <v>2.5947940000000003</v>
      </c>
      <c r="AS46">
        <f t="shared" si="16"/>
        <v>-6.156E-3</v>
      </c>
      <c r="AT46">
        <f t="shared" si="17"/>
        <v>7.3917739999999998</v>
      </c>
      <c r="AU46">
        <f t="shared" si="65"/>
        <v>4.1387540000000005</v>
      </c>
      <c r="AV46">
        <f t="shared" si="66"/>
        <v>3.371054</v>
      </c>
      <c r="AZ46">
        <f t="shared" si="18"/>
        <v>6.0716080000000003</v>
      </c>
      <c r="BA46">
        <f t="shared" si="19"/>
        <v>1.4053519999999999</v>
      </c>
      <c r="BB46" t="str">
        <f t="shared" si="20"/>
        <v/>
      </c>
      <c r="BC46" t="str">
        <f t="shared" si="21"/>
        <v/>
      </c>
      <c r="BD46" t="str">
        <f t="shared" si="22"/>
        <v/>
      </c>
      <c r="BE46" t="str">
        <f t="shared" si="23"/>
        <v/>
      </c>
      <c r="BF46" t="str">
        <f t="shared" si="24"/>
        <v/>
      </c>
      <c r="BG46" t="str">
        <f t="shared" si="25"/>
        <v/>
      </c>
      <c r="BJ46">
        <f t="shared" si="26"/>
        <v>2.2380010140780318</v>
      </c>
      <c r="BK46">
        <f t="shared" si="27"/>
        <v>2.1912173938069905</v>
      </c>
      <c r="BL46" t="str">
        <f t="shared" si="28"/>
        <v/>
      </c>
      <c r="BM46" t="str">
        <f t="shared" si="29"/>
        <v/>
      </c>
      <c r="BN46" t="str">
        <f t="shared" si="30"/>
        <v/>
      </c>
      <c r="BO46" t="str">
        <f t="shared" si="31"/>
        <v/>
      </c>
      <c r="BP46" t="str">
        <f t="shared" si="32"/>
        <v/>
      </c>
      <c r="BQ46" t="str">
        <f t="shared" si="33"/>
        <v/>
      </c>
      <c r="BT46">
        <f t="shared" si="34"/>
        <v>4.9494692723430815E-2</v>
      </c>
      <c r="BU46">
        <f t="shared" si="35"/>
        <v>0.13081619296365049</v>
      </c>
      <c r="BV46">
        <f t="shared" si="36"/>
        <v>0</v>
      </c>
      <c r="BW46">
        <f t="shared" si="37"/>
        <v>0</v>
      </c>
      <c r="BX46">
        <f t="shared" si="38"/>
        <v>0</v>
      </c>
      <c r="BY46">
        <f t="shared" si="39"/>
        <v>0</v>
      </c>
      <c r="BZ46">
        <f t="shared" si="40"/>
        <v>0</v>
      </c>
      <c r="CA46">
        <f t="shared" si="41"/>
        <v>0</v>
      </c>
      <c r="CD46">
        <f t="shared" si="67"/>
        <v>0.18031088568708131</v>
      </c>
      <c r="CE46">
        <f t="shared" si="67"/>
        <v>0.13081619296365049</v>
      </c>
      <c r="CF46">
        <f t="shared" si="67"/>
        <v>0</v>
      </c>
      <c r="CG46">
        <f t="shared" si="67"/>
        <v>0</v>
      </c>
      <c r="CH46">
        <f t="shared" si="67"/>
        <v>0</v>
      </c>
      <c r="CI46">
        <f t="shared" si="67"/>
        <v>0</v>
      </c>
      <c r="CJ46">
        <f t="shared" si="67"/>
        <v>0</v>
      </c>
      <c r="CM46">
        <f t="shared" si="43"/>
        <v>2.2040593301159461</v>
      </c>
      <c r="CN46">
        <f t="shared" si="43"/>
        <v>2.1912173938069905</v>
      </c>
      <c r="CO46" t="str">
        <f t="shared" si="43"/>
        <v/>
      </c>
      <c r="CP46" t="str">
        <f t="shared" si="43"/>
        <v/>
      </c>
      <c r="CQ46" t="str">
        <f t="shared" si="43"/>
        <v/>
      </c>
      <c r="CR46" t="str">
        <f t="shared" si="43"/>
        <v/>
      </c>
      <c r="CS46" t="str">
        <f t="shared" si="43"/>
        <v/>
      </c>
      <c r="CV46">
        <f t="shared" si="68"/>
        <v>2.2040593301159461</v>
      </c>
      <c r="CW46" t="str">
        <f t="shared" si="68"/>
        <v/>
      </c>
      <c r="CX46" t="str">
        <f t="shared" si="68"/>
        <v/>
      </c>
      <c r="CY46" t="str">
        <f t="shared" si="68"/>
        <v/>
      </c>
      <c r="CZ46" t="str">
        <f t="shared" si="68"/>
        <v/>
      </c>
      <c r="DA46" t="str">
        <f t="shared" si="68"/>
        <v/>
      </c>
      <c r="DB46" t="str">
        <f t="shared" si="68"/>
        <v/>
      </c>
      <c r="DD46">
        <f t="shared" si="45"/>
        <v>2.2040593301159461</v>
      </c>
      <c r="DJ46">
        <f t="shared" si="46"/>
        <v>0.1371937545338372</v>
      </c>
      <c r="DK46">
        <f t="shared" si="47"/>
        <v>4.7714798803497938E-2</v>
      </c>
      <c r="DL46" t="str">
        <f t="shared" si="48"/>
        <v/>
      </c>
      <c r="DM46" t="str">
        <f t="shared" si="49"/>
        <v/>
      </c>
      <c r="DN46" t="str">
        <f t="shared" si="50"/>
        <v/>
      </c>
      <c r="DO46" t="str">
        <f t="shared" si="51"/>
        <v/>
      </c>
      <c r="DP46" t="str">
        <f t="shared" si="52"/>
        <v/>
      </c>
      <c r="DQ46" t="str">
        <f t="shared" si="53"/>
        <v/>
      </c>
      <c r="DR46" t="str">
        <f t="shared" si="54"/>
        <v/>
      </c>
      <c r="DV46">
        <f t="shared" si="69"/>
        <v>7.2276451874030853E-2</v>
      </c>
      <c r="DW46">
        <f t="shared" si="69"/>
        <v>4.7714798803497938E-2</v>
      </c>
      <c r="DX46" t="str">
        <f t="shared" si="69"/>
        <v/>
      </c>
      <c r="DY46" t="str">
        <f t="shared" si="69"/>
        <v/>
      </c>
      <c r="DZ46" t="str">
        <f t="shared" si="69"/>
        <v/>
      </c>
      <c r="EA46" t="str">
        <f t="shared" si="69"/>
        <v/>
      </c>
      <c r="EB46" t="str">
        <f t="shared" si="69"/>
        <v/>
      </c>
      <c r="EF46">
        <f t="shared" si="70"/>
        <v>7.2276451874030853E-2</v>
      </c>
      <c r="EG46" t="str">
        <f t="shared" si="70"/>
        <v/>
      </c>
      <c r="EH46" t="str">
        <f t="shared" si="70"/>
        <v/>
      </c>
      <c r="EI46" t="str">
        <f t="shared" si="70"/>
        <v/>
      </c>
      <c r="EJ46" t="str">
        <f t="shared" si="70"/>
        <v/>
      </c>
      <c r="EK46" t="str">
        <f t="shared" si="70"/>
        <v/>
      </c>
      <c r="EL46" t="str">
        <f t="shared" si="70"/>
        <v/>
      </c>
      <c r="EN46">
        <f t="shared" si="71"/>
        <v>7.2276451874030853E-2</v>
      </c>
      <c r="EP46">
        <f t="shared" si="57"/>
        <v>2.2173655846314473</v>
      </c>
      <c r="EQ46">
        <f t="shared" si="58"/>
        <v>2.1703145343922583</v>
      </c>
      <c r="ER46">
        <f t="shared" si="59"/>
        <v>2.1902374615193811</v>
      </c>
      <c r="ES46">
        <v>0.18410220992436455</v>
      </c>
      <c r="ET46">
        <v>-0.46688506212924086</v>
      </c>
      <c r="EU46">
        <v>-0.19123612515809318</v>
      </c>
      <c r="EW46">
        <f t="shared" ca="1" si="60"/>
        <v>4.2833701492839604E-2</v>
      </c>
      <c r="EX46">
        <f t="shared" ca="1" si="60"/>
        <v>7.2880774012377358E-2</v>
      </c>
      <c r="EY46">
        <f t="shared" ca="1" si="60"/>
        <v>-0.16478347325103782</v>
      </c>
      <c r="EZ46">
        <f t="shared" ca="1" si="72"/>
        <v>2</v>
      </c>
      <c r="FA46">
        <f t="shared" ca="1" si="72"/>
        <v>2</v>
      </c>
      <c r="FB46">
        <f t="shared" ca="1" si="72"/>
        <v>1</v>
      </c>
    </row>
    <row r="47" spans="1:158">
      <c r="A47">
        <v>27</v>
      </c>
      <c r="B47">
        <f t="shared" si="61"/>
        <v>12.3828125</v>
      </c>
      <c r="C47" s="5">
        <f t="shared" si="62"/>
        <v>0.12092937964470721</v>
      </c>
      <c r="D47">
        <f t="shared" si="63"/>
        <v>2.2182113427315873</v>
      </c>
      <c r="E47">
        <f t="shared" si="64"/>
        <v>7.2802081107062572E-2</v>
      </c>
      <c r="H47" s="1">
        <v>0</v>
      </c>
      <c r="I47" s="5">
        <v>8.4060000000000003E-3</v>
      </c>
      <c r="J47">
        <v>0</v>
      </c>
      <c r="K47" s="5">
        <v>6.079218</v>
      </c>
      <c r="L47">
        <v>0</v>
      </c>
      <c r="M47" s="5">
        <v>1.4119539999999999</v>
      </c>
      <c r="N47">
        <v>0</v>
      </c>
      <c r="O47" s="5">
        <v>8.2454180000000008</v>
      </c>
      <c r="P47">
        <v>0</v>
      </c>
      <c r="Q47" s="5">
        <v>2.0906799999999999</v>
      </c>
      <c r="R47">
        <v>0</v>
      </c>
      <c r="S47" s="5">
        <v>2.7122299999999999</v>
      </c>
      <c r="T47">
        <v>0</v>
      </c>
      <c r="U47" s="5">
        <v>1.4119539999999999</v>
      </c>
      <c r="V47">
        <v>0</v>
      </c>
      <c r="W47" s="5">
        <v>3.7746080000000002</v>
      </c>
      <c r="X47">
        <v>0</v>
      </c>
      <c r="Y47" s="5">
        <v>2.6077400000000002</v>
      </c>
      <c r="Z47">
        <v>0</v>
      </c>
      <c r="AA47">
        <v>0</v>
      </c>
      <c r="AB47">
        <v>7.3959099999999998</v>
      </c>
      <c r="AC47">
        <v>0</v>
      </c>
      <c r="AD47">
        <v>4.1417599999999997</v>
      </c>
      <c r="AE47">
        <v>0</v>
      </c>
      <c r="AF47">
        <v>3.3754400000000002</v>
      </c>
      <c r="AG47">
        <v>0</v>
      </c>
      <c r="AJ47">
        <f t="shared" si="7"/>
        <v>-8.4060000000000003E-3</v>
      </c>
      <c r="AK47">
        <f t="shared" si="8"/>
        <v>6.0708120000000001</v>
      </c>
      <c r="AL47">
        <f t="shared" si="9"/>
        <v>1.403548</v>
      </c>
      <c r="AM47">
        <f t="shared" si="10"/>
        <v>8.237012</v>
      </c>
      <c r="AN47">
        <f t="shared" si="11"/>
        <v>2.082274</v>
      </c>
      <c r="AO47">
        <f t="shared" si="12"/>
        <v>2.703824</v>
      </c>
      <c r="AP47">
        <f t="shared" si="13"/>
        <v>1.403548</v>
      </c>
      <c r="AQ47">
        <f t="shared" si="14"/>
        <v>3.7662020000000003</v>
      </c>
      <c r="AR47">
        <f t="shared" si="15"/>
        <v>2.5993340000000003</v>
      </c>
      <c r="AS47">
        <f t="shared" si="16"/>
        <v>-8.4060000000000003E-3</v>
      </c>
      <c r="AT47">
        <f t="shared" si="17"/>
        <v>7.3875039999999998</v>
      </c>
      <c r="AU47">
        <f t="shared" si="65"/>
        <v>4.1333539999999998</v>
      </c>
      <c r="AV47">
        <f t="shared" si="66"/>
        <v>3.3670340000000003</v>
      </c>
      <c r="AZ47">
        <f t="shared" si="18"/>
        <v>6.0708120000000001</v>
      </c>
      <c r="BA47">
        <f t="shared" si="19"/>
        <v>1.403548</v>
      </c>
      <c r="BB47" t="str">
        <f t="shared" si="20"/>
        <v/>
      </c>
      <c r="BC47" t="str">
        <f t="shared" si="21"/>
        <v/>
      </c>
      <c r="BD47" t="str">
        <f t="shared" si="22"/>
        <v/>
      </c>
      <c r="BE47" t="str">
        <f t="shared" si="23"/>
        <v/>
      </c>
      <c r="BF47" t="str">
        <f t="shared" si="24"/>
        <v/>
      </c>
      <c r="BG47" t="str">
        <f t="shared" si="25"/>
        <v/>
      </c>
      <c r="BJ47">
        <f t="shared" si="26"/>
        <v>2.2543337266748744</v>
      </c>
      <c r="BK47">
        <f t="shared" si="27"/>
        <v>2.2049914844472984</v>
      </c>
      <c r="BL47" t="str">
        <f t="shared" si="28"/>
        <v/>
      </c>
      <c r="BM47" t="str">
        <f t="shared" si="29"/>
        <v/>
      </c>
      <c r="BN47" t="str">
        <f t="shared" si="30"/>
        <v/>
      </c>
      <c r="BO47" t="str">
        <f t="shared" si="31"/>
        <v/>
      </c>
      <c r="BP47" t="str">
        <f t="shared" si="32"/>
        <v/>
      </c>
      <c r="BQ47" t="str">
        <f t="shared" si="33"/>
        <v/>
      </c>
      <c r="BT47">
        <f t="shared" si="34"/>
        <v>4.7984356809018011E-2</v>
      </c>
      <c r="BU47">
        <f t="shared" si="35"/>
        <v>0.13111406511724594</v>
      </c>
      <c r="BV47">
        <f t="shared" si="36"/>
        <v>0</v>
      </c>
      <c r="BW47">
        <f t="shared" si="37"/>
        <v>0</v>
      </c>
      <c r="BX47">
        <f t="shared" si="38"/>
        <v>0</v>
      </c>
      <c r="BY47">
        <f t="shared" si="39"/>
        <v>0</v>
      </c>
      <c r="BZ47">
        <f t="shared" si="40"/>
        <v>0</v>
      </c>
      <c r="CA47">
        <f t="shared" si="41"/>
        <v>0</v>
      </c>
      <c r="CD47">
        <f t="shared" si="67"/>
        <v>0.17909842192626396</v>
      </c>
      <c r="CE47">
        <f t="shared" si="67"/>
        <v>0.13111406511724594</v>
      </c>
      <c r="CF47">
        <f t="shared" si="67"/>
        <v>0</v>
      </c>
      <c r="CG47">
        <f t="shared" si="67"/>
        <v>0</v>
      </c>
      <c r="CH47">
        <f t="shared" si="67"/>
        <v>0</v>
      </c>
      <c r="CI47">
        <f t="shared" si="67"/>
        <v>0</v>
      </c>
      <c r="CJ47">
        <f t="shared" si="67"/>
        <v>0</v>
      </c>
      <c r="CM47">
        <f t="shared" si="43"/>
        <v>2.2182113427315873</v>
      </c>
      <c r="CN47">
        <f t="shared" si="43"/>
        <v>2.2049914844472984</v>
      </c>
      <c r="CO47" t="str">
        <f t="shared" si="43"/>
        <v/>
      </c>
      <c r="CP47" t="str">
        <f t="shared" si="43"/>
        <v/>
      </c>
      <c r="CQ47" t="str">
        <f t="shared" si="43"/>
        <v/>
      </c>
      <c r="CR47" t="str">
        <f t="shared" si="43"/>
        <v/>
      </c>
      <c r="CS47" t="str">
        <f t="shared" si="43"/>
        <v/>
      </c>
      <c r="CV47">
        <f t="shared" si="68"/>
        <v>2.2182113427315873</v>
      </c>
      <c r="CW47" t="str">
        <f t="shared" si="68"/>
        <v/>
      </c>
      <c r="CX47" t="str">
        <f t="shared" si="68"/>
        <v/>
      </c>
      <c r="CY47" t="str">
        <f t="shared" si="68"/>
        <v/>
      </c>
      <c r="CZ47" t="str">
        <f t="shared" si="68"/>
        <v/>
      </c>
      <c r="DA47" t="str">
        <f t="shared" si="68"/>
        <v/>
      </c>
      <c r="DB47" t="str">
        <f t="shared" si="68"/>
        <v/>
      </c>
      <c r="DD47">
        <f t="shared" si="45"/>
        <v>2.2182113427315873</v>
      </c>
      <c r="DJ47">
        <f t="shared" si="46"/>
        <v>0.14168419404891644</v>
      </c>
      <c r="DK47">
        <f t="shared" si="47"/>
        <v>4.7593009279373218E-2</v>
      </c>
      <c r="DL47" t="str">
        <f t="shared" si="48"/>
        <v/>
      </c>
      <c r="DM47" t="str">
        <f t="shared" si="49"/>
        <v/>
      </c>
      <c r="DN47" t="str">
        <f t="shared" si="50"/>
        <v/>
      </c>
      <c r="DO47" t="str">
        <f t="shared" si="51"/>
        <v/>
      </c>
      <c r="DP47" t="str">
        <f t="shared" si="52"/>
        <v/>
      </c>
      <c r="DQ47" t="str">
        <f t="shared" si="53"/>
        <v/>
      </c>
      <c r="DR47" t="str">
        <f t="shared" si="54"/>
        <v/>
      </c>
      <c r="DV47">
        <f t="shared" si="69"/>
        <v>7.2802081107062572E-2</v>
      </c>
      <c r="DW47">
        <f t="shared" si="69"/>
        <v>4.7593009279373218E-2</v>
      </c>
      <c r="DX47" t="str">
        <f t="shared" si="69"/>
        <v/>
      </c>
      <c r="DY47" t="str">
        <f t="shared" si="69"/>
        <v/>
      </c>
      <c r="DZ47" t="str">
        <f t="shared" si="69"/>
        <v/>
      </c>
      <c r="EA47" t="str">
        <f t="shared" si="69"/>
        <v/>
      </c>
      <c r="EB47" t="str">
        <f t="shared" si="69"/>
        <v/>
      </c>
      <c r="EF47">
        <f t="shared" si="70"/>
        <v>7.2802081107062572E-2</v>
      </c>
      <c r="EG47" t="str">
        <f t="shared" si="70"/>
        <v/>
      </c>
      <c r="EH47" t="str">
        <f t="shared" si="70"/>
        <v/>
      </c>
      <c r="EI47" t="str">
        <f t="shared" si="70"/>
        <v/>
      </c>
      <c r="EJ47" t="str">
        <f t="shared" si="70"/>
        <v/>
      </c>
      <c r="EK47" t="str">
        <f t="shared" si="70"/>
        <v/>
      </c>
      <c r="EL47" t="str">
        <f t="shared" si="70"/>
        <v/>
      </c>
      <c r="EN47">
        <f t="shared" si="71"/>
        <v>7.2802081107062572E-2</v>
      </c>
      <c r="EP47">
        <f t="shared" si="57"/>
        <v>2.2761872063831148</v>
      </c>
      <c r="EQ47">
        <f t="shared" si="58"/>
        <v>2.2564058814590773</v>
      </c>
      <c r="ER47">
        <f t="shared" si="59"/>
        <v>2.1899643788379839</v>
      </c>
      <c r="ES47">
        <v>0.79634898851680225</v>
      </c>
      <c r="ET47">
        <v>0.52463525968881519</v>
      </c>
      <c r="EU47">
        <v>-0.38799665427233188</v>
      </c>
      <c r="EW47">
        <f t="shared" ca="1" si="60"/>
        <v>-6.2250542420985933E-2</v>
      </c>
      <c r="EX47">
        <f t="shared" ca="1" si="60"/>
        <v>-4.4324655491691067E-2</v>
      </c>
      <c r="EY47">
        <f t="shared" ca="1" si="60"/>
        <v>-0.60049448226549929</v>
      </c>
      <c r="EZ47">
        <f t="shared" ca="1" si="72"/>
        <v>1</v>
      </c>
      <c r="FA47">
        <f t="shared" ca="1" si="72"/>
        <v>1</v>
      </c>
      <c r="FB47">
        <f t="shared" ca="1" si="72"/>
        <v>1</v>
      </c>
    </row>
    <row r="48" spans="1:158">
      <c r="A48">
        <v>28</v>
      </c>
      <c r="B48">
        <f t="shared" si="61"/>
        <v>12.5859375</v>
      </c>
      <c r="C48" s="5">
        <f t="shared" si="62"/>
        <v>0.12092937964470721</v>
      </c>
      <c r="D48">
        <f t="shared" si="63"/>
        <v>2.2121688760981173</v>
      </c>
      <c r="E48">
        <f t="shared" si="64"/>
        <v>7.1304602932217132E-2</v>
      </c>
      <c r="H48">
        <v>0</v>
      </c>
      <c r="I48" s="5">
        <v>7.8130000000000005E-3</v>
      </c>
      <c r="J48">
        <v>0</v>
      </c>
      <c r="K48" s="5">
        <v>6.0804270000000002</v>
      </c>
      <c r="L48">
        <v>0</v>
      </c>
      <c r="M48" s="5">
        <v>1.410722</v>
      </c>
      <c r="N48">
        <v>0</v>
      </c>
      <c r="O48" s="5">
        <v>8.2473960000000002</v>
      </c>
      <c r="P48">
        <v>0</v>
      </c>
      <c r="Q48" s="5">
        <v>2.090808</v>
      </c>
      <c r="R48">
        <v>0</v>
      </c>
      <c r="S48" s="5">
        <v>2.7127699999999999</v>
      </c>
      <c r="T48">
        <v>0</v>
      </c>
      <c r="U48" s="5">
        <v>1.410722</v>
      </c>
      <c r="V48">
        <v>0</v>
      </c>
      <c r="W48" s="5">
        <v>3.7735270000000001</v>
      </c>
      <c r="X48">
        <v>0</v>
      </c>
      <c r="Y48" s="5">
        <v>2.60453</v>
      </c>
      <c r="Z48">
        <v>0</v>
      </c>
      <c r="AA48">
        <v>0</v>
      </c>
      <c r="AB48">
        <v>7.3960600000000003</v>
      </c>
      <c r="AC48">
        <v>0</v>
      </c>
      <c r="AD48">
        <v>4.1398000000000001</v>
      </c>
      <c r="AE48">
        <v>0</v>
      </c>
      <c r="AF48">
        <v>3.3746800000000001</v>
      </c>
      <c r="AG48">
        <v>0</v>
      </c>
      <c r="AJ48">
        <f t="shared" si="7"/>
        <v>-7.8130000000000005E-3</v>
      </c>
      <c r="AK48">
        <f t="shared" si="8"/>
        <v>6.0726140000000006</v>
      </c>
      <c r="AL48">
        <f t="shared" si="9"/>
        <v>1.402909</v>
      </c>
      <c r="AM48">
        <f t="shared" si="10"/>
        <v>8.2395829999999997</v>
      </c>
      <c r="AN48">
        <f t="shared" si="11"/>
        <v>2.0829949999999999</v>
      </c>
      <c r="AO48">
        <f t="shared" si="12"/>
        <v>2.7049569999999998</v>
      </c>
      <c r="AP48">
        <f t="shared" si="13"/>
        <v>1.402909</v>
      </c>
      <c r="AQ48">
        <f t="shared" si="14"/>
        <v>3.765714</v>
      </c>
      <c r="AR48">
        <f t="shared" si="15"/>
        <v>2.5967169999999999</v>
      </c>
      <c r="AS48">
        <f t="shared" si="16"/>
        <v>-7.8130000000000005E-3</v>
      </c>
      <c r="AT48">
        <f t="shared" si="17"/>
        <v>7.3882470000000007</v>
      </c>
      <c r="AU48">
        <f t="shared" si="65"/>
        <v>4.1319870000000005</v>
      </c>
      <c r="AV48">
        <f t="shared" si="66"/>
        <v>3.3668670000000001</v>
      </c>
      <c r="AZ48">
        <f t="shared" si="18"/>
        <v>6.0726140000000006</v>
      </c>
      <c r="BA48">
        <f t="shared" si="19"/>
        <v>1.402909</v>
      </c>
      <c r="BB48" t="str">
        <f t="shared" si="20"/>
        <v/>
      </c>
      <c r="BC48" t="str">
        <f t="shared" si="21"/>
        <v/>
      </c>
      <c r="BD48" t="str">
        <f t="shared" si="22"/>
        <v/>
      </c>
      <c r="BE48" t="str">
        <f t="shared" si="23"/>
        <v/>
      </c>
      <c r="BF48" t="str">
        <f t="shared" si="24"/>
        <v/>
      </c>
      <c r="BG48" t="str">
        <f t="shared" si="25"/>
        <v/>
      </c>
      <c r="BJ48">
        <f t="shared" si="26"/>
        <v>2.218055231910725</v>
      </c>
      <c r="BK48">
        <f t="shared" si="27"/>
        <v>2.2098634099259922</v>
      </c>
      <c r="BL48" t="str">
        <f t="shared" si="28"/>
        <v/>
      </c>
      <c r="BM48" t="str">
        <f t="shared" si="29"/>
        <v/>
      </c>
      <c r="BN48" t="str">
        <f t="shared" si="30"/>
        <v/>
      </c>
      <c r="BO48" t="str">
        <f t="shared" si="31"/>
        <v/>
      </c>
      <c r="BP48" t="str">
        <f t="shared" si="32"/>
        <v/>
      </c>
      <c r="BQ48" t="str">
        <f t="shared" si="33"/>
        <v/>
      </c>
      <c r="BT48">
        <f t="shared" si="34"/>
        <v>5.138766091642806E-2</v>
      </c>
      <c r="BU48">
        <f t="shared" si="35"/>
        <v>0.13120385811292293</v>
      </c>
      <c r="BV48">
        <f t="shared" si="36"/>
        <v>0</v>
      </c>
      <c r="BW48">
        <f t="shared" si="37"/>
        <v>0</v>
      </c>
      <c r="BX48">
        <f t="shared" si="38"/>
        <v>0</v>
      </c>
      <c r="BY48">
        <f t="shared" si="39"/>
        <v>0</v>
      </c>
      <c r="BZ48">
        <f t="shared" si="40"/>
        <v>0</v>
      </c>
      <c r="CA48">
        <f t="shared" si="41"/>
        <v>0</v>
      </c>
      <c r="CD48">
        <f t="shared" si="67"/>
        <v>0.182591519029351</v>
      </c>
      <c r="CE48">
        <f t="shared" si="67"/>
        <v>0.13120385811292293</v>
      </c>
      <c r="CF48">
        <f t="shared" si="67"/>
        <v>0</v>
      </c>
      <c r="CG48">
        <f t="shared" si="67"/>
        <v>0</v>
      </c>
      <c r="CH48">
        <f t="shared" si="67"/>
        <v>0</v>
      </c>
      <c r="CI48">
        <f t="shared" si="67"/>
        <v>0</v>
      </c>
      <c r="CJ48">
        <f t="shared" si="67"/>
        <v>0</v>
      </c>
      <c r="CM48">
        <f t="shared" si="43"/>
        <v>2.2121688760981173</v>
      </c>
      <c r="CN48">
        <f t="shared" si="43"/>
        <v>2.2098634099259922</v>
      </c>
      <c r="CO48" t="str">
        <f t="shared" si="43"/>
        <v/>
      </c>
      <c r="CP48" t="str">
        <f t="shared" si="43"/>
        <v/>
      </c>
      <c r="CQ48" t="str">
        <f t="shared" si="43"/>
        <v/>
      </c>
      <c r="CR48" t="str">
        <f t="shared" si="43"/>
        <v/>
      </c>
      <c r="CS48" t="str">
        <f t="shared" si="43"/>
        <v/>
      </c>
      <c r="CV48">
        <f t="shared" si="68"/>
        <v>2.2121688760981173</v>
      </c>
      <c r="CW48" t="str">
        <f t="shared" si="68"/>
        <v/>
      </c>
      <c r="CX48" t="str">
        <f t="shared" si="68"/>
        <v/>
      </c>
      <c r="CY48" t="str">
        <f t="shared" si="68"/>
        <v/>
      </c>
      <c r="CZ48" t="str">
        <f t="shared" si="68"/>
        <v/>
      </c>
      <c r="DA48" t="str">
        <f t="shared" si="68"/>
        <v/>
      </c>
      <c r="DB48" t="str">
        <f t="shared" si="68"/>
        <v/>
      </c>
      <c r="DD48">
        <f t="shared" si="45"/>
        <v>2.2121688760981173</v>
      </c>
      <c r="DJ48">
        <f t="shared" si="46"/>
        <v>0.13193890826824456</v>
      </c>
      <c r="DK48">
        <f t="shared" si="47"/>
        <v>4.7556405529140582E-2</v>
      </c>
      <c r="DL48" t="str">
        <f t="shared" si="48"/>
        <v/>
      </c>
      <c r="DM48" t="str">
        <f t="shared" si="49"/>
        <v/>
      </c>
      <c r="DN48" t="str">
        <f t="shared" si="50"/>
        <v/>
      </c>
      <c r="DO48" t="str">
        <f t="shared" si="51"/>
        <v/>
      </c>
      <c r="DP48" t="str">
        <f t="shared" si="52"/>
        <v/>
      </c>
      <c r="DQ48" t="str">
        <f t="shared" si="53"/>
        <v/>
      </c>
      <c r="DR48" t="str">
        <f t="shared" si="54"/>
        <v/>
      </c>
      <c r="DV48">
        <f t="shared" si="69"/>
        <v>7.1304602932217132E-2</v>
      </c>
      <c r="DW48">
        <f t="shared" si="69"/>
        <v>4.7556405529140582E-2</v>
      </c>
      <c r="DX48" t="str">
        <f t="shared" si="69"/>
        <v/>
      </c>
      <c r="DY48" t="str">
        <f t="shared" si="69"/>
        <v/>
      </c>
      <c r="DZ48" t="str">
        <f t="shared" si="69"/>
        <v/>
      </c>
      <c r="EA48" t="str">
        <f t="shared" si="69"/>
        <v/>
      </c>
      <c r="EB48" t="str">
        <f t="shared" si="69"/>
        <v/>
      </c>
      <c r="EF48">
        <f t="shared" si="70"/>
        <v>7.1304602932217132E-2</v>
      </c>
      <c r="EG48" t="str">
        <f t="shared" si="70"/>
        <v/>
      </c>
      <c r="EH48" t="str">
        <f t="shared" si="70"/>
        <v/>
      </c>
      <c r="EI48" t="str">
        <f t="shared" si="70"/>
        <v/>
      </c>
      <c r="EJ48" t="str">
        <f t="shared" si="70"/>
        <v/>
      </c>
      <c r="EK48" t="str">
        <f t="shared" si="70"/>
        <v/>
      </c>
      <c r="EL48" t="str">
        <f t="shared" si="70"/>
        <v/>
      </c>
      <c r="EN48">
        <f t="shared" si="71"/>
        <v>7.1304602932217132E-2</v>
      </c>
      <c r="EP48">
        <f t="shared" si="57"/>
        <v>2.2725590433162646</v>
      </c>
      <c r="EQ48">
        <f t="shared" si="58"/>
        <v>2.2352470204381585</v>
      </c>
      <c r="ER48">
        <f t="shared" si="59"/>
        <v>2.2422257389137568</v>
      </c>
      <c r="ES48">
        <v>0.84693224188563165</v>
      </c>
      <c r="ET48">
        <v>0.32365574438412281</v>
      </c>
      <c r="EU48">
        <v>0.42152766553109955</v>
      </c>
      <c r="EW48">
        <f t="shared" ca="1" si="60"/>
        <v>-0.77548468732155285</v>
      </c>
      <c r="EX48">
        <f t="shared" ca="1" si="60"/>
        <v>2.5744712645561552E-2</v>
      </c>
      <c r="EY48">
        <f t="shared" ca="1" si="60"/>
        <v>-0.26211784301707697</v>
      </c>
      <c r="EZ48">
        <f t="shared" ca="1" si="72"/>
        <v>1</v>
      </c>
      <c r="FA48">
        <f t="shared" ca="1" si="72"/>
        <v>2</v>
      </c>
      <c r="FB48">
        <f t="shared" ca="1" si="72"/>
        <v>1</v>
      </c>
    </row>
    <row r="49" spans="1:158">
      <c r="A49">
        <v>29</v>
      </c>
      <c r="B49">
        <f t="shared" si="61"/>
        <v>12.7890625</v>
      </c>
      <c r="C49" s="5">
        <f t="shared" si="62"/>
        <v>0.12092937964470721</v>
      </c>
      <c r="D49">
        <f t="shared" si="63"/>
        <v>2.2280874499817656</v>
      </c>
      <c r="E49">
        <f t="shared" si="64"/>
        <v>7.2843216215210199E-2</v>
      </c>
      <c r="H49">
        <v>0</v>
      </c>
      <c r="I49" s="5">
        <v>8.6320000000000008E-3</v>
      </c>
      <c r="J49">
        <v>0</v>
      </c>
      <c r="K49" s="5">
        <v>6.0792830000000002</v>
      </c>
      <c r="L49">
        <v>0</v>
      </c>
      <c r="M49" s="5">
        <v>1.41056</v>
      </c>
      <c r="N49">
        <v>0</v>
      </c>
      <c r="O49" s="5">
        <v>8.2461909999999996</v>
      </c>
      <c r="P49">
        <v>0</v>
      </c>
      <c r="Q49" s="5">
        <v>2.0914459999999999</v>
      </c>
      <c r="R49">
        <v>0</v>
      </c>
      <c r="S49" s="5">
        <v>2.7130399999999999</v>
      </c>
      <c r="T49">
        <v>0</v>
      </c>
      <c r="U49" s="5">
        <v>1.41056</v>
      </c>
      <c r="V49">
        <v>0</v>
      </c>
      <c r="W49" s="5">
        <v>3.7719770000000001</v>
      </c>
      <c r="X49">
        <v>0</v>
      </c>
      <c r="Y49" s="5">
        <v>2.6045799999999999</v>
      </c>
      <c r="Z49">
        <v>0</v>
      </c>
      <c r="AA49">
        <v>0</v>
      </c>
      <c r="AB49">
        <v>7.3942600000000001</v>
      </c>
      <c r="AC49">
        <v>0</v>
      </c>
      <c r="AD49">
        <v>4.1376799999999996</v>
      </c>
      <c r="AE49">
        <v>0</v>
      </c>
      <c r="AF49">
        <v>3.3742200000000002</v>
      </c>
      <c r="AG49">
        <v>0</v>
      </c>
      <c r="AJ49">
        <f t="shared" si="7"/>
        <v>-8.6320000000000008E-3</v>
      </c>
      <c r="AK49">
        <f t="shared" si="8"/>
        <v>6.0706509999999998</v>
      </c>
      <c r="AL49">
        <f t="shared" si="9"/>
        <v>1.4019280000000001</v>
      </c>
      <c r="AM49">
        <f t="shared" si="10"/>
        <v>8.2375589999999992</v>
      </c>
      <c r="AN49">
        <f t="shared" si="11"/>
        <v>2.0828139999999999</v>
      </c>
      <c r="AO49">
        <f t="shared" si="12"/>
        <v>2.7044079999999999</v>
      </c>
      <c r="AP49">
        <f t="shared" si="13"/>
        <v>1.4019280000000001</v>
      </c>
      <c r="AQ49">
        <f t="shared" si="14"/>
        <v>3.7633450000000002</v>
      </c>
      <c r="AR49">
        <f t="shared" si="15"/>
        <v>2.5959479999999999</v>
      </c>
      <c r="AS49">
        <f t="shared" si="16"/>
        <v>-8.6320000000000008E-3</v>
      </c>
      <c r="AT49">
        <f t="shared" si="17"/>
        <v>7.3856279999999996</v>
      </c>
      <c r="AU49">
        <f t="shared" si="65"/>
        <v>4.1290479999999992</v>
      </c>
      <c r="AV49">
        <f t="shared" si="66"/>
        <v>3.3655880000000002</v>
      </c>
      <c r="AZ49">
        <f t="shared" si="18"/>
        <v>6.0706509999999998</v>
      </c>
      <c r="BA49">
        <f t="shared" si="19"/>
        <v>1.4019280000000001</v>
      </c>
      <c r="BB49" t="str">
        <f t="shared" si="20"/>
        <v/>
      </c>
      <c r="BC49" t="str">
        <f t="shared" si="21"/>
        <v/>
      </c>
      <c r="BD49" t="str">
        <f t="shared" si="22"/>
        <v/>
      </c>
      <c r="BE49" t="str">
        <f t="shared" si="23"/>
        <v/>
      </c>
      <c r="BF49" t="str">
        <f t="shared" si="24"/>
        <v/>
      </c>
      <c r="BG49" t="str">
        <f t="shared" si="25"/>
        <v/>
      </c>
      <c r="BJ49">
        <f t="shared" si="26"/>
        <v>2.2576997574213586</v>
      </c>
      <c r="BK49">
        <f t="shared" si="27"/>
        <v>2.2173367624586784</v>
      </c>
      <c r="BL49" t="str">
        <f t="shared" si="28"/>
        <v/>
      </c>
      <c r="BM49" t="str">
        <f t="shared" si="29"/>
        <v/>
      </c>
      <c r="BN49" t="str">
        <f t="shared" si="30"/>
        <v/>
      </c>
      <c r="BO49" t="str">
        <f t="shared" si="31"/>
        <v/>
      </c>
      <c r="BP49" t="str">
        <f t="shared" si="32"/>
        <v/>
      </c>
      <c r="BQ49" t="str">
        <f t="shared" si="33"/>
        <v/>
      </c>
      <c r="BT49">
        <f t="shared" si="34"/>
        <v>4.7677529428603128E-2</v>
      </c>
      <c r="BU49">
        <f t="shared" si="35"/>
        <v>0.13132570883193784</v>
      </c>
      <c r="BV49">
        <f t="shared" si="36"/>
        <v>0</v>
      </c>
      <c r="BW49">
        <f t="shared" si="37"/>
        <v>0</v>
      </c>
      <c r="BX49">
        <f t="shared" si="38"/>
        <v>0</v>
      </c>
      <c r="BY49">
        <f t="shared" si="39"/>
        <v>0</v>
      </c>
      <c r="BZ49">
        <f t="shared" si="40"/>
        <v>0</v>
      </c>
      <c r="CA49">
        <f t="shared" si="41"/>
        <v>0</v>
      </c>
      <c r="CD49">
        <f t="shared" si="67"/>
        <v>0.17900323826054096</v>
      </c>
      <c r="CE49">
        <f t="shared" si="67"/>
        <v>0.13132570883193784</v>
      </c>
      <c r="CF49">
        <f t="shared" si="67"/>
        <v>0</v>
      </c>
      <c r="CG49">
        <f t="shared" si="67"/>
        <v>0</v>
      </c>
      <c r="CH49">
        <f t="shared" si="67"/>
        <v>0</v>
      </c>
      <c r="CI49">
        <f t="shared" si="67"/>
        <v>0</v>
      </c>
      <c r="CJ49">
        <f t="shared" si="67"/>
        <v>0</v>
      </c>
      <c r="CM49">
        <f t="shared" si="43"/>
        <v>2.2280874499817656</v>
      </c>
      <c r="CN49">
        <f t="shared" si="43"/>
        <v>2.2173367624586784</v>
      </c>
      <c r="CO49" t="str">
        <f t="shared" si="43"/>
        <v/>
      </c>
      <c r="CP49" t="str">
        <f t="shared" si="43"/>
        <v/>
      </c>
      <c r="CQ49" t="str">
        <f t="shared" si="43"/>
        <v/>
      </c>
      <c r="CR49" t="str">
        <f t="shared" si="43"/>
        <v/>
      </c>
      <c r="CS49" t="str">
        <f t="shared" si="43"/>
        <v/>
      </c>
      <c r="CV49">
        <f t="shared" si="68"/>
        <v>2.2280874499817656</v>
      </c>
      <c r="CW49" t="str">
        <f t="shared" si="68"/>
        <v/>
      </c>
      <c r="CX49" t="str">
        <f t="shared" si="68"/>
        <v/>
      </c>
      <c r="CY49" t="str">
        <f t="shared" si="68"/>
        <v/>
      </c>
      <c r="CZ49" t="str">
        <f t="shared" si="68"/>
        <v/>
      </c>
      <c r="DA49" t="str">
        <f t="shared" si="68"/>
        <v/>
      </c>
      <c r="DB49" t="str">
        <f t="shared" si="68"/>
        <v/>
      </c>
      <c r="DD49">
        <f t="shared" si="45"/>
        <v>2.2280874499817656</v>
      </c>
      <c r="DJ49">
        <f t="shared" si="46"/>
        <v>0.14263124785144377</v>
      </c>
      <c r="DK49">
        <f t="shared" si="47"/>
        <v>4.7506814365981247E-2</v>
      </c>
      <c r="DL49" t="str">
        <f t="shared" si="48"/>
        <v/>
      </c>
      <c r="DM49" t="str">
        <f t="shared" si="49"/>
        <v/>
      </c>
      <c r="DN49" t="str">
        <f t="shared" si="50"/>
        <v/>
      </c>
      <c r="DO49" t="str">
        <f t="shared" si="51"/>
        <v/>
      </c>
      <c r="DP49" t="str">
        <f t="shared" si="52"/>
        <v/>
      </c>
      <c r="DQ49" t="str">
        <f t="shared" si="53"/>
        <v/>
      </c>
      <c r="DR49" t="str">
        <f t="shared" si="54"/>
        <v/>
      </c>
      <c r="DV49">
        <f t="shared" si="69"/>
        <v>7.2843216215210199E-2</v>
      </c>
      <c r="DW49">
        <f t="shared" si="69"/>
        <v>4.7506814365981247E-2</v>
      </c>
      <c r="DX49" t="str">
        <f t="shared" si="69"/>
        <v/>
      </c>
      <c r="DY49" t="str">
        <f t="shared" si="69"/>
        <v/>
      </c>
      <c r="DZ49" t="str">
        <f t="shared" si="69"/>
        <v/>
      </c>
      <c r="EA49" t="str">
        <f t="shared" si="69"/>
        <v/>
      </c>
      <c r="EB49" t="str">
        <f t="shared" si="69"/>
        <v/>
      </c>
      <c r="EF49">
        <f t="shared" si="70"/>
        <v>7.2843216215210199E-2</v>
      </c>
      <c r="EG49" t="str">
        <f t="shared" si="70"/>
        <v/>
      </c>
      <c r="EH49" t="str">
        <f t="shared" si="70"/>
        <v/>
      </c>
      <c r="EI49" t="str">
        <f t="shared" si="70"/>
        <v/>
      </c>
      <c r="EJ49" t="str">
        <f t="shared" si="70"/>
        <v/>
      </c>
      <c r="EK49" t="str">
        <f t="shared" si="70"/>
        <v/>
      </c>
      <c r="EL49" t="str">
        <f t="shared" si="70"/>
        <v/>
      </c>
      <c r="EN49">
        <f t="shared" si="71"/>
        <v>7.2843216215210199E-2</v>
      </c>
      <c r="EP49">
        <f t="shared" si="57"/>
        <v>2.1641372787171411</v>
      </c>
      <c r="EQ49">
        <f t="shared" si="58"/>
        <v>2.2072223755238745</v>
      </c>
      <c r="ER49">
        <f t="shared" si="59"/>
        <v>2.1617399246505848</v>
      </c>
      <c r="ES49">
        <v>-0.87791526222137251</v>
      </c>
      <c r="ET49">
        <v>-0.28643812755667752</v>
      </c>
      <c r="EU49">
        <v>-0.91082641292445732</v>
      </c>
      <c r="EW49">
        <f t="shared" ca="1" si="60"/>
        <v>0.4272602231708359</v>
      </c>
      <c r="EX49">
        <f t="shared" ca="1" si="60"/>
        <v>-9.652690941697939E-2</v>
      </c>
      <c r="EY49">
        <f t="shared" ca="1" si="60"/>
        <v>-0.49887815906101485</v>
      </c>
      <c r="EZ49">
        <f t="shared" ca="1" si="72"/>
        <v>2</v>
      </c>
      <c r="FA49">
        <f t="shared" ca="1" si="72"/>
        <v>1</v>
      </c>
      <c r="FB49">
        <f t="shared" ca="1" si="72"/>
        <v>1</v>
      </c>
    </row>
    <row r="50" spans="1:158">
      <c r="A50">
        <v>30</v>
      </c>
      <c r="B50">
        <f t="shared" si="61"/>
        <v>12.9921875</v>
      </c>
      <c r="C50" s="5">
        <f t="shared" si="62"/>
        <v>0.12092937964470721</v>
      </c>
      <c r="D50">
        <f t="shared" si="63"/>
        <v>2.2291341681398182</v>
      </c>
      <c r="E50">
        <f t="shared" si="64"/>
        <v>7.2683025239657806E-2</v>
      </c>
      <c r="H50">
        <v>0</v>
      </c>
      <c r="I50" s="5">
        <v>8.2240000000000004E-3</v>
      </c>
      <c r="J50">
        <v>0</v>
      </c>
      <c r="K50" s="5">
        <v>6.0790470000000001</v>
      </c>
      <c r="L50">
        <v>0</v>
      </c>
      <c r="M50" s="5">
        <v>1.4098010000000001</v>
      </c>
      <c r="N50">
        <v>0</v>
      </c>
      <c r="O50" s="5">
        <v>8.2475109999999994</v>
      </c>
      <c r="P50">
        <v>0</v>
      </c>
      <c r="Q50" s="5">
        <v>2.091799</v>
      </c>
      <c r="R50">
        <v>0</v>
      </c>
      <c r="S50" s="5">
        <v>2.7136499999999999</v>
      </c>
      <c r="T50">
        <v>0</v>
      </c>
      <c r="U50" s="5">
        <v>1.4098010000000001</v>
      </c>
      <c r="V50">
        <v>0</v>
      </c>
      <c r="W50" s="5">
        <v>3.7712669999999999</v>
      </c>
      <c r="X50">
        <v>0</v>
      </c>
      <c r="Y50" s="5">
        <v>2.6043400000000001</v>
      </c>
      <c r="Z50">
        <v>0</v>
      </c>
      <c r="AA50">
        <v>0</v>
      </c>
      <c r="AB50">
        <v>7.3967900000000002</v>
      </c>
      <c r="AC50">
        <v>0</v>
      </c>
      <c r="AD50">
        <v>4.1370199999999997</v>
      </c>
      <c r="AE50">
        <v>0</v>
      </c>
      <c r="AF50">
        <v>3.37521</v>
      </c>
      <c r="AG50">
        <v>0</v>
      </c>
      <c r="AJ50">
        <f t="shared" si="7"/>
        <v>-8.2240000000000004E-3</v>
      </c>
      <c r="AK50">
        <f t="shared" si="8"/>
        <v>6.0708229999999999</v>
      </c>
      <c r="AL50">
        <f t="shared" si="9"/>
        <v>1.4015770000000001</v>
      </c>
      <c r="AM50">
        <f t="shared" si="10"/>
        <v>8.2392869999999991</v>
      </c>
      <c r="AN50">
        <f t="shared" si="11"/>
        <v>2.0835750000000002</v>
      </c>
      <c r="AO50">
        <f t="shared" si="12"/>
        <v>2.7054260000000001</v>
      </c>
      <c r="AP50">
        <f t="shared" si="13"/>
        <v>1.4015770000000001</v>
      </c>
      <c r="AQ50">
        <f t="shared" si="14"/>
        <v>3.7630430000000001</v>
      </c>
      <c r="AR50">
        <f t="shared" si="15"/>
        <v>2.5961160000000003</v>
      </c>
      <c r="AS50">
        <f t="shared" si="16"/>
        <v>-8.2240000000000004E-3</v>
      </c>
      <c r="AT50">
        <f t="shared" si="17"/>
        <v>7.388566</v>
      </c>
      <c r="AU50">
        <f t="shared" si="65"/>
        <v>4.1287959999999995</v>
      </c>
      <c r="AV50">
        <f t="shared" si="66"/>
        <v>3.3669860000000003</v>
      </c>
      <c r="AZ50">
        <f t="shared" si="18"/>
        <v>6.0708229999999999</v>
      </c>
      <c r="BA50">
        <f t="shared" si="19"/>
        <v>1.4015770000000001</v>
      </c>
      <c r="BB50" t="str">
        <f t="shared" si="20"/>
        <v/>
      </c>
      <c r="BC50" t="str">
        <f t="shared" si="21"/>
        <v/>
      </c>
      <c r="BD50" t="str">
        <f t="shared" si="22"/>
        <v/>
      </c>
      <c r="BE50" t="str">
        <f t="shared" si="23"/>
        <v/>
      </c>
      <c r="BF50" t="str">
        <f t="shared" si="24"/>
        <v/>
      </c>
      <c r="BG50" t="str">
        <f t="shared" si="25"/>
        <v/>
      </c>
      <c r="BJ50">
        <f t="shared" si="26"/>
        <v>2.2541045353207072</v>
      </c>
      <c r="BK50">
        <f t="shared" si="27"/>
        <v>2.2200091065750227</v>
      </c>
      <c r="BL50" t="str">
        <f t="shared" si="28"/>
        <v/>
      </c>
      <c r="BM50" t="str">
        <f t="shared" si="29"/>
        <v/>
      </c>
      <c r="BN50" t="str">
        <f t="shared" si="30"/>
        <v/>
      </c>
      <c r="BO50" t="str">
        <f t="shared" si="31"/>
        <v/>
      </c>
      <c r="BP50" t="str">
        <f t="shared" si="32"/>
        <v/>
      </c>
      <c r="BQ50" t="str">
        <f t="shared" si="33"/>
        <v/>
      </c>
      <c r="BT50">
        <f t="shared" si="34"/>
        <v>4.8005303656041602E-2</v>
      </c>
      <c r="BU50">
        <f t="shared" si="35"/>
        <v>0.13136459961497626</v>
      </c>
      <c r="BV50">
        <f t="shared" si="36"/>
        <v>0</v>
      </c>
      <c r="BW50">
        <f t="shared" si="37"/>
        <v>0</v>
      </c>
      <c r="BX50">
        <f t="shared" si="38"/>
        <v>0</v>
      </c>
      <c r="BY50">
        <f t="shared" si="39"/>
        <v>0</v>
      </c>
      <c r="BZ50">
        <f t="shared" si="40"/>
        <v>0</v>
      </c>
      <c r="CA50">
        <f t="shared" si="41"/>
        <v>0</v>
      </c>
      <c r="CD50">
        <f t="shared" si="67"/>
        <v>0.17936990327101787</v>
      </c>
      <c r="CE50">
        <f t="shared" si="67"/>
        <v>0.13136459961497626</v>
      </c>
      <c r="CF50">
        <f t="shared" si="67"/>
        <v>0</v>
      </c>
      <c r="CG50">
        <f t="shared" si="67"/>
        <v>0</v>
      </c>
      <c r="CH50">
        <f t="shared" si="67"/>
        <v>0</v>
      </c>
      <c r="CI50">
        <f t="shared" si="67"/>
        <v>0</v>
      </c>
      <c r="CJ50">
        <f t="shared" si="67"/>
        <v>0</v>
      </c>
      <c r="CM50">
        <f t="shared" si="43"/>
        <v>2.2291341681398182</v>
      </c>
      <c r="CN50">
        <f t="shared" si="43"/>
        <v>2.2200091065750227</v>
      </c>
      <c r="CO50" t="str">
        <f t="shared" si="43"/>
        <v/>
      </c>
      <c r="CP50" t="str">
        <f t="shared" si="43"/>
        <v/>
      </c>
      <c r="CQ50" t="str">
        <f t="shared" si="43"/>
        <v/>
      </c>
      <c r="CR50" t="str">
        <f t="shared" si="43"/>
        <v/>
      </c>
      <c r="CS50" t="str">
        <f t="shared" si="43"/>
        <v/>
      </c>
      <c r="CV50">
        <f t="shared" si="68"/>
        <v>2.2291341681398182</v>
      </c>
      <c r="CW50" t="str">
        <f t="shared" si="68"/>
        <v/>
      </c>
      <c r="CX50" t="str">
        <f t="shared" si="68"/>
        <v/>
      </c>
      <c r="CY50" t="str">
        <f t="shared" si="68"/>
        <v/>
      </c>
      <c r="CZ50" t="str">
        <f t="shared" si="68"/>
        <v/>
      </c>
      <c r="DA50" t="str">
        <f t="shared" si="68"/>
        <v/>
      </c>
      <c r="DB50" t="str">
        <f t="shared" si="68"/>
        <v/>
      </c>
      <c r="DD50">
        <f t="shared" si="45"/>
        <v>2.2291341681398182</v>
      </c>
      <c r="DJ50">
        <f t="shared" si="46"/>
        <v>0.14161998147825305</v>
      </c>
      <c r="DK50">
        <f t="shared" si="47"/>
        <v>4.7491006027049983E-2</v>
      </c>
      <c r="DL50" t="str">
        <f t="shared" si="48"/>
        <v/>
      </c>
      <c r="DM50" t="str">
        <f t="shared" si="49"/>
        <v/>
      </c>
      <c r="DN50" t="str">
        <f t="shared" si="50"/>
        <v/>
      </c>
      <c r="DO50" t="str">
        <f t="shared" si="51"/>
        <v/>
      </c>
      <c r="DP50" t="str">
        <f t="shared" si="52"/>
        <v/>
      </c>
      <c r="DQ50" t="str">
        <f t="shared" si="53"/>
        <v/>
      </c>
      <c r="DR50" t="str">
        <f t="shared" si="54"/>
        <v/>
      </c>
      <c r="DV50">
        <f t="shared" si="69"/>
        <v>7.2683025239657806E-2</v>
      </c>
      <c r="DW50">
        <f t="shared" si="69"/>
        <v>4.7491006027049983E-2</v>
      </c>
      <c r="DX50" t="str">
        <f t="shared" si="69"/>
        <v/>
      </c>
      <c r="DY50" t="str">
        <f t="shared" si="69"/>
        <v/>
      </c>
      <c r="DZ50" t="str">
        <f t="shared" si="69"/>
        <v/>
      </c>
      <c r="EA50" t="str">
        <f t="shared" si="69"/>
        <v/>
      </c>
      <c r="EB50" t="str">
        <f t="shared" si="69"/>
        <v/>
      </c>
      <c r="EF50">
        <f t="shared" si="70"/>
        <v>7.2683025239657806E-2</v>
      </c>
      <c r="EG50" t="str">
        <f t="shared" si="70"/>
        <v/>
      </c>
      <c r="EH50" t="str">
        <f t="shared" si="70"/>
        <v/>
      </c>
      <c r="EI50" t="str">
        <f t="shared" si="70"/>
        <v/>
      </c>
      <c r="EJ50" t="str">
        <f t="shared" si="70"/>
        <v/>
      </c>
      <c r="EK50" t="str">
        <f t="shared" si="70"/>
        <v/>
      </c>
      <c r="EL50" t="str">
        <f t="shared" si="70"/>
        <v/>
      </c>
      <c r="EN50">
        <f t="shared" si="71"/>
        <v>7.2683025239657806E-2</v>
      </c>
      <c r="EP50">
        <f t="shared" si="57"/>
        <v>2.204916729692981</v>
      </c>
      <c r="EQ50">
        <f t="shared" si="58"/>
        <v>2.2299844731731171</v>
      </c>
      <c r="ER50">
        <f t="shared" si="59"/>
        <v>2.2292751789567817</v>
      </c>
      <c r="ES50">
        <v>-0.33319249394180916</v>
      </c>
      <c r="ET50">
        <v>1.1698811799524922E-2</v>
      </c>
      <c r="EU50">
        <v>1.9400790830956804E-3</v>
      </c>
      <c r="EW50">
        <f t="shared" ca="1" si="60"/>
        <v>0.71217507653346857</v>
      </c>
      <c r="EX50">
        <f t="shared" ca="1" si="60"/>
        <v>-0.69421042449026926</v>
      </c>
      <c r="EY50">
        <f t="shared" ca="1" si="60"/>
        <v>0.99165400787113156</v>
      </c>
      <c r="EZ50">
        <f t="shared" ca="1" si="72"/>
        <v>2</v>
      </c>
      <c r="FA50">
        <f t="shared" ca="1" si="72"/>
        <v>1</v>
      </c>
      <c r="FB50">
        <f t="shared" ca="1" si="72"/>
        <v>2</v>
      </c>
    </row>
    <row r="51" spans="1:158">
      <c r="A51">
        <v>31</v>
      </c>
      <c r="B51">
        <f t="shared" si="61"/>
        <v>13.1953125</v>
      </c>
      <c r="C51" s="5">
        <f t="shared" si="62"/>
        <v>0.12092937964470721</v>
      </c>
      <c r="D51">
        <f t="shared" si="63"/>
        <v>2.2474699891519587</v>
      </c>
      <c r="E51">
        <f t="shared" si="64"/>
        <v>7.3751881442123551E-2</v>
      </c>
      <c r="H51">
        <v>0</v>
      </c>
      <c r="I51" s="5">
        <v>8.796E-3</v>
      </c>
      <c r="J51">
        <v>0</v>
      </c>
      <c r="K51" s="5">
        <v>6.078265</v>
      </c>
      <c r="L51">
        <v>0</v>
      </c>
      <c r="M51" s="5">
        <v>1.40838</v>
      </c>
      <c r="N51">
        <v>0</v>
      </c>
      <c r="O51" s="5">
        <v>8.2465089999999996</v>
      </c>
      <c r="P51">
        <v>0</v>
      </c>
      <c r="Q51" s="5">
        <v>2.0917439999999998</v>
      </c>
      <c r="R51">
        <v>0</v>
      </c>
      <c r="S51" s="5">
        <v>2.71305</v>
      </c>
      <c r="T51">
        <v>0</v>
      </c>
      <c r="U51" s="5">
        <v>1.40838</v>
      </c>
      <c r="V51">
        <v>0</v>
      </c>
      <c r="W51" s="5">
        <v>3.7689089999999998</v>
      </c>
      <c r="X51">
        <v>0</v>
      </c>
      <c r="Y51" s="5">
        <v>2.6036000000000001</v>
      </c>
      <c r="Z51">
        <v>0</v>
      </c>
      <c r="AA51">
        <v>0</v>
      </c>
      <c r="AB51">
        <v>7.3964600000000003</v>
      </c>
      <c r="AC51">
        <v>0</v>
      </c>
      <c r="AD51">
        <v>4.1360999999999999</v>
      </c>
      <c r="AE51">
        <v>0</v>
      </c>
      <c r="AF51">
        <v>3.3740899999999998</v>
      </c>
      <c r="AG51">
        <v>0</v>
      </c>
      <c r="AJ51">
        <f t="shared" si="7"/>
        <v>-8.796E-3</v>
      </c>
      <c r="AK51">
        <f t="shared" si="8"/>
        <v>6.0694689999999998</v>
      </c>
      <c r="AL51">
        <f t="shared" si="9"/>
        <v>1.3995839999999999</v>
      </c>
      <c r="AM51">
        <f t="shared" si="10"/>
        <v>8.2377129999999994</v>
      </c>
      <c r="AN51">
        <f t="shared" si="11"/>
        <v>2.082948</v>
      </c>
      <c r="AO51">
        <f t="shared" si="12"/>
        <v>2.7042540000000002</v>
      </c>
      <c r="AP51">
        <f t="shared" si="13"/>
        <v>1.3995839999999999</v>
      </c>
      <c r="AQ51">
        <f t="shared" si="14"/>
        <v>3.760113</v>
      </c>
      <c r="AR51">
        <f t="shared" si="15"/>
        <v>2.5948040000000003</v>
      </c>
      <c r="AS51">
        <f t="shared" si="16"/>
        <v>-8.796E-3</v>
      </c>
      <c r="AT51">
        <f t="shared" si="17"/>
        <v>7.387664</v>
      </c>
      <c r="AU51">
        <f t="shared" si="65"/>
        <v>4.1273039999999996</v>
      </c>
      <c r="AV51">
        <f t="shared" si="66"/>
        <v>3.365294</v>
      </c>
      <c r="AZ51">
        <f t="shared" si="18"/>
        <v>6.0694689999999998</v>
      </c>
      <c r="BA51">
        <f t="shared" si="19"/>
        <v>1.3995839999999999</v>
      </c>
      <c r="BB51" t="str">
        <f t="shared" si="20"/>
        <v/>
      </c>
      <c r="BC51" t="str">
        <f t="shared" si="21"/>
        <v/>
      </c>
      <c r="BD51" t="str">
        <f t="shared" si="22"/>
        <v/>
      </c>
      <c r="BE51" t="str">
        <f t="shared" si="23"/>
        <v/>
      </c>
      <c r="BF51" t="str">
        <f t="shared" si="24"/>
        <v/>
      </c>
      <c r="BG51" t="str">
        <f t="shared" si="25"/>
        <v/>
      </c>
      <c r="BJ51">
        <f t="shared" si="26"/>
        <v>2.2830988306429703</v>
      </c>
      <c r="BK51">
        <f t="shared" si="27"/>
        <v>2.2351698261070223</v>
      </c>
      <c r="BL51" t="str">
        <f t="shared" si="28"/>
        <v/>
      </c>
      <c r="BM51" t="str">
        <f t="shared" si="29"/>
        <v/>
      </c>
      <c r="BN51" t="str">
        <f t="shared" si="30"/>
        <v/>
      </c>
      <c r="BO51" t="str">
        <f t="shared" si="31"/>
        <v/>
      </c>
      <c r="BP51" t="str">
        <f t="shared" si="32"/>
        <v/>
      </c>
      <c r="BQ51" t="str">
        <f t="shared" si="33"/>
        <v/>
      </c>
      <c r="BT51">
        <f t="shared" si="34"/>
        <v>4.5411065070010991E-2</v>
      </c>
      <c r="BU51">
        <f t="shared" si="35"/>
        <v>0.13153838964625922</v>
      </c>
      <c r="BV51">
        <f t="shared" si="36"/>
        <v>0</v>
      </c>
      <c r="BW51">
        <f t="shared" si="37"/>
        <v>0</v>
      </c>
      <c r="BX51">
        <f t="shared" si="38"/>
        <v>0</v>
      </c>
      <c r="BY51">
        <f t="shared" si="39"/>
        <v>0</v>
      </c>
      <c r="BZ51">
        <f t="shared" si="40"/>
        <v>0</v>
      </c>
      <c r="CA51">
        <f t="shared" si="41"/>
        <v>0</v>
      </c>
      <c r="CD51">
        <f t="shared" si="67"/>
        <v>0.17694945471627022</v>
      </c>
      <c r="CE51">
        <f t="shared" si="67"/>
        <v>0.13153838964625922</v>
      </c>
      <c r="CF51">
        <f t="shared" si="67"/>
        <v>0</v>
      </c>
      <c r="CG51">
        <f t="shared" si="67"/>
        <v>0</v>
      </c>
      <c r="CH51">
        <f t="shared" si="67"/>
        <v>0</v>
      </c>
      <c r="CI51">
        <f t="shared" si="67"/>
        <v>0</v>
      </c>
      <c r="CJ51">
        <f t="shared" si="67"/>
        <v>0</v>
      </c>
      <c r="CM51">
        <f t="shared" si="43"/>
        <v>2.2474699891519587</v>
      </c>
      <c r="CN51">
        <f t="shared" si="43"/>
        <v>2.2351698261070223</v>
      </c>
      <c r="CO51" t="str">
        <f t="shared" si="43"/>
        <v/>
      </c>
      <c r="CP51" t="str">
        <f t="shared" si="43"/>
        <v/>
      </c>
      <c r="CQ51" t="str">
        <f t="shared" si="43"/>
        <v/>
      </c>
      <c r="CR51" t="str">
        <f t="shared" si="43"/>
        <v/>
      </c>
      <c r="CS51" t="str">
        <f t="shared" si="43"/>
        <v/>
      </c>
      <c r="CV51">
        <f t="shared" si="68"/>
        <v>2.2474699891519587</v>
      </c>
      <c r="CW51" t="str">
        <f t="shared" si="68"/>
        <v/>
      </c>
      <c r="CX51" t="str">
        <f t="shared" si="68"/>
        <v/>
      </c>
      <c r="CY51" t="str">
        <f t="shared" si="68"/>
        <v/>
      </c>
      <c r="CZ51" t="str">
        <f t="shared" si="68"/>
        <v/>
      </c>
      <c r="DA51" t="str">
        <f t="shared" si="68"/>
        <v/>
      </c>
      <c r="DB51" t="str">
        <f t="shared" si="68"/>
        <v/>
      </c>
      <c r="DD51">
        <f t="shared" si="45"/>
        <v>2.2474699891519587</v>
      </c>
      <c r="DJ51">
        <f t="shared" si="46"/>
        <v>0.1500238266140522</v>
      </c>
      <c r="DK51">
        <f t="shared" si="47"/>
        <v>4.7420479069529113E-2</v>
      </c>
      <c r="DL51" t="str">
        <f t="shared" si="48"/>
        <v/>
      </c>
      <c r="DM51" t="str">
        <f t="shared" si="49"/>
        <v/>
      </c>
      <c r="DN51" t="str">
        <f t="shared" si="50"/>
        <v/>
      </c>
      <c r="DO51" t="str">
        <f t="shared" si="51"/>
        <v/>
      </c>
      <c r="DP51" t="str">
        <f t="shared" si="52"/>
        <v/>
      </c>
      <c r="DQ51" t="str">
        <f t="shared" si="53"/>
        <v/>
      </c>
      <c r="DR51" t="str">
        <f t="shared" si="54"/>
        <v/>
      </c>
      <c r="DV51">
        <f t="shared" si="69"/>
        <v>7.3751881442123551E-2</v>
      </c>
      <c r="DW51">
        <f t="shared" si="69"/>
        <v>4.7420479069529113E-2</v>
      </c>
      <c r="DX51" t="str">
        <f t="shared" si="69"/>
        <v/>
      </c>
      <c r="DY51" t="str">
        <f t="shared" si="69"/>
        <v/>
      </c>
      <c r="DZ51" t="str">
        <f t="shared" si="69"/>
        <v/>
      </c>
      <c r="EA51" t="str">
        <f t="shared" si="69"/>
        <v/>
      </c>
      <c r="EB51" t="str">
        <f t="shared" si="69"/>
        <v/>
      </c>
      <c r="EF51">
        <f t="shared" si="70"/>
        <v>7.3751881442123551E-2</v>
      </c>
      <c r="EG51" t="str">
        <f t="shared" si="70"/>
        <v/>
      </c>
      <c r="EH51" t="str">
        <f t="shared" si="70"/>
        <v/>
      </c>
      <c r="EI51" t="str">
        <f t="shared" si="70"/>
        <v/>
      </c>
      <c r="EJ51" t="str">
        <f t="shared" si="70"/>
        <v/>
      </c>
      <c r="EK51" t="str">
        <f t="shared" si="70"/>
        <v/>
      </c>
      <c r="EL51" t="str">
        <f t="shared" si="70"/>
        <v/>
      </c>
      <c r="EN51">
        <f t="shared" si="71"/>
        <v>7.3751881442123551E-2</v>
      </c>
      <c r="EP51">
        <f t="shared" si="57"/>
        <v>2.2900661396578776</v>
      </c>
      <c r="EQ51">
        <f t="shared" si="58"/>
        <v>2.2116551484374209</v>
      </c>
      <c r="ER51">
        <f t="shared" si="59"/>
        <v>2.1899358316108608</v>
      </c>
      <c r="ES51">
        <v>0.57756018793020392</v>
      </c>
      <c r="ET51">
        <v>-0.48561257034023519</v>
      </c>
      <c r="EU51">
        <v>-0.78010426874665484</v>
      </c>
      <c r="EW51">
        <f t="shared" ca="1" si="60"/>
        <v>-0.61190080318645645</v>
      </c>
      <c r="EX51">
        <f t="shared" ca="1" si="60"/>
        <v>-0.12298665001722697</v>
      </c>
      <c r="EY51">
        <f t="shared" ca="1" si="60"/>
        <v>-0.23752517561982067</v>
      </c>
      <c r="EZ51">
        <f t="shared" ca="1" si="72"/>
        <v>1</v>
      </c>
      <c r="FA51">
        <f t="shared" ca="1" si="72"/>
        <v>1</v>
      </c>
      <c r="FB51">
        <f t="shared" ca="1" si="72"/>
        <v>1</v>
      </c>
    </row>
    <row r="52" spans="1:158">
      <c r="A52">
        <v>32</v>
      </c>
      <c r="B52">
        <f t="shared" si="61"/>
        <v>13.3984375</v>
      </c>
      <c r="C52" s="5">
        <f t="shared" si="62"/>
        <v>0.12092937964470721</v>
      </c>
      <c r="D52">
        <f t="shared" si="63"/>
        <v>2.2352833832108323</v>
      </c>
      <c r="E52">
        <f t="shared" si="64"/>
        <v>7.1196252715287844E-2</v>
      </c>
      <c r="H52">
        <v>0</v>
      </c>
      <c r="I52" s="5">
        <v>8.8660000000000006E-3</v>
      </c>
      <c r="J52">
        <v>0</v>
      </c>
      <c r="K52" s="5">
        <v>6.0814120000000003</v>
      </c>
      <c r="L52">
        <v>0</v>
      </c>
      <c r="M52" s="5">
        <v>1.4076200000000001</v>
      </c>
      <c r="N52">
        <v>0</v>
      </c>
      <c r="O52" s="5">
        <v>8.2501660000000001</v>
      </c>
      <c r="P52">
        <v>0</v>
      </c>
      <c r="Q52" s="5">
        <v>2.0924659999999999</v>
      </c>
      <c r="R52">
        <v>0</v>
      </c>
      <c r="S52" s="5">
        <v>2.714</v>
      </c>
      <c r="T52">
        <v>0</v>
      </c>
      <c r="U52" s="5">
        <v>1.4076200000000001</v>
      </c>
      <c r="V52">
        <v>0</v>
      </c>
      <c r="W52" s="5">
        <v>3.7686090000000001</v>
      </c>
      <c r="X52">
        <v>0</v>
      </c>
      <c r="Y52" s="5">
        <v>2.6095700000000002</v>
      </c>
      <c r="Z52">
        <v>0</v>
      </c>
      <c r="AA52">
        <v>0</v>
      </c>
      <c r="AB52">
        <v>7.3948600000000004</v>
      </c>
      <c r="AC52">
        <v>0</v>
      </c>
      <c r="AD52">
        <v>4.1336500000000003</v>
      </c>
      <c r="AE52">
        <v>0</v>
      </c>
      <c r="AF52">
        <v>3.3727100000000001</v>
      </c>
      <c r="AG52">
        <v>0</v>
      </c>
      <c r="AJ52">
        <f t="shared" si="7"/>
        <v>-8.8660000000000006E-3</v>
      </c>
      <c r="AK52">
        <f t="shared" si="8"/>
        <v>6.072546</v>
      </c>
      <c r="AL52">
        <f t="shared" si="9"/>
        <v>1.3987540000000001</v>
      </c>
      <c r="AM52">
        <f t="shared" si="10"/>
        <v>8.2413000000000007</v>
      </c>
      <c r="AN52">
        <f t="shared" si="11"/>
        <v>2.0836000000000001</v>
      </c>
      <c r="AO52">
        <f t="shared" si="12"/>
        <v>2.7051340000000001</v>
      </c>
      <c r="AP52">
        <f t="shared" si="13"/>
        <v>1.3987540000000001</v>
      </c>
      <c r="AQ52">
        <f t="shared" si="14"/>
        <v>3.7597430000000003</v>
      </c>
      <c r="AR52">
        <f t="shared" si="15"/>
        <v>2.6007040000000003</v>
      </c>
      <c r="AS52">
        <f t="shared" si="16"/>
        <v>-8.8660000000000006E-3</v>
      </c>
      <c r="AT52">
        <f t="shared" si="17"/>
        <v>7.3859940000000002</v>
      </c>
      <c r="AU52">
        <f t="shared" si="65"/>
        <v>4.124784</v>
      </c>
      <c r="AV52">
        <f t="shared" si="66"/>
        <v>3.3638440000000003</v>
      </c>
      <c r="AZ52">
        <f t="shared" si="18"/>
        <v>6.072546</v>
      </c>
      <c r="BA52">
        <f t="shared" si="19"/>
        <v>1.3987540000000001</v>
      </c>
      <c r="BB52" t="str">
        <f t="shared" si="20"/>
        <v/>
      </c>
      <c r="BC52" t="str">
        <f t="shared" si="21"/>
        <v/>
      </c>
      <c r="BD52" t="str">
        <f t="shared" si="22"/>
        <v/>
      </c>
      <c r="BE52" t="str">
        <f t="shared" si="23"/>
        <v/>
      </c>
      <c r="BF52" t="str">
        <f t="shared" si="24"/>
        <v/>
      </c>
      <c r="BG52" t="str">
        <f t="shared" si="25"/>
        <v/>
      </c>
      <c r="BJ52">
        <f t="shared" si="26"/>
        <v>2.2193801496109158</v>
      </c>
      <c r="BK52">
        <f t="shared" si="27"/>
        <v>2.2414785458015083</v>
      </c>
      <c r="BL52" t="str">
        <f t="shared" si="28"/>
        <v/>
      </c>
      <c r="BM52" t="str">
        <f t="shared" si="29"/>
        <v/>
      </c>
      <c r="BN52" t="str">
        <f t="shared" si="30"/>
        <v/>
      </c>
      <c r="BO52" t="str">
        <f t="shared" si="31"/>
        <v/>
      </c>
      <c r="BP52" t="str">
        <f t="shared" si="32"/>
        <v/>
      </c>
      <c r="BQ52" t="str">
        <f t="shared" si="33"/>
        <v/>
      </c>
      <c r="BT52">
        <f t="shared" si="34"/>
        <v>5.126026354426428E-2</v>
      </c>
      <c r="BU52">
        <f t="shared" si="35"/>
        <v>0.13158717525260599</v>
      </c>
      <c r="BV52">
        <f t="shared" si="36"/>
        <v>0</v>
      </c>
      <c r="BW52">
        <f t="shared" si="37"/>
        <v>0</v>
      </c>
      <c r="BX52">
        <f t="shared" si="38"/>
        <v>0</v>
      </c>
      <c r="BY52">
        <f t="shared" si="39"/>
        <v>0</v>
      </c>
      <c r="BZ52">
        <f t="shared" si="40"/>
        <v>0</v>
      </c>
      <c r="CA52">
        <f t="shared" si="41"/>
        <v>0</v>
      </c>
      <c r="CD52">
        <f t="shared" si="67"/>
        <v>0.18284743879687027</v>
      </c>
      <c r="CE52">
        <f t="shared" si="67"/>
        <v>0.13158717525260599</v>
      </c>
      <c r="CF52">
        <f t="shared" si="67"/>
        <v>0</v>
      </c>
      <c r="CG52">
        <f t="shared" si="67"/>
        <v>0</v>
      </c>
      <c r="CH52">
        <f t="shared" si="67"/>
        <v>0</v>
      </c>
      <c r="CI52">
        <f t="shared" si="67"/>
        <v>0</v>
      </c>
      <c r="CJ52">
        <f t="shared" si="67"/>
        <v>0</v>
      </c>
      <c r="CM52">
        <f t="shared" si="43"/>
        <v>2.2352833832108323</v>
      </c>
      <c r="CN52">
        <f t="shared" si="43"/>
        <v>2.2414785458015083</v>
      </c>
      <c r="CO52" t="str">
        <f t="shared" si="43"/>
        <v/>
      </c>
      <c r="CP52" t="str">
        <f t="shared" si="43"/>
        <v/>
      </c>
      <c r="CQ52" t="str">
        <f t="shared" si="43"/>
        <v/>
      </c>
      <c r="CR52" t="str">
        <f t="shared" si="43"/>
        <v/>
      </c>
      <c r="CS52" t="str">
        <f t="shared" si="43"/>
        <v/>
      </c>
      <c r="CV52">
        <f t="shared" si="68"/>
        <v>2.2352833832108323</v>
      </c>
      <c r="CW52" t="str">
        <f t="shared" si="68"/>
        <v/>
      </c>
      <c r="CX52" t="str">
        <f t="shared" si="68"/>
        <v/>
      </c>
      <c r="CY52" t="str">
        <f t="shared" si="68"/>
        <v/>
      </c>
      <c r="CZ52" t="str">
        <f t="shared" si="68"/>
        <v/>
      </c>
      <c r="DA52" t="str">
        <f t="shared" si="68"/>
        <v/>
      </c>
      <c r="DB52" t="str">
        <f t="shared" si="68"/>
        <v/>
      </c>
      <c r="DD52">
        <f t="shared" si="45"/>
        <v>2.2352833832108323</v>
      </c>
      <c r="DJ52">
        <f t="shared" si="46"/>
        <v>0.1322803634201539</v>
      </c>
      <c r="DK52">
        <f t="shared" si="47"/>
        <v>4.740071483640599E-2</v>
      </c>
      <c r="DL52" t="str">
        <f t="shared" si="48"/>
        <v/>
      </c>
      <c r="DM52" t="str">
        <f t="shared" si="49"/>
        <v/>
      </c>
      <c r="DN52" t="str">
        <f t="shared" si="50"/>
        <v/>
      </c>
      <c r="DO52" t="str">
        <f t="shared" si="51"/>
        <v/>
      </c>
      <c r="DP52" t="str">
        <f t="shared" si="52"/>
        <v/>
      </c>
      <c r="DQ52" t="str">
        <f t="shared" si="53"/>
        <v/>
      </c>
      <c r="DR52" t="str">
        <f t="shared" si="54"/>
        <v/>
      </c>
      <c r="DV52">
        <f t="shared" si="69"/>
        <v>7.1196252715287844E-2</v>
      </c>
      <c r="DW52">
        <f t="shared" si="69"/>
        <v>4.740071483640599E-2</v>
      </c>
      <c r="DX52" t="str">
        <f t="shared" si="69"/>
        <v/>
      </c>
      <c r="DY52" t="str">
        <f t="shared" si="69"/>
        <v/>
      </c>
      <c r="DZ52" t="str">
        <f t="shared" si="69"/>
        <v/>
      </c>
      <c r="EA52" t="str">
        <f t="shared" si="69"/>
        <v/>
      </c>
      <c r="EB52" t="str">
        <f t="shared" si="69"/>
        <v/>
      </c>
      <c r="EF52">
        <f t="shared" si="70"/>
        <v>7.1196252715287844E-2</v>
      </c>
      <c r="EG52" t="str">
        <f t="shared" si="70"/>
        <v/>
      </c>
      <c r="EH52" t="str">
        <f t="shared" si="70"/>
        <v/>
      </c>
      <c r="EI52" t="str">
        <f t="shared" si="70"/>
        <v/>
      </c>
      <c r="EJ52" t="str">
        <f t="shared" si="70"/>
        <v/>
      </c>
      <c r="EK52" t="str">
        <f t="shared" si="70"/>
        <v/>
      </c>
      <c r="EL52" t="str">
        <f t="shared" si="70"/>
        <v/>
      </c>
      <c r="EN52">
        <f t="shared" si="71"/>
        <v>7.1196252715287844E-2</v>
      </c>
      <c r="EP52">
        <f t="shared" si="57"/>
        <v>2.295381212224946</v>
      </c>
      <c r="EQ52">
        <f t="shared" si="58"/>
        <v>2.2954136920109174</v>
      </c>
      <c r="ER52">
        <f t="shared" si="59"/>
        <v>2.1841103328787432</v>
      </c>
      <c r="ES52">
        <v>0.84411505833661848</v>
      </c>
      <c r="ET52">
        <v>0.8445712591159068</v>
      </c>
      <c r="EU52">
        <v>-0.71876044567582953</v>
      </c>
      <c r="EW52">
        <f t="shared" ca="1" si="60"/>
        <v>-0.36682413623177568</v>
      </c>
      <c r="EX52">
        <f t="shared" ca="1" si="60"/>
        <v>9.8155093536566929E-2</v>
      </c>
      <c r="EY52">
        <f t="shared" ca="1" si="60"/>
        <v>-0.25973222209201097</v>
      </c>
      <c r="EZ52">
        <f t="shared" ca="1" si="72"/>
        <v>1</v>
      </c>
      <c r="FA52">
        <f t="shared" ca="1" si="72"/>
        <v>2</v>
      </c>
      <c r="FB52">
        <f t="shared" ca="1" si="72"/>
        <v>1</v>
      </c>
    </row>
    <row r="53" spans="1:158">
      <c r="A53">
        <v>33</v>
      </c>
      <c r="B53">
        <f t="shared" si="61"/>
        <v>13.6015625</v>
      </c>
      <c r="C53" s="5">
        <f t="shared" si="62"/>
        <v>0.12092937964470721</v>
      </c>
      <c r="D53">
        <f t="shared" si="63"/>
        <v>2.2447140249677644</v>
      </c>
      <c r="E53">
        <f t="shared" si="64"/>
        <v>7.1777993721000147E-2</v>
      </c>
      <c r="H53" s="1">
        <v>0</v>
      </c>
      <c r="I53" s="5">
        <v>9.3030000000000005E-3</v>
      </c>
      <c r="J53">
        <v>0</v>
      </c>
      <c r="K53" s="5">
        <v>6.0810959999999996</v>
      </c>
      <c r="L53">
        <v>0</v>
      </c>
      <c r="M53" s="5">
        <v>1.407111</v>
      </c>
      <c r="N53">
        <v>0</v>
      </c>
      <c r="O53" s="5">
        <v>8.2511759999999992</v>
      </c>
      <c r="P53">
        <v>0</v>
      </c>
      <c r="Q53" s="5">
        <v>2.0934370000000002</v>
      </c>
      <c r="R53">
        <v>0</v>
      </c>
      <c r="S53" s="5">
        <v>2.7151800000000001</v>
      </c>
      <c r="T53">
        <v>0</v>
      </c>
      <c r="U53" s="5">
        <v>1.407111</v>
      </c>
      <c r="V53">
        <v>0</v>
      </c>
      <c r="W53" s="5">
        <v>3.7678919999999998</v>
      </c>
      <c r="X53">
        <v>0</v>
      </c>
      <c r="Y53" s="5">
        <v>2.6067300000000002</v>
      </c>
      <c r="Z53">
        <v>0</v>
      </c>
      <c r="AA53">
        <v>0</v>
      </c>
      <c r="AB53">
        <v>7.3946300000000003</v>
      </c>
      <c r="AC53">
        <v>0</v>
      </c>
      <c r="AD53">
        <v>4.13178</v>
      </c>
      <c r="AE53">
        <v>0</v>
      </c>
      <c r="AF53">
        <v>3.3725999999999998</v>
      </c>
      <c r="AG53">
        <v>0</v>
      </c>
      <c r="AJ53">
        <f t="shared" si="7"/>
        <v>-9.3030000000000005E-3</v>
      </c>
      <c r="AK53">
        <f t="shared" si="8"/>
        <v>6.0717929999999996</v>
      </c>
      <c r="AL53">
        <f t="shared" si="9"/>
        <v>1.3978079999999999</v>
      </c>
      <c r="AM53">
        <f t="shared" si="10"/>
        <v>8.241873</v>
      </c>
      <c r="AN53">
        <f t="shared" si="11"/>
        <v>2.0841340000000002</v>
      </c>
      <c r="AO53">
        <f t="shared" si="12"/>
        <v>2.7058770000000001</v>
      </c>
      <c r="AP53">
        <f t="shared" si="13"/>
        <v>1.3978079999999999</v>
      </c>
      <c r="AQ53">
        <f t="shared" si="14"/>
        <v>3.7585889999999997</v>
      </c>
      <c r="AR53">
        <f t="shared" ref="AR53:AR84" si="73">IF(Y53="","",Y53+$AJ53)</f>
        <v>2.5974270000000002</v>
      </c>
      <c r="AS53">
        <f t="shared" ref="AS53:AS84" si="74">IF(AA53="","",AA53+$AJ53)</f>
        <v>-9.3030000000000005E-3</v>
      </c>
      <c r="AT53">
        <f t="shared" ref="AT53:AT84" si="75">IF(AB53="","",AB53+$AJ53)</f>
        <v>7.3853270000000002</v>
      </c>
      <c r="AU53">
        <f t="shared" si="65"/>
        <v>4.1224769999999999</v>
      </c>
      <c r="AV53">
        <f t="shared" si="66"/>
        <v>3.3632969999999998</v>
      </c>
      <c r="AZ53">
        <f t="shared" si="18"/>
        <v>6.0717929999999996</v>
      </c>
      <c r="BA53">
        <f t="shared" si="19"/>
        <v>1.3978079999999999</v>
      </c>
      <c r="BB53" t="str">
        <f t="shared" si="20"/>
        <v/>
      </c>
      <c r="BC53" t="str">
        <f t="shared" si="21"/>
        <v/>
      </c>
      <c r="BD53" t="str">
        <f t="shared" si="22"/>
        <v/>
      </c>
      <c r="BE53" t="str">
        <f t="shared" si="23"/>
        <v/>
      </c>
      <c r="BF53" t="str">
        <f t="shared" si="24"/>
        <v/>
      </c>
      <c r="BG53" t="str">
        <f t="shared" si="25"/>
        <v/>
      </c>
      <c r="BJ53">
        <f t="shared" si="26"/>
        <v>2.2342763760249369</v>
      </c>
      <c r="BK53">
        <f t="shared" si="27"/>
        <v>2.248666557585886</v>
      </c>
      <c r="BL53" t="str">
        <f t="shared" si="28"/>
        <v/>
      </c>
      <c r="BM53" t="str">
        <f t="shared" si="29"/>
        <v/>
      </c>
      <c r="BN53" t="str">
        <f t="shared" si="30"/>
        <v/>
      </c>
      <c r="BO53" t="str">
        <f t="shared" si="31"/>
        <v/>
      </c>
      <c r="BP53" t="str">
        <f t="shared" si="32"/>
        <v/>
      </c>
      <c r="BQ53" t="str">
        <f t="shared" si="33"/>
        <v/>
      </c>
      <c r="BT53">
        <f t="shared" si="34"/>
        <v>4.9844128908549432E-2</v>
      </c>
      <c r="BU53">
        <f t="shared" si="35"/>
        <v>0.13162586363569634</v>
      </c>
      <c r="BV53">
        <f t="shared" si="36"/>
        <v>0</v>
      </c>
      <c r="BW53">
        <f t="shared" si="37"/>
        <v>0</v>
      </c>
      <c r="BX53">
        <f t="shared" si="38"/>
        <v>0</v>
      </c>
      <c r="BY53">
        <f t="shared" si="39"/>
        <v>0</v>
      </c>
      <c r="BZ53">
        <f t="shared" si="40"/>
        <v>0</v>
      </c>
      <c r="CA53">
        <f t="shared" si="41"/>
        <v>0</v>
      </c>
      <c r="CD53">
        <f t="shared" si="67"/>
        <v>0.18146999254424578</v>
      </c>
      <c r="CE53">
        <f t="shared" si="67"/>
        <v>0.13162586363569634</v>
      </c>
      <c r="CF53">
        <f t="shared" si="67"/>
        <v>0</v>
      </c>
      <c r="CG53">
        <f t="shared" si="67"/>
        <v>0</v>
      </c>
      <c r="CH53">
        <f t="shared" si="67"/>
        <v>0</v>
      </c>
      <c r="CI53">
        <f t="shared" si="67"/>
        <v>0</v>
      </c>
      <c r="CJ53">
        <f t="shared" si="67"/>
        <v>0</v>
      </c>
      <c r="CM53">
        <f t="shared" ref="CM53:CS84" si="76">IF(CD53="","",IF(BJ53="",BK53,IF(BK53="",BJ53,(BJ53*BT53+BK53*BU53)/CD53)))</f>
        <v>2.2447140249677644</v>
      </c>
      <c r="CN53">
        <f t="shared" si="76"/>
        <v>2.248666557585886</v>
      </c>
      <c r="CO53" t="str">
        <f t="shared" si="76"/>
        <v/>
      </c>
      <c r="CP53" t="str">
        <f t="shared" si="76"/>
        <v/>
      </c>
      <c r="CQ53" t="str">
        <f t="shared" si="76"/>
        <v/>
      </c>
      <c r="CR53" t="str">
        <f t="shared" si="76"/>
        <v/>
      </c>
      <c r="CS53" t="str">
        <f t="shared" si="76"/>
        <v/>
      </c>
      <c r="CV53">
        <f t="shared" si="68"/>
        <v>2.2447140249677644</v>
      </c>
      <c r="CW53" t="str">
        <f t="shared" si="68"/>
        <v/>
      </c>
      <c r="CX53" t="str">
        <f t="shared" si="68"/>
        <v/>
      </c>
      <c r="CY53" t="str">
        <f t="shared" si="68"/>
        <v/>
      </c>
      <c r="CZ53" t="str">
        <f t="shared" si="68"/>
        <v/>
      </c>
      <c r="DA53" t="str">
        <f t="shared" si="68"/>
        <v/>
      </c>
      <c r="DB53" t="str">
        <f t="shared" si="68"/>
        <v/>
      </c>
      <c r="DD53">
        <f t="shared" si="45"/>
        <v>2.2447140249677644</v>
      </c>
      <c r="DJ53">
        <f t="shared" si="46"/>
        <v>0.13619364556118066</v>
      </c>
      <c r="DK53">
        <f t="shared" si="47"/>
        <v>4.7385051746187103E-2</v>
      </c>
      <c r="DL53" t="str">
        <f t="shared" si="48"/>
        <v/>
      </c>
      <c r="DM53" t="str">
        <f t="shared" si="49"/>
        <v/>
      </c>
      <c r="DN53" t="str">
        <f t="shared" si="50"/>
        <v/>
      </c>
      <c r="DO53" t="str">
        <f t="shared" si="51"/>
        <v/>
      </c>
      <c r="DP53" t="str">
        <f t="shared" si="52"/>
        <v/>
      </c>
      <c r="DQ53" t="str">
        <f t="shared" si="53"/>
        <v/>
      </c>
      <c r="DR53" t="str">
        <f t="shared" si="54"/>
        <v/>
      </c>
      <c r="DV53">
        <f t="shared" si="69"/>
        <v>7.1777993721000147E-2</v>
      </c>
      <c r="DW53">
        <f t="shared" si="69"/>
        <v>4.7385051746187103E-2</v>
      </c>
      <c r="DX53" t="str">
        <f t="shared" si="69"/>
        <v/>
      </c>
      <c r="DY53" t="str">
        <f t="shared" si="69"/>
        <v/>
      </c>
      <c r="DZ53" t="str">
        <f t="shared" si="69"/>
        <v/>
      </c>
      <c r="EA53" t="str">
        <f t="shared" si="69"/>
        <v/>
      </c>
      <c r="EB53" t="str">
        <f t="shared" si="69"/>
        <v/>
      </c>
      <c r="EF53">
        <f t="shared" si="70"/>
        <v>7.1777993721000147E-2</v>
      </c>
      <c r="EG53" t="str">
        <f t="shared" si="70"/>
        <v/>
      </c>
      <c r="EH53" t="str">
        <f t="shared" si="70"/>
        <v/>
      </c>
      <c r="EI53" t="str">
        <f t="shared" si="70"/>
        <v/>
      </c>
      <c r="EJ53" t="str">
        <f t="shared" si="70"/>
        <v/>
      </c>
      <c r="EK53" t="str">
        <f t="shared" si="70"/>
        <v/>
      </c>
      <c r="EL53" t="str">
        <f t="shared" si="70"/>
        <v/>
      </c>
      <c r="EN53">
        <f t="shared" si="71"/>
        <v>7.1777993721000147E-2</v>
      </c>
      <c r="EP53">
        <f t="shared" si="57"/>
        <v>2.2363817071077232</v>
      </c>
      <c r="EQ53">
        <f t="shared" si="58"/>
        <v>2.1828462136130247</v>
      </c>
      <c r="ER53">
        <f t="shared" si="59"/>
        <v>2.2940457789760478</v>
      </c>
      <c r="ES53">
        <v>-0.11608457450661869</v>
      </c>
      <c r="ET53">
        <v>-0.86193285918827334</v>
      </c>
      <c r="EU53">
        <v>0.68728243088034557</v>
      </c>
      <c r="EW53">
        <f t="shared" ref="EW53:EY84" ca="1" si="77">IF(EZ53=2,RAND(),-RAND())</f>
        <v>3.6282994505658972E-2</v>
      </c>
      <c r="EX53">
        <f t="shared" ca="1" si="77"/>
        <v>-0.5006865837242771</v>
      </c>
      <c r="EY53">
        <f t="shared" ca="1" si="77"/>
        <v>0.28547797475841685</v>
      </c>
      <c r="EZ53">
        <f t="shared" ca="1" si="72"/>
        <v>2</v>
      </c>
      <c r="FA53">
        <f t="shared" ca="1" si="72"/>
        <v>1</v>
      </c>
      <c r="FB53">
        <f t="shared" ca="1" si="72"/>
        <v>2</v>
      </c>
    </row>
    <row r="54" spans="1:158">
      <c r="A54">
        <v>34</v>
      </c>
      <c r="B54">
        <f t="shared" si="61"/>
        <v>13.8046875</v>
      </c>
      <c r="C54" s="5">
        <f t="shared" si="62"/>
        <v>0.12092937964470721</v>
      </c>
      <c r="D54">
        <f t="shared" si="63"/>
        <v>2.2611081185058186</v>
      </c>
      <c r="E54">
        <f t="shared" si="64"/>
        <v>7.3038812284627178E-2</v>
      </c>
      <c r="H54" s="1">
        <v>0</v>
      </c>
      <c r="I54" s="5">
        <v>8.2360000000000003E-3</v>
      </c>
      <c r="J54">
        <v>0</v>
      </c>
      <c r="K54" s="5">
        <v>6.0784830000000003</v>
      </c>
      <c r="L54">
        <v>0</v>
      </c>
      <c r="M54" s="5">
        <v>1.404647</v>
      </c>
      <c r="N54">
        <v>0</v>
      </c>
      <c r="O54" s="5">
        <v>8.2480189999999993</v>
      </c>
      <c r="P54">
        <v>0</v>
      </c>
      <c r="Q54" s="5">
        <v>2.0919989999999999</v>
      </c>
      <c r="R54">
        <v>0</v>
      </c>
      <c r="S54" s="5">
        <v>2.7136300000000002</v>
      </c>
      <c r="T54">
        <v>0</v>
      </c>
      <c r="U54" s="5">
        <v>1.404647</v>
      </c>
      <c r="V54">
        <v>0</v>
      </c>
      <c r="W54" s="5">
        <v>3.763309</v>
      </c>
      <c r="X54">
        <v>0</v>
      </c>
      <c r="Y54" s="5">
        <v>2.6026500000000001</v>
      </c>
      <c r="Z54">
        <v>0</v>
      </c>
      <c r="AA54">
        <v>0</v>
      </c>
      <c r="AB54">
        <v>7.3936200000000003</v>
      </c>
      <c r="AC54">
        <v>0</v>
      </c>
      <c r="AD54">
        <v>4.1282800000000002</v>
      </c>
      <c r="AE54">
        <v>0</v>
      </c>
      <c r="AF54">
        <v>3.3713700000000002</v>
      </c>
      <c r="AG54">
        <v>0</v>
      </c>
      <c r="AJ54">
        <f t="shared" si="7"/>
        <v>-8.2360000000000003E-3</v>
      </c>
      <c r="AK54">
        <f t="shared" si="8"/>
        <v>6.0702470000000002</v>
      </c>
      <c r="AL54">
        <f t="shared" si="9"/>
        <v>1.3964110000000001</v>
      </c>
      <c r="AM54">
        <f t="shared" si="10"/>
        <v>8.2397829999999992</v>
      </c>
      <c r="AN54">
        <f t="shared" si="11"/>
        <v>2.0837629999999998</v>
      </c>
      <c r="AO54">
        <f t="shared" si="12"/>
        <v>2.7053940000000001</v>
      </c>
      <c r="AP54">
        <f t="shared" si="13"/>
        <v>1.3964110000000001</v>
      </c>
      <c r="AQ54">
        <f t="shared" si="14"/>
        <v>3.7550729999999999</v>
      </c>
      <c r="AR54">
        <f t="shared" si="73"/>
        <v>2.594414</v>
      </c>
      <c r="AS54">
        <f t="shared" si="74"/>
        <v>-8.2360000000000003E-3</v>
      </c>
      <c r="AT54">
        <f t="shared" si="75"/>
        <v>7.3853840000000002</v>
      </c>
      <c r="AU54">
        <f t="shared" si="65"/>
        <v>4.120044</v>
      </c>
      <c r="AV54">
        <f t="shared" si="66"/>
        <v>3.3631340000000001</v>
      </c>
      <c r="AZ54">
        <f t="shared" si="18"/>
        <v>6.0702470000000002</v>
      </c>
      <c r="BA54">
        <f t="shared" si="19"/>
        <v>1.3964110000000001</v>
      </c>
      <c r="BB54" t="str">
        <f t="shared" si="20"/>
        <v/>
      </c>
      <c r="BC54" t="str">
        <f t="shared" si="21"/>
        <v/>
      </c>
      <c r="BD54" t="str">
        <f t="shared" si="22"/>
        <v/>
      </c>
      <c r="BE54" t="str">
        <f t="shared" si="23"/>
        <v/>
      </c>
      <c r="BF54" t="str">
        <f t="shared" si="24"/>
        <v/>
      </c>
      <c r="BG54" t="str">
        <f t="shared" si="25"/>
        <v/>
      </c>
      <c r="BJ54">
        <f t="shared" si="26"/>
        <v>2.2662426529981774</v>
      </c>
      <c r="BK54">
        <f t="shared" si="27"/>
        <v>2.259278734564063</v>
      </c>
      <c r="BL54" t="str">
        <f t="shared" si="28"/>
        <v/>
      </c>
      <c r="BM54" t="str">
        <f t="shared" si="29"/>
        <v/>
      </c>
      <c r="BN54" t="str">
        <f t="shared" si="30"/>
        <v/>
      </c>
      <c r="BO54" t="str">
        <f t="shared" si="31"/>
        <v/>
      </c>
      <c r="BP54" t="str">
        <f t="shared" si="32"/>
        <v/>
      </c>
      <c r="BQ54" t="str">
        <f t="shared" si="33"/>
        <v/>
      </c>
      <c r="BT54">
        <f t="shared" si="34"/>
        <v>4.6905609964090052E-2</v>
      </c>
      <c r="BU54">
        <f t="shared" si="35"/>
        <v>0.1316500417155104</v>
      </c>
      <c r="BV54">
        <f t="shared" si="36"/>
        <v>0</v>
      </c>
      <c r="BW54">
        <f t="shared" si="37"/>
        <v>0</v>
      </c>
      <c r="BX54">
        <f t="shared" si="38"/>
        <v>0</v>
      </c>
      <c r="BY54">
        <f t="shared" si="39"/>
        <v>0</v>
      </c>
      <c r="BZ54">
        <f t="shared" si="40"/>
        <v>0</v>
      </c>
      <c r="CA54">
        <f t="shared" si="41"/>
        <v>0</v>
      </c>
      <c r="CD54">
        <f t="shared" si="67"/>
        <v>0.17855565167960044</v>
      </c>
      <c r="CE54">
        <f t="shared" si="67"/>
        <v>0.1316500417155104</v>
      </c>
      <c r="CF54">
        <f t="shared" si="67"/>
        <v>0</v>
      </c>
      <c r="CG54">
        <f t="shared" si="67"/>
        <v>0</v>
      </c>
      <c r="CH54">
        <f t="shared" si="67"/>
        <v>0</v>
      </c>
      <c r="CI54">
        <f t="shared" si="67"/>
        <v>0</v>
      </c>
      <c r="CJ54">
        <f t="shared" si="67"/>
        <v>0</v>
      </c>
      <c r="CM54">
        <f t="shared" si="76"/>
        <v>2.2611081185058186</v>
      </c>
      <c r="CN54">
        <f t="shared" si="76"/>
        <v>2.259278734564063</v>
      </c>
      <c r="CO54" t="str">
        <f t="shared" si="76"/>
        <v/>
      </c>
      <c r="CP54" t="str">
        <f t="shared" si="76"/>
        <v/>
      </c>
      <c r="CQ54" t="str">
        <f t="shared" si="76"/>
        <v/>
      </c>
      <c r="CR54" t="str">
        <f t="shared" si="76"/>
        <v/>
      </c>
      <c r="CS54" t="str">
        <f t="shared" si="76"/>
        <v/>
      </c>
      <c r="CV54">
        <f t="shared" si="68"/>
        <v>2.2611081185058186</v>
      </c>
      <c r="CW54" t="str">
        <f t="shared" si="68"/>
        <v/>
      </c>
      <c r="CX54" t="str">
        <f t="shared" si="68"/>
        <v/>
      </c>
      <c r="CY54" t="str">
        <f t="shared" si="68"/>
        <v/>
      </c>
      <c r="CZ54" t="str">
        <f t="shared" si="68"/>
        <v/>
      </c>
      <c r="DA54" t="str">
        <f t="shared" si="68"/>
        <v/>
      </c>
      <c r="DB54" t="str">
        <f t="shared" si="68"/>
        <v/>
      </c>
      <c r="DD54">
        <f t="shared" si="45"/>
        <v>2.2611081185058186</v>
      </c>
      <c r="DJ54">
        <f t="shared" si="46"/>
        <v>0.14506871852601722</v>
      </c>
      <c r="DK54">
        <f t="shared" si="47"/>
        <v>4.7375267906801383E-2</v>
      </c>
      <c r="DL54" t="str">
        <f t="shared" si="48"/>
        <v/>
      </c>
      <c r="DM54" t="str">
        <f t="shared" si="49"/>
        <v/>
      </c>
      <c r="DN54" t="str">
        <f t="shared" si="50"/>
        <v/>
      </c>
      <c r="DO54" t="str">
        <f t="shared" si="51"/>
        <v/>
      </c>
      <c r="DP54" t="str">
        <f t="shared" si="52"/>
        <v/>
      </c>
      <c r="DQ54" t="str">
        <f t="shared" si="53"/>
        <v/>
      </c>
      <c r="DR54" t="str">
        <f t="shared" si="54"/>
        <v/>
      </c>
      <c r="DV54">
        <f t="shared" si="69"/>
        <v>7.3038812284627178E-2</v>
      </c>
      <c r="DW54">
        <f t="shared" si="69"/>
        <v>4.7375267906801383E-2</v>
      </c>
      <c r="DX54" t="str">
        <f t="shared" si="69"/>
        <v/>
      </c>
      <c r="DY54" t="str">
        <f t="shared" si="69"/>
        <v/>
      </c>
      <c r="DZ54" t="str">
        <f t="shared" si="69"/>
        <v/>
      </c>
      <c r="EA54" t="str">
        <f t="shared" si="69"/>
        <v/>
      </c>
      <c r="EB54" t="str">
        <f t="shared" si="69"/>
        <v/>
      </c>
      <c r="EF54">
        <f t="shared" si="70"/>
        <v>7.3038812284627178E-2</v>
      </c>
      <c r="EG54" t="str">
        <f t="shared" si="70"/>
        <v/>
      </c>
      <c r="EH54" t="str">
        <f t="shared" si="70"/>
        <v/>
      </c>
      <c r="EI54" t="str">
        <f t="shared" si="70"/>
        <v/>
      </c>
      <c r="EJ54" t="str">
        <f t="shared" si="70"/>
        <v/>
      </c>
      <c r="EK54" t="str">
        <f t="shared" si="70"/>
        <v/>
      </c>
      <c r="EL54" t="str">
        <f t="shared" si="70"/>
        <v/>
      </c>
      <c r="EN54">
        <f t="shared" si="71"/>
        <v>7.3038812284627178E-2</v>
      </c>
      <c r="EP54">
        <f t="shared" si="57"/>
        <v>2.3003489288842052</v>
      </c>
      <c r="EQ54">
        <f t="shared" si="58"/>
        <v>2.2233320830107499</v>
      </c>
      <c r="ER54">
        <f t="shared" si="59"/>
        <v>2.2406278555832482</v>
      </c>
      <c r="ES54">
        <v>0.53725970002726431</v>
      </c>
      <c r="ET54">
        <v>-0.517204953276868</v>
      </c>
      <c r="EU54">
        <v>-0.28040246386757117</v>
      </c>
      <c r="EW54">
        <f t="shared" ca="1" si="77"/>
        <v>0.23930105880148789</v>
      </c>
      <c r="EX54">
        <f t="shared" ca="1" si="77"/>
        <v>0.72079626572554534</v>
      </c>
      <c r="EY54">
        <f t="shared" ca="1" si="77"/>
        <v>0.86934265083832152</v>
      </c>
      <c r="EZ54">
        <f t="shared" ca="1" si="72"/>
        <v>2</v>
      </c>
      <c r="FA54">
        <f t="shared" ca="1" si="72"/>
        <v>2</v>
      </c>
      <c r="FB54">
        <f t="shared" ca="1" si="72"/>
        <v>2</v>
      </c>
    </row>
    <row r="55" spans="1:158">
      <c r="A55">
        <v>35</v>
      </c>
      <c r="B55">
        <f t="shared" si="61"/>
        <v>14.0078125</v>
      </c>
      <c r="C55" s="5">
        <f t="shared" si="62"/>
        <v>0.12092937964470721</v>
      </c>
      <c r="D55">
        <f t="shared" si="63"/>
        <v>2.2760014836428155</v>
      </c>
      <c r="E55">
        <f t="shared" si="64"/>
        <v>7.3711516221652076E-2</v>
      </c>
      <c r="H55">
        <v>0</v>
      </c>
      <c r="I55" s="5">
        <v>1.0075000000000001E-2</v>
      </c>
      <c r="J55">
        <v>0</v>
      </c>
      <c r="K55" s="5">
        <v>6.079548</v>
      </c>
      <c r="L55">
        <v>0</v>
      </c>
      <c r="M55" s="5">
        <v>1.404603</v>
      </c>
      <c r="N55">
        <v>0</v>
      </c>
      <c r="O55" s="5">
        <v>8.2497310000000006</v>
      </c>
      <c r="P55">
        <v>0</v>
      </c>
      <c r="Q55" s="5">
        <v>2.093194</v>
      </c>
      <c r="R55">
        <v>0</v>
      </c>
      <c r="S55" s="5">
        <v>2.7148500000000002</v>
      </c>
      <c r="T55">
        <v>0</v>
      </c>
      <c r="U55" s="5">
        <v>1.404603</v>
      </c>
      <c r="V55">
        <v>0</v>
      </c>
      <c r="W55" s="5">
        <v>3.7627489999999999</v>
      </c>
      <c r="X55">
        <v>0</v>
      </c>
      <c r="Y55" s="5">
        <v>2.60595</v>
      </c>
      <c r="Z55">
        <v>0</v>
      </c>
      <c r="AA55">
        <v>0</v>
      </c>
      <c r="AB55">
        <v>7.3956999999999997</v>
      </c>
      <c r="AC55">
        <v>0</v>
      </c>
      <c r="AD55">
        <v>4.1265599999999996</v>
      </c>
      <c r="AE55">
        <v>0</v>
      </c>
      <c r="AF55">
        <v>3.37161</v>
      </c>
      <c r="AG55">
        <v>0</v>
      </c>
      <c r="AJ55">
        <f t="shared" si="7"/>
        <v>-1.0075000000000001E-2</v>
      </c>
      <c r="AK55">
        <f t="shared" si="8"/>
        <v>6.0694730000000003</v>
      </c>
      <c r="AL55">
        <f t="shared" si="9"/>
        <v>1.394528</v>
      </c>
      <c r="AM55">
        <f t="shared" si="10"/>
        <v>8.2396560000000001</v>
      </c>
      <c r="AN55">
        <f t="shared" si="11"/>
        <v>2.0831189999999999</v>
      </c>
      <c r="AO55">
        <f t="shared" si="12"/>
        <v>2.7047750000000002</v>
      </c>
      <c r="AP55">
        <f t="shared" si="13"/>
        <v>1.394528</v>
      </c>
      <c r="AQ55">
        <f t="shared" si="14"/>
        <v>3.7526739999999998</v>
      </c>
      <c r="AR55">
        <f t="shared" si="73"/>
        <v>2.5958749999999999</v>
      </c>
      <c r="AS55">
        <f t="shared" si="74"/>
        <v>-1.0075000000000001E-2</v>
      </c>
      <c r="AT55">
        <f t="shared" si="75"/>
        <v>7.3856250000000001</v>
      </c>
      <c r="AU55">
        <f t="shared" si="65"/>
        <v>4.1164849999999999</v>
      </c>
      <c r="AV55">
        <f t="shared" si="66"/>
        <v>3.3615349999999999</v>
      </c>
      <c r="AZ55">
        <f t="shared" si="18"/>
        <v>6.0694730000000003</v>
      </c>
      <c r="BA55">
        <f t="shared" si="19"/>
        <v>1.394528</v>
      </c>
      <c r="BB55" t="str">
        <f t="shared" si="20"/>
        <v/>
      </c>
      <c r="BC55" t="str">
        <f t="shared" si="21"/>
        <v/>
      </c>
      <c r="BD55" t="str">
        <f t="shared" si="22"/>
        <v/>
      </c>
      <c r="BE55" t="str">
        <f t="shared" si="23"/>
        <v/>
      </c>
      <c r="BF55" t="str">
        <f t="shared" si="24"/>
        <v/>
      </c>
      <c r="BG55" t="str">
        <f t="shared" si="25"/>
        <v/>
      </c>
      <c r="BJ55">
        <f t="shared" si="26"/>
        <v>2.2830107538621385</v>
      </c>
      <c r="BK55">
        <f t="shared" si="27"/>
        <v>2.2735827677039748</v>
      </c>
      <c r="BL55" t="str">
        <f t="shared" si="28"/>
        <v/>
      </c>
      <c r="BM55" t="str">
        <f t="shared" si="29"/>
        <v/>
      </c>
      <c r="BN55" t="str">
        <f t="shared" si="30"/>
        <v/>
      </c>
      <c r="BO55" t="str">
        <f t="shared" si="31"/>
        <v/>
      </c>
      <c r="BP55" t="str">
        <f t="shared" si="32"/>
        <v/>
      </c>
      <c r="BQ55" t="str">
        <f t="shared" si="33"/>
        <v/>
      </c>
      <c r="BT55">
        <f t="shared" si="34"/>
        <v>4.5418776128972924E-2</v>
      </c>
      <c r="BU55">
        <f t="shared" si="35"/>
        <v>0.13162044777835824</v>
      </c>
      <c r="BV55">
        <f t="shared" si="36"/>
        <v>0</v>
      </c>
      <c r="BW55">
        <f t="shared" si="37"/>
        <v>0</v>
      </c>
      <c r="BX55">
        <f t="shared" si="38"/>
        <v>0</v>
      </c>
      <c r="BY55">
        <f t="shared" si="39"/>
        <v>0</v>
      </c>
      <c r="BZ55">
        <f t="shared" si="40"/>
        <v>0</v>
      </c>
      <c r="CA55">
        <f t="shared" si="41"/>
        <v>0</v>
      </c>
      <c r="CD55">
        <f t="shared" si="67"/>
        <v>0.17703922390733118</v>
      </c>
      <c r="CE55">
        <f t="shared" si="67"/>
        <v>0.13162044777835824</v>
      </c>
      <c r="CF55">
        <f t="shared" si="67"/>
        <v>0</v>
      </c>
      <c r="CG55">
        <f t="shared" si="67"/>
        <v>0</v>
      </c>
      <c r="CH55">
        <f t="shared" si="67"/>
        <v>0</v>
      </c>
      <c r="CI55">
        <f t="shared" si="67"/>
        <v>0</v>
      </c>
      <c r="CJ55">
        <f t="shared" si="67"/>
        <v>0</v>
      </c>
      <c r="CM55">
        <f t="shared" si="76"/>
        <v>2.2760014836428155</v>
      </c>
      <c r="CN55">
        <f t="shared" si="76"/>
        <v>2.2735827677039748</v>
      </c>
      <c r="CO55" t="str">
        <f t="shared" si="76"/>
        <v/>
      </c>
      <c r="CP55" t="str">
        <f t="shared" si="76"/>
        <v/>
      </c>
      <c r="CQ55" t="str">
        <f t="shared" si="76"/>
        <v/>
      </c>
      <c r="CR55" t="str">
        <f t="shared" si="76"/>
        <v/>
      </c>
      <c r="CS55" t="str">
        <f t="shared" si="76"/>
        <v/>
      </c>
      <c r="CV55">
        <f t="shared" si="68"/>
        <v>2.2760014836428155</v>
      </c>
      <c r="CW55" t="str">
        <f t="shared" si="68"/>
        <v/>
      </c>
      <c r="CX55" t="str">
        <f t="shared" si="68"/>
        <v/>
      </c>
      <c r="CY55" t="str">
        <f t="shared" si="68"/>
        <v/>
      </c>
      <c r="CZ55" t="str">
        <f t="shared" si="68"/>
        <v/>
      </c>
      <c r="DA55" t="str">
        <f t="shared" si="68"/>
        <v/>
      </c>
      <c r="DB55" t="str">
        <f t="shared" si="68"/>
        <v/>
      </c>
      <c r="DD55">
        <f t="shared" si="45"/>
        <v>2.2760014836428155</v>
      </c>
      <c r="DJ55">
        <f t="shared" si="46"/>
        <v>0.14999742300991406</v>
      </c>
      <c r="DK55">
        <f t="shared" si="47"/>
        <v>4.7387243810375027E-2</v>
      </c>
      <c r="DL55" t="str">
        <f t="shared" si="48"/>
        <v/>
      </c>
      <c r="DM55" t="str">
        <f t="shared" si="49"/>
        <v/>
      </c>
      <c r="DN55" t="str">
        <f t="shared" si="50"/>
        <v/>
      </c>
      <c r="DO55" t="str">
        <f t="shared" si="51"/>
        <v/>
      </c>
      <c r="DP55" t="str">
        <f t="shared" si="52"/>
        <v/>
      </c>
      <c r="DQ55" t="str">
        <f t="shared" si="53"/>
        <v/>
      </c>
      <c r="DR55" t="str">
        <f t="shared" si="54"/>
        <v/>
      </c>
      <c r="DV55">
        <f t="shared" si="69"/>
        <v>7.3711516221652076E-2</v>
      </c>
      <c r="DW55">
        <f t="shared" si="69"/>
        <v>4.7387243810375027E-2</v>
      </c>
      <c r="DX55" t="str">
        <f t="shared" si="69"/>
        <v/>
      </c>
      <c r="DY55" t="str">
        <f t="shared" si="69"/>
        <v/>
      </c>
      <c r="DZ55" t="str">
        <f t="shared" si="69"/>
        <v/>
      </c>
      <c r="EA55" t="str">
        <f t="shared" si="69"/>
        <v/>
      </c>
      <c r="EB55" t="str">
        <f t="shared" si="69"/>
        <v/>
      </c>
      <c r="EF55">
        <f t="shared" si="70"/>
        <v>7.3711516221652076E-2</v>
      </c>
      <c r="EG55" t="str">
        <f t="shared" si="70"/>
        <v/>
      </c>
      <c r="EH55" t="str">
        <f t="shared" si="70"/>
        <v/>
      </c>
      <c r="EI55" t="str">
        <f t="shared" si="70"/>
        <v/>
      </c>
      <c r="EJ55" t="str">
        <f t="shared" si="70"/>
        <v/>
      </c>
      <c r="EK55" t="str">
        <f t="shared" si="70"/>
        <v/>
      </c>
      <c r="EL55" t="str">
        <f t="shared" si="70"/>
        <v/>
      </c>
      <c r="EN55">
        <f t="shared" si="71"/>
        <v>7.3711516221652076E-2</v>
      </c>
      <c r="EP55">
        <f t="shared" si="57"/>
        <v>2.2556106701411252</v>
      </c>
      <c r="EQ55">
        <f t="shared" si="58"/>
        <v>2.2727625578948598</v>
      </c>
      <c r="ER55">
        <f t="shared" si="59"/>
        <v>2.270126236749312</v>
      </c>
      <c r="ES55">
        <v>-0.27662995617095376</v>
      </c>
      <c r="ET55">
        <v>-4.3940566060480912E-2</v>
      </c>
      <c r="EU55">
        <v>-7.9705956337084771E-2</v>
      </c>
      <c r="EW55">
        <f t="shared" ca="1" si="77"/>
        <v>-0.97562312515547256</v>
      </c>
      <c r="EX55">
        <f t="shared" ca="1" si="77"/>
        <v>-0.49987239106143877</v>
      </c>
      <c r="EY55">
        <f t="shared" ca="1" si="77"/>
        <v>-0.47620315871370755</v>
      </c>
      <c r="EZ55">
        <f t="shared" ca="1" si="72"/>
        <v>1</v>
      </c>
      <c r="FA55">
        <f t="shared" ca="1" si="72"/>
        <v>1</v>
      </c>
      <c r="FB55">
        <f t="shared" ca="1" si="72"/>
        <v>1</v>
      </c>
    </row>
    <row r="56" spans="1:158">
      <c r="A56">
        <v>36</v>
      </c>
      <c r="B56">
        <f t="shared" si="61"/>
        <v>14.2109375</v>
      </c>
      <c r="C56" s="5">
        <f t="shared" si="62"/>
        <v>0.12092937964470721</v>
      </c>
      <c r="D56">
        <f t="shared" si="63"/>
        <v>2.2868019067412813</v>
      </c>
      <c r="E56">
        <f t="shared" si="64"/>
        <v>7.4346232765553591E-2</v>
      </c>
      <c r="H56" s="1">
        <v>0</v>
      </c>
      <c r="I56" s="5">
        <v>1.0181000000000001E-2</v>
      </c>
      <c r="J56">
        <v>0</v>
      </c>
      <c r="K56" s="5">
        <v>6.0789559999999998</v>
      </c>
      <c r="L56">
        <v>0</v>
      </c>
      <c r="M56" s="5">
        <v>1.4034899999999999</v>
      </c>
      <c r="N56">
        <v>0</v>
      </c>
      <c r="O56" s="5">
        <v>8.2509150000000009</v>
      </c>
      <c r="P56">
        <v>0</v>
      </c>
      <c r="Q56" s="5">
        <v>2.0936309999999998</v>
      </c>
      <c r="R56">
        <v>0</v>
      </c>
      <c r="S56" s="5">
        <v>2.7155</v>
      </c>
      <c r="T56">
        <v>0</v>
      </c>
      <c r="U56" s="5">
        <v>1.4034899999999999</v>
      </c>
      <c r="V56">
        <v>0</v>
      </c>
      <c r="W56" s="5">
        <v>3.7615699999999999</v>
      </c>
      <c r="X56">
        <v>0</v>
      </c>
      <c r="Y56" s="5">
        <v>2.6063200000000002</v>
      </c>
      <c r="Z56">
        <v>0</v>
      </c>
      <c r="AA56">
        <v>0</v>
      </c>
      <c r="AB56">
        <v>7.3954300000000002</v>
      </c>
      <c r="AC56">
        <v>0</v>
      </c>
      <c r="AD56">
        <v>4.12521</v>
      </c>
      <c r="AE56">
        <v>0</v>
      </c>
      <c r="AF56">
        <v>3.3712599999999999</v>
      </c>
      <c r="AG56">
        <v>0</v>
      </c>
      <c r="AJ56">
        <f t="shared" si="7"/>
        <v>-1.0181000000000001E-2</v>
      </c>
      <c r="AK56">
        <f t="shared" si="8"/>
        <v>6.0687749999999996</v>
      </c>
      <c r="AL56">
        <f t="shared" si="9"/>
        <v>1.3933089999999999</v>
      </c>
      <c r="AM56">
        <f t="shared" si="10"/>
        <v>8.2407340000000016</v>
      </c>
      <c r="AN56">
        <f t="shared" si="11"/>
        <v>2.0834499999999996</v>
      </c>
      <c r="AO56">
        <f t="shared" si="12"/>
        <v>2.7053189999999998</v>
      </c>
      <c r="AP56">
        <f t="shared" si="13"/>
        <v>1.3933089999999999</v>
      </c>
      <c r="AQ56">
        <f t="shared" si="14"/>
        <v>3.7513889999999996</v>
      </c>
      <c r="AR56">
        <f t="shared" si="73"/>
        <v>2.596139</v>
      </c>
      <c r="AS56">
        <f t="shared" si="74"/>
        <v>-1.0181000000000001E-2</v>
      </c>
      <c r="AT56">
        <f t="shared" si="75"/>
        <v>7.385249</v>
      </c>
      <c r="AU56">
        <f t="shared" si="65"/>
        <v>4.1150289999999998</v>
      </c>
      <c r="AV56">
        <f t="shared" si="66"/>
        <v>3.3610789999999997</v>
      </c>
      <c r="AZ56">
        <f t="shared" si="18"/>
        <v>6.0687749999999996</v>
      </c>
      <c r="BA56">
        <f t="shared" si="19"/>
        <v>1.3933089999999999</v>
      </c>
      <c r="BB56" t="str">
        <f t="shared" si="20"/>
        <v/>
      </c>
      <c r="BC56" t="str">
        <f t="shared" si="21"/>
        <v/>
      </c>
      <c r="BD56" t="str">
        <f t="shared" si="22"/>
        <v/>
      </c>
      <c r="BE56" t="str">
        <f t="shared" si="23"/>
        <v/>
      </c>
      <c r="BF56" t="str">
        <f t="shared" si="24"/>
        <v/>
      </c>
      <c r="BG56" t="str">
        <f t="shared" si="25"/>
        <v/>
      </c>
      <c r="BJ56">
        <f t="shared" si="26"/>
        <v>2.298611591519176</v>
      </c>
      <c r="BK56">
        <f t="shared" si="27"/>
        <v>2.282846085134584</v>
      </c>
      <c r="BL56" t="str">
        <f t="shared" si="28"/>
        <v/>
      </c>
      <c r="BM56" t="str">
        <f t="shared" si="29"/>
        <v/>
      </c>
      <c r="BN56" t="str">
        <f t="shared" si="30"/>
        <v/>
      </c>
      <c r="BO56" t="str">
        <f t="shared" si="31"/>
        <v/>
      </c>
      <c r="BP56" t="str">
        <f t="shared" si="32"/>
        <v/>
      </c>
      <c r="BQ56" t="str">
        <f t="shared" si="33"/>
        <v/>
      </c>
      <c r="BT56">
        <f t="shared" si="34"/>
        <v>4.4068968137686154E-2</v>
      </c>
      <c r="BU56">
        <f t="shared" si="35"/>
        <v>0.13156321845051458</v>
      </c>
      <c r="BV56">
        <f t="shared" si="36"/>
        <v>0</v>
      </c>
      <c r="BW56">
        <f t="shared" si="37"/>
        <v>0</v>
      </c>
      <c r="BX56">
        <f t="shared" si="38"/>
        <v>0</v>
      </c>
      <c r="BY56">
        <f t="shared" si="39"/>
        <v>0</v>
      </c>
      <c r="BZ56">
        <f t="shared" si="40"/>
        <v>0</v>
      </c>
      <c r="CA56">
        <f t="shared" si="41"/>
        <v>0</v>
      </c>
      <c r="CD56">
        <f t="shared" si="67"/>
        <v>0.17563218658820073</v>
      </c>
      <c r="CE56">
        <f t="shared" si="67"/>
        <v>0.13156321845051458</v>
      </c>
      <c r="CF56">
        <f t="shared" si="67"/>
        <v>0</v>
      </c>
      <c r="CG56">
        <f t="shared" si="67"/>
        <v>0</v>
      </c>
      <c r="CH56">
        <f t="shared" si="67"/>
        <v>0</v>
      </c>
      <c r="CI56">
        <f t="shared" si="67"/>
        <v>0</v>
      </c>
      <c r="CJ56">
        <f t="shared" si="67"/>
        <v>0</v>
      </c>
      <c r="CM56">
        <f t="shared" si="76"/>
        <v>2.2868019067412813</v>
      </c>
      <c r="CN56">
        <f t="shared" si="76"/>
        <v>2.282846085134584</v>
      </c>
      <c r="CO56" t="str">
        <f t="shared" si="76"/>
        <v/>
      </c>
      <c r="CP56" t="str">
        <f t="shared" si="76"/>
        <v/>
      </c>
      <c r="CQ56" t="str">
        <f t="shared" si="76"/>
        <v/>
      </c>
      <c r="CR56" t="str">
        <f t="shared" si="76"/>
        <v/>
      </c>
      <c r="CS56" t="str">
        <f t="shared" si="76"/>
        <v/>
      </c>
      <c r="CV56">
        <f t="shared" si="68"/>
        <v>2.2868019067412813</v>
      </c>
      <c r="CW56" t="str">
        <f t="shared" si="68"/>
        <v/>
      </c>
      <c r="CX56" t="str">
        <f t="shared" si="68"/>
        <v/>
      </c>
      <c r="CY56" t="str">
        <f t="shared" si="68"/>
        <v/>
      </c>
      <c r="CZ56" t="str">
        <f t="shared" si="68"/>
        <v/>
      </c>
      <c r="DA56" t="str">
        <f t="shared" si="68"/>
        <v/>
      </c>
      <c r="DB56" t="str">
        <f t="shared" si="68"/>
        <v/>
      </c>
      <c r="DD56">
        <f t="shared" si="45"/>
        <v>2.2868019067412813</v>
      </c>
      <c r="DJ56">
        <f t="shared" si="46"/>
        <v>0.15476024221709334</v>
      </c>
      <c r="DK56">
        <f t="shared" si="47"/>
        <v>4.7410418469733297E-2</v>
      </c>
      <c r="DL56" t="str">
        <f t="shared" si="48"/>
        <v/>
      </c>
      <c r="DM56" t="str">
        <f t="shared" si="49"/>
        <v/>
      </c>
      <c r="DN56" t="str">
        <f t="shared" si="50"/>
        <v/>
      </c>
      <c r="DO56" t="str">
        <f t="shared" si="51"/>
        <v/>
      </c>
      <c r="DP56" t="str">
        <f t="shared" si="52"/>
        <v/>
      </c>
      <c r="DQ56" t="str">
        <f t="shared" si="53"/>
        <v/>
      </c>
      <c r="DR56" t="str">
        <f t="shared" si="54"/>
        <v/>
      </c>
      <c r="DV56">
        <f t="shared" si="69"/>
        <v>7.4346232765553591E-2</v>
      </c>
      <c r="DW56">
        <f t="shared" si="69"/>
        <v>4.7410418469733297E-2</v>
      </c>
      <c r="DX56" t="str">
        <f t="shared" si="69"/>
        <v/>
      </c>
      <c r="DY56" t="str">
        <f t="shared" si="69"/>
        <v/>
      </c>
      <c r="DZ56" t="str">
        <f t="shared" si="69"/>
        <v/>
      </c>
      <c r="EA56" t="str">
        <f t="shared" si="69"/>
        <v/>
      </c>
      <c r="EB56" t="str">
        <f t="shared" si="69"/>
        <v/>
      </c>
      <c r="EF56">
        <f t="shared" si="70"/>
        <v>7.4346232765553591E-2</v>
      </c>
      <c r="EG56" t="str">
        <f t="shared" si="70"/>
        <v/>
      </c>
      <c r="EH56" t="str">
        <f t="shared" si="70"/>
        <v/>
      </c>
      <c r="EI56" t="str">
        <f t="shared" si="70"/>
        <v/>
      </c>
      <c r="EJ56" t="str">
        <f t="shared" si="70"/>
        <v/>
      </c>
      <c r="EK56" t="str">
        <f t="shared" si="70"/>
        <v/>
      </c>
      <c r="EL56" t="str">
        <f t="shared" si="70"/>
        <v/>
      </c>
      <c r="EN56">
        <f t="shared" si="71"/>
        <v>7.4346232765553591E-2</v>
      </c>
      <c r="EP56">
        <f t="shared" si="57"/>
        <v>2.2884691671465904</v>
      </c>
      <c r="EQ56">
        <f t="shared" si="58"/>
        <v>2.2900713420906689</v>
      </c>
      <c r="ER56">
        <f t="shared" si="59"/>
        <v>2.2546860363858077</v>
      </c>
      <c r="ES56">
        <v>2.2425620549821335E-2</v>
      </c>
      <c r="ET56">
        <v>4.3975803854075513E-2</v>
      </c>
      <c r="EU56">
        <v>-0.43197710443176041</v>
      </c>
      <c r="EW56">
        <f t="shared" ca="1" si="77"/>
        <v>0.13558601620520205</v>
      </c>
      <c r="EX56">
        <f t="shared" ca="1" si="77"/>
        <v>0.26181963497460747</v>
      </c>
      <c r="EY56">
        <f t="shared" ca="1" si="77"/>
        <v>-0.19091438663683258</v>
      </c>
      <c r="EZ56">
        <f t="shared" ca="1" si="72"/>
        <v>2</v>
      </c>
      <c r="FA56">
        <f t="shared" ca="1" si="72"/>
        <v>2</v>
      </c>
      <c r="FB56">
        <f t="shared" ca="1" si="72"/>
        <v>1</v>
      </c>
    </row>
    <row r="57" spans="1:158">
      <c r="A57">
        <v>37</v>
      </c>
      <c r="B57">
        <f t="shared" si="61"/>
        <v>14.4140625</v>
      </c>
      <c r="C57" s="5">
        <f t="shared" si="62"/>
        <v>0.12092937964470721</v>
      </c>
      <c r="D57">
        <f t="shared" si="63"/>
        <v>2.30856068935157</v>
      </c>
      <c r="E57">
        <f t="shared" si="64"/>
        <v>7.6364837544642961E-2</v>
      </c>
      <c r="H57" s="1">
        <v>0</v>
      </c>
      <c r="I57" s="5">
        <v>9.2800000000000001E-3</v>
      </c>
      <c r="J57">
        <v>0</v>
      </c>
      <c r="K57" s="5">
        <v>6.0759129999999999</v>
      </c>
      <c r="L57">
        <v>0</v>
      </c>
      <c r="M57" s="5">
        <v>1.4008480000000001</v>
      </c>
      <c r="N57">
        <v>0</v>
      </c>
      <c r="O57" s="5">
        <v>8.2490889999999997</v>
      </c>
      <c r="P57">
        <v>0</v>
      </c>
      <c r="Q57" s="5">
        <v>2.0925750000000001</v>
      </c>
      <c r="R57">
        <v>0</v>
      </c>
      <c r="S57" s="5">
        <v>2.7141799999999998</v>
      </c>
      <c r="T57">
        <v>0</v>
      </c>
      <c r="U57" s="5">
        <v>1.4008480000000001</v>
      </c>
      <c r="V57">
        <v>0</v>
      </c>
      <c r="W57" s="5">
        <v>3.7572160000000001</v>
      </c>
      <c r="X57">
        <v>0</v>
      </c>
      <c r="Y57" s="5">
        <v>2.6038999999999999</v>
      </c>
      <c r="Z57">
        <v>0</v>
      </c>
      <c r="AA57">
        <v>0</v>
      </c>
      <c r="AB57">
        <v>7.39412</v>
      </c>
      <c r="AC57">
        <v>0</v>
      </c>
      <c r="AD57">
        <v>4.1229199999999997</v>
      </c>
      <c r="AE57">
        <v>0</v>
      </c>
      <c r="AF57">
        <v>3.3702000000000001</v>
      </c>
      <c r="AG57">
        <v>0</v>
      </c>
      <c r="AJ57">
        <f t="shared" si="7"/>
        <v>-9.2800000000000001E-3</v>
      </c>
      <c r="AK57">
        <f t="shared" si="8"/>
        <v>6.0666329999999995</v>
      </c>
      <c r="AL57">
        <f t="shared" si="9"/>
        <v>1.3915680000000001</v>
      </c>
      <c r="AM57">
        <f t="shared" si="10"/>
        <v>8.2398089999999993</v>
      </c>
      <c r="AN57">
        <f t="shared" si="11"/>
        <v>2.0832950000000001</v>
      </c>
      <c r="AO57">
        <f t="shared" si="12"/>
        <v>2.7048999999999999</v>
      </c>
      <c r="AP57">
        <f t="shared" si="13"/>
        <v>1.3915680000000001</v>
      </c>
      <c r="AQ57">
        <f t="shared" si="14"/>
        <v>3.7479360000000002</v>
      </c>
      <c r="AR57">
        <f t="shared" si="73"/>
        <v>2.5946199999999999</v>
      </c>
      <c r="AS57">
        <f t="shared" si="74"/>
        <v>-9.2800000000000001E-3</v>
      </c>
      <c r="AT57">
        <f t="shared" si="75"/>
        <v>7.3848399999999996</v>
      </c>
      <c r="AU57">
        <f t="shared" si="65"/>
        <v>4.1136399999999993</v>
      </c>
      <c r="AV57">
        <f t="shared" si="66"/>
        <v>3.3609200000000001</v>
      </c>
      <c r="AZ57">
        <f t="shared" si="18"/>
        <v>6.0666329999999995</v>
      </c>
      <c r="BA57">
        <f t="shared" si="19"/>
        <v>1.3915680000000001</v>
      </c>
      <c r="BB57" t="str">
        <f t="shared" si="20"/>
        <v/>
      </c>
      <c r="BC57" t="str">
        <f t="shared" si="21"/>
        <v/>
      </c>
      <c r="BD57" t="str">
        <f t="shared" si="22"/>
        <v/>
      </c>
      <c r="BE57" t="str">
        <f t="shared" si="23"/>
        <v/>
      </c>
      <c r="BF57" t="str">
        <f t="shared" si="24"/>
        <v/>
      </c>
      <c r="BG57" t="str">
        <f t="shared" si="25"/>
        <v/>
      </c>
      <c r="BJ57">
        <f t="shared" si="26"/>
        <v>2.349680901026419</v>
      </c>
      <c r="BK57">
        <f t="shared" si="27"/>
        <v>2.2960854795625991</v>
      </c>
      <c r="BL57" t="str">
        <f t="shared" si="28"/>
        <v/>
      </c>
      <c r="BM57" t="str">
        <f t="shared" si="29"/>
        <v/>
      </c>
      <c r="BN57" t="str">
        <f t="shared" si="30"/>
        <v/>
      </c>
      <c r="BO57" t="str">
        <f t="shared" si="31"/>
        <v/>
      </c>
      <c r="BP57" t="str">
        <f t="shared" si="32"/>
        <v/>
      </c>
      <c r="BQ57" t="str">
        <f t="shared" si="33"/>
        <v/>
      </c>
      <c r="BT57">
        <f t="shared" si="34"/>
        <v>3.9873622625522152E-2</v>
      </c>
      <c r="BU57">
        <f t="shared" si="35"/>
        <v>0.13142959760516551</v>
      </c>
      <c r="BV57">
        <f t="shared" si="36"/>
        <v>0</v>
      </c>
      <c r="BW57">
        <f t="shared" si="37"/>
        <v>0</v>
      </c>
      <c r="BX57">
        <f t="shared" si="38"/>
        <v>0</v>
      </c>
      <c r="BY57">
        <f t="shared" si="39"/>
        <v>0</v>
      </c>
      <c r="BZ57">
        <f t="shared" si="40"/>
        <v>0</v>
      </c>
      <c r="CA57">
        <f t="shared" si="41"/>
        <v>0</v>
      </c>
      <c r="CD57">
        <f t="shared" si="67"/>
        <v>0.17130322023068767</v>
      </c>
      <c r="CE57">
        <f t="shared" si="67"/>
        <v>0.13142959760516551</v>
      </c>
      <c r="CF57">
        <f t="shared" si="67"/>
        <v>0</v>
      </c>
      <c r="CG57">
        <f t="shared" si="67"/>
        <v>0</v>
      </c>
      <c r="CH57">
        <f t="shared" si="67"/>
        <v>0</v>
      </c>
      <c r="CI57">
        <f t="shared" si="67"/>
        <v>0</v>
      </c>
      <c r="CJ57">
        <f t="shared" si="67"/>
        <v>0</v>
      </c>
      <c r="CM57">
        <f t="shared" si="76"/>
        <v>2.30856068935157</v>
      </c>
      <c r="CN57">
        <f t="shared" si="76"/>
        <v>2.2960854795625991</v>
      </c>
      <c r="CO57" t="str">
        <f t="shared" si="76"/>
        <v/>
      </c>
      <c r="CP57" t="str">
        <f t="shared" si="76"/>
        <v/>
      </c>
      <c r="CQ57" t="str">
        <f t="shared" si="76"/>
        <v/>
      </c>
      <c r="CR57" t="str">
        <f t="shared" si="76"/>
        <v/>
      </c>
      <c r="CS57" t="str">
        <f t="shared" si="76"/>
        <v/>
      </c>
      <c r="CV57">
        <f t="shared" si="68"/>
        <v>2.30856068935157</v>
      </c>
      <c r="CW57" t="str">
        <f t="shared" si="68"/>
        <v/>
      </c>
      <c r="CX57" t="str">
        <f t="shared" si="68"/>
        <v/>
      </c>
      <c r="CY57" t="str">
        <f t="shared" si="68"/>
        <v/>
      </c>
      <c r="CZ57" t="str">
        <f t="shared" si="68"/>
        <v/>
      </c>
      <c r="DA57" t="str">
        <f t="shared" si="68"/>
        <v/>
      </c>
      <c r="DB57" t="str">
        <f t="shared" si="68"/>
        <v/>
      </c>
      <c r="DD57">
        <f t="shared" si="45"/>
        <v>2.30856068935157</v>
      </c>
      <c r="DJ57">
        <f t="shared" si="46"/>
        <v>0.17162444679766059</v>
      </c>
      <c r="DK57">
        <f t="shared" si="47"/>
        <v>4.7464606698465306E-2</v>
      </c>
      <c r="DL57" t="str">
        <f t="shared" si="48"/>
        <v/>
      </c>
      <c r="DM57" t="str">
        <f t="shared" si="49"/>
        <v/>
      </c>
      <c r="DN57" t="str">
        <f t="shared" si="50"/>
        <v/>
      </c>
      <c r="DO57" t="str">
        <f t="shared" si="51"/>
        <v/>
      </c>
      <c r="DP57" t="str">
        <f t="shared" si="52"/>
        <v/>
      </c>
      <c r="DQ57" t="str">
        <f t="shared" si="53"/>
        <v/>
      </c>
      <c r="DR57" t="str">
        <f t="shared" si="54"/>
        <v/>
      </c>
      <c r="DV57">
        <f t="shared" si="69"/>
        <v>7.6364837544642961E-2</v>
      </c>
      <c r="DW57">
        <f t="shared" si="69"/>
        <v>4.7464606698465306E-2</v>
      </c>
      <c r="DX57" t="str">
        <f t="shared" si="69"/>
        <v/>
      </c>
      <c r="DY57" t="str">
        <f t="shared" si="69"/>
        <v/>
      </c>
      <c r="DZ57" t="str">
        <f t="shared" si="69"/>
        <v/>
      </c>
      <c r="EA57" t="str">
        <f t="shared" si="69"/>
        <v/>
      </c>
      <c r="EB57" t="str">
        <f t="shared" si="69"/>
        <v/>
      </c>
      <c r="EF57">
        <f t="shared" si="70"/>
        <v>7.6364837544642961E-2</v>
      </c>
      <c r="EG57" t="str">
        <f t="shared" si="70"/>
        <v/>
      </c>
      <c r="EH57" t="str">
        <f t="shared" si="70"/>
        <v/>
      </c>
      <c r="EI57" t="str">
        <f t="shared" si="70"/>
        <v/>
      </c>
      <c r="EJ57" t="str">
        <f t="shared" si="70"/>
        <v/>
      </c>
      <c r="EK57" t="str">
        <f t="shared" si="70"/>
        <v/>
      </c>
      <c r="EL57" t="str">
        <f t="shared" si="70"/>
        <v/>
      </c>
      <c r="EN57">
        <f t="shared" si="71"/>
        <v>7.6364837544642961E-2</v>
      </c>
      <c r="EP57">
        <f t="shared" si="57"/>
        <v>2.2722148885248696</v>
      </c>
      <c r="EQ57">
        <f t="shared" si="58"/>
        <v>2.3390432277513371</v>
      </c>
      <c r="ER57">
        <f t="shared" si="59"/>
        <v>2.2995406997932832</v>
      </c>
      <c r="ES57">
        <v>-0.47594942902160553</v>
      </c>
      <c r="ET57">
        <v>0.39916981925021178</v>
      </c>
      <c r="EU57">
        <v>-0.1181170529304606</v>
      </c>
      <c r="EW57">
        <f t="shared" ca="1" si="77"/>
        <v>-0.72048511576218299</v>
      </c>
      <c r="EX57">
        <f t="shared" ca="1" si="77"/>
        <v>0.1316121409353348</v>
      </c>
      <c r="EY57">
        <f t="shared" ca="1" si="77"/>
        <v>0.34943818413961714</v>
      </c>
      <c r="EZ57">
        <f t="shared" ca="1" si="72"/>
        <v>1</v>
      </c>
      <c r="FA57">
        <f t="shared" ca="1" si="72"/>
        <v>2</v>
      </c>
      <c r="FB57">
        <f t="shared" ca="1" si="72"/>
        <v>2</v>
      </c>
    </row>
    <row r="58" spans="1:158">
      <c r="A58">
        <v>38</v>
      </c>
      <c r="B58">
        <f t="shared" si="61"/>
        <v>14.6171875</v>
      </c>
      <c r="C58" s="5">
        <f t="shared" si="62"/>
        <v>0.12092937964470721</v>
      </c>
      <c r="D58">
        <f t="shared" si="63"/>
        <v>2.3107213017884343</v>
      </c>
      <c r="E58">
        <f t="shared" si="64"/>
        <v>7.5490562836133368E-2</v>
      </c>
      <c r="H58" s="1">
        <v>0</v>
      </c>
      <c r="I58" s="5">
        <v>9.9439999999999997E-3</v>
      </c>
      <c r="J58">
        <v>0</v>
      </c>
      <c r="K58" s="5">
        <v>6.0775889999999997</v>
      </c>
      <c r="L58">
        <v>0</v>
      </c>
      <c r="M58" s="5">
        <v>1.4001840000000001</v>
      </c>
      <c r="N58">
        <v>0</v>
      </c>
      <c r="O58" s="5">
        <v>8.2515009999999993</v>
      </c>
      <c r="P58">
        <v>0</v>
      </c>
      <c r="Q58" s="5">
        <v>2.0933730000000002</v>
      </c>
      <c r="R58">
        <v>0</v>
      </c>
      <c r="S58" s="5">
        <v>2.7156400000000001</v>
      </c>
      <c r="T58">
        <v>0</v>
      </c>
      <c r="U58" s="5">
        <v>1.4001840000000001</v>
      </c>
      <c r="V58">
        <v>0</v>
      </c>
      <c r="W58" s="5">
        <v>3.7556020000000001</v>
      </c>
      <c r="X58">
        <v>0</v>
      </c>
      <c r="Y58" s="5">
        <v>2.6066099999999999</v>
      </c>
      <c r="Z58">
        <v>0</v>
      </c>
      <c r="AA58">
        <v>0</v>
      </c>
      <c r="AB58">
        <v>7.3940900000000003</v>
      </c>
      <c r="AC58">
        <v>0</v>
      </c>
      <c r="AD58">
        <v>4.1214500000000003</v>
      </c>
      <c r="AE58">
        <v>0</v>
      </c>
      <c r="AF58">
        <v>3.3694899999999999</v>
      </c>
      <c r="AG58">
        <v>0</v>
      </c>
      <c r="AJ58">
        <f t="shared" si="7"/>
        <v>-9.9439999999999997E-3</v>
      </c>
      <c r="AK58">
        <f t="shared" si="8"/>
        <v>6.0676449999999997</v>
      </c>
      <c r="AL58">
        <f t="shared" si="9"/>
        <v>1.3902400000000001</v>
      </c>
      <c r="AM58">
        <f t="shared" si="10"/>
        <v>8.2415569999999985</v>
      </c>
      <c r="AN58">
        <f t="shared" si="11"/>
        <v>2.0834290000000002</v>
      </c>
      <c r="AO58">
        <f t="shared" si="12"/>
        <v>2.7056960000000001</v>
      </c>
      <c r="AP58">
        <f t="shared" si="13"/>
        <v>1.3902400000000001</v>
      </c>
      <c r="AQ58">
        <f t="shared" si="14"/>
        <v>3.7456580000000002</v>
      </c>
      <c r="AR58">
        <f t="shared" si="73"/>
        <v>2.5966659999999999</v>
      </c>
      <c r="AS58">
        <f t="shared" si="74"/>
        <v>-9.9439999999999997E-3</v>
      </c>
      <c r="AT58">
        <f t="shared" si="75"/>
        <v>7.3841460000000003</v>
      </c>
      <c r="AU58">
        <f t="shared" si="65"/>
        <v>4.1115060000000003</v>
      </c>
      <c r="AV58">
        <f t="shared" si="66"/>
        <v>3.3595459999999999</v>
      </c>
      <c r="AZ58">
        <f t="shared" si="18"/>
        <v>6.0676449999999997</v>
      </c>
      <c r="BA58">
        <f t="shared" si="19"/>
        <v>1.3902400000000001</v>
      </c>
      <c r="BB58" t="str">
        <f t="shared" si="20"/>
        <v/>
      </c>
      <c r="BC58" t="str">
        <f t="shared" si="21"/>
        <v/>
      </c>
      <c r="BD58" t="str">
        <f t="shared" si="22"/>
        <v/>
      </c>
      <c r="BE58" t="str">
        <f t="shared" si="23"/>
        <v/>
      </c>
      <c r="BF58" t="str">
        <f t="shared" si="24"/>
        <v/>
      </c>
      <c r="BG58" t="str">
        <f t="shared" si="25"/>
        <v/>
      </c>
      <c r="BJ58">
        <f t="shared" si="26"/>
        <v>2.3249152615636852</v>
      </c>
      <c r="BK58">
        <f t="shared" si="27"/>
        <v>2.3061950199898291</v>
      </c>
      <c r="BL58" t="str">
        <f t="shared" si="28"/>
        <v/>
      </c>
      <c r="BM58" t="str">
        <f t="shared" si="29"/>
        <v/>
      </c>
      <c r="BN58" t="str">
        <f t="shared" si="30"/>
        <v/>
      </c>
      <c r="BO58" t="str">
        <f t="shared" si="31"/>
        <v/>
      </c>
      <c r="BP58" t="str">
        <f t="shared" si="32"/>
        <v/>
      </c>
      <c r="BQ58" t="str">
        <f t="shared" si="33"/>
        <v/>
      </c>
      <c r="BT58">
        <f t="shared" si="34"/>
        <v>4.1865718904849046E-2</v>
      </c>
      <c r="BU58">
        <f t="shared" si="35"/>
        <v>0.13128664023536499</v>
      </c>
      <c r="BV58">
        <f t="shared" si="36"/>
        <v>0</v>
      </c>
      <c r="BW58">
        <f t="shared" si="37"/>
        <v>0</v>
      </c>
      <c r="BX58">
        <f t="shared" si="38"/>
        <v>0</v>
      </c>
      <c r="BY58">
        <f t="shared" si="39"/>
        <v>0</v>
      </c>
      <c r="BZ58">
        <f t="shared" si="40"/>
        <v>0</v>
      </c>
      <c r="CA58">
        <f t="shared" si="41"/>
        <v>0</v>
      </c>
      <c r="CD58">
        <f t="shared" si="67"/>
        <v>0.17315235914021404</v>
      </c>
      <c r="CE58">
        <f t="shared" si="67"/>
        <v>0.13128664023536499</v>
      </c>
      <c r="CF58">
        <f t="shared" si="67"/>
        <v>0</v>
      </c>
      <c r="CG58">
        <f t="shared" si="67"/>
        <v>0</v>
      </c>
      <c r="CH58">
        <f t="shared" si="67"/>
        <v>0</v>
      </c>
      <c r="CI58">
        <f t="shared" si="67"/>
        <v>0</v>
      </c>
      <c r="CJ58">
        <f t="shared" si="67"/>
        <v>0</v>
      </c>
      <c r="CM58">
        <f t="shared" si="76"/>
        <v>2.3107213017884343</v>
      </c>
      <c r="CN58">
        <f t="shared" si="76"/>
        <v>2.3061950199898291</v>
      </c>
      <c r="CO58" t="str">
        <f t="shared" si="76"/>
        <v/>
      </c>
      <c r="CP58" t="str">
        <f t="shared" si="76"/>
        <v/>
      </c>
      <c r="CQ58" t="str">
        <f t="shared" si="76"/>
        <v/>
      </c>
      <c r="CR58" t="str">
        <f t="shared" si="76"/>
        <v/>
      </c>
      <c r="CS58" t="str">
        <f t="shared" si="76"/>
        <v/>
      </c>
      <c r="CV58">
        <f t="shared" si="68"/>
        <v>2.3107213017884343</v>
      </c>
      <c r="CW58" t="str">
        <f t="shared" si="68"/>
        <v/>
      </c>
      <c r="CX58" t="str">
        <f t="shared" si="68"/>
        <v/>
      </c>
      <c r="CY58" t="str">
        <f t="shared" si="68"/>
        <v/>
      </c>
      <c r="CZ58" t="str">
        <f t="shared" si="68"/>
        <v/>
      </c>
      <c r="DA58" t="str">
        <f t="shared" si="68"/>
        <v/>
      </c>
      <c r="DB58" t="str">
        <f t="shared" si="68"/>
        <v/>
      </c>
      <c r="DD58">
        <f t="shared" si="45"/>
        <v>2.3107213017884343</v>
      </c>
      <c r="DJ58">
        <f t="shared" si="46"/>
        <v>0.16319492458146317</v>
      </c>
      <c r="DK58">
        <f t="shared" si="47"/>
        <v>4.75227044997747E-2</v>
      </c>
      <c r="DL58" t="str">
        <f t="shared" si="48"/>
        <v/>
      </c>
      <c r="DM58" t="str">
        <f t="shared" si="49"/>
        <v/>
      </c>
      <c r="DN58" t="str">
        <f t="shared" si="50"/>
        <v/>
      </c>
      <c r="DO58" t="str">
        <f t="shared" si="51"/>
        <v/>
      </c>
      <c r="DP58" t="str">
        <f t="shared" si="52"/>
        <v/>
      </c>
      <c r="DQ58" t="str">
        <f t="shared" si="53"/>
        <v/>
      </c>
      <c r="DR58" t="str">
        <f t="shared" si="54"/>
        <v/>
      </c>
      <c r="DV58">
        <f t="shared" si="69"/>
        <v>7.5490562836133368E-2</v>
      </c>
      <c r="DW58">
        <f t="shared" si="69"/>
        <v>4.75227044997747E-2</v>
      </c>
      <c r="DX58" t="str">
        <f t="shared" si="69"/>
        <v/>
      </c>
      <c r="DY58" t="str">
        <f t="shared" si="69"/>
        <v/>
      </c>
      <c r="DZ58" t="str">
        <f t="shared" si="69"/>
        <v/>
      </c>
      <c r="EA58" t="str">
        <f t="shared" si="69"/>
        <v/>
      </c>
      <c r="EB58" t="str">
        <f t="shared" si="69"/>
        <v/>
      </c>
      <c r="EF58">
        <f t="shared" si="70"/>
        <v>7.5490562836133368E-2</v>
      </c>
      <c r="EG58" t="str">
        <f t="shared" si="70"/>
        <v/>
      </c>
      <c r="EH58" t="str">
        <f t="shared" si="70"/>
        <v/>
      </c>
      <c r="EI58" t="str">
        <f t="shared" si="70"/>
        <v/>
      </c>
      <c r="EJ58" t="str">
        <f t="shared" si="70"/>
        <v/>
      </c>
      <c r="EK58" t="str">
        <f t="shared" si="70"/>
        <v/>
      </c>
      <c r="EL58" t="str">
        <f t="shared" si="70"/>
        <v/>
      </c>
      <c r="EN58">
        <f t="shared" si="71"/>
        <v>7.5490562836133368E-2</v>
      </c>
      <c r="EP58">
        <f t="shared" si="57"/>
        <v>2.2947697249090488</v>
      </c>
      <c r="EQ58">
        <f t="shared" si="58"/>
        <v>2.2833158832362601</v>
      </c>
      <c r="ER58">
        <f t="shared" si="59"/>
        <v>2.333285142649002</v>
      </c>
      <c r="ES58">
        <v>-0.21130557622164525</v>
      </c>
      <c r="ET58">
        <v>-0.36303105345316855</v>
      </c>
      <c r="EU58">
        <v>0.29889618003705509</v>
      </c>
      <c r="EW58">
        <f t="shared" ca="1" si="77"/>
        <v>0.42539977944515206</v>
      </c>
      <c r="EX58">
        <f t="shared" ca="1" si="77"/>
        <v>-0.90939417854353388</v>
      </c>
      <c r="EY58">
        <f t="shared" ca="1" si="77"/>
        <v>0.34654213451778881</v>
      </c>
      <c r="EZ58">
        <f t="shared" ca="1" si="72"/>
        <v>2</v>
      </c>
      <c r="FA58">
        <f t="shared" ca="1" si="72"/>
        <v>1</v>
      </c>
      <c r="FB58">
        <f t="shared" ca="1" si="72"/>
        <v>2</v>
      </c>
    </row>
    <row r="59" spans="1:158">
      <c r="A59">
        <v>39</v>
      </c>
      <c r="B59">
        <f t="shared" si="61"/>
        <v>14.8203125</v>
      </c>
      <c r="C59" s="5">
        <f t="shared" si="62"/>
        <v>0.12092937964470721</v>
      </c>
      <c r="D59">
        <f t="shared" si="63"/>
        <v>2.3351805613658438</v>
      </c>
      <c r="E59">
        <f t="shared" si="64"/>
        <v>7.7685611455903525E-2</v>
      </c>
      <c r="H59">
        <v>0</v>
      </c>
      <c r="I59" s="5">
        <v>1.0193000000000001E-2</v>
      </c>
      <c r="J59">
        <v>0</v>
      </c>
      <c r="K59" s="5">
        <v>6.075685</v>
      </c>
      <c r="L59">
        <v>0</v>
      </c>
      <c r="M59" s="5">
        <v>1.3982870000000001</v>
      </c>
      <c r="N59">
        <v>0</v>
      </c>
      <c r="O59" s="5">
        <v>8.2506280000000007</v>
      </c>
      <c r="P59">
        <v>0</v>
      </c>
      <c r="Q59" s="5">
        <v>2.093</v>
      </c>
      <c r="R59">
        <v>0</v>
      </c>
      <c r="S59" s="5">
        <v>2.7149399999999999</v>
      </c>
      <c r="T59">
        <v>0</v>
      </c>
      <c r="U59" s="5">
        <v>1.3982870000000001</v>
      </c>
      <c r="V59">
        <v>0</v>
      </c>
      <c r="W59" s="5">
        <v>3.7529219999999999</v>
      </c>
      <c r="X59">
        <v>0</v>
      </c>
      <c r="Y59" s="5">
        <v>2.6047400000000001</v>
      </c>
      <c r="Z59">
        <v>0</v>
      </c>
      <c r="AA59">
        <v>0</v>
      </c>
      <c r="AB59">
        <v>7.3941299999999996</v>
      </c>
      <c r="AC59">
        <v>0</v>
      </c>
      <c r="AD59">
        <v>4.1192700000000002</v>
      </c>
      <c r="AE59">
        <v>0</v>
      </c>
      <c r="AF59">
        <v>3.3690000000000002</v>
      </c>
      <c r="AG59">
        <v>0</v>
      </c>
      <c r="AJ59">
        <f t="shared" si="7"/>
        <v>-1.0193000000000001E-2</v>
      </c>
      <c r="AK59">
        <f t="shared" si="8"/>
        <v>6.0654919999999999</v>
      </c>
      <c r="AL59">
        <f t="shared" si="9"/>
        <v>1.3880940000000002</v>
      </c>
      <c r="AM59">
        <f t="shared" si="10"/>
        <v>8.2404350000000015</v>
      </c>
      <c r="AN59">
        <f t="shared" si="11"/>
        <v>2.0828069999999999</v>
      </c>
      <c r="AO59">
        <f t="shared" si="12"/>
        <v>2.7047469999999998</v>
      </c>
      <c r="AP59">
        <f t="shared" si="13"/>
        <v>1.3880940000000002</v>
      </c>
      <c r="AQ59">
        <f t="shared" si="14"/>
        <v>3.7427289999999998</v>
      </c>
      <c r="AR59">
        <f t="shared" si="73"/>
        <v>2.5945469999999999</v>
      </c>
      <c r="AS59">
        <f t="shared" si="74"/>
        <v>-1.0193000000000001E-2</v>
      </c>
      <c r="AT59">
        <f t="shared" si="75"/>
        <v>7.3839369999999995</v>
      </c>
      <c r="AU59">
        <f t="shared" si="65"/>
        <v>4.1090770000000001</v>
      </c>
      <c r="AV59">
        <f t="shared" si="66"/>
        <v>3.3588070000000001</v>
      </c>
      <c r="AZ59">
        <f t="shared" si="18"/>
        <v>6.0654919999999999</v>
      </c>
      <c r="BA59">
        <f t="shared" si="19"/>
        <v>1.3880940000000002</v>
      </c>
      <c r="BB59" t="str">
        <f t="shared" si="20"/>
        <v/>
      </c>
      <c r="BC59" t="str">
        <f t="shared" si="21"/>
        <v/>
      </c>
      <c r="BD59" t="str">
        <f t="shared" si="22"/>
        <v/>
      </c>
      <c r="BE59" t="str">
        <f t="shared" si="23"/>
        <v/>
      </c>
      <c r="BF59" t="str">
        <f t="shared" si="24"/>
        <v/>
      </c>
      <c r="BG59" t="str">
        <f t="shared" si="25"/>
        <v/>
      </c>
      <c r="BJ59">
        <f t="shared" si="26"/>
        <v>2.3791407213052826</v>
      </c>
      <c r="BK59">
        <f t="shared" si="27"/>
        <v>2.3225590522781641</v>
      </c>
      <c r="BL59" t="str">
        <f t="shared" si="28"/>
        <v/>
      </c>
      <c r="BM59" t="str">
        <f t="shared" si="29"/>
        <v/>
      </c>
      <c r="BN59" t="str">
        <f t="shared" si="30"/>
        <v/>
      </c>
      <c r="BO59" t="str">
        <f t="shared" si="31"/>
        <v/>
      </c>
      <c r="BP59" t="str">
        <f t="shared" si="32"/>
        <v/>
      </c>
      <c r="BQ59" t="str">
        <f t="shared" si="33"/>
        <v/>
      </c>
      <c r="BT59">
        <f t="shared" si="34"/>
        <v>3.7606150864131313E-2</v>
      </c>
      <c r="BU59">
        <f t="shared" si="35"/>
        <v>0.13098056620721854</v>
      </c>
      <c r="BV59">
        <f t="shared" si="36"/>
        <v>0</v>
      </c>
      <c r="BW59">
        <f t="shared" si="37"/>
        <v>0</v>
      </c>
      <c r="BX59">
        <f t="shared" si="38"/>
        <v>0</v>
      </c>
      <c r="BY59">
        <f t="shared" si="39"/>
        <v>0</v>
      </c>
      <c r="BZ59">
        <f t="shared" si="40"/>
        <v>0</v>
      </c>
      <c r="CA59">
        <f t="shared" si="41"/>
        <v>0</v>
      </c>
      <c r="CD59">
        <f t="shared" si="67"/>
        <v>0.16858671707134987</v>
      </c>
      <c r="CE59">
        <f t="shared" si="67"/>
        <v>0.13098056620721854</v>
      </c>
      <c r="CF59">
        <f t="shared" si="67"/>
        <v>0</v>
      </c>
      <c r="CG59">
        <f t="shared" si="67"/>
        <v>0</v>
      </c>
      <c r="CH59">
        <f t="shared" si="67"/>
        <v>0</v>
      </c>
      <c r="CI59">
        <f t="shared" si="67"/>
        <v>0</v>
      </c>
      <c r="CJ59">
        <f t="shared" si="67"/>
        <v>0</v>
      </c>
      <c r="CM59">
        <f t="shared" si="76"/>
        <v>2.3351805613658438</v>
      </c>
      <c r="CN59">
        <f t="shared" si="76"/>
        <v>2.3225590522781641</v>
      </c>
      <c r="CO59" t="str">
        <f t="shared" si="76"/>
        <v/>
      </c>
      <c r="CP59" t="str">
        <f t="shared" si="76"/>
        <v/>
      </c>
      <c r="CQ59" t="str">
        <f t="shared" si="76"/>
        <v/>
      </c>
      <c r="CR59" t="str">
        <f t="shared" si="76"/>
        <v/>
      </c>
      <c r="CS59" t="str">
        <f t="shared" si="76"/>
        <v/>
      </c>
      <c r="CV59">
        <f t="shared" si="68"/>
        <v>2.3351805613658438</v>
      </c>
      <c r="CW59" t="str">
        <f t="shared" si="68"/>
        <v/>
      </c>
      <c r="CX59" t="str">
        <f t="shared" si="68"/>
        <v/>
      </c>
      <c r="CY59" t="str">
        <f t="shared" si="68"/>
        <v/>
      </c>
      <c r="CZ59" t="str">
        <f t="shared" si="68"/>
        <v/>
      </c>
      <c r="DA59" t="str">
        <f t="shared" si="68"/>
        <v/>
      </c>
      <c r="DB59" t="str">
        <f t="shared" si="68"/>
        <v/>
      </c>
      <c r="DD59">
        <f t="shared" si="45"/>
        <v>2.3351805613658438</v>
      </c>
      <c r="DJ59">
        <f t="shared" si="46"/>
        <v>0.18230694912681894</v>
      </c>
      <c r="DK59">
        <f t="shared" si="47"/>
        <v>4.7647523196037406E-2</v>
      </c>
      <c r="DL59" t="str">
        <f t="shared" si="48"/>
        <v/>
      </c>
      <c r="DM59" t="str">
        <f t="shared" si="49"/>
        <v/>
      </c>
      <c r="DN59" t="str">
        <f t="shared" si="50"/>
        <v/>
      </c>
      <c r="DO59" t="str">
        <f t="shared" si="51"/>
        <v/>
      </c>
      <c r="DP59" t="str">
        <f t="shared" si="52"/>
        <v/>
      </c>
      <c r="DQ59" t="str">
        <f t="shared" si="53"/>
        <v/>
      </c>
      <c r="DR59" t="str">
        <f t="shared" si="54"/>
        <v/>
      </c>
      <c r="DV59">
        <f t="shared" si="69"/>
        <v>7.7685611455903525E-2</v>
      </c>
      <c r="DW59">
        <f t="shared" si="69"/>
        <v>4.7647523196037406E-2</v>
      </c>
      <c r="DX59" t="str">
        <f t="shared" si="69"/>
        <v/>
      </c>
      <c r="DY59" t="str">
        <f t="shared" si="69"/>
        <v/>
      </c>
      <c r="DZ59" t="str">
        <f t="shared" si="69"/>
        <v/>
      </c>
      <c r="EA59" t="str">
        <f t="shared" si="69"/>
        <v/>
      </c>
      <c r="EB59" t="str">
        <f t="shared" si="69"/>
        <v/>
      </c>
      <c r="EF59">
        <f t="shared" si="70"/>
        <v>7.7685611455903525E-2</v>
      </c>
      <c r="EG59" t="str">
        <f t="shared" si="70"/>
        <v/>
      </c>
      <c r="EH59" t="str">
        <f t="shared" si="70"/>
        <v/>
      </c>
      <c r="EI59" t="str">
        <f t="shared" si="70"/>
        <v/>
      </c>
      <c r="EJ59" t="str">
        <f t="shared" si="70"/>
        <v/>
      </c>
      <c r="EK59" t="str">
        <f t="shared" si="70"/>
        <v/>
      </c>
      <c r="EL59" t="str">
        <f t="shared" si="70"/>
        <v/>
      </c>
      <c r="EN59">
        <f t="shared" si="71"/>
        <v>7.7685611455903525E-2</v>
      </c>
      <c r="EP59">
        <f t="shared" si="57"/>
        <v>2.2589326661922873</v>
      </c>
      <c r="EQ59">
        <f t="shared" si="58"/>
        <v>2.3494853862090586</v>
      </c>
      <c r="ER59">
        <f t="shared" si="59"/>
        <v>2.3032508643291298</v>
      </c>
      <c r="ES59">
        <v>-0.98149314582967684</v>
      </c>
      <c r="ET59">
        <v>0.18413737853288858</v>
      </c>
      <c r="EU59">
        <v>-0.41101172325634872</v>
      </c>
      <c r="EW59">
        <f t="shared" ca="1" si="77"/>
        <v>-0.53288320866919114</v>
      </c>
      <c r="EX59">
        <f t="shared" ca="1" si="77"/>
        <v>0.10189066838218885</v>
      </c>
      <c r="EY59">
        <f t="shared" ca="1" si="77"/>
        <v>-0.31464787705663133</v>
      </c>
      <c r="EZ59">
        <f t="shared" ca="1" si="72"/>
        <v>1</v>
      </c>
      <c r="FA59">
        <f t="shared" ca="1" si="72"/>
        <v>2</v>
      </c>
      <c r="FB59">
        <f t="shared" ca="1" si="72"/>
        <v>1</v>
      </c>
    </row>
    <row r="60" spans="1:158">
      <c r="A60">
        <v>40</v>
      </c>
      <c r="B60">
        <f t="shared" si="61"/>
        <v>15.0234375</v>
      </c>
      <c r="C60" s="5">
        <f t="shared" si="62"/>
        <v>0.12092937964470721</v>
      </c>
      <c r="D60">
        <f t="shared" si="63"/>
        <v>2.3381720557090468</v>
      </c>
      <c r="E60">
        <f t="shared" si="64"/>
        <v>7.6739637032638697E-2</v>
      </c>
      <c r="H60">
        <v>0</v>
      </c>
      <c r="I60" s="5">
        <v>9.5580000000000005E-3</v>
      </c>
      <c r="J60">
        <v>0</v>
      </c>
      <c r="K60" s="5">
        <v>6.0761669999999999</v>
      </c>
      <c r="L60">
        <v>0</v>
      </c>
      <c r="M60" s="5">
        <v>1.3960920000000001</v>
      </c>
      <c r="N60">
        <v>0</v>
      </c>
      <c r="O60" s="5">
        <v>8.2520509999999998</v>
      </c>
      <c r="P60">
        <v>0</v>
      </c>
      <c r="Q60" s="5">
        <v>2.0934179999999998</v>
      </c>
      <c r="R60">
        <v>0</v>
      </c>
      <c r="S60" s="5">
        <v>2.7153700000000001</v>
      </c>
      <c r="T60">
        <v>0</v>
      </c>
      <c r="U60" s="5">
        <v>1.3960920000000001</v>
      </c>
      <c r="V60">
        <v>0</v>
      </c>
      <c r="W60" s="5">
        <v>3.7501760000000002</v>
      </c>
      <c r="X60">
        <v>0</v>
      </c>
      <c r="Y60" s="5">
        <v>2.6050300000000002</v>
      </c>
      <c r="Z60">
        <v>0</v>
      </c>
      <c r="AA60">
        <v>0</v>
      </c>
      <c r="AB60">
        <v>7.3927300000000002</v>
      </c>
      <c r="AC60">
        <v>0</v>
      </c>
      <c r="AD60">
        <v>4.1152300000000004</v>
      </c>
      <c r="AE60">
        <v>0</v>
      </c>
      <c r="AF60">
        <v>3.3678599999999999</v>
      </c>
      <c r="AG60">
        <v>0</v>
      </c>
      <c r="AJ60">
        <f t="shared" si="7"/>
        <v>-9.5580000000000005E-3</v>
      </c>
      <c r="AK60">
        <f t="shared" si="8"/>
        <v>6.0666089999999997</v>
      </c>
      <c r="AL60">
        <f t="shared" si="9"/>
        <v>1.3865340000000002</v>
      </c>
      <c r="AM60">
        <f t="shared" si="10"/>
        <v>8.2424929999999996</v>
      </c>
      <c r="AN60">
        <f t="shared" si="11"/>
        <v>2.0838599999999996</v>
      </c>
      <c r="AO60">
        <f t="shared" si="12"/>
        <v>2.7058119999999999</v>
      </c>
      <c r="AP60">
        <f t="shared" si="13"/>
        <v>1.3865340000000002</v>
      </c>
      <c r="AQ60">
        <f t="shared" si="14"/>
        <v>3.740618</v>
      </c>
      <c r="AR60">
        <f t="shared" si="73"/>
        <v>2.595472</v>
      </c>
      <c r="AS60">
        <f t="shared" si="74"/>
        <v>-9.5580000000000005E-3</v>
      </c>
      <c r="AT60">
        <f t="shared" si="75"/>
        <v>7.3831720000000001</v>
      </c>
      <c r="AU60">
        <f t="shared" si="65"/>
        <v>4.1056720000000002</v>
      </c>
      <c r="AV60">
        <f t="shared" si="66"/>
        <v>3.3583019999999997</v>
      </c>
      <c r="AZ60">
        <f t="shared" si="18"/>
        <v>6.0666089999999997</v>
      </c>
      <c r="BA60">
        <f t="shared" si="19"/>
        <v>1.3865340000000002</v>
      </c>
      <c r="BB60" t="str">
        <f t="shared" si="20"/>
        <v/>
      </c>
      <c r="BC60" t="str">
        <f t="shared" si="21"/>
        <v/>
      </c>
      <c r="BD60" t="str">
        <f t="shared" si="22"/>
        <v/>
      </c>
      <c r="BE60" t="str">
        <f t="shared" si="23"/>
        <v/>
      </c>
      <c r="BF60" t="str">
        <f t="shared" si="24"/>
        <v/>
      </c>
      <c r="BG60" t="str">
        <f t="shared" si="25"/>
        <v/>
      </c>
      <c r="BJ60">
        <f t="shared" si="26"/>
        <v>2.350283161180112</v>
      </c>
      <c r="BK60">
        <f t="shared" si="27"/>
        <v>2.3344816245201789</v>
      </c>
      <c r="BL60" t="str">
        <f t="shared" si="28"/>
        <v/>
      </c>
      <c r="BM60" t="str">
        <f t="shared" si="29"/>
        <v/>
      </c>
      <c r="BN60" t="str">
        <f t="shared" si="30"/>
        <v/>
      </c>
      <c r="BO60" t="str">
        <f t="shared" si="31"/>
        <v/>
      </c>
      <c r="BP60" t="str">
        <f t="shared" si="32"/>
        <v/>
      </c>
      <c r="BQ60" t="str">
        <f t="shared" si="33"/>
        <v/>
      </c>
      <c r="BT60">
        <f t="shared" si="34"/>
        <v>3.9826162209434732E-2</v>
      </c>
      <c r="BU60">
        <f t="shared" si="35"/>
        <v>0.13069986306240042</v>
      </c>
      <c r="BV60">
        <f t="shared" si="36"/>
        <v>0</v>
      </c>
      <c r="BW60">
        <f t="shared" si="37"/>
        <v>0</v>
      </c>
      <c r="BX60">
        <f t="shared" si="38"/>
        <v>0</v>
      </c>
      <c r="BY60">
        <f t="shared" si="39"/>
        <v>0</v>
      </c>
      <c r="BZ60">
        <f t="shared" si="40"/>
        <v>0</v>
      </c>
      <c r="CA60">
        <f t="shared" si="41"/>
        <v>0</v>
      </c>
      <c r="CD60">
        <f t="shared" si="67"/>
        <v>0.17052602527183514</v>
      </c>
      <c r="CE60">
        <f t="shared" si="67"/>
        <v>0.13069986306240042</v>
      </c>
      <c r="CF60">
        <f t="shared" si="67"/>
        <v>0</v>
      </c>
      <c r="CG60">
        <f t="shared" si="67"/>
        <v>0</v>
      </c>
      <c r="CH60">
        <f t="shared" si="67"/>
        <v>0</v>
      </c>
      <c r="CI60">
        <f t="shared" si="67"/>
        <v>0</v>
      </c>
      <c r="CJ60">
        <f t="shared" si="67"/>
        <v>0</v>
      </c>
      <c r="CM60">
        <f t="shared" si="76"/>
        <v>2.3381720557090468</v>
      </c>
      <c r="CN60">
        <f t="shared" si="76"/>
        <v>2.3344816245201789</v>
      </c>
      <c r="CO60" t="str">
        <f t="shared" si="76"/>
        <v/>
      </c>
      <c r="CP60" t="str">
        <f t="shared" si="76"/>
        <v/>
      </c>
      <c r="CQ60" t="str">
        <f t="shared" si="76"/>
        <v/>
      </c>
      <c r="CR60" t="str">
        <f t="shared" si="76"/>
        <v/>
      </c>
      <c r="CS60" t="str">
        <f t="shared" si="76"/>
        <v/>
      </c>
      <c r="CV60">
        <f t="shared" si="68"/>
        <v>2.3381720557090468</v>
      </c>
      <c r="CW60" t="str">
        <f t="shared" si="68"/>
        <v/>
      </c>
      <c r="CX60" t="str">
        <f t="shared" si="68"/>
        <v/>
      </c>
      <c r="CY60" t="str">
        <f t="shared" si="68"/>
        <v/>
      </c>
      <c r="CZ60" t="str">
        <f t="shared" si="68"/>
        <v/>
      </c>
      <c r="DA60" t="str">
        <f t="shared" si="68"/>
        <v/>
      </c>
      <c r="DB60" t="str">
        <f t="shared" si="68"/>
        <v/>
      </c>
      <c r="DD60">
        <f t="shared" si="45"/>
        <v>2.3381720557090468</v>
      </c>
      <c r="DJ60">
        <f t="shared" si="46"/>
        <v>0.17183556850320203</v>
      </c>
      <c r="DK60">
        <f t="shared" si="47"/>
        <v>4.776251415382006E-2</v>
      </c>
      <c r="DL60" t="str">
        <f t="shared" si="48"/>
        <v/>
      </c>
      <c r="DM60" t="str">
        <f t="shared" si="49"/>
        <v/>
      </c>
      <c r="DN60" t="str">
        <f t="shared" si="50"/>
        <v/>
      </c>
      <c r="DO60" t="str">
        <f t="shared" si="51"/>
        <v/>
      </c>
      <c r="DP60" t="str">
        <f t="shared" si="52"/>
        <v/>
      </c>
      <c r="DQ60" t="str">
        <f t="shared" si="53"/>
        <v/>
      </c>
      <c r="DR60" t="str">
        <f t="shared" si="54"/>
        <v/>
      </c>
      <c r="DV60">
        <f t="shared" si="69"/>
        <v>7.6739637032638697E-2</v>
      </c>
      <c r="DW60">
        <f t="shared" si="69"/>
        <v>4.776251415382006E-2</v>
      </c>
      <c r="DX60" t="str">
        <f t="shared" si="69"/>
        <v/>
      </c>
      <c r="DY60" t="str">
        <f t="shared" si="69"/>
        <v/>
      </c>
      <c r="DZ60" t="str">
        <f t="shared" si="69"/>
        <v/>
      </c>
      <c r="EA60" t="str">
        <f t="shared" si="69"/>
        <v/>
      </c>
      <c r="EB60" t="str">
        <f t="shared" si="69"/>
        <v/>
      </c>
      <c r="EF60">
        <f t="shared" si="70"/>
        <v>7.6739637032638697E-2</v>
      </c>
      <c r="EG60" t="str">
        <f t="shared" si="70"/>
        <v/>
      </c>
      <c r="EH60" t="str">
        <f t="shared" si="70"/>
        <v/>
      </c>
      <c r="EI60" t="str">
        <f t="shared" si="70"/>
        <v/>
      </c>
      <c r="EJ60" t="str">
        <f t="shared" si="70"/>
        <v/>
      </c>
      <c r="EK60" t="str">
        <f t="shared" si="70"/>
        <v/>
      </c>
      <c r="EL60" t="str">
        <f t="shared" si="70"/>
        <v/>
      </c>
      <c r="EN60">
        <f t="shared" si="71"/>
        <v>7.6739637032638697E-2</v>
      </c>
      <c r="EP60">
        <f t="shared" si="57"/>
        <v>2.3638941376681908</v>
      </c>
      <c r="EQ60">
        <f t="shared" si="58"/>
        <v>2.2639403280409045</v>
      </c>
      <c r="ER60">
        <f t="shared" si="59"/>
        <v>2.3128681753728628</v>
      </c>
      <c r="ES60">
        <v>0.33518639068104761</v>
      </c>
      <c r="ET60">
        <v>-0.96731924385530232</v>
      </c>
      <c r="EU60">
        <v>-0.32973677377991284</v>
      </c>
      <c r="EW60">
        <f t="shared" ca="1" si="77"/>
        <v>-0.73258649643120977</v>
      </c>
      <c r="EX60">
        <f t="shared" ca="1" si="77"/>
        <v>-0.58282731087267492</v>
      </c>
      <c r="EY60">
        <f t="shared" ca="1" si="77"/>
        <v>-0.87905270518932688</v>
      </c>
      <c r="EZ60">
        <f t="shared" ca="1" si="72"/>
        <v>1</v>
      </c>
      <c r="FA60">
        <f t="shared" ca="1" si="72"/>
        <v>1</v>
      </c>
      <c r="FB60">
        <f t="shared" ca="1" si="72"/>
        <v>1</v>
      </c>
    </row>
    <row r="61" spans="1:158">
      <c r="A61">
        <v>41</v>
      </c>
      <c r="B61">
        <f t="shared" si="61"/>
        <v>15.2265625</v>
      </c>
      <c r="C61" s="5">
        <f t="shared" si="62"/>
        <v>0.12092937964470721</v>
      </c>
      <c r="D61">
        <f t="shared" si="63"/>
        <v>2.3468791723265827</v>
      </c>
      <c r="E61">
        <f t="shared" si="64"/>
        <v>7.6920100235439479E-2</v>
      </c>
      <c r="H61" s="1">
        <v>0</v>
      </c>
      <c r="I61" s="5">
        <v>1.0123999999999999E-2</v>
      </c>
      <c r="J61">
        <v>0</v>
      </c>
      <c r="K61" s="5">
        <v>6.0766989999999996</v>
      </c>
      <c r="L61">
        <v>0</v>
      </c>
      <c r="M61" s="5">
        <v>1.3952089999999999</v>
      </c>
      <c r="N61">
        <v>0</v>
      </c>
      <c r="O61" s="5">
        <v>8.2521330000000006</v>
      </c>
      <c r="P61">
        <v>0</v>
      </c>
      <c r="Q61" s="5">
        <v>2.094042</v>
      </c>
      <c r="R61">
        <v>0</v>
      </c>
      <c r="S61" s="5">
        <v>2.7161200000000001</v>
      </c>
      <c r="T61">
        <v>0</v>
      </c>
      <c r="U61" s="5">
        <v>1.3952089999999999</v>
      </c>
      <c r="V61">
        <v>0</v>
      </c>
      <c r="W61" s="5">
        <v>3.7477200000000002</v>
      </c>
      <c r="X61">
        <v>0</v>
      </c>
      <c r="Y61" s="5">
        <v>2.6066799999999999</v>
      </c>
      <c r="Z61">
        <v>0</v>
      </c>
      <c r="AA61">
        <v>0</v>
      </c>
      <c r="AB61">
        <v>7.3929600000000004</v>
      </c>
      <c r="AC61">
        <v>0</v>
      </c>
      <c r="AD61">
        <v>4.1144800000000004</v>
      </c>
      <c r="AE61">
        <v>0</v>
      </c>
      <c r="AF61">
        <v>3.3674900000000001</v>
      </c>
      <c r="AG61">
        <v>0</v>
      </c>
      <c r="AJ61">
        <f t="shared" si="7"/>
        <v>-1.0123999999999999E-2</v>
      </c>
      <c r="AK61">
        <f t="shared" si="8"/>
        <v>6.0665749999999994</v>
      </c>
      <c r="AL61">
        <f t="shared" si="9"/>
        <v>1.3850849999999999</v>
      </c>
      <c r="AM61">
        <f t="shared" si="10"/>
        <v>8.2420090000000013</v>
      </c>
      <c r="AN61">
        <f t="shared" si="11"/>
        <v>2.0839180000000002</v>
      </c>
      <c r="AO61">
        <f t="shared" si="12"/>
        <v>2.7059960000000003</v>
      </c>
      <c r="AP61">
        <f t="shared" si="13"/>
        <v>1.3850849999999999</v>
      </c>
      <c r="AQ61">
        <f t="shared" si="14"/>
        <v>3.7375960000000004</v>
      </c>
      <c r="AR61">
        <f t="shared" si="73"/>
        <v>2.5965560000000001</v>
      </c>
      <c r="AS61">
        <f t="shared" si="74"/>
        <v>-1.0123999999999999E-2</v>
      </c>
      <c r="AT61">
        <f t="shared" si="75"/>
        <v>7.3828360000000002</v>
      </c>
      <c r="AU61">
        <f t="shared" si="65"/>
        <v>4.1043560000000001</v>
      </c>
      <c r="AV61">
        <f t="shared" si="66"/>
        <v>3.3573660000000003</v>
      </c>
      <c r="AZ61">
        <f t="shared" si="18"/>
        <v>6.0665749999999994</v>
      </c>
      <c r="BA61">
        <f t="shared" si="19"/>
        <v>1.3850849999999999</v>
      </c>
      <c r="BB61" t="str">
        <f t="shared" si="20"/>
        <v/>
      </c>
      <c r="BC61" t="str">
        <f t="shared" si="21"/>
        <v/>
      </c>
      <c r="BD61" t="str">
        <f t="shared" si="22"/>
        <v/>
      </c>
      <c r="BE61" t="str">
        <f t="shared" si="23"/>
        <v/>
      </c>
      <c r="BF61" t="str">
        <f t="shared" si="24"/>
        <v/>
      </c>
      <c r="BG61" t="str">
        <f t="shared" si="25"/>
        <v/>
      </c>
      <c r="BJ61">
        <f t="shared" si="26"/>
        <v>2.3511375929464178</v>
      </c>
      <c r="BK61">
        <f t="shared" si="27"/>
        <v>2.3455807340899395</v>
      </c>
      <c r="BL61" t="str">
        <f t="shared" si="28"/>
        <v/>
      </c>
      <c r="BM61" t="str">
        <f t="shared" si="29"/>
        <v/>
      </c>
      <c r="BN61" t="str">
        <f t="shared" si="30"/>
        <v/>
      </c>
      <c r="BO61" t="str">
        <f t="shared" si="31"/>
        <v/>
      </c>
      <c r="BP61" t="str">
        <f t="shared" si="32"/>
        <v/>
      </c>
      <c r="BQ61" t="str">
        <f t="shared" si="33"/>
        <v/>
      </c>
      <c r="BT61">
        <f t="shared" si="34"/>
        <v>3.97589094073236E-2</v>
      </c>
      <c r="BU61">
        <f t="shared" si="35"/>
        <v>0.13039523549464982</v>
      </c>
      <c r="BV61">
        <f t="shared" si="36"/>
        <v>0</v>
      </c>
      <c r="BW61">
        <f t="shared" si="37"/>
        <v>0</v>
      </c>
      <c r="BX61">
        <f t="shared" si="38"/>
        <v>0</v>
      </c>
      <c r="BY61">
        <f t="shared" si="39"/>
        <v>0</v>
      </c>
      <c r="BZ61">
        <f t="shared" si="40"/>
        <v>0</v>
      </c>
      <c r="CA61">
        <f t="shared" si="41"/>
        <v>0</v>
      </c>
      <c r="CD61">
        <f t="shared" si="67"/>
        <v>0.17015414490197342</v>
      </c>
      <c r="CE61">
        <f t="shared" si="67"/>
        <v>0.13039523549464982</v>
      </c>
      <c r="CF61">
        <f t="shared" si="67"/>
        <v>0</v>
      </c>
      <c r="CG61">
        <f t="shared" si="67"/>
        <v>0</v>
      </c>
      <c r="CH61">
        <f t="shared" si="67"/>
        <v>0</v>
      </c>
      <c r="CI61">
        <f t="shared" si="67"/>
        <v>0</v>
      </c>
      <c r="CJ61">
        <f t="shared" si="67"/>
        <v>0</v>
      </c>
      <c r="CM61">
        <f t="shared" si="76"/>
        <v>2.3468791723265827</v>
      </c>
      <c r="CN61">
        <f t="shared" si="76"/>
        <v>2.3455807340899395</v>
      </c>
      <c r="CO61" t="str">
        <f t="shared" si="76"/>
        <v/>
      </c>
      <c r="CP61" t="str">
        <f t="shared" si="76"/>
        <v/>
      </c>
      <c r="CQ61" t="str">
        <f t="shared" si="76"/>
        <v/>
      </c>
      <c r="CR61" t="str">
        <f t="shared" si="76"/>
        <v/>
      </c>
      <c r="CS61" t="str">
        <f t="shared" si="76"/>
        <v/>
      </c>
      <c r="CV61">
        <f t="shared" si="68"/>
        <v>2.3468791723265827</v>
      </c>
      <c r="CW61" t="str">
        <f t="shared" si="68"/>
        <v/>
      </c>
      <c r="CX61" t="str">
        <f t="shared" si="68"/>
        <v/>
      </c>
      <c r="CY61" t="str">
        <f t="shared" si="68"/>
        <v/>
      </c>
      <c r="CZ61" t="str">
        <f t="shared" si="68"/>
        <v/>
      </c>
      <c r="DA61" t="str">
        <f t="shared" si="68"/>
        <v/>
      </c>
      <c r="DB61" t="str">
        <f t="shared" si="68"/>
        <v/>
      </c>
      <c r="DD61">
        <f t="shared" si="45"/>
        <v>2.3468791723265827</v>
      </c>
      <c r="DJ61">
        <f t="shared" si="46"/>
        <v>0.17213559803439651</v>
      </c>
      <c r="DK61">
        <f t="shared" si="47"/>
        <v>4.7887871129819432E-2</v>
      </c>
      <c r="DL61" t="str">
        <f t="shared" si="48"/>
        <v/>
      </c>
      <c r="DM61" t="str">
        <f t="shared" si="49"/>
        <v/>
      </c>
      <c r="DN61" t="str">
        <f t="shared" si="50"/>
        <v/>
      </c>
      <c r="DO61" t="str">
        <f t="shared" si="51"/>
        <v/>
      </c>
      <c r="DP61" t="str">
        <f t="shared" si="52"/>
        <v/>
      </c>
      <c r="DQ61" t="str">
        <f t="shared" si="53"/>
        <v/>
      </c>
      <c r="DR61" t="str">
        <f t="shared" si="54"/>
        <v/>
      </c>
      <c r="DV61">
        <f t="shared" si="69"/>
        <v>7.6920100235439479E-2</v>
      </c>
      <c r="DW61">
        <f t="shared" si="69"/>
        <v>4.7887871129819432E-2</v>
      </c>
      <c r="DX61" t="str">
        <f t="shared" si="69"/>
        <v/>
      </c>
      <c r="DY61" t="str">
        <f t="shared" si="69"/>
        <v/>
      </c>
      <c r="DZ61" t="str">
        <f t="shared" si="69"/>
        <v/>
      </c>
      <c r="EA61" t="str">
        <f t="shared" si="69"/>
        <v/>
      </c>
      <c r="EB61" t="str">
        <f t="shared" si="69"/>
        <v/>
      </c>
      <c r="EF61">
        <f t="shared" si="70"/>
        <v>7.6920100235439479E-2</v>
      </c>
      <c r="EG61" t="str">
        <f t="shared" si="70"/>
        <v/>
      </c>
      <c r="EH61" t="str">
        <f t="shared" si="70"/>
        <v/>
      </c>
      <c r="EI61" t="str">
        <f t="shared" si="70"/>
        <v/>
      </c>
      <c r="EJ61" t="str">
        <f t="shared" si="70"/>
        <v/>
      </c>
      <c r="EK61" t="str">
        <f t="shared" si="70"/>
        <v/>
      </c>
      <c r="EL61" t="str">
        <f t="shared" si="70"/>
        <v/>
      </c>
      <c r="EN61">
        <f t="shared" si="71"/>
        <v>7.6920100235439479E-2</v>
      </c>
      <c r="EP61">
        <f t="shared" si="57"/>
        <v>2.3672084033956757</v>
      </c>
      <c r="EQ61">
        <f t="shared" si="58"/>
        <v>2.4059297614480486</v>
      </c>
      <c r="ER61">
        <f t="shared" si="59"/>
        <v>2.3460480790484999</v>
      </c>
      <c r="ES61">
        <v>0.2642902311212374</v>
      </c>
      <c r="ET61">
        <v>0.76768736573044127</v>
      </c>
      <c r="EU61">
        <v>-1.0804630721213071E-2</v>
      </c>
      <c r="EW61">
        <f t="shared" ca="1" si="77"/>
        <v>0.60419248229620015</v>
      </c>
      <c r="EX61">
        <f t="shared" ca="1" si="77"/>
        <v>-7.7712415429401438E-2</v>
      </c>
      <c r="EY61">
        <f t="shared" ca="1" si="77"/>
        <v>-0.24727513506334997</v>
      </c>
      <c r="EZ61">
        <f t="shared" ca="1" si="72"/>
        <v>2</v>
      </c>
      <c r="FA61">
        <f t="shared" ca="1" si="72"/>
        <v>1</v>
      </c>
      <c r="FB61">
        <f t="shared" ca="1" si="72"/>
        <v>1</v>
      </c>
    </row>
    <row r="62" spans="1:158">
      <c r="A62">
        <v>42</v>
      </c>
      <c r="B62">
        <f t="shared" si="61"/>
        <v>15.4296875</v>
      </c>
      <c r="C62" s="5">
        <f t="shared" si="62"/>
        <v>0.12092937964470721</v>
      </c>
      <c r="D62">
        <f t="shared" si="63"/>
        <v>2.3858832331873399</v>
      </c>
      <c r="E62">
        <f t="shared" si="64"/>
        <v>8.0380080904625922E-2</v>
      </c>
      <c r="H62">
        <v>0</v>
      </c>
      <c r="I62" s="5">
        <v>1.1115E-2</v>
      </c>
      <c r="J62">
        <v>0</v>
      </c>
      <c r="K62" s="5">
        <v>6.0747580000000001</v>
      </c>
      <c r="L62">
        <v>0</v>
      </c>
      <c r="M62" s="5">
        <v>1.392495</v>
      </c>
      <c r="N62">
        <v>0</v>
      </c>
      <c r="O62" s="5">
        <v>8.2506240000000002</v>
      </c>
      <c r="P62">
        <v>0</v>
      </c>
      <c r="Q62" s="5">
        <v>2.093</v>
      </c>
      <c r="R62">
        <v>0</v>
      </c>
      <c r="S62" s="5">
        <v>2.7150400000000001</v>
      </c>
      <c r="T62">
        <v>0</v>
      </c>
      <c r="U62" s="5">
        <v>1.392495</v>
      </c>
      <c r="V62">
        <v>0</v>
      </c>
      <c r="W62" s="5">
        <v>3.7434400000000001</v>
      </c>
      <c r="X62">
        <v>0</v>
      </c>
      <c r="Y62" s="5">
        <v>2.6054400000000002</v>
      </c>
      <c r="Z62">
        <v>0</v>
      </c>
      <c r="AA62">
        <v>0</v>
      </c>
      <c r="AB62">
        <v>7.39358</v>
      </c>
      <c r="AC62">
        <v>0</v>
      </c>
      <c r="AD62">
        <v>4.1119500000000002</v>
      </c>
      <c r="AE62">
        <v>0</v>
      </c>
      <c r="AF62">
        <v>3.36639</v>
      </c>
      <c r="AG62">
        <v>0</v>
      </c>
      <c r="AJ62">
        <f t="shared" si="7"/>
        <v>-1.1115E-2</v>
      </c>
      <c r="AK62">
        <f t="shared" si="8"/>
        <v>6.0636429999999999</v>
      </c>
      <c r="AL62">
        <f t="shared" si="9"/>
        <v>1.3813800000000001</v>
      </c>
      <c r="AM62">
        <f t="shared" si="10"/>
        <v>8.239509</v>
      </c>
      <c r="AN62">
        <f t="shared" si="11"/>
        <v>2.0818849999999998</v>
      </c>
      <c r="AO62">
        <f t="shared" si="12"/>
        <v>2.7039249999999999</v>
      </c>
      <c r="AP62">
        <f t="shared" si="13"/>
        <v>1.3813800000000001</v>
      </c>
      <c r="AQ62">
        <f t="shared" si="14"/>
        <v>3.7323249999999999</v>
      </c>
      <c r="AR62">
        <f t="shared" si="73"/>
        <v>2.594325</v>
      </c>
      <c r="AS62">
        <f t="shared" si="74"/>
        <v>-1.1115E-2</v>
      </c>
      <c r="AT62">
        <f t="shared" si="75"/>
        <v>7.3824649999999998</v>
      </c>
      <c r="AU62">
        <f t="shared" si="65"/>
        <v>4.100835</v>
      </c>
      <c r="AV62">
        <f t="shared" si="66"/>
        <v>3.3552749999999998</v>
      </c>
      <c r="AZ62">
        <f t="shared" si="18"/>
        <v>6.0636429999999999</v>
      </c>
      <c r="BA62">
        <f t="shared" si="19"/>
        <v>1.3813800000000001</v>
      </c>
      <c r="BB62" t="str">
        <f t="shared" si="20"/>
        <v/>
      </c>
      <c r="BC62" t="str">
        <f t="shared" si="21"/>
        <v/>
      </c>
      <c r="BD62" t="str">
        <f t="shared" si="22"/>
        <v/>
      </c>
      <c r="BE62" t="str">
        <f t="shared" si="23"/>
        <v/>
      </c>
      <c r="BF62" t="str">
        <f t="shared" si="24"/>
        <v/>
      </c>
      <c r="BG62" t="str">
        <f t="shared" si="25"/>
        <v/>
      </c>
      <c r="BJ62">
        <f t="shared" si="26"/>
        <v>2.4309081571322766</v>
      </c>
      <c r="BK62">
        <f t="shared" si="27"/>
        <v>2.3740956322792224</v>
      </c>
      <c r="BL62" t="str">
        <f t="shared" si="28"/>
        <v/>
      </c>
      <c r="BM62" t="str">
        <f t="shared" si="29"/>
        <v/>
      </c>
      <c r="BN62" t="str">
        <f t="shared" si="30"/>
        <v/>
      </c>
      <c r="BO62" t="str">
        <f t="shared" si="31"/>
        <v/>
      </c>
      <c r="BP62" t="str">
        <f t="shared" si="32"/>
        <v/>
      </c>
      <c r="BQ62" t="str">
        <f t="shared" si="33"/>
        <v/>
      </c>
      <c r="BT62">
        <f t="shared" si="34"/>
        <v>3.3883438253861628E-2</v>
      </c>
      <c r="BU62">
        <f t="shared" si="35"/>
        <v>0.12942406536028148</v>
      </c>
      <c r="BV62">
        <f t="shared" si="36"/>
        <v>0</v>
      </c>
      <c r="BW62">
        <f t="shared" si="37"/>
        <v>0</v>
      </c>
      <c r="BX62">
        <f t="shared" si="38"/>
        <v>0</v>
      </c>
      <c r="BY62">
        <f t="shared" si="39"/>
        <v>0</v>
      </c>
      <c r="BZ62">
        <f t="shared" si="40"/>
        <v>0</v>
      </c>
      <c r="CA62">
        <f t="shared" si="41"/>
        <v>0</v>
      </c>
      <c r="CD62">
        <f t="shared" si="67"/>
        <v>0.16330750361414309</v>
      </c>
      <c r="CE62">
        <f t="shared" si="67"/>
        <v>0.12942406536028148</v>
      </c>
      <c r="CF62">
        <f t="shared" si="67"/>
        <v>0</v>
      </c>
      <c r="CG62">
        <f t="shared" si="67"/>
        <v>0</v>
      </c>
      <c r="CH62">
        <f t="shared" si="67"/>
        <v>0</v>
      </c>
      <c r="CI62">
        <f t="shared" si="67"/>
        <v>0</v>
      </c>
      <c r="CJ62">
        <f t="shared" si="67"/>
        <v>0</v>
      </c>
      <c r="CM62">
        <f t="shared" si="76"/>
        <v>2.3858832331873399</v>
      </c>
      <c r="CN62">
        <f t="shared" si="76"/>
        <v>2.3740956322792224</v>
      </c>
      <c r="CO62" t="str">
        <f t="shared" si="76"/>
        <v/>
      </c>
      <c r="CP62" t="str">
        <f t="shared" si="76"/>
        <v/>
      </c>
      <c r="CQ62" t="str">
        <f t="shared" si="76"/>
        <v/>
      </c>
      <c r="CR62" t="str">
        <f t="shared" si="76"/>
        <v/>
      </c>
      <c r="CS62" t="str">
        <f t="shared" si="76"/>
        <v/>
      </c>
      <c r="CV62">
        <f t="shared" si="68"/>
        <v>2.3858832331873399</v>
      </c>
      <c r="CW62" t="str">
        <f t="shared" si="68"/>
        <v/>
      </c>
      <c r="CX62" t="str">
        <f t="shared" si="68"/>
        <v/>
      </c>
      <c r="CY62" t="str">
        <f t="shared" si="68"/>
        <v/>
      </c>
      <c r="CZ62" t="str">
        <f t="shared" si="68"/>
        <v/>
      </c>
      <c r="DA62" t="str">
        <f t="shared" si="68"/>
        <v/>
      </c>
      <c r="DB62" t="str">
        <f t="shared" si="68"/>
        <v/>
      </c>
      <c r="DD62">
        <f t="shared" si="45"/>
        <v>2.3858832331873399</v>
      </c>
      <c r="DJ62">
        <f t="shared" si="46"/>
        <v>0.20294838815519609</v>
      </c>
      <c r="DK62">
        <f t="shared" si="47"/>
        <v>4.8291491668581508E-2</v>
      </c>
      <c r="DL62" t="str">
        <f t="shared" si="48"/>
        <v/>
      </c>
      <c r="DM62" t="str">
        <f t="shared" si="49"/>
        <v/>
      </c>
      <c r="DN62" t="str">
        <f t="shared" si="50"/>
        <v/>
      </c>
      <c r="DO62" t="str">
        <f t="shared" si="51"/>
        <v/>
      </c>
      <c r="DP62" t="str">
        <f t="shared" si="52"/>
        <v/>
      </c>
      <c r="DQ62" t="str">
        <f t="shared" si="53"/>
        <v/>
      </c>
      <c r="DR62" t="str">
        <f t="shared" si="54"/>
        <v/>
      </c>
      <c r="DV62">
        <f t="shared" si="69"/>
        <v>8.0380080904625922E-2</v>
      </c>
      <c r="DW62">
        <f t="shared" si="69"/>
        <v>4.8291491668581508E-2</v>
      </c>
      <c r="DX62" t="str">
        <f t="shared" si="69"/>
        <v/>
      </c>
      <c r="DY62" t="str">
        <f t="shared" si="69"/>
        <v/>
      </c>
      <c r="DZ62" t="str">
        <f t="shared" si="69"/>
        <v/>
      </c>
      <c r="EA62" t="str">
        <f t="shared" si="69"/>
        <v/>
      </c>
      <c r="EB62" t="str">
        <f t="shared" si="69"/>
        <v/>
      </c>
      <c r="EF62">
        <f t="shared" si="70"/>
        <v>8.0380080904625922E-2</v>
      </c>
      <c r="EG62" t="str">
        <f t="shared" si="70"/>
        <v/>
      </c>
      <c r="EH62" t="str">
        <f t="shared" si="70"/>
        <v/>
      </c>
      <c r="EI62" t="str">
        <f t="shared" si="70"/>
        <v/>
      </c>
      <c r="EJ62" t="str">
        <f t="shared" si="70"/>
        <v/>
      </c>
      <c r="EK62" t="str">
        <f t="shared" si="70"/>
        <v/>
      </c>
      <c r="EL62" t="str">
        <f t="shared" si="70"/>
        <v/>
      </c>
      <c r="EN62">
        <f t="shared" si="71"/>
        <v>8.0380080904625922E-2</v>
      </c>
      <c r="EP62">
        <f t="shared" si="57"/>
        <v>2.3914964627881234</v>
      </c>
      <c r="EQ62">
        <f t="shared" si="58"/>
        <v>2.3144428718046393</v>
      </c>
      <c r="ER62">
        <f t="shared" si="59"/>
        <v>2.3061994291697161</v>
      </c>
      <c r="ES62">
        <v>6.9833589834825793E-2</v>
      </c>
      <c r="ET62">
        <v>-0.88878190440573823</v>
      </c>
      <c r="EU62">
        <v>-0.99133769362799584</v>
      </c>
      <c r="EW62">
        <f t="shared" ca="1" si="77"/>
        <v>-0.40867932983729094</v>
      </c>
      <c r="EX62">
        <f t="shared" ca="1" si="77"/>
        <v>0.4841253743935684</v>
      </c>
      <c r="EY62">
        <f t="shared" ca="1" si="77"/>
        <v>0.73765553127600836</v>
      </c>
      <c r="EZ62">
        <f t="shared" ca="1" si="72"/>
        <v>1</v>
      </c>
      <c r="FA62">
        <f t="shared" ca="1" si="72"/>
        <v>2</v>
      </c>
      <c r="FB62">
        <f t="shared" ca="1" si="72"/>
        <v>2</v>
      </c>
    </row>
    <row r="63" spans="1:158">
      <c r="A63">
        <v>43</v>
      </c>
      <c r="B63">
        <f t="shared" si="61"/>
        <v>15.6328125</v>
      </c>
      <c r="C63" s="5">
        <f t="shared" si="62"/>
        <v>0.12092937964470721</v>
      </c>
      <c r="D63">
        <f t="shared" si="63"/>
        <v>2.3925792476053447</v>
      </c>
      <c r="E63">
        <f t="shared" si="64"/>
        <v>7.9596906080044258E-2</v>
      </c>
      <c r="H63">
        <v>0</v>
      </c>
      <c r="I63" s="5">
        <v>1.1571E-2</v>
      </c>
      <c r="J63">
        <v>0</v>
      </c>
      <c r="K63" s="5">
        <v>6.076295</v>
      </c>
      <c r="L63">
        <v>0</v>
      </c>
      <c r="M63" s="5">
        <v>1.390833</v>
      </c>
      <c r="N63">
        <v>0</v>
      </c>
      <c r="O63" s="5">
        <v>8.253304</v>
      </c>
      <c r="P63">
        <v>0</v>
      </c>
      <c r="Q63" s="5">
        <v>2.0938319999999999</v>
      </c>
      <c r="R63">
        <v>0</v>
      </c>
      <c r="S63" s="5">
        <v>2.71604</v>
      </c>
      <c r="T63">
        <v>0</v>
      </c>
      <c r="U63" s="5">
        <v>1.390833</v>
      </c>
      <c r="V63">
        <v>0</v>
      </c>
      <c r="W63" s="5">
        <v>3.741301</v>
      </c>
      <c r="X63">
        <v>0</v>
      </c>
      <c r="Y63" s="5">
        <v>2.6077900000000001</v>
      </c>
      <c r="Z63">
        <v>0</v>
      </c>
      <c r="AA63">
        <v>0</v>
      </c>
      <c r="AB63">
        <v>7.3914999999999997</v>
      </c>
      <c r="AC63">
        <v>0</v>
      </c>
      <c r="AD63">
        <v>4.1077500000000002</v>
      </c>
      <c r="AE63">
        <v>0</v>
      </c>
      <c r="AF63">
        <v>3.3650500000000001</v>
      </c>
      <c r="AG63">
        <v>0</v>
      </c>
      <c r="AJ63">
        <f t="shared" si="7"/>
        <v>-1.1571E-2</v>
      </c>
      <c r="AK63">
        <f t="shared" si="8"/>
        <v>6.064724</v>
      </c>
      <c r="AL63">
        <f t="shared" si="9"/>
        <v>1.379262</v>
      </c>
      <c r="AM63">
        <f t="shared" si="10"/>
        <v>8.241733</v>
      </c>
      <c r="AN63">
        <f t="shared" si="11"/>
        <v>2.0822609999999999</v>
      </c>
      <c r="AO63">
        <f t="shared" si="12"/>
        <v>2.704469</v>
      </c>
      <c r="AP63">
        <f t="shared" si="13"/>
        <v>1.379262</v>
      </c>
      <c r="AQ63">
        <f t="shared" si="14"/>
        <v>3.72973</v>
      </c>
      <c r="AR63">
        <f t="shared" si="73"/>
        <v>2.5962190000000001</v>
      </c>
      <c r="AS63">
        <f t="shared" si="74"/>
        <v>-1.1571E-2</v>
      </c>
      <c r="AT63">
        <f t="shared" si="75"/>
        <v>7.3799289999999997</v>
      </c>
      <c r="AU63">
        <f t="shared" si="65"/>
        <v>4.0961790000000002</v>
      </c>
      <c r="AV63">
        <f t="shared" si="66"/>
        <v>3.3534790000000001</v>
      </c>
      <c r="AZ63">
        <f t="shared" si="18"/>
        <v>6.064724</v>
      </c>
      <c r="BA63">
        <f t="shared" si="19"/>
        <v>1.379262</v>
      </c>
      <c r="BB63" t="str">
        <f t="shared" si="20"/>
        <v/>
      </c>
      <c r="BC63" t="str">
        <f t="shared" si="21"/>
        <v/>
      </c>
      <c r="BD63" t="str">
        <f t="shared" si="22"/>
        <v/>
      </c>
      <c r="BE63" t="str">
        <f t="shared" si="23"/>
        <v/>
      </c>
      <c r="BF63" t="str">
        <f t="shared" si="24"/>
        <v/>
      </c>
      <c r="BG63" t="str">
        <f t="shared" si="25"/>
        <v/>
      </c>
      <c r="BJ63">
        <f t="shared" si="26"/>
        <v>2.3999920750715127</v>
      </c>
      <c r="BK63">
        <f t="shared" si="27"/>
        <v>2.390502584242971</v>
      </c>
      <c r="BL63" t="str">
        <f t="shared" si="28"/>
        <v/>
      </c>
      <c r="BM63" t="str">
        <f t="shared" si="29"/>
        <v/>
      </c>
      <c r="BN63" t="str">
        <f t="shared" si="30"/>
        <v/>
      </c>
      <c r="BO63" t="str">
        <f t="shared" si="31"/>
        <v/>
      </c>
      <c r="BP63" t="str">
        <f t="shared" si="32"/>
        <v/>
      </c>
      <c r="BQ63" t="str">
        <f t="shared" si="33"/>
        <v/>
      </c>
      <c r="BT63">
        <f t="shared" si="34"/>
        <v>3.6067132734790085E-2</v>
      </c>
      <c r="BU63">
        <f t="shared" si="35"/>
        <v>0.12874471472197566</v>
      </c>
      <c r="BV63">
        <f t="shared" si="36"/>
        <v>0</v>
      </c>
      <c r="BW63">
        <f t="shared" si="37"/>
        <v>0</v>
      </c>
      <c r="BX63">
        <f t="shared" si="38"/>
        <v>0</v>
      </c>
      <c r="BY63">
        <f t="shared" si="39"/>
        <v>0</v>
      </c>
      <c r="BZ63">
        <f t="shared" si="40"/>
        <v>0</v>
      </c>
      <c r="CA63">
        <f t="shared" si="41"/>
        <v>0</v>
      </c>
      <c r="CD63">
        <f t="shared" si="67"/>
        <v>0.16481184745676575</v>
      </c>
      <c r="CE63">
        <f t="shared" si="67"/>
        <v>0.12874471472197566</v>
      </c>
      <c r="CF63">
        <f t="shared" si="67"/>
        <v>0</v>
      </c>
      <c r="CG63">
        <f t="shared" si="67"/>
        <v>0</v>
      </c>
      <c r="CH63">
        <f t="shared" si="67"/>
        <v>0</v>
      </c>
      <c r="CI63">
        <f t="shared" si="67"/>
        <v>0</v>
      </c>
      <c r="CJ63">
        <f t="shared" si="67"/>
        <v>0</v>
      </c>
      <c r="CM63">
        <f t="shared" si="76"/>
        <v>2.3925792476053447</v>
      </c>
      <c r="CN63">
        <f t="shared" si="76"/>
        <v>2.390502584242971</v>
      </c>
      <c r="CO63" t="str">
        <f t="shared" si="76"/>
        <v/>
      </c>
      <c r="CP63" t="str">
        <f t="shared" si="76"/>
        <v/>
      </c>
      <c r="CQ63" t="str">
        <f t="shared" si="76"/>
        <v/>
      </c>
      <c r="CR63" t="str">
        <f t="shared" si="76"/>
        <v/>
      </c>
      <c r="CS63" t="str">
        <f t="shared" si="76"/>
        <v/>
      </c>
      <c r="CV63">
        <f t="shared" si="68"/>
        <v>2.3925792476053447</v>
      </c>
      <c r="CW63" t="str">
        <f t="shared" si="68"/>
        <v/>
      </c>
      <c r="CX63" t="str">
        <f t="shared" si="68"/>
        <v/>
      </c>
      <c r="CY63" t="str">
        <f t="shared" si="68"/>
        <v/>
      </c>
      <c r="CZ63" t="str">
        <f t="shared" si="68"/>
        <v/>
      </c>
      <c r="DA63" t="str">
        <f t="shared" si="68"/>
        <v/>
      </c>
      <c r="DB63" t="str">
        <f t="shared" si="68"/>
        <v/>
      </c>
      <c r="DD63">
        <f t="shared" si="45"/>
        <v>2.3925792476053447</v>
      </c>
      <c r="DJ63">
        <f t="shared" si="46"/>
        <v>0.19032338771933607</v>
      </c>
      <c r="DK63">
        <f t="shared" si="47"/>
        <v>4.8577483502855061E-2</v>
      </c>
      <c r="DL63" t="str">
        <f t="shared" si="48"/>
        <v/>
      </c>
      <c r="DM63" t="str">
        <f t="shared" si="49"/>
        <v/>
      </c>
      <c r="DN63" t="str">
        <f t="shared" si="50"/>
        <v/>
      </c>
      <c r="DO63" t="str">
        <f t="shared" si="51"/>
        <v/>
      </c>
      <c r="DP63" t="str">
        <f t="shared" si="52"/>
        <v/>
      </c>
      <c r="DQ63" t="str">
        <f t="shared" si="53"/>
        <v/>
      </c>
      <c r="DR63" t="str">
        <f t="shared" si="54"/>
        <v/>
      </c>
      <c r="DV63">
        <f t="shared" si="69"/>
        <v>7.9596906080044258E-2</v>
      </c>
      <c r="DW63">
        <f t="shared" si="69"/>
        <v>4.8577483502855061E-2</v>
      </c>
      <c r="DX63" t="str">
        <f t="shared" si="69"/>
        <v/>
      </c>
      <c r="DY63" t="str">
        <f t="shared" si="69"/>
        <v/>
      </c>
      <c r="DZ63" t="str">
        <f t="shared" si="69"/>
        <v/>
      </c>
      <c r="EA63" t="str">
        <f t="shared" si="69"/>
        <v/>
      </c>
      <c r="EB63" t="str">
        <f t="shared" si="69"/>
        <v/>
      </c>
      <c r="EF63">
        <f t="shared" si="70"/>
        <v>7.9596906080044258E-2</v>
      </c>
      <c r="EG63" t="str">
        <f t="shared" si="70"/>
        <v/>
      </c>
      <c r="EH63" t="str">
        <f t="shared" si="70"/>
        <v/>
      </c>
      <c r="EI63" t="str">
        <f t="shared" si="70"/>
        <v/>
      </c>
      <c r="EJ63" t="str">
        <f t="shared" si="70"/>
        <v/>
      </c>
      <c r="EK63" t="str">
        <f t="shared" si="70"/>
        <v/>
      </c>
      <c r="EL63" t="str">
        <f t="shared" si="70"/>
        <v/>
      </c>
      <c r="EN63">
        <f t="shared" si="71"/>
        <v>7.9596906080044258E-2</v>
      </c>
      <c r="EP63">
        <f t="shared" si="57"/>
        <v>2.4359475740660854</v>
      </c>
      <c r="EQ63">
        <f t="shared" si="58"/>
        <v>2.3614653015833307</v>
      </c>
      <c r="ER63">
        <f t="shared" si="59"/>
        <v>2.3282098026685145</v>
      </c>
      <c r="ES63">
        <v>0.5448493992609319</v>
      </c>
      <c r="ET63">
        <v>-0.39089391226745862</v>
      </c>
      <c r="EU63">
        <v>-0.80869280110082542</v>
      </c>
      <c r="EW63">
        <f t="shared" ca="1" si="77"/>
        <v>-0.20003325225093938</v>
      </c>
      <c r="EX63">
        <f t="shared" ca="1" si="77"/>
        <v>0.43700132794964075</v>
      </c>
      <c r="EY63">
        <f t="shared" ca="1" si="77"/>
        <v>-0.75732047879385656</v>
      </c>
      <c r="EZ63">
        <f t="shared" ca="1" si="72"/>
        <v>1</v>
      </c>
      <c r="FA63">
        <f t="shared" ca="1" si="72"/>
        <v>2</v>
      </c>
      <c r="FB63">
        <f t="shared" ca="1" si="72"/>
        <v>1</v>
      </c>
    </row>
    <row r="64" spans="1:158">
      <c r="A64">
        <v>44</v>
      </c>
      <c r="B64">
        <f t="shared" si="61"/>
        <v>15.8359375</v>
      </c>
      <c r="C64" s="5">
        <f t="shared" si="62"/>
        <v>0.12092937964470721</v>
      </c>
      <c r="D64">
        <f t="shared" si="63"/>
        <v>2.4135846658400282</v>
      </c>
      <c r="E64">
        <f t="shared" si="64"/>
        <v>8.1184455548122161E-2</v>
      </c>
      <c r="H64" s="1">
        <v>0</v>
      </c>
      <c r="I64" s="5">
        <v>1.1677E-2</v>
      </c>
      <c r="J64">
        <v>0</v>
      </c>
      <c r="K64" s="5">
        <v>6.0753440000000003</v>
      </c>
      <c r="L64">
        <v>0</v>
      </c>
      <c r="M64" s="5">
        <v>1.3885430000000001</v>
      </c>
      <c r="N64">
        <v>0</v>
      </c>
      <c r="O64" s="5">
        <v>8.2535179999999997</v>
      </c>
      <c r="P64">
        <v>0</v>
      </c>
      <c r="Q64" s="5">
        <v>2.093953</v>
      </c>
      <c r="R64">
        <v>0</v>
      </c>
      <c r="S64" s="5">
        <v>2.7159</v>
      </c>
      <c r="T64">
        <v>0</v>
      </c>
      <c r="U64" s="5">
        <v>1.3885430000000001</v>
      </c>
      <c r="V64">
        <v>0</v>
      </c>
      <c r="W64" s="5">
        <v>3.7369319999999999</v>
      </c>
      <c r="X64">
        <v>0</v>
      </c>
      <c r="Y64" s="5">
        <v>2.6069200000000001</v>
      </c>
      <c r="Z64">
        <v>0</v>
      </c>
      <c r="AA64">
        <v>0</v>
      </c>
      <c r="AB64">
        <v>7.3904800000000002</v>
      </c>
      <c r="AC64">
        <v>0</v>
      </c>
      <c r="AD64">
        <v>4.1051200000000003</v>
      </c>
      <c r="AE64">
        <v>0</v>
      </c>
      <c r="AF64">
        <v>3.3649300000000002</v>
      </c>
      <c r="AG64">
        <v>0</v>
      </c>
      <c r="AJ64">
        <f t="shared" si="7"/>
        <v>-1.1677E-2</v>
      </c>
      <c r="AK64">
        <f t="shared" si="8"/>
        <v>6.0636670000000006</v>
      </c>
      <c r="AL64">
        <f t="shared" si="9"/>
        <v>1.3768660000000001</v>
      </c>
      <c r="AM64">
        <f t="shared" si="10"/>
        <v>8.2418409999999991</v>
      </c>
      <c r="AN64">
        <f t="shared" si="11"/>
        <v>2.0822759999999998</v>
      </c>
      <c r="AO64">
        <f t="shared" si="12"/>
        <v>2.7042229999999998</v>
      </c>
      <c r="AP64">
        <f t="shared" si="13"/>
        <v>1.3768660000000001</v>
      </c>
      <c r="AQ64">
        <f t="shared" si="14"/>
        <v>3.7252549999999998</v>
      </c>
      <c r="AR64">
        <f t="shared" si="73"/>
        <v>2.595243</v>
      </c>
      <c r="AS64">
        <f t="shared" si="74"/>
        <v>-1.1677E-2</v>
      </c>
      <c r="AT64">
        <f t="shared" si="75"/>
        <v>7.3788030000000004</v>
      </c>
      <c r="AU64">
        <f t="shared" si="65"/>
        <v>4.0934430000000006</v>
      </c>
      <c r="AV64">
        <f t="shared" si="66"/>
        <v>3.353253</v>
      </c>
      <c r="AZ64">
        <f t="shared" si="18"/>
        <v>6.0636670000000006</v>
      </c>
      <c r="BA64">
        <f t="shared" si="19"/>
        <v>1.3768660000000001</v>
      </c>
      <c r="BB64" t="str">
        <f t="shared" si="20"/>
        <v/>
      </c>
      <c r="BC64" t="str">
        <f t="shared" si="21"/>
        <v/>
      </c>
      <c r="BD64" t="str">
        <f t="shared" si="22"/>
        <v/>
      </c>
      <c r="BE64" t="str">
        <f t="shared" si="23"/>
        <v/>
      </c>
      <c r="BF64" t="str">
        <f t="shared" si="24"/>
        <v/>
      </c>
      <c r="BG64" t="str">
        <f t="shared" si="25"/>
        <v/>
      </c>
      <c r="BJ64">
        <f t="shared" si="26"/>
        <v>2.4302003550702711</v>
      </c>
      <c r="BK64">
        <f t="shared" si="27"/>
        <v>2.4091753610149675</v>
      </c>
      <c r="BL64" t="str">
        <f t="shared" si="28"/>
        <v/>
      </c>
      <c r="BM64" t="str">
        <f t="shared" si="29"/>
        <v/>
      </c>
      <c r="BN64" t="str">
        <f t="shared" si="30"/>
        <v/>
      </c>
      <c r="BO64" t="str">
        <f t="shared" si="31"/>
        <v/>
      </c>
      <c r="BP64" t="str">
        <f t="shared" si="32"/>
        <v/>
      </c>
      <c r="BQ64" t="str">
        <f t="shared" si="33"/>
        <v/>
      </c>
      <c r="BT64">
        <f t="shared" si="34"/>
        <v>3.3932141332704897E-2</v>
      </c>
      <c r="BU64">
        <f t="shared" si="35"/>
        <v>0.12786730282208197</v>
      </c>
      <c r="BV64">
        <f t="shared" si="36"/>
        <v>0</v>
      </c>
      <c r="BW64">
        <f t="shared" si="37"/>
        <v>0</v>
      </c>
      <c r="BX64">
        <f t="shared" si="38"/>
        <v>0</v>
      </c>
      <c r="BY64">
        <f t="shared" si="39"/>
        <v>0</v>
      </c>
      <c r="BZ64">
        <f t="shared" si="40"/>
        <v>0</v>
      </c>
      <c r="CA64">
        <f t="shared" si="41"/>
        <v>0</v>
      </c>
      <c r="CD64">
        <f t="shared" si="67"/>
        <v>0.16179944415478686</v>
      </c>
      <c r="CE64">
        <f t="shared" si="67"/>
        <v>0.12786730282208197</v>
      </c>
      <c r="CF64">
        <f t="shared" si="67"/>
        <v>0</v>
      </c>
      <c r="CG64">
        <f t="shared" si="67"/>
        <v>0</v>
      </c>
      <c r="CH64">
        <f t="shared" si="67"/>
        <v>0</v>
      </c>
      <c r="CI64">
        <f t="shared" si="67"/>
        <v>0</v>
      </c>
      <c r="CJ64">
        <f t="shared" si="67"/>
        <v>0</v>
      </c>
      <c r="CM64">
        <f t="shared" si="76"/>
        <v>2.4135846658400282</v>
      </c>
      <c r="CN64">
        <f t="shared" si="76"/>
        <v>2.4091753610149675</v>
      </c>
      <c r="CO64" t="str">
        <f t="shared" si="76"/>
        <v/>
      </c>
      <c r="CP64" t="str">
        <f t="shared" si="76"/>
        <v/>
      </c>
      <c r="CQ64" t="str">
        <f t="shared" si="76"/>
        <v/>
      </c>
      <c r="CR64" t="str">
        <f t="shared" si="76"/>
        <v/>
      </c>
      <c r="CS64" t="str">
        <f t="shared" si="76"/>
        <v/>
      </c>
      <c r="CV64">
        <f t="shared" si="68"/>
        <v>2.4135846658400282</v>
      </c>
      <c r="CW64" t="str">
        <f t="shared" si="68"/>
        <v/>
      </c>
      <c r="CX64" t="str">
        <f t="shared" si="68"/>
        <v/>
      </c>
      <c r="CY64" t="str">
        <f t="shared" si="68"/>
        <v/>
      </c>
      <c r="CZ64" t="str">
        <f t="shared" si="68"/>
        <v/>
      </c>
      <c r="DA64" t="str">
        <f t="shared" si="68"/>
        <v/>
      </c>
      <c r="DB64" t="str">
        <f t="shared" si="68"/>
        <v/>
      </c>
      <c r="DD64">
        <f t="shared" si="45"/>
        <v>2.4135846658400282</v>
      </c>
      <c r="DJ64">
        <f t="shared" si="46"/>
        <v>0.20264908409276028</v>
      </c>
      <c r="DK64">
        <f t="shared" si="47"/>
        <v>4.8951391647212281E-2</v>
      </c>
      <c r="DL64" t="str">
        <f t="shared" si="48"/>
        <v/>
      </c>
      <c r="DM64" t="str">
        <f t="shared" si="49"/>
        <v/>
      </c>
      <c r="DN64" t="str">
        <f t="shared" si="50"/>
        <v/>
      </c>
      <c r="DO64" t="str">
        <f t="shared" si="51"/>
        <v/>
      </c>
      <c r="DP64" t="str">
        <f t="shared" si="52"/>
        <v/>
      </c>
      <c r="DQ64" t="str">
        <f t="shared" si="53"/>
        <v/>
      </c>
      <c r="DR64" t="str">
        <f t="shared" si="54"/>
        <v/>
      </c>
      <c r="DV64">
        <f t="shared" si="69"/>
        <v>8.1184455548122161E-2</v>
      </c>
      <c r="DW64">
        <f t="shared" si="69"/>
        <v>4.8951391647212281E-2</v>
      </c>
      <c r="DX64" t="str">
        <f t="shared" si="69"/>
        <v/>
      </c>
      <c r="DY64" t="str">
        <f t="shared" si="69"/>
        <v/>
      </c>
      <c r="DZ64" t="str">
        <f t="shared" si="69"/>
        <v/>
      </c>
      <c r="EA64" t="str">
        <f t="shared" si="69"/>
        <v/>
      </c>
      <c r="EB64" t="str">
        <f t="shared" si="69"/>
        <v/>
      </c>
      <c r="EF64">
        <f t="shared" si="70"/>
        <v>8.1184455548122161E-2</v>
      </c>
      <c r="EG64" t="str">
        <f t="shared" si="70"/>
        <v/>
      </c>
      <c r="EH64" t="str">
        <f t="shared" si="70"/>
        <v/>
      </c>
      <c r="EI64" t="str">
        <f t="shared" si="70"/>
        <v/>
      </c>
      <c r="EJ64" t="str">
        <f t="shared" si="70"/>
        <v/>
      </c>
      <c r="EK64" t="str">
        <f t="shared" si="70"/>
        <v/>
      </c>
      <c r="EL64" t="str">
        <f t="shared" si="70"/>
        <v/>
      </c>
      <c r="EN64">
        <f t="shared" si="71"/>
        <v>8.1184455548122161E-2</v>
      </c>
      <c r="EP64">
        <f t="shared" si="57"/>
        <v>2.3950944130137453</v>
      </c>
      <c r="EQ64">
        <f t="shared" si="58"/>
        <v>2.4506198001274608</v>
      </c>
      <c r="ER64">
        <f t="shared" si="59"/>
        <v>2.489791880308283</v>
      </c>
      <c r="ES64">
        <v>-0.2277560735173334</v>
      </c>
      <c r="ET64">
        <v>0.45618504228903789</v>
      </c>
      <c r="EU64">
        <v>0.93869219118040437</v>
      </c>
      <c r="EW64">
        <f t="shared" ca="1" si="77"/>
        <v>-0.91877037020199748</v>
      </c>
      <c r="EX64">
        <f t="shared" ca="1" si="77"/>
        <v>-0.79193922473271494</v>
      </c>
      <c r="EY64">
        <f t="shared" ca="1" si="77"/>
        <v>0.86762993948344225</v>
      </c>
      <c r="EZ64">
        <f t="shared" ca="1" si="72"/>
        <v>1</v>
      </c>
      <c r="FA64">
        <f t="shared" ca="1" si="72"/>
        <v>1</v>
      </c>
      <c r="FB64">
        <f t="shared" ca="1" si="72"/>
        <v>2</v>
      </c>
    </row>
    <row r="65" spans="1:158">
      <c r="A65">
        <v>45</v>
      </c>
      <c r="B65">
        <f t="shared" si="61"/>
        <v>16.0390625</v>
      </c>
      <c r="C65" s="5">
        <f t="shared" si="62"/>
        <v>0.12092937964470721</v>
      </c>
      <c r="D65">
        <f t="shared" si="63"/>
        <v>2.4320041796513605</v>
      </c>
      <c r="E65">
        <f t="shared" si="64"/>
        <v>8.2869325273673369E-2</v>
      </c>
      <c r="H65">
        <v>0</v>
      </c>
      <c r="I65" s="5">
        <v>1.1180000000000001E-2</v>
      </c>
      <c r="J65">
        <v>0</v>
      </c>
      <c r="K65" s="5">
        <v>6.0737120000000004</v>
      </c>
      <c r="L65">
        <v>0</v>
      </c>
      <c r="M65" s="5">
        <v>1.386177</v>
      </c>
      <c r="N65">
        <v>0</v>
      </c>
      <c r="O65" s="5">
        <v>8.2540259999999996</v>
      </c>
      <c r="P65">
        <v>0</v>
      </c>
      <c r="Q65" s="5">
        <v>2.0939510000000001</v>
      </c>
      <c r="R65">
        <v>0</v>
      </c>
      <c r="S65" s="5">
        <v>2.7159200000000001</v>
      </c>
      <c r="T65">
        <v>0</v>
      </c>
      <c r="U65" s="5">
        <v>1.386177</v>
      </c>
      <c r="V65">
        <v>0</v>
      </c>
      <c r="W65" s="5">
        <v>3.7321170000000001</v>
      </c>
      <c r="X65">
        <v>0</v>
      </c>
      <c r="Y65" s="5">
        <v>2.60582</v>
      </c>
      <c r="Z65">
        <v>0</v>
      </c>
      <c r="AA65">
        <v>0</v>
      </c>
      <c r="AB65">
        <v>7.3894200000000003</v>
      </c>
      <c r="AC65">
        <v>0</v>
      </c>
      <c r="AD65">
        <v>4.1021700000000001</v>
      </c>
      <c r="AE65">
        <v>0</v>
      </c>
      <c r="AF65">
        <v>3.3634900000000001</v>
      </c>
      <c r="AG65">
        <v>0</v>
      </c>
      <c r="AJ65">
        <f t="shared" si="7"/>
        <v>-1.1180000000000001E-2</v>
      </c>
      <c r="AK65">
        <f t="shared" si="8"/>
        <v>6.062532</v>
      </c>
      <c r="AL65">
        <f t="shared" si="9"/>
        <v>1.374997</v>
      </c>
      <c r="AM65">
        <f t="shared" si="10"/>
        <v>8.2428460000000001</v>
      </c>
      <c r="AN65">
        <f t="shared" si="11"/>
        <v>2.0827710000000002</v>
      </c>
      <c r="AO65">
        <f t="shared" si="12"/>
        <v>2.7047400000000001</v>
      </c>
      <c r="AP65">
        <f t="shared" si="13"/>
        <v>1.374997</v>
      </c>
      <c r="AQ65">
        <f t="shared" si="14"/>
        <v>3.7209370000000002</v>
      </c>
      <c r="AR65">
        <f t="shared" si="73"/>
        <v>2.5946400000000001</v>
      </c>
      <c r="AS65">
        <f t="shared" si="74"/>
        <v>-1.1180000000000001E-2</v>
      </c>
      <c r="AT65">
        <f t="shared" si="75"/>
        <v>7.3782399999999999</v>
      </c>
      <c r="AU65">
        <f t="shared" si="65"/>
        <v>4.0909899999999997</v>
      </c>
      <c r="AV65">
        <f t="shared" si="66"/>
        <v>3.3523100000000001</v>
      </c>
      <c r="AZ65">
        <f t="shared" si="18"/>
        <v>6.062532</v>
      </c>
      <c r="BA65">
        <f t="shared" si="19"/>
        <v>1.374997</v>
      </c>
      <c r="BB65" t="str">
        <f t="shared" si="20"/>
        <v/>
      </c>
      <c r="BC65" t="str">
        <f t="shared" si="21"/>
        <v/>
      </c>
      <c r="BD65" t="str">
        <f t="shared" si="22"/>
        <v/>
      </c>
      <c r="BE65" t="str">
        <f t="shared" si="23"/>
        <v/>
      </c>
      <c r="BF65" t="str">
        <f t="shared" si="24"/>
        <v/>
      </c>
      <c r="BG65" t="str">
        <f t="shared" si="25"/>
        <v/>
      </c>
      <c r="BJ65">
        <f t="shared" si="26"/>
        <v>2.464842812126141</v>
      </c>
      <c r="BK65">
        <f t="shared" si="27"/>
        <v>2.4238352835784842</v>
      </c>
      <c r="BL65" t="str">
        <f t="shared" si="28"/>
        <v/>
      </c>
      <c r="BM65" t="str">
        <f t="shared" si="29"/>
        <v/>
      </c>
      <c r="BN65" t="str">
        <f t="shared" si="30"/>
        <v/>
      </c>
      <c r="BO65" t="str">
        <f t="shared" si="31"/>
        <v/>
      </c>
      <c r="BP65" t="str">
        <f t="shared" si="32"/>
        <v/>
      </c>
      <c r="BQ65" t="str">
        <f t="shared" si="33"/>
        <v/>
      </c>
      <c r="BT65">
        <f t="shared" si="34"/>
        <v>3.1617885022430271E-2</v>
      </c>
      <c r="BU65">
        <f t="shared" si="35"/>
        <v>0.1271026215315596</v>
      </c>
      <c r="BV65">
        <f t="shared" si="36"/>
        <v>0</v>
      </c>
      <c r="BW65">
        <f t="shared" si="37"/>
        <v>0</v>
      </c>
      <c r="BX65">
        <f t="shared" si="38"/>
        <v>0</v>
      </c>
      <c r="BY65">
        <f t="shared" si="39"/>
        <v>0</v>
      </c>
      <c r="BZ65">
        <f t="shared" si="40"/>
        <v>0</v>
      </c>
      <c r="CA65">
        <f t="shared" si="41"/>
        <v>0</v>
      </c>
      <c r="CD65">
        <f t="shared" si="67"/>
        <v>0.15872050655398987</v>
      </c>
      <c r="CE65">
        <f t="shared" si="67"/>
        <v>0.1271026215315596</v>
      </c>
      <c r="CF65">
        <f t="shared" si="67"/>
        <v>0</v>
      </c>
      <c r="CG65">
        <f t="shared" si="67"/>
        <v>0</v>
      </c>
      <c r="CH65">
        <f t="shared" si="67"/>
        <v>0</v>
      </c>
      <c r="CI65">
        <f t="shared" si="67"/>
        <v>0</v>
      </c>
      <c r="CJ65">
        <f t="shared" si="67"/>
        <v>0</v>
      </c>
      <c r="CM65">
        <f t="shared" si="76"/>
        <v>2.4320041796513605</v>
      </c>
      <c r="CN65">
        <f t="shared" si="76"/>
        <v>2.4238352835784842</v>
      </c>
      <c r="CO65" t="str">
        <f t="shared" si="76"/>
        <v/>
      </c>
      <c r="CP65" t="str">
        <f t="shared" si="76"/>
        <v/>
      </c>
      <c r="CQ65" t="str">
        <f t="shared" si="76"/>
        <v/>
      </c>
      <c r="CR65" t="str">
        <f t="shared" si="76"/>
        <v/>
      </c>
      <c r="CS65" t="str">
        <f t="shared" si="76"/>
        <v/>
      </c>
      <c r="CV65">
        <f t="shared" si="68"/>
        <v>2.4320041796513605</v>
      </c>
      <c r="CW65" t="str">
        <f t="shared" si="68"/>
        <v/>
      </c>
      <c r="CX65" t="str">
        <f t="shared" si="68"/>
        <v/>
      </c>
      <c r="CY65" t="str">
        <f t="shared" si="68"/>
        <v/>
      </c>
      <c r="CZ65" t="str">
        <f t="shared" si="68"/>
        <v/>
      </c>
      <c r="DA65" t="str">
        <f t="shared" si="68"/>
        <v/>
      </c>
      <c r="DB65" t="str">
        <f t="shared" si="68"/>
        <v/>
      </c>
      <c r="DD65">
        <f t="shared" si="45"/>
        <v>2.4320041796513605</v>
      </c>
      <c r="DJ65">
        <f t="shared" si="46"/>
        <v>0.21789100090190908</v>
      </c>
      <c r="DK65">
        <f t="shared" si="47"/>
        <v>4.9281506516611673E-2</v>
      </c>
      <c r="DL65" t="str">
        <f t="shared" si="48"/>
        <v/>
      </c>
      <c r="DM65" t="str">
        <f t="shared" si="49"/>
        <v/>
      </c>
      <c r="DN65" t="str">
        <f t="shared" si="50"/>
        <v/>
      </c>
      <c r="DO65" t="str">
        <f t="shared" si="51"/>
        <v/>
      </c>
      <c r="DP65" t="str">
        <f t="shared" si="52"/>
        <v/>
      </c>
      <c r="DQ65" t="str">
        <f t="shared" si="53"/>
        <v/>
      </c>
      <c r="DR65" t="str">
        <f t="shared" si="54"/>
        <v/>
      </c>
      <c r="DV65">
        <f t="shared" si="69"/>
        <v>8.2869325273673369E-2</v>
      </c>
      <c r="DW65">
        <f t="shared" si="69"/>
        <v>4.9281506516611673E-2</v>
      </c>
      <c r="DX65" t="str">
        <f t="shared" si="69"/>
        <v/>
      </c>
      <c r="DY65" t="str">
        <f t="shared" si="69"/>
        <v/>
      </c>
      <c r="DZ65" t="str">
        <f t="shared" si="69"/>
        <v/>
      </c>
      <c r="EA65" t="str">
        <f t="shared" si="69"/>
        <v/>
      </c>
      <c r="EB65" t="str">
        <f t="shared" si="69"/>
        <v/>
      </c>
      <c r="EF65">
        <f t="shared" si="70"/>
        <v>8.2869325273673369E-2</v>
      </c>
      <c r="EG65" t="str">
        <f t="shared" si="70"/>
        <v/>
      </c>
      <c r="EH65" t="str">
        <f t="shared" si="70"/>
        <v/>
      </c>
      <c r="EI65" t="str">
        <f t="shared" si="70"/>
        <v/>
      </c>
      <c r="EJ65" t="str">
        <f t="shared" si="70"/>
        <v/>
      </c>
      <c r="EK65" t="str">
        <f t="shared" si="70"/>
        <v/>
      </c>
      <c r="EL65" t="str">
        <f t="shared" si="70"/>
        <v/>
      </c>
      <c r="EN65">
        <f t="shared" si="71"/>
        <v>8.2869325273673369E-2</v>
      </c>
      <c r="EP65">
        <f t="shared" si="57"/>
        <v>2.4094528835553746</v>
      </c>
      <c r="EQ65">
        <f t="shared" si="58"/>
        <v>2.4893379494685646</v>
      </c>
      <c r="ER65">
        <f t="shared" si="59"/>
        <v>2.3943660137664762</v>
      </c>
      <c r="ES65">
        <v>-0.2721308037866973</v>
      </c>
      <c r="ET65">
        <v>0.69185756765680151</v>
      </c>
      <c r="EU65">
        <v>-0.45418694746922939</v>
      </c>
      <c r="EW65">
        <f t="shared" ca="1" si="77"/>
        <v>-0.71446084183406144</v>
      </c>
      <c r="EX65">
        <f t="shared" ca="1" si="77"/>
        <v>0.57482730876668209</v>
      </c>
      <c r="EY65">
        <f t="shared" ca="1" si="77"/>
        <v>-0.93116848207354863</v>
      </c>
      <c r="EZ65">
        <f t="shared" ca="1" si="72"/>
        <v>1</v>
      </c>
      <c r="FA65">
        <f t="shared" ca="1" si="72"/>
        <v>2</v>
      </c>
      <c r="FB65">
        <f t="shared" ca="1" si="72"/>
        <v>1</v>
      </c>
    </row>
    <row r="66" spans="1:158">
      <c r="A66">
        <v>46</v>
      </c>
      <c r="B66">
        <f t="shared" si="61"/>
        <v>16.2421875</v>
      </c>
      <c r="C66" s="5">
        <f t="shared" si="62"/>
        <v>0.12092937964470721</v>
      </c>
      <c r="D66">
        <f t="shared" si="63"/>
        <v>2.435898753323448</v>
      </c>
      <c r="E66">
        <f t="shared" si="64"/>
        <v>8.2074202281989611E-2</v>
      </c>
      <c r="H66">
        <v>0</v>
      </c>
      <c r="I66" s="5">
        <v>1.0670000000000001E-2</v>
      </c>
      <c r="J66">
        <v>0</v>
      </c>
      <c r="K66" s="5">
        <v>6.0742700000000003</v>
      </c>
      <c r="L66">
        <v>0</v>
      </c>
      <c r="M66" s="5">
        <v>1.384012</v>
      </c>
      <c r="N66">
        <v>0</v>
      </c>
      <c r="O66" s="5">
        <v>8.2580240000000007</v>
      </c>
      <c r="P66">
        <v>0</v>
      </c>
      <c r="Q66" s="5">
        <v>2.0943269999999998</v>
      </c>
      <c r="R66">
        <v>0</v>
      </c>
      <c r="S66" s="5">
        <v>2.71671</v>
      </c>
      <c r="T66">
        <v>0</v>
      </c>
      <c r="U66" s="5">
        <v>1.384012</v>
      </c>
      <c r="V66">
        <v>0</v>
      </c>
      <c r="W66" s="5">
        <v>3.7289159999999999</v>
      </c>
      <c r="X66">
        <v>0</v>
      </c>
      <c r="Y66" s="5">
        <v>2.6074999999999999</v>
      </c>
      <c r="Z66">
        <v>0</v>
      </c>
      <c r="AA66">
        <v>0</v>
      </c>
      <c r="AB66">
        <v>7.3901300000000001</v>
      </c>
      <c r="AC66">
        <v>0</v>
      </c>
      <c r="AD66">
        <v>4.1006900000000002</v>
      </c>
      <c r="AE66">
        <v>0</v>
      </c>
      <c r="AF66">
        <v>3.3631600000000001</v>
      </c>
      <c r="AG66">
        <v>0</v>
      </c>
      <c r="AJ66">
        <f t="shared" si="7"/>
        <v>-1.0670000000000001E-2</v>
      </c>
      <c r="AK66">
        <f t="shared" si="8"/>
        <v>6.0636000000000001</v>
      </c>
      <c r="AL66">
        <f t="shared" si="9"/>
        <v>1.3733420000000001</v>
      </c>
      <c r="AM66">
        <f t="shared" si="10"/>
        <v>8.2473540000000014</v>
      </c>
      <c r="AN66">
        <f t="shared" si="11"/>
        <v>2.0836569999999996</v>
      </c>
      <c r="AO66">
        <f t="shared" si="12"/>
        <v>2.7060399999999998</v>
      </c>
      <c r="AP66">
        <f t="shared" si="13"/>
        <v>1.3733420000000001</v>
      </c>
      <c r="AQ66">
        <f t="shared" si="14"/>
        <v>3.7182459999999997</v>
      </c>
      <c r="AR66">
        <f t="shared" si="73"/>
        <v>2.5968299999999997</v>
      </c>
      <c r="AS66">
        <f t="shared" si="74"/>
        <v>-1.0670000000000001E-2</v>
      </c>
      <c r="AT66">
        <f t="shared" si="75"/>
        <v>7.3794599999999999</v>
      </c>
      <c r="AU66">
        <f t="shared" si="65"/>
        <v>4.09002</v>
      </c>
      <c r="AV66">
        <f t="shared" si="66"/>
        <v>3.35249</v>
      </c>
      <c r="AZ66">
        <f t="shared" si="18"/>
        <v>6.0636000000000001</v>
      </c>
      <c r="BA66">
        <f t="shared" si="19"/>
        <v>1.3733420000000001</v>
      </c>
      <c r="BB66" t="str">
        <f t="shared" si="20"/>
        <v/>
      </c>
      <c r="BC66" t="str">
        <f t="shared" si="21"/>
        <v/>
      </c>
      <c r="BD66" t="str">
        <f t="shared" si="22"/>
        <v/>
      </c>
      <c r="BE66" t="str">
        <f t="shared" si="23"/>
        <v/>
      </c>
      <c r="BF66" t="str">
        <f t="shared" si="24"/>
        <v/>
      </c>
      <c r="BG66" t="str">
        <f t="shared" si="25"/>
        <v/>
      </c>
      <c r="BJ66">
        <f t="shared" si="26"/>
        <v>2.4321788509812188</v>
      </c>
      <c r="BK66">
        <f t="shared" si="27"/>
        <v>2.4368936223377795</v>
      </c>
      <c r="BL66" t="str">
        <f t="shared" si="28"/>
        <v/>
      </c>
      <c r="BM66" t="str">
        <f t="shared" si="29"/>
        <v/>
      </c>
      <c r="BN66" t="str">
        <f t="shared" si="30"/>
        <v/>
      </c>
      <c r="BO66" t="str">
        <f t="shared" si="31"/>
        <v/>
      </c>
      <c r="BP66" t="str">
        <f t="shared" si="32"/>
        <v/>
      </c>
      <c r="BQ66" t="str">
        <f t="shared" si="33"/>
        <v/>
      </c>
      <c r="BT66">
        <f t="shared" si="34"/>
        <v>3.379615342405435E-2</v>
      </c>
      <c r="BU66">
        <f t="shared" si="35"/>
        <v>0.12636677639914692</v>
      </c>
      <c r="BV66">
        <f t="shared" si="36"/>
        <v>0</v>
      </c>
      <c r="BW66">
        <f t="shared" si="37"/>
        <v>0</v>
      </c>
      <c r="BX66">
        <f t="shared" si="38"/>
        <v>0</v>
      </c>
      <c r="BY66">
        <f t="shared" si="39"/>
        <v>0</v>
      </c>
      <c r="BZ66">
        <f t="shared" si="40"/>
        <v>0</v>
      </c>
      <c r="CA66">
        <f t="shared" si="41"/>
        <v>0</v>
      </c>
      <c r="CD66">
        <f t="shared" si="67"/>
        <v>0.16016292982320127</v>
      </c>
      <c r="CE66">
        <f t="shared" si="67"/>
        <v>0.12636677639914692</v>
      </c>
      <c r="CF66">
        <f t="shared" si="67"/>
        <v>0</v>
      </c>
      <c r="CG66">
        <f t="shared" si="67"/>
        <v>0</v>
      </c>
      <c r="CH66">
        <f t="shared" si="67"/>
        <v>0</v>
      </c>
      <c r="CI66">
        <f t="shared" si="67"/>
        <v>0</v>
      </c>
      <c r="CJ66">
        <f t="shared" si="67"/>
        <v>0</v>
      </c>
      <c r="CM66">
        <f t="shared" si="76"/>
        <v>2.435898753323448</v>
      </c>
      <c r="CN66">
        <f t="shared" si="76"/>
        <v>2.4368936223377795</v>
      </c>
      <c r="CO66" t="str">
        <f t="shared" si="76"/>
        <v/>
      </c>
      <c r="CP66" t="str">
        <f t="shared" si="76"/>
        <v/>
      </c>
      <c r="CQ66" t="str">
        <f t="shared" si="76"/>
        <v/>
      </c>
      <c r="CR66" t="str">
        <f t="shared" si="76"/>
        <v/>
      </c>
      <c r="CS66" t="str">
        <f t="shared" si="76"/>
        <v/>
      </c>
      <c r="CV66">
        <f t="shared" si="68"/>
        <v>2.435898753323448</v>
      </c>
      <c r="CW66" t="str">
        <f t="shared" si="68"/>
        <v/>
      </c>
      <c r="CX66" t="str">
        <f t="shared" si="68"/>
        <v/>
      </c>
      <c r="CY66" t="str">
        <f t="shared" si="68"/>
        <v/>
      </c>
      <c r="CZ66" t="str">
        <f t="shared" si="68"/>
        <v/>
      </c>
      <c r="DA66" t="str">
        <f t="shared" si="68"/>
        <v/>
      </c>
      <c r="DB66" t="str">
        <f t="shared" si="68"/>
        <v/>
      </c>
      <c r="DD66">
        <f t="shared" si="45"/>
        <v>2.435898753323448</v>
      </c>
      <c r="DJ66">
        <f t="shared" si="46"/>
        <v>0.20348695547380038</v>
      </c>
      <c r="DK66">
        <f t="shared" si="47"/>
        <v>4.9602977238260626E-2</v>
      </c>
      <c r="DL66" t="str">
        <f t="shared" si="48"/>
        <v/>
      </c>
      <c r="DM66" t="str">
        <f t="shared" si="49"/>
        <v/>
      </c>
      <c r="DN66" t="str">
        <f t="shared" si="50"/>
        <v/>
      </c>
      <c r="DO66" t="str">
        <f t="shared" si="51"/>
        <v/>
      </c>
      <c r="DP66" t="str">
        <f t="shared" si="52"/>
        <v/>
      </c>
      <c r="DQ66" t="str">
        <f t="shared" si="53"/>
        <v/>
      </c>
      <c r="DR66" t="str">
        <f t="shared" si="54"/>
        <v/>
      </c>
      <c r="DV66">
        <f t="shared" si="69"/>
        <v>8.2074202281989611E-2</v>
      </c>
      <c r="DW66">
        <f t="shared" si="69"/>
        <v>4.9602977238260626E-2</v>
      </c>
      <c r="DX66" t="str">
        <f t="shared" si="69"/>
        <v/>
      </c>
      <c r="DY66" t="str">
        <f t="shared" si="69"/>
        <v/>
      </c>
      <c r="DZ66" t="str">
        <f t="shared" si="69"/>
        <v/>
      </c>
      <c r="EA66" t="str">
        <f t="shared" si="69"/>
        <v/>
      </c>
      <c r="EB66" t="str">
        <f t="shared" si="69"/>
        <v/>
      </c>
      <c r="EF66">
        <f t="shared" si="70"/>
        <v>8.2074202281989611E-2</v>
      </c>
      <c r="EG66" t="str">
        <f t="shared" si="70"/>
        <v/>
      </c>
      <c r="EH66" t="str">
        <f t="shared" si="70"/>
        <v/>
      </c>
      <c r="EI66" t="str">
        <f t="shared" si="70"/>
        <v/>
      </c>
      <c r="EJ66" t="str">
        <f t="shared" si="70"/>
        <v/>
      </c>
      <c r="EK66" t="str">
        <f t="shared" si="70"/>
        <v/>
      </c>
      <c r="EL66" t="str">
        <f t="shared" si="70"/>
        <v/>
      </c>
      <c r="EN66">
        <f t="shared" si="71"/>
        <v>8.2074202281989611E-2</v>
      </c>
      <c r="EP66">
        <f t="shared" si="57"/>
        <v>2.4849557624909031</v>
      </c>
      <c r="EQ66">
        <f t="shared" si="58"/>
        <v>2.4055394396618608</v>
      </c>
      <c r="ER66">
        <f t="shared" si="59"/>
        <v>2.4330303202623558</v>
      </c>
      <c r="ES66">
        <v>0.59771533324083481</v>
      </c>
      <c r="ET66">
        <v>-0.36990080704384076</v>
      </c>
      <c r="EU66">
        <v>-3.4949265193428558E-2</v>
      </c>
      <c r="EW66">
        <f t="shared" ca="1" si="77"/>
        <v>0.14002060168276187</v>
      </c>
      <c r="EX66">
        <f t="shared" ca="1" si="77"/>
        <v>0.65582978915653645</v>
      </c>
      <c r="EY66">
        <f t="shared" ca="1" si="77"/>
        <v>-0.26351845420136533</v>
      </c>
      <c r="EZ66">
        <f t="shared" ca="1" si="72"/>
        <v>2</v>
      </c>
      <c r="FA66">
        <f t="shared" ca="1" si="72"/>
        <v>2</v>
      </c>
      <c r="FB66">
        <f t="shared" ca="1" si="72"/>
        <v>1</v>
      </c>
    </row>
    <row r="67" spans="1:158">
      <c r="A67">
        <v>47</v>
      </c>
      <c r="B67">
        <f t="shared" si="61"/>
        <v>16.4453125</v>
      </c>
      <c r="C67" s="5">
        <f t="shared" si="62"/>
        <v>0.12092937964470721</v>
      </c>
      <c r="D67">
        <f t="shared" si="63"/>
        <v>2.46800212518324</v>
      </c>
      <c r="E67">
        <f t="shared" si="64"/>
        <v>8.4940953168142597E-2</v>
      </c>
      <c r="H67">
        <v>0</v>
      </c>
      <c r="I67" s="5">
        <v>1.0988E-2</v>
      </c>
      <c r="J67">
        <v>0</v>
      </c>
      <c r="K67" s="5">
        <v>6.0729430000000004</v>
      </c>
      <c r="L67">
        <v>0</v>
      </c>
      <c r="M67" s="5">
        <v>1.380898</v>
      </c>
      <c r="N67">
        <v>0</v>
      </c>
      <c r="O67" s="5">
        <v>8.2571370000000002</v>
      </c>
      <c r="P67">
        <v>0</v>
      </c>
      <c r="Q67" s="5">
        <v>2.0938110000000001</v>
      </c>
      <c r="R67">
        <v>0</v>
      </c>
      <c r="S67" s="5">
        <v>2.71604</v>
      </c>
      <c r="T67">
        <v>0</v>
      </c>
      <c r="U67" s="5">
        <v>1.380898</v>
      </c>
      <c r="V67">
        <v>0</v>
      </c>
      <c r="W67" s="5">
        <v>3.7236699999999998</v>
      </c>
      <c r="X67">
        <v>0</v>
      </c>
      <c r="Y67" s="5">
        <v>2.6064600000000002</v>
      </c>
      <c r="Z67">
        <v>0</v>
      </c>
      <c r="AA67">
        <v>0</v>
      </c>
      <c r="AB67">
        <v>7.3900199999999998</v>
      </c>
      <c r="AC67">
        <v>0</v>
      </c>
      <c r="AD67">
        <v>4.0959500000000002</v>
      </c>
      <c r="AE67">
        <v>0</v>
      </c>
      <c r="AF67">
        <v>3.3621099999999999</v>
      </c>
      <c r="AG67">
        <v>0</v>
      </c>
      <c r="AJ67">
        <f t="shared" si="7"/>
        <v>-1.0988E-2</v>
      </c>
      <c r="AK67">
        <f t="shared" si="8"/>
        <v>6.0619550000000002</v>
      </c>
      <c r="AL67">
        <f t="shared" si="9"/>
        <v>1.36991</v>
      </c>
      <c r="AM67">
        <f t="shared" si="10"/>
        <v>8.2461490000000008</v>
      </c>
      <c r="AN67">
        <f t="shared" si="11"/>
        <v>2.0828229999999999</v>
      </c>
      <c r="AO67">
        <f t="shared" si="12"/>
        <v>2.7050519999999998</v>
      </c>
      <c r="AP67">
        <f t="shared" si="13"/>
        <v>1.36991</v>
      </c>
      <c r="AQ67">
        <f t="shared" si="14"/>
        <v>3.7126819999999996</v>
      </c>
      <c r="AR67">
        <f t="shared" si="73"/>
        <v>2.595472</v>
      </c>
      <c r="AS67">
        <f t="shared" si="74"/>
        <v>-1.0988E-2</v>
      </c>
      <c r="AT67">
        <f t="shared" si="75"/>
        <v>7.3790319999999996</v>
      </c>
      <c r="AU67">
        <f t="shared" si="65"/>
        <v>4.084962</v>
      </c>
      <c r="AV67">
        <f t="shared" si="66"/>
        <v>3.3511219999999997</v>
      </c>
      <c r="AZ67">
        <f t="shared" si="18"/>
        <v>6.0619550000000002</v>
      </c>
      <c r="BA67">
        <f t="shared" si="19"/>
        <v>1.36991</v>
      </c>
      <c r="BB67" t="str">
        <f t="shared" si="20"/>
        <v/>
      </c>
      <c r="BC67" t="str">
        <f t="shared" si="21"/>
        <v/>
      </c>
      <c r="BD67" t="str">
        <f t="shared" si="22"/>
        <v/>
      </c>
      <c r="BE67" t="str">
        <f t="shared" si="23"/>
        <v/>
      </c>
      <c r="BF67" t="str">
        <f t="shared" si="24"/>
        <v/>
      </c>
      <c r="BG67" t="str">
        <f t="shared" si="25"/>
        <v/>
      </c>
      <c r="BJ67">
        <f t="shared" si="26"/>
        <v>2.4834424939356565</v>
      </c>
      <c r="BK67">
        <f t="shared" si="27"/>
        <v>2.4642328808178693</v>
      </c>
      <c r="BL67" t="str">
        <f t="shared" si="28"/>
        <v/>
      </c>
      <c r="BM67" t="str">
        <f t="shared" si="29"/>
        <v/>
      </c>
      <c r="BN67" t="str">
        <f t="shared" si="30"/>
        <v/>
      </c>
      <c r="BO67" t="str">
        <f t="shared" si="31"/>
        <v/>
      </c>
      <c r="BP67" t="str">
        <f t="shared" si="32"/>
        <v/>
      </c>
      <c r="BQ67" t="str">
        <f t="shared" si="33"/>
        <v/>
      </c>
      <c r="BT67">
        <f t="shared" si="34"/>
        <v>3.0432764192806258E-2</v>
      </c>
      <c r="BU67">
        <f t="shared" si="35"/>
        <v>0.12466506698513581</v>
      </c>
      <c r="BV67">
        <f t="shared" si="36"/>
        <v>0</v>
      </c>
      <c r="BW67">
        <f t="shared" si="37"/>
        <v>0</v>
      </c>
      <c r="BX67">
        <f t="shared" si="38"/>
        <v>0</v>
      </c>
      <c r="BY67">
        <f t="shared" si="39"/>
        <v>0</v>
      </c>
      <c r="BZ67">
        <f t="shared" si="40"/>
        <v>0</v>
      </c>
      <c r="CA67">
        <f t="shared" si="41"/>
        <v>0</v>
      </c>
      <c r="CD67">
        <f t="shared" si="67"/>
        <v>0.15509783117794207</v>
      </c>
      <c r="CE67">
        <f t="shared" si="67"/>
        <v>0.12466506698513581</v>
      </c>
      <c r="CF67">
        <f t="shared" si="67"/>
        <v>0</v>
      </c>
      <c r="CG67">
        <f t="shared" si="67"/>
        <v>0</v>
      </c>
      <c r="CH67">
        <f t="shared" si="67"/>
        <v>0</v>
      </c>
      <c r="CI67">
        <f t="shared" si="67"/>
        <v>0</v>
      </c>
      <c r="CJ67">
        <f t="shared" si="67"/>
        <v>0</v>
      </c>
      <c r="CM67">
        <f t="shared" si="76"/>
        <v>2.46800212518324</v>
      </c>
      <c r="CN67">
        <f t="shared" si="76"/>
        <v>2.4642328808178693</v>
      </c>
      <c r="CO67" t="str">
        <f t="shared" si="76"/>
        <v/>
      </c>
      <c r="CP67" t="str">
        <f t="shared" si="76"/>
        <v/>
      </c>
      <c r="CQ67" t="str">
        <f t="shared" si="76"/>
        <v/>
      </c>
      <c r="CR67" t="str">
        <f t="shared" si="76"/>
        <v/>
      </c>
      <c r="CS67" t="str">
        <f t="shared" si="76"/>
        <v/>
      </c>
      <c r="CV67">
        <f t="shared" si="68"/>
        <v>2.46800212518324</v>
      </c>
      <c r="CW67" t="str">
        <f t="shared" si="68"/>
        <v/>
      </c>
      <c r="CX67" t="str">
        <f t="shared" si="68"/>
        <v/>
      </c>
      <c r="CY67" t="str">
        <f t="shared" si="68"/>
        <v/>
      </c>
      <c r="CZ67" t="str">
        <f t="shared" si="68"/>
        <v/>
      </c>
      <c r="DA67" t="str">
        <f t="shared" si="68"/>
        <v/>
      </c>
      <c r="DB67" t="str">
        <f t="shared" si="68"/>
        <v/>
      </c>
      <c r="DD67">
        <f t="shared" si="45"/>
        <v>2.46800212518324</v>
      </c>
      <c r="DJ67">
        <f t="shared" si="46"/>
        <v>0.22659433038592952</v>
      </c>
      <c r="DK67">
        <f t="shared" si="47"/>
        <v>5.036106699603999E-2</v>
      </c>
      <c r="DL67" t="str">
        <f t="shared" si="48"/>
        <v/>
      </c>
      <c r="DM67" t="str">
        <f t="shared" si="49"/>
        <v/>
      </c>
      <c r="DN67" t="str">
        <f t="shared" si="50"/>
        <v/>
      </c>
      <c r="DO67" t="str">
        <f t="shared" si="51"/>
        <v/>
      </c>
      <c r="DP67" t="str">
        <f t="shared" si="52"/>
        <v/>
      </c>
      <c r="DQ67" t="str">
        <f t="shared" si="53"/>
        <v/>
      </c>
      <c r="DR67" t="str">
        <f t="shared" si="54"/>
        <v/>
      </c>
      <c r="DV67">
        <f t="shared" si="69"/>
        <v>8.4940953168142597E-2</v>
      </c>
      <c r="DW67">
        <f t="shared" si="69"/>
        <v>5.036106699603999E-2</v>
      </c>
      <c r="DX67" t="str">
        <f t="shared" si="69"/>
        <v/>
      </c>
      <c r="DY67" t="str">
        <f t="shared" si="69"/>
        <v/>
      </c>
      <c r="DZ67" t="str">
        <f t="shared" si="69"/>
        <v/>
      </c>
      <c r="EA67" t="str">
        <f t="shared" si="69"/>
        <v/>
      </c>
      <c r="EB67" t="str">
        <f t="shared" si="69"/>
        <v/>
      </c>
      <c r="EF67">
        <f t="shared" si="70"/>
        <v>8.4940953168142597E-2</v>
      </c>
      <c r="EG67" t="str">
        <f t="shared" si="70"/>
        <v/>
      </c>
      <c r="EH67" t="str">
        <f t="shared" si="70"/>
        <v/>
      </c>
      <c r="EI67" t="str">
        <f t="shared" si="70"/>
        <v/>
      </c>
      <c r="EJ67" t="str">
        <f t="shared" si="70"/>
        <v/>
      </c>
      <c r="EK67" t="str">
        <f t="shared" si="70"/>
        <v/>
      </c>
      <c r="EL67" t="str">
        <f t="shared" si="70"/>
        <v/>
      </c>
      <c r="EN67">
        <f t="shared" si="71"/>
        <v>8.4940953168142597E-2</v>
      </c>
      <c r="EP67">
        <f t="shared" si="57"/>
        <v>2.4104770165947529</v>
      </c>
      <c r="EQ67">
        <f t="shared" si="58"/>
        <v>2.490517588312128</v>
      </c>
      <c r="ER67">
        <f t="shared" si="59"/>
        <v>2.5449936632529422</v>
      </c>
      <c r="ES67">
        <v>-0.67723643828925484</v>
      </c>
      <c r="ET67">
        <v>0.26507193867153878</v>
      </c>
      <c r="EU67">
        <v>0.90641245710176654</v>
      </c>
      <c r="EW67">
        <f t="shared" ca="1" si="77"/>
        <v>0.99987317176017954</v>
      </c>
      <c r="EX67">
        <f t="shared" ca="1" si="77"/>
        <v>0.8263452885022543</v>
      </c>
      <c r="EY67">
        <f t="shared" ca="1" si="77"/>
        <v>0.54605106160155903</v>
      </c>
      <c r="EZ67">
        <f t="shared" ca="1" si="72"/>
        <v>2</v>
      </c>
      <c r="FA67">
        <f t="shared" ca="1" si="72"/>
        <v>2</v>
      </c>
      <c r="FB67">
        <f t="shared" ca="1" si="72"/>
        <v>2</v>
      </c>
    </row>
    <row r="68" spans="1:158">
      <c r="A68">
        <v>48</v>
      </c>
      <c r="B68">
        <f t="shared" si="61"/>
        <v>16.6484375</v>
      </c>
      <c r="C68" s="5">
        <f t="shared" si="62"/>
        <v>0.12092937964470721</v>
      </c>
      <c r="D68">
        <f t="shared" si="63"/>
        <v>2.4908544041087937</v>
      </c>
      <c r="E68">
        <f t="shared" si="64"/>
        <v>8.6437643696588365E-2</v>
      </c>
      <c r="H68">
        <v>0</v>
      </c>
      <c r="I68" s="5">
        <v>1.1240999999999999E-2</v>
      </c>
      <c r="J68">
        <v>0</v>
      </c>
      <c r="K68" s="5">
        <v>6.072838</v>
      </c>
      <c r="L68">
        <v>0</v>
      </c>
      <c r="M68" s="5">
        <v>1.37799</v>
      </c>
      <c r="N68">
        <v>0</v>
      </c>
      <c r="O68" s="5">
        <v>8.2576409999999996</v>
      </c>
      <c r="P68">
        <v>0</v>
      </c>
      <c r="Q68" s="5">
        <v>2.0937950000000001</v>
      </c>
      <c r="R68">
        <v>0</v>
      </c>
      <c r="S68" s="5">
        <v>2.7158699999999998</v>
      </c>
      <c r="T68">
        <v>0</v>
      </c>
      <c r="U68" s="5">
        <v>1.37799</v>
      </c>
      <c r="V68">
        <v>0</v>
      </c>
      <c r="W68" s="5">
        <v>3.7203710000000001</v>
      </c>
      <c r="X68">
        <v>0</v>
      </c>
      <c r="Y68" s="5">
        <v>2.6053899999999999</v>
      </c>
      <c r="Z68">
        <v>0</v>
      </c>
      <c r="AA68">
        <v>0</v>
      </c>
      <c r="AB68">
        <v>7.3890500000000001</v>
      </c>
      <c r="AC68">
        <v>0</v>
      </c>
      <c r="AD68">
        <v>4.09232</v>
      </c>
      <c r="AE68">
        <v>0</v>
      </c>
      <c r="AF68">
        <v>3.3608600000000002</v>
      </c>
      <c r="AG68">
        <v>0</v>
      </c>
      <c r="AJ68">
        <f t="shared" si="7"/>
        <v>-1.1240999999999999E-2</v>
      </c>
      <c r="AK68">
        <f t="shared" si="8"/>
        <v>6.0615969999999999</v>
      </c>
      <c r="AL68">
        <f t="shared" si="9"/>
        <v>1.366749</v>
      </c>
      <c r="AM68">
        <f t="shared" si="10"/>
        <v>8.2463999999999995</v>
      </c>
      <c r="AN68">
        <f t="shared" si="11"/>
        <v>2.082554</v>
      </c>
      <c r="AO68">
        <f t="shared" si="12"/>
        <v>2.7046289999999997</v>
      </c>
      <c r="AP68">
        <f t="shared" si="13"/>
        <v>1.366749</v>
      </c>
      <c r="AQ68">
        <f t="shared" si="14"/>
        <v>3.70913</v>
      </c>
      <c r="AR68">
        <f t="shared" si="73"/>
        <v>2.5941489999999998</v>
      </c>
      <c r="AS68">
        <f t="shared" si="74"/>
        <v>-1.1240999999999999E-2</v>
      </c>
      <c r="AT68">
        <f t="shared" si="75"/>
        <v>7.3778090000000001</v>
      </c>
      <c r="AU68">
        <f t="shared" si="65"/>
        <v>4.0810789999999999</v>
      </c>
      <c r="AV68">
        <f t="shared" si="66"/>
        <v>3.3496190000000001</v>
      </c>
      <c r="AZ68">
        <f t="shared" si="18"/>
        <v>6.0615969999999999</v>
      </c>
      <c r="BA68">
        <f t="shared" si="19"/>
        <v>1.366749</v>
      </c>
      <c r="BB68" t="str">
        <f t="shared" si="20"/>
        <v/>
      </c>
      <c r="BC68" t="str">
        <f t="shared" si="21"/>
        <v/>
      </c>
      <c r="BD68" t="str">
        <f t="shared" si="22"/>
        <v/>
      </c>
      <c r="BE68" t="str">
        <f t="shared" si="23"/>
        <v/>
      </c>
      <c r="BF68" t="str">
        <f t="shared" si="24"/>
        <v/>
      </c>
      <c r="BG68" t="str">
        <f t="shared" si="25"/>
        <v/>
      </c>
      <c r="BJ68">
        <f t="shared" si="26"/>
        <v>2.4953510873179487</v>
      </c>
      <c r="BK68">
        <f t="shared" si="27"/>
        <v>2.4897678292233452</v>
      </c>
      <c r="BL68" t="str">
        <f t="shared" si="28"/>
        <v/>
      </c>
      <c r="BM68" t="str">
        <f t="shared" si="29"/>
        <v/>
      </c>
      <c r="BN68" t="str">
        <f t="shared" si="30"/>
        <v/>
      </c>
      <c r="BO68" t="str">
        <f t="shared" si="31"/>
        <v/>
      </c>
      <c r="BP68" t="str">
        <f t="shared" si="32"/>
        <v/>
      </c>
      <c r="BQ68" t="str">
        <f t="shared" si="33"/>
        <v/>
      </c>
      <c r="BT68">
        <f t="shared" si="34"/>
        <v>2.9694533555763267E-2</v>
      </c>
      <c r="BU68">
        <f t="shared" si="35"/>
        <v>0.12288790421357361</v>
      </c>
      <c r="BV68">
        <f t="shared" si="36"/>
        <v>0</v>
      </c>
      <c r="BW68">
        <f t="shared" si="37"/>
        <v>0</v>
      </c>
      <c r="BX68">
        <f t="shared" si="38"/>
        <v>0</v>
      </c>
      <c r="BY68">
        <f t="shared" si="39"/>
        <v>0</v>
      </c>
      <c r="BZ68">
        <f t="shared" si="40"/>
        <v>0</v>
      </c>
      <c r="CA68">
        <f t="shared" si="41"/>
        <v>0</v>
      </c>
      <c r="CD68">
        <f t="shared" si="67"/>
        <v>0.15258243776933689</v>
      </c>
      <c r="CE68">
        <f t="shared" si="67"/>
        <v>0.12288790421357361</v>
      </c>
      <c r="CF68">
        <f t="shared" si="67"/>
        <v>0</v>
      </c>
      <c r="CG68">
        <f t="shared" si="67"/>
        <v>0</v>
      </c>
      <c r="CH68">
        <f t="shared" si="67"/>
        <v>0</v>
      </c>
      <c r="CI68">
        <f t="shared" si="67"/>
        <v>0</v>
      </c>
      <c r="CJ68">
        <f t="shared" si="67"/>
        <v>0</v>
      </c>
      <c r="CM68">
        <f t="shared" si="76"/>
        <v>2.4908544041087937</v>
      </c>
      <c r="CN68">
        <f t="shared" si="76"/>
        <v>2.4897678292233452</v>
      </c>
      <c r="CO68" t="str">
        <f t="shared" si="76"/>
        <v/>
      </c>
      <c r="CP68" t="str">
        <f t="shared" si="76"/>
        <v/>
      </c>
      <c r="CQ68" t="str">
        <f t="shared" si="76"/>
        <v/>
      </c>
      <c r="CR68" t="str">
        <f t="shared" si="76"/>
        <v/>
      </c>
      <c r="CS68" t="str">
        <f t="shared" si="76"/>
        <v/>
      </c>
      <c r="CV68">
        <f t="shared" si="68"/>
        <v>2.4908544041087937</v>
      </c>
      <c r="CW68" t="str">
        <f t="shared" si="68"/>
        <v/>
      </c>
      <c r="CX68" t="str">
        <f t="shared" si="68"/>
        <v/>
      </c>
      <c r="CY68" t="str">
        <f t="shared" si="68"/>
        <v/>
      </c>
      <c r="CZ68" t="str">
        <f t="shared" si="68"/>
        <v/>
      </c>
      <c r="DA68" t="str">
        <f t="shared" si="68"/>
        <v/>
      </c>
      <c r="DB68" t="str">
        <f t="shared" si="68"/>
        <v/>
      </c>
      <c r="DD68">
        <f t="shared" si="45"/>
        <v>2.4908544041087937</v>
      </c>
      <c r="DJ68">
        <f t="shared" si="46"/>
        <v>0.23236710018015352</v>
      </c>
      <c r="DK68">
        <f t="shared" si="47"/>
        <v>5.1175368128812154E-2</v>
      </c>
      <c r="DL68" t="str">
        <f t="shared" si="48"/>
        <v/>
      </c>
      <c r="DM68" t="str">
        <f t="shared" si="49"/>
        <v/>
      </c>
      <c r="DN68" t="str">
        <f t="shared" si="50"/>
        <v/>
      </c>
      <c r="DO68" t="str">
        <f t="shared" si="51"/>
        <v/>
      </c>
      <c r="DP68" t="str">
        <f t="shared" si="52"/>
        <v/>
      </c>
      <c r="DQ68" t="str">
        <f t="shared" si="53"/>
        <v/>
      </c>
      <c r="DR68" t="str">
        <f t="shared" si="54"/>
        <v/>
      </c>
      <c r="DV68">
        <f t="shared" si="69"/>
        <v>8.6437643696588365E-2</v>
      </c>
      <c r="DW68">
        <f t="shared" si="69"/>
        <v>5.1175368128812154E-2</v>
      </c>
      <c r="DX68" t="str">
        <f t="shared" si="69"/>
        <v/>
      </c>
      <c r="DY68" t="str">
        <f t="shared" si="69"/>
        <v/>
      </c>
      <c r="DZ68" t="str">
        <f t="shared" si="69"/>
        <v/>
      </c>
      <c r="EA68" t="str">
        <f t="shared" si="69"/>
        <v/>
      </c>
      <c r="EB68" t="str">
        <f t="shared" si="69"/>
        <v/>
      </c>
      <c r="EF68">
        <f t="shared" si="70"/>
        <v>8.6437643696588365E-2</v>
      </c>
      <c r="EG68" t="str">
        <f t="shared" si="70"/>
        <v/>
      </c>
      <c r="EH68" t="str">
        <f t="shared" si="70"/>
        <v/>
      </c>
      <c r="EI68" t="str">
        <f t="shared" si="70"/>
        <v/>
      </c>
      <c r="EJ68" t="str">
        <f t="shared" si="70"/>
        <v/>
      </c>
      <c r="EK68" t="str">
        <f t="shared" si="70"/>
        <v/>
      </c>
      <c r="EL68" t="str">
        <f t="shared" si="70"/>
        <v/>
      </c>
      <c r="EN68">
        <f t="shared" si="71"/>
        <v>8.6437643696588365E-2</v>
      </c>
      <c r="EP68">
        <f t="shared" si="57"/>
        <v>2.5494724064905583</v>
      </c>
      <c r="EQ68">
        <f t="shared" si="58"/>
        <v>2.4206111075323071</v>
      </c>
      <c r="ER68">
        <f t="shared" si="59"/>
        <v>2.4932613637677781</v>
      </c>
      <c r="ES68">
        <v>0.67815363625048075</v>
      </c>
      <c r="ET68">
        <v>-0.81264705483010269</v>
      </c>
      <c r="EU68">
        <v>2.7846197050826471E-2</v>
      </c>
      <c r="EW68">
        <f t="shared" ca="1" si="77"/>
        <v>-0.35712574546139975</v>
      </c>
      <c r="EX68">
        <f t="shared" ca="1" si="77"/>
        <v>-0.98778705846055459</v>
      </c>
      <c r="EY68">
        <f t="shared" ca="1" si="77"/>
        <v>0.28110661682441851</v>
      </c>
      <c r="EZ68">
        <f t="shared" ca="1" si="72"/>
        <v>1</v>
      </c>
      <c r="FA68">
        <f t="shared" ca="1" si="72"/>
        <v>1</v>
      </c>
      <c r="FB68">
        <f t="shared" ca="1" si="72"/>
        <v>2</v>
      </c>
    </row>
    <row r="69" spans="1:158">
      <c r="A69">
        <v>49</v>
      </c>
      <c r="B69">
        <f t="shared" si="61"/>
        <v>16.8515625</v>
      </c>
      <c r="C69" s="5">
        <f t="shared" si="62"/>
        <v>0.12092937964470721</v>
      </c>
      <c r="D69">
        <f t="shared" si="63"/>
        <v>2.5010770203127106</v>
      </c>
      <c r="E69">
        <f t="shared" si="64"/>
        <v>8.6462186851469031E-2</v>
      </c>
      <c r="H69" s="1">
        <v>0</v>
      </c>
      <c r="I69" s="5">
        <v>1.1129999999999999E-2</v>
      </c>
      <c r="J69">
        <v>0</v>
      </c>
      <c r="K69" s="5">
        <v>6.0733769999999998</v>
      </c>
      <c r="L69">
        <v>0</v>
      </c>
      <c r="M69" s="5">
        <v>1.37565</v>
      </c>
      <c r="N69">
        <v>0</v>
      </c>
      <c r="O69" s="5">
        <v>8.2595229999999997</v>
      </c>
      <c r="P69">
        <v>0</v>
      </c>
      <c r="Q69" s="5">
        <v>2.0940859999999999</v>
      </c>
      <c r="R69">
        <v>0</v>
      </c>
      <c r="S69" s="5">
        <v>2.7165499999999998</v>
      </c>
      <c r="T69">
        <v>0</v>
      </c>
      <c r="U69" s="5">
        <v>1.37565</v>
      </c>
      <c r="V69">
        <v>0</v>
      </c>
      <c r="W69" s="5">
        <v>3.7168109999999999</v>
      </c>
      <c r="X69">
        <v>0</v>
      </c>
      <c r="Y69" s="5">
        <v>2.60602</v>
      </c>
      <c r="Z69">
        <v>0</v>
      </c>
      <c r="AA69">
        <v>0</v>
      </c>
      <c r="AB69">
        <v>7.3907600000000002</v>
      </c>
      <c r="AC69">
        <v>0</v>
      </c>
      <c r="AD69">
        <v>4.0908699999999998</v>
      </c>
      <c r="AE69">
        <v>0</v>
      </c>
      <c r="AF69">
        <v>3.3610199999999999</v>
      </c>
      <c r="AG69">
        <v>0</v>
      </c>
      <c r="AJ69">
        <f t="shared" si="7"/>
        <v>-1.1129999999999999E-2</v>
      </c>
      <c r="AK69">
        <f t="shared" si="8"/>
        <v>6.0622470000000002</v>
      </c>
      <c r="AL69">
        <f t="shared" si="9"/>
        <v>1.36452</v>
      </c>
      <c r="AM69">
        <f t="shared" si="10"/>
        <v>8.2483930000000001</v>
      </c>
      <c r="AN69">
        <f t="shared" si="11"/>
        <v>2.0829559999999998</v>
      </c>
      <c r="AO69">
        <f t="shared" si="12"/>
        <v>2.7054199999999997</v>
      </c>
      <c r="AP69">
        <f t="shared" si="13"/>
        <v>1.36452</v>
      </c>
      <c r="AQ69">
        <f t="shared" si="14"/>
        <v>3.7056809999999998</v>
      </c>
      <c r="AR69">
        <f t="shared" si="73"/>
        <v>2.5948899999999999</v>
      </c>
      <c r="AS69">
        <f t="shared" si="74"/>
        <v>-1.1129999999999999E-2</v>
      </c>
      <c r="AT69">
        <f t="shared" si="75"/>
        <v>7.3796300000000006</v>
      </c>
      <c r="AU69">
        <f t="shared" si="65"/>
        <v>4.0797400000000001</v>
      </c>
      <c r="AV69">
        <f t="shared" si="66"/>
        <v>3.3498899999999998</v>
      </c>
      <c r="AZ69">
        <f t="shared" si="18"/>
        <v>6.0622470000000002</v>
      </c>
      <c r="BA69">
        <f t="shared" si="19"/>
        <v>1.36452</v>
      </c>
      <c r="BB69" t="str">
        <f t="shared" si="20"/>
        <v/>
      </c>
      <c r="BC69" t="str">
        <f t="shared" si="21"/>
        <v/>
      </c>
      <c r="BD69" t="str">
        <f t="shared" si="22"/>
        <v/>
      </c>
      <c r="BE69" t="str">
        <f t="shared" si="23"/>
        <v/>
      </c>
      <c r="BF69" t="str">
        <f t="shared" si="24"/>
        <v/>
      </c>
      <c r="BG69" t="str">
        <f t="shared" si="25"/>
        <v/>
      </c>
      <c r="BJ69">
        <f t="shared" si="26"/>
        <v>2.4739410429735051</v>
      </c>
      <c r="BK69">
        <f t="shared" si="27"/>
        <v>2.5080072417226278</v>
      </c>
      <c r="BL69" t="str">
        <f t="shared" si="28"/>
        <v/>
      </c>
      <c r="BM69" t="str">
        <f t="shared" si="29"/>
        <v/>
      </c>
      <c r="BN69" t="str">
        <f t="shared" si="30"/>
        <v/>
      </c>
      <c r="BO69" t="str">
        <f t="shared" si="31"/>
        <v/>
      </c>
      <c r="BP69" t="str">
        <f t="shared" si="32"/>
        <v/>
      </c>
      <c r="BQ69" t="str">
        <f t="shared" si="33"/>
        <v/>
      </c>
      <c r="BT69">
        <f t="shared" si="34"/>
        <v>3.1033239770061099E-2</v>
      </c>
      <c r="BU69">
        <f t="shared" si="35"/>
        <v>0.12151376433044675</v>
      </c>
      <c r="BV69">
        <f t="shared" si="36"/>
        <v>0</v>
      </c>
      <c r="BW69">
        <f t="shared" si="37"/>
        <v>0</v>
      </c>
      <c r="BX69">
        <f t="shared" si="38"/>
        <v>0</v>
      </c>
      <c r="BY69">
        <f t="shared" si="39"/>
        <v>0</v>
      </c>
      <c r="BZ69">
        <f t="shared" si="40"/>
        <v>0</v>
      </c>
      <c r="CA69">
        <f t="shared" si="41"/>
        <v>0</v>
      </c>
      <c r="CD69">
        <f t="shared" si="67"/>
        <v>0.15254700410050784</v>
      </c>
      <c r="CE69">
        <f t="shared" si="67"/>
        <v>0.12151376433044675</v>
      </c>
      <c r="CF69">
        <f t="shared" si="67"/>
        <v>0</v>
      </c>
      <c r="CG69">
        <f t="shared" si="67"/>
        <v>0</v>
      </c>
      <c r="CH69">
        <f t="shared" si="67"/>
        <v>0</v>
      </c>
      <c r="CI69">
        <f t="shared" si="67"/>
        <v>0</v>
      </c>
      <c r="CJ69">
        <f t="shared" si="67"/>
        <v>0</v>
      </c>
      <c r="CM69">
        <f t="shared" si="76"/>
        <v>2.5010770203127106</v>
      </c>
      <c r="CN69">
        <f t="shared" si="76"/>
        <v>2.5080072417226278</v>
      </c>
      <c r="CO69" t="str">
        <f t="shared" si="76"/>
        <v/>
      </c>
      <c r="CP69" t="str">
        <f t="shared" si="76"/>
        <v/>
      </c>
      <c r="CQ69" t="str">
        <f t="shared" si="76"/>
        <v/>
      </c>
      <c r="CR69" t="str">
        <f t="shared" si="76"/>
        <v/>
      </c>
      <c r="CS69" t="str">
        <f t="shared" si="76"/>
        <v/>
      </c>
      <c r="CV69">
        <f t="shared" si="68"/>
        <v>2.5010770203127106</v>
      </c>
      <c r="CW69" t="str">
        <f t="shared" si="68"/>
        <v/>
      </c>
      <c r="CX69" t="str">
        <f t="shared" si="68"/>
        <v/>
      </c>
      <c r="CY69" t="str">
        <f t="shared" si="68"/>
        <v/>
      </c>
      <c r="CZ69" t="str">
        <f t="shared" si="68"/>
        <v/>
      </c>
      <c r="DA69" t="str">
        <f t="shared" si="68"/>
        <v/>
      </c>
      <c r="DB69" t="str">
        <f t="shared" si="68"/>
        <v/>
      </c>
      <c r="DD69">
        <f t="shared" si="45"/>
        <v>2.5010770203127106</v>
      </c>
      <c r="DJ69">
        <f t="shared" si="46"/>
        <v>0.22210141935204622</v>
      </c>
      <c r="DK69">
        <f t="shared" si="47"/>
        <v>5.1821462423160131E-2</v>
      </c>
      <c r="DL69" t="str">
        <f t="shared" si="48"/>
        <v/>
      </c>
      <c r="DM69" t="str">
        <f t="shared" si="49"/>
        <v/>
      </c>
      <c r="DN69" t="str">
        <f t="shared" si="50"/>
        <v/>
      </c>
      <c r="DO69" t="str">
        <f t="shared" si="51"/>
        <v/>
      </c>
      <c r="DP69" t="str">
        <f t="shared" si="52"/>
        <v/>
      </c>
      <c r="DQ69" t="str">
        <f t="shared" si="53"/>
        <v/>
      </c>
      <c r="DR69" t="str">
        <f t="shared" si="54"/>
        <v/>
      </c>
      <c r="DV69">
        <f t="shared" si="69"/>
        <v>8.6462186851469031E-2</v>
      </c>
      <c r="DW69">
        <f t="shared" si="69"/>
        <v>5.1821462423160131E-2</v>
      </c>
      <c r="DX69" t="str">
        <f t="shared" si="69"/>
        <v/>
      </c>
      <c r="DY69" t="str">
        <f t="shared" si="69"/>
        <v/>
      </c>
      <c r="DZ69" t="str">
        <f t="shared" si="69"/>
        <v/>
      </c>
      <c r="EA69" t="str">
        <f t="shared" si="69"/>
        <v/>
      </c>
      <c r="EB69" t="str">
        <f t="shared" si="69"/>
        <v/>
      </c>
      <c r="EF69">
        <f t="shared" si="70"/>
        <v>8.6462186851469031E-2</v>
      </c>
      <c r="EG69" t="str">
        <f t="shared" si="70"/>
        <v/>
      </c>
      <c r="EH69" t="str">
        <f t="shared" si="70"/>
        <v/>
      </c>
      <c r="EI69" t="str">
        <f t="shared" si="70"/>
        <v/>
      </c>
      <c r="EJ69" t="str">
        <f t="shared" si="70"/>
        <v/>
      </c>
      <c r="EK69" t="str">
        <f t="shared" si="70"/>
        <v/>
      </c>
      <c r="EL69" t="str">
        <f t="shared" si="70"/>
        <v/>
      </c>
      <c r="EN69">
        <f t="shared" si="71"/>
        <v>8.6462186851469031E-2</v>
      </c>
      <c r="EP69">
        <f t="shared" si="57"/>
        <v>2.4510933716220187</v>
      </c>
      <c r="EQ69">
        <f t="shared" si="58"/>
        <v>2.4271048796076711</v>
      </c>
      <c r="ER69">
        <f t="shared" si="59"/>
        <v>2.4988340279704162</v>
      </c>
      <c r="ES69">
        <v>-0.57809836312094809</v>
      </c>
      <c r="ET69">
        <v>-0.85554325421024036</v>
      </c>
      <c r="EU69">
        <v>-2.5941887708062161E-2</v>
      </c>
      <c r="EW69">
        <f t="shared" ca="1" si="77"/>
        <v>-0.32504958204471646</v>
      </c>
      <c r="EX69">
        <f t="shared" ca="1" si="77"/>
        <v>2.773047925956984E-2</v>
      </c>
      <c r="EY69">
        <f t="shared" ca="1" si="77"/>
        <v>-0.2125821640440041</v>
      </c>
      <c r="EZ69">
        <f t="shared" ca="1" si="72"/>
        <v>1</v>
      </c>
      <c r="FA69">
        <f t="shared" ca="1" si="72"/>
        <v>2</v>
      </c>
      <c r="FB69">
        <f t="shared" ca="1" si="72"/>
        <v>1</v>
      </c>
    </row>
    <row r="70" spans="1:158">
      <c r="A70">
        <v>50</v>
      </c>
      <c r="B70">
        <f t="shared" si="61"/>
        <v>17.0546875</v>
      </c>
      <c r="C70" s="5">
        <f t="shared" si="62"/>
        <v>0.12092937964470721</v>
      </c>
      <c r="D70">
        <f t="shared" si="63"/>
        <v>2.5286946598773175</v>
      </c>
      <c r="E70">
        <f>IF(SUM(EF70:EL70)=0,"",AVERAGE(EF70:EL70))</f>
        <v>8.9248443244447473E-2</v>
      </c>
      <c r="H70" s="1">
        <v>0</v>
      </c>
      <c r="I70" s="5">
        <v>9.8790000000000006E-3</v>
      </c>
      <c r="J70">
        <v>0</v>
      </c>
      <c r="K70" s="5">
        <v>6.0708880000000001</v>
      </c>
      <c r="L70">
        <v>0</v>
      </c>
      <c r="M70" s="5">
        <v>1.3715280000000001</v>
      </c>
      <c r="N70">
        <v>0</v>
      </c>
      <c r="O70" s="5">
        <v>8.2580010000000001</v>
      </c>
      <c r="P70">
        <v>0</v>
      </c>
      <c r="Q70" s="5">
        <v>2.0928089999999999</v>
      </c>
      <c r="R70">
        <v>0</v>
      </c>
      <c r="S70" s="5">
        <v>2.7153800000000001</v>
      </c>
      <c r="T70">
        <v>0</v>
      </c>
      <c r="U70" s="5">
        <v>1.3715280000000001</v>
      </c>
      <c r="V70">
        <v>0</v>
      </c>
      <c r="W70" s="5">
        <v>3.7106759999999999</v>
      </c>
      <c r="X70">
        <v>0</v>
      </c>
      <c r="Y70" s="5">
        <v>2.6028899999999999</v>
      </c>
      <c r="Z70">
        <v>0</v>
      </c>
      <c r="AA70">
        <v>0</v>
      </c>
      <c r="AB70">
        <v>7.3901500000000002</v>
      </c>
      <c r="AC70">
        <v>0</v>
      </c>
      <c r="AD70">
        <v>4.0894500000000003</v>
      </c>
      <c r="AE70">
        <v>0</v>
      </c>
      <c r="AF70">
        <v>3.3601399999999999</v>
      </c>
      <c r="AG70">
        <v>0</v>
      </c>
      <c r="AJ70">
        <f t="shared" si="7"/>
        <v>-9.8790000000000006E-3</v>
      </c>
      <c r="AK70">
        <f t="shared" si="8"/>
        <v>6.0610090000000003</v>
      </c>
      <c r="AL70">
        <f t="shared" si="9"/>
        <v>1.3616490000000001</v>
      </c>
      <c r="AM70">
        <f t="shared" si="10"/>
        <v>8.2481220000000004</v>
      </c>
      <c r="AN70">
        <f t="shared" si="11"/>
        <v>2.0829299999999997</v>
      </c>
      <c r="AO70">
        <f t="shared" si="12"/>
        <v>2.7055009999999999</v>
      </c>
      <c r="AP70">
        <f t="shared" si="13"/>
        <v>1.3616490000000001</v>
      </c>
      <c r="AQ70">
        <f t="shared" si="14"/>
        <v>3.7007969999999997</v>
      </c>
      <c r="AR70">
        <f t="shared" si="73"/>
        <v>2.5930109999999997</v>
      </c>
      <c r="AS70">
        <f t="shared" si="74"/>
        <v>-9.8790000000000006E-3</v>
      </c>
      <c r="AT70">
        <f t="shared" si="75"/>
        <v>7.3802710000000005</v>
      </c>
      <c r="AU70">
        <f t="shared" si="65"/>
        <v>4.0795710000000005</v>
      </c>
      <c r="AV70">
        <f t="shared" si="66"/>
        <v>3.3502609999999997</v>
      </c>
      <c r="AZ70">
        <f t="shared" si="18"/>
        <v>6.0610090000000003</v>
      </c>
      <c r="BA70">
        <f t="shared" si="19"/>
        <v>1.3616490000000001</v>
      </c>
      <c r="BB70" t="str">
        <f t="shared" si="20"/>
        <v/>
      </c>
      <c r="BC70" t="str">
        <f t="shared" si="21"/>
        <v/>
      </c>
      <c r="BD70" t="str">
        <f t="shared" si="22"/>
        <v/>
      </c>
      <c r="BE70" t="str">
        <f t="shared" si="23"/>
        <v/>
      </c>
      <c r="BF70" t="str">
        <f t="shared" si="24"/>
        <v/>
      </c>
      <c r="BG70" t="str">
        <f t="shared" si="25"/>
        <v/>
      </c>
      <c r="BJ70">
        <f t="shared" si="26"/>
        <v>2.5155697056328843</v>
      </c>
      <c r="BK70">
        <f t="shared" si="27"/>
        <v>2.531819849424493</v>
      </c>
      <c r="BL70" t="str">
        <f t="shared" si="28"/>
        <v/>
      </c>
      <c r="BM70" t="str">
        <f t="shared" si="29"/>
        <v/>
      </c>
      <c r="BN70" t="str">
        <f t="shared" si="30"/>
        <v/>
      </c>
      <c r="BO70" t="str">
        <f t="shared" si="31"/>
        <v/>
      </c>
      <c r="BP70" t="str">
        <f t="shared" si="32"/>
        <v/>
      </c>
      <c r="BQ70" t="str">
        <f t="shared" si="33"/>
        <v/>
      </c>
      <c r="BT70">
        <f t="shared" si="34"/>
        <v>2.8477165440881608E-2</v>
      </c>
      <c r="BU70">
        <f t="shared" si="35"/>
        <v>0.1195964237626833</v>
      </c>
      <c r="BV70">
        <f t="shared" si="36"/>
        <v>0</v>
      </c>
      <c r="BW70">
        <f t="shared" si="37"/>
        <v>0</v>
      </c>
      <c r="BX70">
        <f t="shared" si="38"/>
        <v>0</v>
      </c>
      <c r="BY70">
        <f t="shared" si="39"/>
        <v>0</v>
      </c>
      <c r="BZ70">
        <f t="shared" si="40"/>
        <v>0</v>
      </c>
      <c r="CA70">
        <f t="shared" si="41"/>
        <v>0</v>
      </c>
      <c r="CD70">
        <f t="shared" si="67"/>
        <v>0.14807358920356489</v>
      </c>
      <c r="CE70">
        <f t="shared" si="67"/>
        <v>0.1195964237626833</v>
      </c>
      <c r="CF70">
        <f t="shared" si="67"/>
        <v>0</v>
      </c>
      <c r="CG70">
        <f t="shared" si="67"/>
        <v>0</v>
      </c>
      <c r="CH70">
        <f t="shared" si="67"/>
        <v>0</v>
      </c>
      <c r="CI70">
        <f t="shared" si="67"/>
        <v>0</v>
      </c>
      <c r="CJ70">
        <f t="shared" si="67"/>
        <v>0</v>
      </c>
      <c r="CM70">
        <f t="shared" si="76"/>
        <v>2.5286946598773175</v>
      </c>
      <c r="CN70">
        <f t="shared" si="76"/>
        <v>2.531819849424493</v>
      </c>
      <c r="CO70" t="str">
        <f t="shared" si="76"/>
        <v/>
      </c>
      <c r="CP70" t="str">
        <f t="shared" si="76"/>
        <v/>
      </c>
      <c r="CQ70" t="str">
        <f t="shared" si="76"/>
        <v/>
      </c>
      <c r="CR70" t="str">
        <f t="shared" si="76"/>
        <v/>
      </c>
      <c r="CS70" t="str">
        <f t="shared" si="76"/>
        <v/>
      </c>
      <c r="CV70">
        <f t="shared" si="68"/>
        <v>2.5286946598773175</v>
      </c>
      <c r="CW70" t="str">
        <f t="shared" si="68"/>
        <v/>
      </c>
      <c r="CX70" t="str">
        <f t="shared" si="68"/>
        <v/>
      </c>
      <c r="CY70" t="str">
        <f t="shared" si="68"/>
        <v/>
      </c>
      <c r="CZ70" t="str">
        <f t="shared" si="68"/>
        <v/>
      </c>
      <c r="DA70" t="str">
        <f t="shared" si="68"/>
        <v/>
      </c>
      <c r="DB70" t="str">
        <f t="shared" si="68"/>
        <v/>
      </c>
      <c r="DD70">
        <f t="shared" si="45"/>
        <v>2.5286946598773175</v>
      </c>
      <c r="DJ70">
        <f t="shared" si="46"/>
        <v>0.24254063030482989</v>
      </c>
      <c r="DK70">
        <f t="shared" si="47"/>
        <v>5.2747962424257944E-2</v>
      </c>
      <c r="DL70" t="str">
        <f t="shared" si="48"/>
        <v/>
      </c>
      <c r="DM70" t="str">
        <f t="shared" si="49"/>
        <v/>
      </c>
      <c r="DN70" t="str">
        <f t="shared" si="50"/>
        <v/>
      </c>
      <c r="DO70" t="str">
        <f t="shared" si="51"/>
        <v/>
      </c>
      <c r="DP70" t="str">
        <f t="shared" si="52"/>
        <v/>
      </c>
      <c r="DQ70" t="str">
        <f t="shared" si="53"/>
        <v/>
      </c>
      <c r="DR70" t="str">
        <f t="shared" si="54"/>
        <v/>
      </c>
      <c r="DV70">
        <f t="shared" si="69"/>
        <v>8.9248443244447473E-2</v>
      </c>
      <c r="DW70">
        <f t="shared" si="69"/>
        <v>5.2747962424257944E-2</v>
      </c>
      <c r="DX70" t="str">
        <f t="shared" si="69"/>
        <v/>
      </c>
      <c r="DY70" t="str">
        <f t="shared" si="69"/>
        <v/>
      </c>
      <c r="DZ70" t="str">
        <f t="shared" si="69"/>
        <v/>
      </c>
      <c r="EA70" t="str">
        <f t="shared" si="69"/>
        <v/>
      </c>
      <c r="EB70" t="str">
        <f t="shared" si="69"/>
        <v/>
      </c>
      <c r="EF70">
        <f t="shared" si="70"/>
        <v>8.9248443244447473E-2</v>
      </c>
      <c r="EG70" t="str">
        <f t="shared" si="70"/>
        <v/>
      </c>
      <c r="EH70" t="str">
        <f t="shared" si="70"/>
        <v/>
      </c>
      <c r="EI70" t="str">
        <f t="shared" si="70"/>
        <v/>
      </c>
      <c r="EJ70" t="str">
        <f t="shared" si="70"/>
        <v/>
      </c>
      <c r="EK70" t="str">
        <f t="shared" si="70"/>
        <v/>
      </c>
      <c r="EL70" t="str">
        <f t="shared" si="70"/>
        <v/>
      </c>
      <c r="EN70">
        <f t="shared" si="71"/>
        <v>8.9248443244447473E-2</v>
      </c>
      <c r="EP70">
        <f t="shared" si="57"/>
        <v>2.6126947876486994</v>
      </c>
      <c r="EQ70">
        <f t="shared" si="58"/>
        <v>2.6049691447259593</v>
      </c>
      <c r="ER70">
        <f t="shared" si="59"/>
        <v>2.4774987825874017</v>
      </c>
      <c r="ES70">
        <v>0.94119431911332341</v>
      </c>
      <c r="ET70">
        <v>0.8546309837554189</v>
      </c>
      <c r="EU70">
        <v>-0.57363328063541152</v>
      </c>
      <c r="EW70">
        <f t="shared" ca="1" si="77"/>
        <v>0.93381139182869777</v>
      </c>
      <c r="EX70">
        <f t="shared" ca="1" si="77"/>
        <v>0.45809993637217594</v>
      </c>
      <c r="EY70">
        <f t="shared" ca="1" si="77"/>
        <v>0.27281674000168465</v>
      </c>
      <c r="EZ70">
        <f t="shared" ca="1" si="72"/>
        <v>2</v>
      </c>
      <c r="FA70">
        <f t="shared" ca="1" si="72"/>
        <v>2</v>
      </c>
      <c r="FB70">
        <f t="shared" ca="1" si="72"/>
        <v>2</v>
      </c>
    </row>
    <row r="71" spans="1:158">
      <c r="A71">
        <v>51</v>
      </c>
      <c r="B71">
        <f t="shared" si="61"/>
        <v>17.2578125</v>
      </c>
      <c r="C71" s="5">
        <f t="shared" si="62"/>
        <v>0.12092937964470721</v>
      </c>
      <c r="D71">
        <f t="shared" si="63"/>
        <v>2.5639989264148362</v>
      </c>
      <c r="E71">
        <f t="shared" si="64"/>
        <v>9.333600734534464E-2</v>
      </c>
      <c r="H71">
        <v>0</v>
      </c>
      <c r="I71" s="5">
        <v>1.0874999999999999E-2</v>
      </c>
      <c r="J71">
        <v>0</v>
      </c>
      <c r="K71" s="5">
        <v>6.0701470000000004</v>
      </c>
      <c r="L71">
        <v>0</v>
      </c>
      <c r="M71" s="5">
        <v>1.369137</v>
      </c>
      <c r="N71">
        <v>0</v>
      </c>
      <c r="O71" s="5">
        <v>8.259036</v>
      </c>
      <c r="P71">
        <v>0</v>
      </c>
      <c r="Q71" s="5">
        <v>2.0937610000000002</v>
      </c>
      <c r="R71">
        <v>0</v>
      </c>
      <c r="S71" s="5">
        <v>2.7162199999999999</v>
      </c>
      <c r="T71">
        <v>0</v>
      </c>
      <c r="U71" s="5">
        <v>1.369137</v>
      </c>
      <c r="V71">
        <v>0</v>
      </c>
      <c r="W71" s="5">
        <v>3.7049820000000002</v>
      </c>
      <c r="X71">
        <v>0</v>
      </c>
      <c r="Y71" s="5">
        <v>2.6056599999999999</v>
      </c>
      <c r="Z71">
        <v>0</v>
      </c>
      <c r="AA71">
        <v>0</v>
      </c>
      <c r="AB71">
        <v>7.3885399999999999</v>
      </c>
      <c r="AC71">
        <v>0</v>
      </c>
      <c r="AD71">
        <v>4.0829599999999999</v>
      </c>
      <c r="AE71">
        <v>0</v>
      </c>
      <c r="AF71">
        <v>3.35819</v>
      </c>
      <c r="AG71">
        <v>0</v>
      </c>
      <c r="AJ71">
        <f t="shared" si="7"/>
        <v>-1.0874999999999999E-2</v>
      </c>
      <c r="AK71">
        <f t="shared" si="8"/>
        <v>6.059272</v>
      </c>
      <c r="AL71">
        <f t="shared" si="9"/>
        <v>1.3582620000000001</v>
      </c>
      <c r="AM71">
        <f t="shared" si="10"/>
        <v>8.2481609999999996</v>
      </c>
      <c r="AN71">
        <f t="shared" si="11"/>
        <v>2.0828860000000002</v>
      </c>
      <c r="AO71">
        <f t="shared" si="12"/>
        <v>2.7053449999999999</v>
      </c>
      <c r="AP71">
        <f t="shared" si="13"/>
        <v>1.3582620000000001</v>
      </c>
      <c r="AQ71">
        <f t="shared" si="14"/>
        <v>3.6941070000000003</v>
      </c>
      <c r="AR71">
        <f t="shared" si="73"/>
        <v>2.5947849999999999</v>
      </c>
      <c r="AS71">
        <f t="shared" si="74"/>
        <v>-1.0874999999999999E-2</v>
      </c>
      <c r="AT71">
        <f t="shared" si="75"/>
        <v>7.3776649999999995</v>
      </c>
      <c r="AU71">
        <f t="shared" si="65"/>
        <v>4.0720849999999995</v>
      </c>
      <c r="AV71">
        <f t="shared" si="66"/>
        <v>3.347315</v>
      </c>
      <c r="AZ71">
        <f t="shared" si="18"/>
        <v>6.059272</v>
      </c>
      <c r="BA71">
        <f t="shared" si="19"/>
        <v>1.3582620000000001</v>
      </c>
      <c r="BB71" t="str">
        <f t="shared" si="20"/>
        <v/>
      </c>
      <c r="BC71" t="str">
        <f t="shared" si="21"/>
        <v/>
      </c>
      <c r="BD71" t="str">
        <f t="shared" si="22"/>
        <v/>
      </c>
      <c r="BE71" t="str">
        <f t="shared" si="23"/>
        <v/>
      </c>
      <c r="BF71" t="str">
        <f t="shared" si="24"/>
        <v/>
      </c>
      <c r="BG71" t="str">
        <f t="shared" si="25"/>
        <v/>
      </c>
      <c r="BJ71">
        <f t="shared" si="26"/>
        <v>2.5808102312444197</v>
      </c>
      <c r="BK71">
        <f t="shared" si="27"/>
        <v>2.560432627251898</v>
      </c>
      <c r="BL71" t="str">
        <f t="shared" si="28"/>
        <v/>
      </c>
      <c r="BM71" t="str">
        <f t="shared" si="29"/>
        <v/>
      </c>
      <c r="BN71" t="str">
        <f t="shared" si="30"/>
        <v/>
      </c>
      <c r="BO71" t="str">
        <f t="shared" si="31"/>
        <v/>
      </c>
      <c r="BP71" t="str">
        <f t="shared" si="32"/>
        <v/>
      </c>
      <c r="BQ71" t="str">
        <f t="shared" si="33"/>
        <v/>
      </c>
      <c r="BT71">
        <f t="shared" si="34"/>
        <v>2.4845710283072309E-2</v>
      </c>
      <c r="BU71">
        <f t="shared" si="35"/>
        <v>0.11712107991864709</v>
      </c>
      <c r="BV71">
        <f t="shared" si="36"/>
        <v>0</v>
      </c>
      <c r="BW71">
        <f t="shared" si="37"/>
        <v>0</v>
      </c>
      <c r="BX71">
        <f t="shared" si="38"/>
        <v>0</v>
      </c>
      <c r="BY71">
        <f t="shared" si="39"/>
        <v>0</v>
      </c>
      <c r="BZ71">
        <f t="shared" si="40"/>
        <v>0</v>
      </c>
      <c r="CA71">
        <f t="shared" si="41"/>
        <v>0</v>
      </c>
      <c r="CD71">
        <f t="shared" si="67"/>
        <v>0.1419667902017194</v>
      </c>
      <c r="CE71">
        <f t="shared" si="67"/>
        <v>0.11712107991864709</v>
      </c>
      <c r="CF71">
        <f t="shared" ref="CF71:CJ121" si="78">IF(AM71="","",IF(BV71+BW71=0,0,BV71+BW71))</f>
        <v>0</v>
      </c>
      <c r="CG71">
        <f t="shared" si="78"/>
        <v>0</v>
      </c>
      <c r="CH71">
        <f t="shared" si="78"/>
        <v>0</v>
      </c>
      <c r="CI71">
        <f t="shared" si="78"/>
        <v>0</v>
      </c>
      <c r="CJ71">
        <f t="shared" si="78"/>
        <v>0</v>
      </c>
      <c r="CM71">
        <f t="shared" si="76"/>
        <v>2.5639989264148362</v>
      </c>
      <c r="CN71">
        <f t="shared" si="76"/>
        <v>2.560432627251898</v>
      </c>
      <c r="CO71" t="str">
        <f t="shared" si="76"/>
        <v/>
      </c>
      <c r="CP71" t="str">
        <f t="shared" si="76"/>
        <v/>
      </c>
      <c r="CQ71" t="str">
        <f t="shared" si="76"/>
        <v/>
      </c>
      <c r="CR71" t="str">
        <f t="shared" si="76"/>
        <v/>
      </c>
      <c r="CS71" t="str">
        <f t="shared" si="76"/>
        <v/>
      </c>
      <c r="CV71">
        <f t="shared" si="68"/>
        <v>2.5639989264148362</v>
      </c>
      <c r="CW71" t="str">
        <f t="shared" si="68"/>
        <v/>
      </c>
      <c r="CX71" t="str">
        <f t="shared" ref="CX71:DB121" si="79">IF(LARGE($CD71:$CJ71,1)=CF71,CO71,"")</f>
        <v/>
      </c>
      <c r="CY71" t="str">
        <f t="shared" si="79"/>
        <v/>
      </c>
      <c r="CZ71" t="str">
        <f t="shared" si="79"/>
        <v/>
      </c>
      <c r="DA71" t="str">
        <f t="shared" si="79"/>
        <v/>
      </c>
      <c r="DB71" t="str">
        <f t="shared" si="79"/>
        <v/>
      </c>
      <c r="DD71">
        <f t="shared" si="45"/>
        <v>2.5639989264148362</v>
      </c>
      <c r="DJ71">
        <f t="shared" si="46"/>
        <v>0.27881385344713333</v>
      </c>
      <c r="DK71">
        <f t="shared" si="47"/>
        <v>5.3989300233573775E-2</v>
      </c>
      <c r="DL71" t="str">
        <f t="shared" si="48"/>
        <v/>
      </c>
      <c r="DM71" t="str">
        <f t="shared" si="49"/>
        <v/>
      </c>
      <c r="DN71" t="str">
        <f t="shared" si="50"/>
        <v/>
      </c>
      <c r="DO71" t="str">
        <f t="shared" si="51"/>
        <v/>
      </c>
      <c r="DP71" t="str">
        <f t="shared" si="52"/>
        <v/>
      </c>
      <c r="DQ71" t="str">
        <f t="shared" si="53"/>
        <v/>
      </c>
      <c r="DR71" t="str">
        <f t="shared" si="54"/>
        <v/>
      </c>
      <c r="DV71">
        <f t="shared" si="69"/>
        <v>9.333600734534464E-2</v>
      </c>
      <c r="DW71">
        <f t="shared" si="69"/>
        <v>5.3989300233573775E-2</v>
      </c>
      <c r="DX71" t="str">
        <f t="shared" ref="DX71:EB121" si="80">IF(CF71="","",IF(BL71="",DM71,IF(BM71="",DL71,(DL71*BV71+DM71*BW71)/(BV71+BW71))))</f>
        <v/>
      </c>
      <c r="DY71" t="str">
        <f t="shared" si="80"/>
        <v/>
      </c>
      <c r="DZ71" t="str">
        <f t="shared" si="80"/>
        <v/>
      </c>
      <c r="EA71" t="str">
        <f t="shared" si="80"/>
        <v/>
      </c>
      <c r="EB71" t="str">
        <f t="shared" si="80"/>
        <v/>
      </c>
      <c r="EF71">
        <f t="shared" si="70"/>
        <v>9.333600734534464E-2</v>
      </c>
      <c r="EG71" t="str">
        <f t="shared" si="70"/>
        <v/>
      </c>
      <c r="EH71" t="str">
        <f t="shared" ref="EH71:EL121" si="81">IF(LARGE($CD71:$CJ71,1)=CF71,DX71,"")</f>
        <v/>
      </c>
      <c r="EI71" t="str">
        <f t="shared" si="81"/>
        <v/>
      </c>
      <c r="EJ71" t="str">
        <f t="shared" si="81"/>
        <v/>
      </c>
      <c r="EK71" t="str">
        <f t="shared" si="81"/>
        <v/>
      </c>
      <c r="EL71" t="str">
        <f t="shared" si="81"/>
        <v/>
      </c>
      <c r="EN71">
        <f t="shared" si="71"/>
        <v>9.333600734534464E-2</v>
      </c>
      <c r="EP71">
        <f t="shared" si="57"/>
        <v>2.5856348270302405</v>
      </c>
      <c r="EQ71">
        <f t="shared" si="58"/>
        <v>2.6487055439379978</v>
      </c>
      <c r="ER71">
        <f t="shared" si="59"/>
        <v>2.5379818363705051</v>
      </c>
      <c r="ES71">
        <v>0.23180657959099504</v>
      </c>
      <c r="ET71">
        <v>0.90754490075567207</v>
      </c>
      <c r="EU71">
        <v>-0.27874655006472904</v>
      </c>
      <c r="EW71">
        <f t="shared" ca="1" si="77"/>
        <v>0.51796444022738175</v>
      </c>
      <c r="EX71">
        <f t="shared" ca="1" si="77"/>
        <v>0.99597960093299975</v>
      </c>
      <c r="EY71">
        <f t="shared" ca="1" si="77"/>
        <v>0.66518797254117312</v>
      </c>
      <c r="EZ71">
        <f t="shared" ca="1" si="72"/>
        <v>2</v>
      </c>
      <c r="FA71">
        <f t="shared" ca="1" si="72"/>
        <v>2</v>
      </c>
      <c r="FB71">
        <f t="shared" ca="1" si="72"/>
        <v>2</v>
      </c>
    </row>
    <row r="72" spans="1:158">
      <c r="A72">
        <v>52</v>
      </c>
      <c r="B72">
        <f t="shared" si="61"/>
        <v>17.4609375</v>
      </c>
      <c r="C72" s="5">
        <f t="shared" si="62"/>
        <v>0.12092937964470721</v>
      </c>
      <c r="D72">
        <f t="shared" si="63"/>
        <v>2.587391125587116</v>
      </c>
      <c r="E72">
        <f t="shared" si="64"/>
        <v>9.5194722516646596E-2</v>
      </c>
      <c r="H72" s="1">
        <v>0</v>
      </c>
      <c r="I72" s="5">
        <v>1.1379E-2</v>
      </c>
      <c r="J72">
        <v>0</v>
      </c>
      <c r="K72" s="5">
        <v>6.0706639999999998</v>
      </c>
      <c r="L72">
        <v>0</v>
      </c>
      <c r="M72" s="5">
        <v>1.3663400000000001</v>
      </c>
      <c r="N72">
        <v>0</v>
      </c>
      <c r="O72" s="5">
        <v>8.2604260000000007</v>
      </c>
      <c r="P72">
        <v>0</v>
      </c>
      <c r="Q72" s="5">
        <v>2.0942820000000002</v>
      </c>
      <c r="R72">
        <v>0</v>
      </c>
      <c r="S72" s="5">
        <v>2.7165300000000001</v>
      </c>
      <c r="T72">
        <v>0</v>
      </c>
      <c r="U72" s="5">
        <v>1.3663400000000001</v>
      </c>
      <c r="V72">
        <v>0</v>
      </c>
      <c r="W72" s="5">
        <v>3.69991</v>
      </c>
      <c r="X72">
        <v>0</v>
      </c>
      <c r="Y72" s="5">
        <v>2.6057700000000001</v>
      </c>
      <c r="Z72">
        <v>0</v>
      </c>
      <c r="AA72">
        <v>0</v>
      </c>
      <c r="AB72">
        <v>7.3868799999999997</v>
      </c>
      <c r="AC72">
        <v>0</v>
      </c>
      <c r="AD72">
        <v>4.0796900000000003</v>
      </c>
      <c r="AE72">
        <v>0</v>
      </c>
      <c r="AF72">
        <v>3.35697</v>
      </c>
      <c r="AG72">
        <v>0</v>
      </c>
      <c r="AJ72">
        <f t="shared" si="7"/>
        <v>-1.1379E-2</v>
      </c>
      <c r="AK72">
        <f t="shared" si="8"/>
        <v>6.059285</v>
      </c>
      <c r="AL72">
        <f t="shared" si="9"/>
        <v>1.3549610000000001</v>
      </c>
      <c r="AM72">
        <f t="shared" si="10"/>
        <v>8.2490470000000009</v>
      </c>
      <c r="AN72">
        <f t="shared" si="11"/>
        <v>2.0829030000000004</v>
      </c>
      <c r="AO72">
        <f t="shared" si="12"/>
        <v>2.7051510000000003</v>
      </c>
      <c r="AP72">
        <f t="shared" si="13"/>
        <v>1.3549610000000001</v>
      </c>
      <c r="AQ72">
        <f t="shared" si="14"/>
        <v>3.6885310000000002</v>
      </c>
      <c r="AR72">
        <f t="shared" si="73"/>
        <v>2.5943910000000003</v>
      </c>
      <c r="AS72">
        <f t="shared" si="74"/>
        <v>-1.1379E-2</v>
      </c>
      <c r="AT72">
        <f t="shared" si="75"/>
        <v>7.3755009999999999</v>
      </c>
      <c r="AU72">
        <f t="shared" si="65"/>
        <v>4.0683110000000005</v>
      </c>
      <c r="AV72">
        <f t="shared" si="66"/>
        <v>3.3455910000000002</v>
      </c>
      <c r="AZ72">
        <f t="shared" si="18"/>
        <v>6.059285</v>
      </c>
      <c r="BA72">
        <f t="shared" si="19"/>
        <v>1.3549610000000001</v>
      </c>
      <c r="BB72" t="str">
        <f t="shared" si="20"/>
        <v/>
      </c>
      <c r="BC72" t="str">
        <f t="shared" si="21"/>
        <v/>
      </c>
      <c r="BD72" t="str">
        <f t="shared" si="22"/>
        <v/>
      </c>
      <c r="BE72" t="str">
        <f t="shared" si="23"/>
        <v/>
      </c>
      <c r="BF72" t="str">
        <f t="shared" si="24"/>
        <v/>
      </c>
      <c r="BG72" t="str">
        <f t="shared" si="25"/>
        <v/>
      </c>
      <c r="BJ72">
        <f t="shared" si="26"/>
        <v>2.5802872901197667</v>
      </c>
      <c r="BK72">
        <f t="shared" si="27"/>
        <v>2.5889344917284651</v>
      </c>
      <c r="BL72" t="str">
        <f t="shared" si="28"/>
        <v/>
      </c>
      <c r="BM72" t="str">
        <f t="shared" si="29"/>
        <v/>
      </c>
      <c r="BN72" t="str">
        <f t="shared" si="30"/>
        <v/>
      </c>
      <c r="BO72" t="str">
        <f t="shared" si="31"/>
        <v/>
      </c>
      <c r="BP72" t="str">
        <f t="shared" si="32"/>
        <v/>
      </c>
      <c r="BQ72" t="str">
        <f t="shared" si="33"/>
        <v/>
      </c>
      <c r="BT72">
        <f t="shared" si="34"/>
        <v>2.4873084327661703E-2</v>
      </c>
      <c r="BU72">
        <f t="shared" si="35"/>
        <v>0.11448631267415445</v>
      </c>
      <c r="BV72">
        <f t="shared" si="36"/>
        <v>0</v>
      </c>
      <c r="BW72">
        <f t="shared" si="37"/>
        <v>0</v>
      </c>
      <c r="BX72">
        <f t="shared" si="38"/>
        <v>0</v>
      </c>
      <c r="BY72">
        <f t="shared" si="39"/>
        <v>0</v>
      </c>
      <c r="BZ72">
        <f t="shared" si="40"/>
        <v>0</v>
      </c>
      <c r="CA72">
        <f t="shared" si="41"/>
        <v>0</v>
      </c>
      <c r="CD72">
        <f t="shared" ref="CD72:CJ135" si="82">IF(AK72="","",IF(BT72+BU72=0,0,BT72+BU72))</f>
        <v>0.13935939700181615</v>
      </c>
      <c r="CE72">
        <f t="shared" si="82"/>
        <v>0.11448631267415445</v>
      </c>
      <c r="CF72">
        <f t="shared" si="78"/>
        <v>0</v>
      </c>
      <c r="CG72">
        <f t="shared" si="78"/>
        <v>0</v>
      </c>
      <c r="CH72">
        <f t="shared" si="78"/>
        <v>0</v>
      </c>
      <c r="CI72">
        <f t="shared" si="78"/>
        <v>0</v>
      </c>
      <c r="CJ72">
        <f t="shared" si="78"/>
        <v>0</v>
      </c>
      <c r="CM72">
        <f t="shared" si="76"/>
        <v>2.587391125587116</v>
      </c>
      <c r="CN72">
        <f t="shared" si="76"/>
        <v>2.5889344917284651</v>
      </c>
      <c r="CO72" t="str">
        <f t="shared" si="76"/>
        <v/>
      </c>
      <c r="CP72" t="str">
        <f t="shared" si="76"/>
        <v/>
      </c>
      <c r="CQ72" t="str">
        <f t="shared" si="76"/>
        <v/>
      </c>
      <c r="CR72" t="str">
        <f t="shared" si="76"/>
        <v/>
      </c>
      <c r="CS72" t="str">
        <f t="shared" si="76"/>
        <v/>
      </c>
      <c r="CV72">
        <f t="shared" ref="CV72:DB135" si="83">IF(LARGE($CD72:$CJ72,1)=CD72,CM72,"")</f>
        <v>2.587391125587116</v>
      </c>
      <c r="CW72" t="str">
        <f t="shared" si="83"/>
        <v/>
      </c>
      <c r="CX72" t="str">
        <f t="shared" si="79"/>
        <v/>
      </c>
      <c r="CY72" t="str">
        <f t="shared" si="79"/>
        <v/>
      </c>
      <c r="CZ72" t="str">
        <f t="shared" si="79"/>
        <v/>
      </c>
      <c r="DA72" t="str">
        <f t="shared" si="79"/>
        <v/>
      </c>
      <c r="DB72" t="str">
        <f t="shared" si="79"/>
        <v/>
      </c>
      <c r="DD72">
        <f t="shared" si="45"/>
        <v>2.587391125587116</v>
      </c>
      <c r="DJ72">
        <f t="shared" si="46"/>
        <v>0.27850079074809242</v>
      </c>
      <c r="DK72">
        <f t="shared" si="47"/>
        <v>5.536998551188712E-2</v>
      </c>
      <c r="DL72" t="str">
        <f t="shared" si="48"/>
        <v/>
      </c>
      <c r="DM72" t="str">
        <f t="shared" si="49"/>
        <v/>
      </c>
      <c r="DN72" t="str">
        <f t="shared" si="50"/>
        <v/>
      </c>
      <c r="DO72" t="str">
        <f t="shared" si="51"/>
        <v/>
      </c>
      <c r="DP72" t="str">
        <f t="shared" si="52"/>
        <v/>
      </c>
      <c r="DQ72" t="str">
        <f t="shared" si="53"/>
        <v/>
      </c>
      <c r="DR72" t="str">
        <f t="shared" si="54"/>
        <v/>
      </c>
      <c r="DV72">
        <f t="shared" ref="DV72:EB135" si="84">IF(CD72="","",IF(BJ72="",DK72,IF(BK72="",DJ72,(DJ72*BT72+DK72*BU72)/(BT72+BU72))))</f>
        <v>9.5194722516646596E-2</v>
      </c>
      <c r="DW72">
        <f t="shared" si="84"/>
        <v>5.536998551188712E-2</v>
      </c>
      <c r="DX72" t="str">
        <f t="shared" si="80"/>
        <v/>
      </c>
      <c r="DY72" t="str">
        <f t="shared" si="80"/>
        <v/>
      </c>
      <c r="DZ72" t="str">
        <f t="shared" si="80"/>
        <v/>
      </c>
      <c r="EA72" t="str">
        <f t="shared" si="80"/>
        <v/>
      </c>
      <c r="EB72" t="str">
        <f t="shared" si="80"/>
        <v/>
      </c>
      <c r="EF72">
        <f t="shared" ref="EF72:EL135" si="85">IF(LARGE($CD72:$CJ72,1)=CD72,DV72,"")</f>
        <v>9.5194722516646596E-2</v>
      </c>
      <c r="EG72" t="str">
        <f t="shared" si="85"/>
        <v/>
      </c>
      <c r="EH72" t="str">
        <f t="shared" si="81"/>
        <v/>
      </c>
      <c r="EI72" t="str">
        <f t="shared" si="81"/>
        <v/>
      </c>
      <c r="EJ72" t="str">
        <f t="shared" si="81"/>
        <v/>
      </c>
      <c r="EK72" t="str">
        <f t="shared" si="81"/>
        <v/>
      </c>
      <c r="EL72" t="str">
        <f t="shared" si="81"/>
        <v/>
      </c>
      <c r="EN72">
        <f t="shared" si="71"/>
        <v>9.5194722516646596E-2</v>
      </c>
      <c r="EP72">
        <f t="shared" si="57"/>
        <v>2.6440201476970406</v>
      </c>
      <c r="EQ72">
        <f t="shared" si="58"/>
        <v>2.5812067485079755</v>
      </c>
      <c r="ER72">
        <f t="shared" si="59"/>
        <v>2.6296078041730007</v>
      </c>
      <c r="ES72">
        <v>0.59487564659922998</v>
      </c>
      <c r="ET72">
        <v>-6.4965545522328694E-2</v>
      </c>
      <c r="EU72">
        <v>0.44347709063915952</v>
      </c>
      <c r="EW72">
        <f t="shared" ca="1" si="77"/>
        <v>0.34544637140136525</v>
      </c>
      <c r="EX72">
        <f t="shared" ca="1" si="77"/>
        <v>-1.017152650757025E-2</v>
      </c>
      <c r="EY72">
        <f t="shared" ca="1" si="77"/>
        <v>-0.66480864240871507</v>
      </c>
      <c r="EZ72">
        <f t="shared" ca="1" si="72"/>
        <v>2</v>
      </c>
      <c r="FA72">
        <f t="shared" ca="1" si="72"/>
        <v>1</v>
      </c>
      <c r="FB72">
        <f t="shared" ca="1" si="72"/>
        <v>1</v>
      </c>
    </row>
    <row r="73" spans="1:158">
      <c r="A73">
        <v>53</v>
      </c>
      <c r="B73">
        <f t="shared" si="61"/>
        <v>17.6640625</v>
      </c>
      <c r="C73" s="5">
        <f t="shared" si="62"/>
        <v>0.12092937964470721</v>
      </c>
      <c r="D73">
        <f t="shared" si="63"/>
        <v>2.6122619463451109</v>
      </c>
      <c r="E73">
        <f t="shared" si="64"/>
        <v>9.7421949751267181E-2</v>
      </c>
      <c r="H73" s="1">
        <v>0</v>
      </c>
      <c r="I73" s="5">
        <v>1.1186E-2</v>
      </c>
      <c r="J73">
        <v>0</v>
      </c>
      <c r="K73" s="5">
        <v>6.0704539999999998</v>
      </c>
      <c r="L73">
        <v>0</v>
      </c>
      <c r="M73" s="5">
        <v>1.3627229999999999</v>
      </c>
      <c r="N73">
        <v>0</v>
      </c>
      <c r="O73" s="5">
        <v>8.2614859999999997</v>
      </c>
      <c r="P73">
        <v>0</v>
      </c>
      <c r="Q73" s="5">
        <v>2.0936460000000001</v>
      </c>
      <c r="R73">
        <v>0</v>
      </c>
      <c r="S73" s="5">
        <v>2.71624</v>
      </c>
      <c r="T73">
        <v>0</v>
      </c>
      <c r="U73" s="5">
        <v>1.3627229999999999</v>
      </c>
      <c r="V73">
        <v>0</v>
      </c>
      <c r="W73" s="5">
        <v>3.6934939999999998</v>
      </c>
      <c r="X73">
        <v>0</v>
      </c>
      <c r="Y73" s="5">
        <v>2.6063000000000001</v>
      </c>
      <c r="Z73">
        <v>0</v>
      </c>
      <c r="AA73">
        <v>0</v>
      </c>
      <c r="AB73">
        <v>7.3860999999999999</v>
      </c>
      <c r="AC73">
        <v>0</v>
      </c>
      <c r="AD73">
        <v>4.0766999999999998</v>
      </c>
      <c r="AE73">
        <v>0</v>
      </c>
      <c r="AF73">
        <v>3.3559600000000001</v>
      </c>
      <c r="AG73">
        <v>0</v>
      </c>
      <c r="AJ73">
        <f t="shared" si="7"/>
        <v>-1.1186E-2</v>
      </c>
      <c r="AK73">
        <f t="shared" si="8"/>
        <v>6.0592679999999994</v>
      </c>
      <c r="AL73">
        <f t="shared" si="9"/>
        <v>1.351537</v>
      </c>
      <c r="AM73">
        <f t="shared" si="10"/>
        <v>8.2502999999999993</v>
      </c>
      <c r="AN73">
        <f t="shared" si="11"/>
        <v>2.0824600000000002</v>
      </c>
      <c r="AO73">
        <f t="shared" si="12"/>
        <v>2.7050540000000001</v>
      </c>
      <c r="AP73">
        <f t="shared" si="13"/>
        <v>1.351537</v>
      </c>
      <c r="AQ73">
        <f t="shared" si="14"/>
        <v>3.6823079999999999</v>
      </c>
      <c r="AR73">
        <f t="shared" si="73"/>
        <v>2.5951140000000001</v>
      </c>
      <c r="AS73">
        <f t="shared" si="74"/>
        <v>-1.1186E-2</v>
      </c>
      <c r="AT73">
        <f t="shared" si="75"/>
        <v>7.3749139999999995</v>
      </c>
      <c r="AU73">
        <f t="shared" si="65"/>
        <v>4.0655139999999994</v>
      </c>
      <c r="AV73">
        <f t="shared" si="66"/>
        <v>3.3447740000000001</v>
      </c>
      <c r="AZ73">
        <f t="shared" si="18"/>
        <v>6.0592679999999994</v>
      </c>
      <c r="BA73">
        <f t="shared" si="19"/>
        <v>1.351537</v>
      </c>
      <c r="BB73" t="str">
        <f t="shared" si="20"/>
        <v/>
      </c>
      <c r="BC73" t="str">
        <f t="shared" si="21"/>
        <v/>
      </c>
      <c r="BD73" t="str">
        <f t="shared" si="22"/>
        <v/>
      </c>
      <c r="BE73" t="str">
        <f t="shared" si="23"/>
        <v/>
      </c>
      <c r="BF73" t="str">
        <f t="shared" si="24"/>
        <v/>
      </c>
      <c r="BG73" t="str">
        <f t="shared" si="25"/>
        <v/>
      </c>
      <c r="BJ73">
        <f t="shared" si="26"/>
        <v>2.5809712521272727</v>
      </c>
      <c r="BK73">
        <f t="shared" si="27"/>
        <v>2.619230788152199</v>
      </c>
      <c r="BL73" t="str">
        <f t="shared" si="28"/>
        <v/>
      </c>
      <c r="BM73" t="str">
        <f t="shared" si="29"/>
        <v/>
      </c>
      <c r="BN73" t="str">
        <f t="shared" si="30"/>
        <v/>
      </c>
      <c r="BO73" t="str">
        <f t="shared" si="31"/>
        <v/>
      </c>
      <c r="BP73" t="str">
        <f t="shared" si="32"/>
        <v/>
      </c>
      <c r="BQ73" t="str">
        <f t="shared" si="33"/>
        <v/>
      </c>
      <c r="BT73">
        <f t="shared" si="34"/>
        <v>2.4837286906580821E-2</v>
      </c>
      <c r="BU73">
        <f t="shared" si="35"/>
        <v>0.11152153705139044</v>
      </c>
      <c r="BV73">
        <f t="shared" si="36"/>
        <v>0</v>
      </c>
      <c r="BW73">
        <f t="shared" si="37"/>
        <v>0</v>
      </c>
      <c r="BX73">
        <f t="shared" si="38"/>
        <v>0</v>
      </c>
      <c r="BY73">
        <f t="shared" si="39"/>
        <v>0</v>
      </c>
      <c r="BZ73">
        <f t="shared" si="40"/>
        <v>0</v>
      </c>
      <c r="CA73">
        <f t="shared" si="41"/>
        <v>0</v>
      </c>
      <c r="CD73">
        <f t="shared" si="82"/>
        <v>0.13635882395797125</v>
      </c>
      <c r="CE73">
        <f t="shared" si="82"/>
        <v>0.11152153705139044</v>
      </c>
      <c r="CF73">
        <f t="shared" si="78"/>
        <v>0</v>
      </c>
      <c r="CG73">
        <f t="shared" si="78"/>
        <v>0</v>
      </c>
      <c r="CH73">
        <f t="shared" si="78"/>
        <v>0</v>
      </c>
      <c r="CI73">
        <f t="shared" si="78"/>
        <v>0</v>
      </c>
      <c r="CJ73">
        <f t="shared" si="78"/>
        <v>0</v>
      </c>
      <c r="CM73">
        <f t="shared" si="76"/>
        <v>2.6122619463451109</v>
      </c>
      <c r="CN73">
        <f t="shared" si="76"/>
        <v>2.619230788152199</v>
      </c>
      <c r="CO73" t="str">
        <f t="shared" si="76"/>
        <v/>
      </c>
      <c r="CP73" t="str">
        <f t="shared" si="76"/>
        <v/>
      </c>
      <c r="CQ73" t="str">
        <f t="shared" si="76"/>
        <v/>
      </c>
      <c r="CR73" t="str">
        <f t="shared" si="76"/>
        <v/>
      </c>
      <c r="CS73" t="str">
        <f t="shared" si="76"/>
        <v/>
      </c>
      <c r="CV73">
        <f t="shared" si="83"/>
        <v>2.6122619463451109</v>
      </c>
      <c r="CW73" t="str">
        <f t="shared" si="83"/>
        <v/>
      </c>
      <c r="CX73" t="str">
        <f t="shared" si="79"/>
        <v/>
      </c>
      <c r="CY73" t="str">
        <f t="shared" si="79"/>
        <v/>
      </c>
      <c r="CZ73" t="str">
        <f t="shared" si="79"/>
        <v/>
      </c>
      <c r="DA73" t="str">
        <f t="shared" si="79"/>
        <v/>
      </c>
      <c r="DB73" t="str">
        <f t="shared" si="79"/>
        <v/>
      </c>
      <c r="DD73">
        <f t="shared" si="45"/>
        <v>2.6122619463451109</v>
      </c>
      <c r="DJ73">
        <f t="shared" si="46"/>
        <v>0.27891032610666866</v>
      </c>
      <c r="DK73">
        <f t="shared" si="47"/>
        <v>5.7002143918861617E-2</v>
      </c>
      <c r="DL73" t="str">
        <f t="shared" si="48"/>
        <v/>
      </c>
      <c r="DM73" t="str">
        <f t="shared" si="49"/>
        <v/>
      </c>
      <c r="DN73" t="str">
        <f t="shared" si="50"/>
        <v/>
      </c>
      <c r="DO73" t="str">
        <f t="shared" si="51"/>
        <v/>
      </c>
      <c r="DP73" t="str">
        <f t="shared" si="52"/>
        <v/>
      </c>
      <c r="DQ73" t="str">
        <f t="shared" si="53"/>
        <v/>
      </c>
      <c r="DR73" t="str">
        <f t="shared" si="54"/>
        <v/>
      </c>
      <c r="DV73">
        <f t="shared" si="84"/>
        <v>9.7421949751267181E-2</v>
      </c>
      <c r="DW73">
        <f t="shared" si="84"/>
        <v>5.7002143918861617E-2</v>
      </c>
      <c r="DX73" t="str">
        <f t="shared" si="80"/>
        <v/>
      </c>
      <c r="DY73" t="str">
        <f t="shared" si="80"/>
        <v/>
      </c>
      <c r="DZ73" t="str">
        <f t="shared" si="80"/>
        <v/>
      </c>
      <c r="EA73" t="str">
        <f t="shared" si="80"/>
        <v/>
      </c>
      <c r="EB73" t="str">
        <f t="shared" si="80"/>
        <v/>
      </c>
      <c r="EF73">
        <f t="shared" si="85"/>
        <v>9.7421949751267181E-2</v>
      </c>
      <c r="EG73" t="str">
        <f t="shared" si="85"/>
        <v/>
      </c>
      <c r="EH73" t="str">
        <f t="shared" si="81"/>
        <v/>
      </c>
      <c r="EI73" t="str">
        <f t="shared" si="81"/>
        <v/>
      </c>
      <c r="EJ73" t="str">
        <f t="shared" si="81"/>
        <v/>
      </c>
      <c r="EK73" t="str">
        <f t="shared" si="81"/>
        <v/>
      </c>
      <c r="EL73" t="str">
        <f t="shared" si="81"/>
        <v/>
      </c>
      <c r="EN73">
        <f t="shared" si="71"/>
        <v>9.7421949751267181E-2</v>
      </c>
      <c r="EP73">
        <f t="shared" si="57"/>
        <v>2.5347739366694415</v>
      </c>
      <c r="EQ73">
        <f t="shared" si="58"/>
        <v>2.6737520506458838</v>
      </c>
      <c r="ER73">
        <f t="shared" si="59"/>
        <v>2.5283176918485175</v>
      </c>
      <c r="ES73">
        <v>-0.79538553553391267</v>
      </c>
      <c r="ET73">
        <v>0.63117300010691968</v>
      </c>
      <c r="EU73">
        <v>-0.86165648204450429</v>
      </c>
      <c r="EW73">
        <f t="shared" ca="1" si="77"/>
        <v>-0.79141083074267715</v>
      </c>
      <c r="EX73">
        <f t="shared" ca="1" si="77"/>
        <v>0.44094047343623599</v>
      </c>
      <c r="EY73">
        <f t="shared" ca="1" si="77"/>
        <v>-0.11210988871440708</v>
      </c>
      <c r="EZ73">
        <f t="shared" ca="1" si="72"/>
        <v>1</v>
      </c>
      <c r="FA73">
        <f t="shared" ca="1" si="72"/>
        <v>2</v>
      </c>
      <c r="FB73">
        <f t="shared" ca="1" si="72"/>
        <v>1</v>
      </c>
    </row>
    <row r="74" spans="1:158">
      <c r="A74">
        <v>54</v>
      </c>
      <c r="B74">
        <f t="shared" si="61"/>
        <v>17.8671875</v>
      </c>
      <c r="C74" s="5">
        <f t="shared" si="62"/>
        <v>0.12092937964470721</v>
      </c>
      <c r="D74">
        <f t="shared" si="63"/>
        <v>2.651415099611024</v>
      </c>
      <c r="E74">
        <f t="shared" si="64"/>
        <v>0.10237852850823299</v>
      </c>
      <c r="H74" s="1">
        <v>0</v>
      </c>
      <c r="I74" s="5">
        <v>1.176E-2</v>
      </c>
      <c r="J74">
        <v>0</v>
      </c>
      <c r="K74" s="5">
        <v>6.0698569999999998</v>
      </c>
      <c r="L74">
        <v>0</v>
      </c>
      <c r="M74" s="5">
        <v>1.3592949999999999</v>
      </c>
      <c r="N74">
        <v>0</v>
      </c>
      <c r="O74" s="5">
        <v>8.2636369999999992</v>
      </c>
      <c r="P74">
        <v>0</v>
      </c>
      <c r="Q74" s="5">
        <v>2.0935250000000001</v>
      </c>
      <c r="R74">
        <v>0</v>
      </c>
      <c r="S74" s="5">
        <v>2.7167500000000002</v>
      </c>
      <c r="T74">
        <v>0</v>
      </c>
      <c r="U74" s="5">
        <v>1.3592949999999999</v>
      </c>
      <c r="V74">
        <v>0</v>
      </c>
      <c r="W74" s="5">
        <v>3.687065</v>
      </c>
      <c r="X74">
        <v>0</v>
      </c>
      <c r="Y74" s="5">
        <v>2.60764</v>
      </c>
      <c r="Z74">
        <v>0</v>
      </c>
      <c r="AA74">
        <v>0</v>
      </c>
      <c r="AB74">
        <v>7.3863799999999999</v>
      </c>
      <c r="AC74">
        <v>0</v>
      </c>
      <c r="AD74">
        <v>4.0735900000000003</v>
      </c>
      <c r="AE74">
        <v>0</v>
      </c>
      <c r="AF74">
        <v>3.3549899999999999</v>
      </c>
      <c r="AG74">
        <v>0</v>
      </c>
      <c r="AJ74">
        <f t="shared" si="7"/>
        <v>-1.176E-2</v>
      </c>
      <c r="AK74">
        <f t="shared" si="8"/>
        <v>6.0580970000000001</v>
      </c>
      <c r="AL74">
        <f t="shared" si="9"/>
        <v>1.3475349999999999</v>
      </c>
      <c r="AM74">
        <f t="shared" si="10"/>
        <v>8.2518769999999986</v>
      </c>
      <c r="AN74">
        <f t="shared" si="11"/>
        <v>2.0817649999999999</v>
      </c>
      <c r="AO74">
        <f t="shared" si="12"/>
        <v>2.70499</v>
      </c>
      <c r="AP74">
        <f t="shared" si="13"/>
        <v>1.3475349999999999</v>
      </c>
      <c r="AQ74">
        <f t="shared" si="14"/>
        <v>3.6753049999999998</v>
      </c>
      <c r="AR74">
        <f t="shared" si="73"/>
        <v>2.5958799999999997</v>
      </c>
      <c r="AS74">
        <f t="shared" si="74"/>
        <v>-1.176E-2</v>
      </c>
      <c r="AT74">
        <f t="shared" si="75"/>
        <v>7.3746200000000002</v>
      </c>
      <c r="AU74">
        <f t="shared" si="65"/>
        <v>4.0618300000000005</v>
      </c>
      <c r="AV74">
        <f t="shared" si="66"/>
        <v>3.3432299999999997</v>
      </c>
      <c r="AZ74">
        <f t="shared" si="18"/>
        <v>6.0580970000000001</v>
      </c>
      <c r="BA74">
        <f t="shared" si="19"/>
        <v>1.3475349999999999</v>
      </c>
      <c r="BB74" t="str">
        <f t="shared" si="20"/>
        <v/>
      </c>
      <c r="BC74" t="str">
        <f t="shared" si="21"/>
        <v/>
      </c>
      <c r="BD74" t="str">
        <f t="shared" si="22"/>
        <v/>
      </c>
      <c r="BE74" t="str">
        <f t="shared" si="23"/>
        <v/>
      </c>
      <c r="BF74" t="str">
        <f t="shared" si="24"/>
        <v/>
      </c>
      <c r="BG74" t="str">
        <f t="shared" si="25"/>
        <v/>
      </c>
      <c r="BJ74">
        <f t="shared" si="26"/>
        <v>2.6306349186325919</v>
      </c>
      <c r="BK74">
        <f t="shared" si="27"/>
        <v>2.655726937392326</v>
      </c>
      <c r="BL74" t="str">
        <f t="shared" si="28"/>
        <v/>
      </c>
      <c r="BM74" t="str">
        <f t="shared" si="29"/>
        <v/>
      </c>
      <c r="BN74" t="str">
        <f t="shared" si="30"/>
        <v/>
      </c>
      <c r="BO74" t="str">
        <f t="shared" si="31"/>
        <v/>
      </c>
      <c r="BP74" t="str">
        <f t="shared" si="32"/>
        <v/>
      </c>
      <c r="BQ74" t="str">
        <f t="shared" si="33"/>
        <v/>
      </c>
      <c r="BT74">
        <f t="shared" si="34"/>
        <v>2.235933364225148E-2</v>
      </c>
      <c r="BU74">
        <f t="shared" si="35"/>
        <v>0.10775706861189266</v>
      </c>
      <c r="BV74">
        <f t="shared" si="36"/>
        <v>0</v>
      </c>
      <c r="BW74">
        <f t="shared" si="37"/>
        <v>0</v>
      </c>
      <c r="BX74">
        <f t="shared" si="38"/>
        <v>0</v>
      </c>
      <c r="BY74">
        <f t="shared" si="39"/>
        <v>0</v>
      </c>
      <c r="BZ74">
        <f t="shared" si="40"/>
        <v>0</v>
      </c>
      <c r="CA74">
        <f t="shared" si="41"/>
        <v>0</v>
      </c>
      <c r="CD74">
        <f t="shared" si="82"/>
        <v>0.13011640225414414</v>
      </c>
      <c r="CE74">
        <f t="shared" si="82"/>
        <v>0.10775706861189266</v>
      </c>
      <c r="CF74">
        <f t="shared" si="78"/>
        <v>0</v>
      </c>
      <c r="CG74">
        <f t="shared" si="78"/>
        <v>0</v>
      </c>
      <c r="CH74">
        <f t="shared" si="78"/>
        <v>0</v>
      </c>
      <c r="CI74">
        <f t="shared" si="78"/>
        <v>0</v>
      </c>
      <c r="CJ74">
        <f t="shared" si="78"/>
        <v>0</v>
      </c>
      <c r="CM74">
        <f t="shared" si="76"/>
        <v>2.651415099611024</v>
      </c>
      <c r="CN74">
        <f t="shared" si="76"/>
        <v>2.655726937392326</v>
      </c>
      <c r="CO74" t="str">
        <f t="shared" si="76"/>
        <v/>
      </c>
      <c r="CP74" t="str">
        <f t="shared" si="76"/>
        <v/>
      </c>
      <c r="CQ74" t="str">
        <f t="shared" si="76"/>
        <v/>
      </c>
      <c r="CR74" t="str">
        <f t="shared" si="76"/>
        <v/>
      </c>
      <c r="CS74" t="str">
        <f t="shared" si="76"/>
        <v/>
      </c>
      <c r="CV74">
        <f t="shared" si="83"/>
        <v>2.651415099611024</v>
      </c>
      <c r="CW74" t="str">
        <f t="shared" si="83"/>
        <v/>
      </c>
      <c r="CX74" t="str">
        <f t="shared" si="79"/>
        <v/>
      </c>
      <c r="CY74" t="str">
        <f t="shared" si="79"/>
        <v/>
      </c>
      <c r="CZ74" t="str">
        <f t="shared" si="79"/>
        <v/>
      </c>
      <c r="DA74" t="str">
        <f t="shared" si="79"/>
        <v/>
      </c>
      <c r="DB74" t="str">
        <f t="shared" si="79"/>
        <v/>
      </c>
      <c r="DD74">
        <f t="shared" si="45"/>
        <v>2.651415099611024</v>
      </c>
      <c r="DJ74">
        <f t="shared" si="46"/>
        <v>0.31044710116917956</v>
      </c>
      <c r="DK74">
        <f t="shared" si="47"/>
        <v>5.9204798037249318E-2</v>
      </c>
      <c r="DL74" t="str">
        <f t="shared" si="48"/>
        <v/>
      </c>
      <c r="DM74" t="str">
        <f t="shared" si="49"/>
        <v/>
      </c>
      <c r="DN74" t="str">
        <f t="shared" si="50"/>
        <v/>
      </c>
      <c r="DO74" t="str">
        <f t="shared" si="51"/>
        <v/>
      </c>
      <c r="DP74" t="str">
        <f t="shared" si="52"/>
        <v/>
      </c>
      <c r="DQ74" t="str">
        <f t="shared" si="53"/>
        <v/>
      </c>
      <c r="DR74" t="str">
        <f t="shared" si="54"/>
        <v/>
      </c>
      <c r="DV74">
        <f t="shared" si="84"/>
        <v>0.10237852850823299</v>
      </c>
      <c r="DW74">
        <f t="shared" si="84"/>
        <v>5.9204798037249318E-2</v>
      </c>
      <c r="DX74" t="str">
        <f t="shared" si="80"/>
        <v/>
      </c>
      <c r="DY74" t="str">
        <f t="shared" si="80"/>
        <v/>
      </c>
      <c r="DZ74" t="str">
        <f t="shared" si="80"/>
        <v/>
      </c>
      <c r="EA74" t="str">
        <f t="shared" si="80"/>
        <v/>
      </c>
      <c r="EB74" t="str">
        <f t="shared" si="80"/>
        <v/>
      </c>
      <c r="EF74">
        <f t="shared" si="85"/>
        <v>0.10237852850823299</v>
      </c>
      <c r="EG74" t="str">
        <f t="shared" si="85"/>
        <v/>
      </c>
      <c r="EH74" t="str">
        <f t="shared" si="81"/>
        <v/>
      </c>
      <c r="EI74" t="str">
        <f t="shared" si="81"/>
        <v/>
      </c>
      <c r="EJ74" t="str">
        <f t="shared" si="81"/>
        <v/>
      </c>
      <c r="EK74" t="str">
        <f t="shared" si="81"/>
        <v/>
      </c>
      <c r="EL74" t="str">
        <f t="shared" si="81"/>
        <v/>
      </c>
      <c r="EN74">
        <f t="shared" si="71"/>
        <v>0.10237852850823299</v>
      </c>
      <c r="EP74">
        <f t="shared" si="57"/>
        <v>2.5882388155330371</v>
      </c>
      <c r="EQ74">
        <f t="shared" si="58"/>
        <v>2.62609254130555</v>
      </c>
      <c r="ER74">
        <f t="shared" si="59"/>
        <v>2.5589997364856742</v>
      </c>
      <c r="ES74">
        <v>-0.61708529120836286</v>
      </c>
      <c r="ET74">
        <v>-0.24734247184884572</v>
      </c>
      <c r="EU74">
        <v>-0.90268305739438204</v>
      </c>
      <c r="EW74">
        <f t="shared" ca="1" si="77"/>
        <v>-0.74737816267924517</v>
      </c>
      <c r="EX74">
        <f t="shared" ca="1" si="77"/>
        <v>-0.80434530904830115</v>
      </c>
      <c r="EY74">
        <f t="shared" ca="1" si="77"/>
        <v>-9.2244819341799511E-2</v>
      </c>
      <c r="EZ74">
        <f t="shared" ca="1" si="72"/>
        <v>1</v>
      </c>
      <c r="FA74">
        <f t="shared" ca="1" si="72"/>
        <v>1</v>
      </c>
      <c r="FB74">
        <f t="shared" ca="1" si="72"/>
        <v>1</v>
      </c>
    </row>
    <row r="75" spans="1:158">
      <c r="A75">
        <v>55</v>
      </c>
      <c r="B75">
        <f t="shared" si="61"/>
        <v>18.0703125</v>
      </c>
      <c r="C75" s="5">
        <f t="shared" si="62"/>
        <v>0.12092937964470721</v>
      </c>
      <c r="D75">
        <f t="shared" si="63"/>
        <v>2.7025061973249684</v>
      </c>
      <c r="E75">
        <f t="shared" si="64"/>
        <v>0.10998848884617873</v>
      </c>
      <c r="H75" s="1">
        <v>0</v>
      </c>
      <c r="I75" s="5">
        <v>1.2586E-2</v>
      </c>
      <c r="J75">
        <v>0</v>
      </c>
      <c r="K75" s="5">
        <v>6.0689339999999996</v>
      </c>
      <c r="L75">
        <v>0</v>
      </c>
      <c r="M75" s="5">
        <v>1.355453</v>
      </c>
      <c r="N75">
        <v>0</v>
      </c>
      <c r="O75" s="5">
        <v>8.264329</v>
      </c>
      <c r="P75">
        <v>0</v>
      </c>
      <c r="Q75" s="5">
        <v>2.093194</v>
      </c>
      <c r="R75">
        <v>0</v>
      </c>
      <c r="S75" s="5">
        <v>2.7167300000000001</v>
      </c>
      <c r="T75">
        <v>0</v>
      </c>
      <c r="U75" s="5">
        <v>1.355453</v>
      </c>
      <c r="V75">
        <v>0</v>
      </c>
      <c r="W75" s="5">
        <v>3.681317</v>
      </c>
      <c r="X75">
        <v>0</v>
      </c>
      <c r="Y75" s="5">
        <v>2.6066400000000001</v>
      </c>
      <c r="Z75">
        <v>0</v>
      </c>
      <c r="AA75">
        <v>0</v>
      </c>
      <c r="AB75">
        <v>7.3846800000000004</v>
      </c>
      <c r="AC75">
        <v>0</v>
      </c>
      <c r="AD75">
        <v>4.0697799999999997</v>
      </c>
      <c r="AE75">
        <v>0</v>
      </c>
      <c r="AF75">
        <v>3.3534799999999998</v>
      </c>
      <c r="AG75">
        <v>0</v>
      </c>
      <c r="AJ75">
        <f t="shared" si="7"/>
        <v>-1.2586E-2</v>
      </c>
      <c r="AK75">
        <f t="shared" si="8"/>
        <v>6.0563479999999998</v>
      </c>
      <c r="AL75">
        <f t="shared" si="9"/>
        <v>1.342867</v>
      </c>
      <c r="AM75">
        <f t="shared" si="10"/>
        <v>8.2517429999999994</v>
      </c>
      <c r="AN75">
        <f t="shared" si="11"/>
        <v>2.0806079999999998</v>
      </c>
      <c r="AO75">
        <f t="shared" si="12"/>
        <v>2.7041439999999999</v>
      </c>
      <c r="AP75">
        <f t="shared" si="13"/>
        <v>1.342867</v>
      </c>
      <c r="AQ75">
        <f t="shared" si="14"/>
        <v>3.6687309999999997</v>
      </c>
      <c r="AR75">
        <f t="shared" si="73"/>
        <v>2.5940539999999999</v>
      </c>
      <c r="AS75">
        <f t="shared" si="74"/>
        <v>-1.2586E-2</v>
      </c>
      <c r="AT75">
        <f t="shared" si="75"/>
        <v>7.3720940000000006</v>
      </c>
      <c r="AU75">
        <f t="shared" si="65"/>
        <v>4.057194</v>
      </c>
      <c r="AV75">
        <f t="shared" si="66"/>
        <v>3.3408939999999996</v>
      </c>
      <c r="AZ75">
        <f t="shared" si="18"/>
        <v>6.0563479999999998</v>
      </c>
      <c r="BA75">
        <f t="shared" si="19"/>
        <v>1.342867</v>
      </c>
      <c r="BB75" t="str">
        <f t="shared" si="20"/>
        <v/>
      </c>
      <c r="BC75" t="str">
        <f t="shared" si="21"/>
        <v/>
      </c>
      <c r="BD75" t="str">
        <f t="shared" si="22"/>
        <v/>
      </c>
      <c r="BE75" t="str">
        <f t="shared" si="23"/>
        <v/>
      </c>
      <c r="BF75" t="str">
        <f t="shared" si="24"/>
        <v/>
      </c>
      <c r="BG75" t="str">
        <f t="shared" si="25"/>
        <v/>
      </c>
      <c r="BJ75">
        <f t="shared" si="26"/>
        <v>2.7162285390153604</v>
      </c>
      <c r="BK75">
        <f t="shared" si="27"/>
        <v>2.700025361582628</v>
      </c>
      <c r="BL75" t="str">
        <f t="shared" si="28"/>
        <v/>
      </c>
      <c r="BM75" t="str">
        <f t="shared" si="29"/>
        <v/>
      </c>
      <c r="BN75" t="str">
        <f t="shared" si="30"/>
        <v/>
      </c>
      <c r="BO75" t="str">
        <f t="shared" si="31"/>
        <v/>
      </c>
      <c r="BP75" t="str">
        <f t="shared" si="32"/>
        <v/>
      </c>
      <c r="BQ75" t="str">
        <f t="shared" si="33"/>
        <v/>
      </c>
      <c r="BT75">
        <f t="shared" si="34"/>
        <v>1.8613697217517381E-2</v>
      </c>
      <c r="BU75">
        <f t="shared" si="35"/>
        <v>0.10295865581948001</v>
      </c>
      <c r="BV75">
        <f t="shared" si="36"/>
        <v>0</v>
      </c>
      <c r="BW75">
        <f t="shared" si="37"/>
        <v>0</v>
      </c>
      <c r="BX75">
        <f t="shared" si="38"/>
        <v>0</v>
      </c>
      <c r="BY75">
        <f t="shared" si="39"/>
        <v>0</v>
      </c>
      <c r="BZ75">
        <f t="shared" si="40"/>
        <v>0</v>
      </c>
      <c r="CA75">
        <f t="shared" si="41"/>
        <v>0</v>
      </c>
      <c r="CD75">
        <f t="shared" si="82"/>
        <v>0.12157235303699739</v>
      </c>
      <c r="CE75">
        <f t="shared" si="82"/>
        <v>0.10295865581948001</v>
      </c>
      <c r="CF75">
        <f t="shared" si="78"/>
        <v>0</v>
      </c>
      <c r="CG75">
        <f t="shared" si="78"/>
        <v>0</v>
      </c>
      <c r="CH75">
        <f t="shared" si="78"/>
        <v>0</v>
      </c>
      <c r="CI75">
        <f t="shared" si="78"/>
        <v>0</v>
      </c>
      <c r="CJ75">
        <f t="shared" si="78"/>
        <v>0</v>
      </c>
      <c r="CM75">
        <f t="shared" si="76"/>
        <v>2.7025061973249684</v>
      </c>
      <c r="CN75">
        <f t="shared" si="76"/>
        <v>2.700025361582628</v>
      </c>
      <c r="CO75" t="str">
        <f t="shared" si="76"/>
        <v/>
      </c>
      <c r="CP75" t="str">
        <f t="shared" si="76"/>
        <v/>
      </c>
      <c r="CQ75" t="str">
        <f t="shared" si="76"/>
        <v/>
      </c>
      <c r="CR75" t="str">
        <f t="shared" si="76"/>
        <v/>
      </c>
      <c r="CS75" t="str">
        <f t="shared" si="76"/>
        <v/>
      </c>
      <c r="CV75">
        <f t="shared" si="83"/>
        <v>2.7025061973249684</v>
      </c>
      <c r="CW75" t="str">
        <f t="shared" si="83"/>
        <v/>
      </c>
      <c r="CX75" t="str">
        <f t="shared" si="79"/>
        <v/>
      </c>
      <c r="CY75" t="str">
        <f t="shared" si="79"/>
        <v/>
      </c>
      <c r="CZ75" t="str">
        <f t="shared" si="79"/>
        <v/>
      </c>
      <c r="DA75" t="str">
        <f t="shared" si="79"/>
        <v/>
      </c>
      <c r="DB75" t="str">
        <f t="shared" si="79"/>
        <v/>
      </c>
      <c r="DD75">
        <f t="shared" si="45"/>
        <v>2.7025061973249684</v>
      </c>
      <c r="DJ75">
        <f t="shared" si="46"/>
        <v>0.37406095697957881</v>
      </c>
      <c r="DK75">
        <f t="shared" si="47"/>
        <v>6.2247335601755577E-2</v>
      </c>
      <c r="DL75" t="str">
        <f t="shared" si="48"/>
        <v/>
      </c>
      <c r="DM75" t="str">
        <f t="shared" si="49"/>
        <v/>
      </c>
      <c r="DN75" t="str">
        <f t="shared" si="50"/>
        <v/>
      </c>
      <c r="DO75" t="str">
        <f t="shared" si="51"/>
        <v/>
      </c>
      <c r="DP75" t="str">
        <f t="shared" si="52"/>
        <v/>
      </c>
      <c r="DQ75" t="str">
        <f t="shared" si="53"/>
        <v/>
      </c>
      <c r="DR75" t="str">
        <f t="shared" si="54"/>
        <v/>
      </c>
      <c r="DV75">
        <f t="shared" si="84"/>
        <v>0.10998848884617873</v>
      </c>
      <c r="DW75">
        <f t="shared" si="84"/>
        <v>6.2247335601755577E-2</v>
      </c>
      <c r="DX75" t="str">
        <f t="shared" si="80"/>
        <v/>
      </c>
      <c r="DY75" t="str">
        <f t="shared" si="80"/>
        <v/>
      </c>
      <c r="DZ75" t="str">
        <f t="shared" si="80"/>
        <v/>
      </c>
      <c r="EA75" t="str">
        <f t="shared" si="80"/>
        <v/>
      </c>
      <c r="EB75" t="str">
        <f t="shared" si="80"/>
        <v/>
      </c>
      <c r="EF75">
        <f t="shared" si="85"/>
        <v>0.10998848884617873</v>
      </c>
      <c r="EG75" t="str">
        <f t="shared" si="85"/>
        <v/>
      </c>
      <c r="EH75" t="str">
        <f t="shared" si="81"/>
        <v/>
      </c>
      <c r="EI75" t="str">
        <f t="shared" si="81"/>
        <v/>
      </c>
      <c r="EJ75" t="str">
        <f t="shared" si="81"/>
        <v/>
      </c>
      <c r="EK75" t="str">
        <f t="shared" si="81"/>
        <v/>
      </c>
      <c r="EL75" t="str">
        <f t="shared" si="81"/>
        <v/>
      </c>
      <c r="EN75">
        <f t="shared" si="71"/>
        <v>0.10998848884617873</v>
      </c>
      <c r="EP75">
        <f t="shared" si="57"/>
        <v>2.632541031138997</v>
      </c>
      <c r="EQ75">
        <f t="shared" si="58"/>
        <v>2.7538043087184909</v>
      </c>
      <c r="ER75">
        <f t="shared" si="59"/>
        <v>2.7204399927705634</v>
      </c>
      <c r="ES75">
        <v>-0.63611353260630243</v>
      </c>
      <c r="ET75">
        <v>0.46639527401148251</v>
      </c>
      <c r="EU75">
        <v>0.16305156688420197</v>
      </c>
      <c r="EW75">
        <f t="shared" ca="1" si="77"/>
        <v>-0.73605349642823537</v>
      </c>
      <c r="EX75">
        <f t="shared" ca="1" si="77"/>
        <v>0.24543839851585281</v>
      </c>
      <c r="EY75">
        <f t="shared" ca="1" si="77"/>
        <v>0.91654768507889994</v>
      </c>
      <c r="EZ75">
        <f t="shared" ca="1" si="72"/>
        <v>1</v>
      </c>
      <c r="FA75">
        <f t="shared" ca="1" si="72"/>
        <v>2</v>
      </c>
      <c r="FB75">
        <f t="shared" ca="1" si="72"/>
        <v>2</v>
      </c>
    </row>
    <row r="76" spans="1:158">
      <c r="A76">
        <v>56</v>
      </c>
      <c r="B76">
        <f t="shared" si="61"/>
        <v>18.2734375</v>
      </c>
      <c r="C76" s="5">
        <f t="shared" si="62"/>
        <v>0.12092937964470721</v>
      </c>
      <c r="D76">
        <f t="shared" si="63"/>
        <v>2.7161435550871231</v>
      </c>
      <c r="E76">
        <f t="shared" si="64"/>
        <v>0.11045577217443187</v>
      </c>
      <c r="H76" s="1">
        <v>0</v>
      </c>
      <c r="I76" s="5">
        <v>1.1591000000000001E-2</v>
      </c>
      <c r="J76">
        <v>0</v>
      </c>
      <c r="K76" s="5">
        <v>6.0693669999999997</v>
      </c>
      <c r="L76">
        <v>0</v>
      </c>
      <c r="M76" s="5">
        <v>1.351262</v>
      </c>
      <c r="N76">
        <v>0</v>
      </c>
      <c r="O76" s="5">
        <v>8.2681439999999995</v>
      </c>
      <c r="P76">
        <v>0</v>
      </c>
      <c r="Q76" s="5">
        <v>2.0929160000000002</v>
      </c>
      <c r="R76">
        <v>0</v>
      </c>
      <c r="S76" s="5">
        <v>2.7165499999999998</v>
      </c>
      <c r="T76">
        <v>0</v>
      </c>
      <c r="U76" s="5">
        <v>1.351262</v>
      </c>
      <c r="V76">
        <v>0</v>
      </c>
      <c r="W76" s="5">
        <v>3.6747269999999999</v>
      </c>
      <c r="X76">
        <v>0</v>
      </c>
      <c r="Y76" s="5">
        <v>2.6059800000000002</v>
      </c>
      <c r="Z76">
        <v>0</v>
      </c>
      <c r="AA76">
        <v>0</v>
      </c>
      <c r="AB76">
        <v>7.3841900000000003</v>
      </c>
      <c r="AC76">
        <v>0</v>
      </c>
      <c r="AD76">
        <v>4.0675100000000004</v>
      </c>
      <c r="AE76">
        <v>0</v>
      </c>
      <c r="AF76">
        <v>3.3519700000000001</v>
      </c>
      <c r="AG76">
        <v>0</v>
      </c>
      <c r="AJ76">
        <f t="shared" si="7"/>
        <v>-1.1591000000000001E-2</v>
      </c>
      <c r="AK76">
        <f t="shared" si="8"/>
        <v>6.0577759999999996</v>
      </c>
      <c r="AL76">
        <f t="shared" si="9"/>
        <v>1.3396710000000001</v>
      </c>
      <c r="AM76">
        <f t="shared" si="10"/>
        <v>8.2565530000000003</v>
      </c>
      <c r="AN76">
        <f t="shared" si="11"/>
        <v>2.0813250000000001</v>
      </c>
      <c r="AO76">
        <f t="shared" si="12"/>
        <v>2.7049589999999997</v>
      </c>
      <c r="AP76">
        <f t="shared" si="13"/>
        <v>1.3396710000000001</v>
      </c>
      <c r="AQ76">
        <f t="shared" si="14"/>
        <v>3.6631359999999997</v>
      </c>
      <c r="AR76">
        <f t="shared" si="73"/>
        <v>2.5943890000000001</v>
      </c>
      <c r="AS76">
        <f t="shared" si="74"/>
        <v>-1.1591000000000001E-2</v>
      </c>
      <c r="AT76">
        <f t="shared" si="75"/>
        <v>7.3725990000000001</v>
      </c>
      <c r="AU76">
        <f t="shared" si="65"/>
        <v>4.0559190000000003</v>
      </c>
      <c r="AV76">
        <f t="shared" si="66"/>
        <v>3.340379</v>
      </c>
      <c r="AZ76">
        <f t="shared" si="18"/>
        <v>6.0577759999999996</v>
      </c>
      <c r="BA76">
        <f t="shared" si="19"/>
        <v>1.3396710000000001</v>
      </c>
      <c r="BB76" t="str">
        <f t="shared" si="20"/>
        <v/>
      </c>
      <c r="BC76" t="str">
        <f t="shared" si="21"/>
        <v/>
      </c>
      <c r="BD76" t="str">
        <f t="shared" si="22"/>
        <v/>
      </c>
      <c r="BE76" t="str">
        <f t="shared" si="23"/>
        <v/>
      </c>
      <c r="BF76" t="str">
        <f t="shared" si="24"/>
        <v/>
      </c>
      <c r="BG76" t="str">
        <f t="shared" si="25"/>
        <v/>
      </c>
      <c r="BJ76">
        <f t="shared" si="26"/>
        <v>2.6452152296549554</v>
      </c>
      <c r="BK76">
        <f t="shared" si="27"/>
        <v>2.7316075388954006</v>
      </c>
      <c r="BL76" t="str">
        <f t="shared" si="28"/>
        <v/>
      </c>
      <c r="BM76" t="str">
        <f t="shared" si="29"/>
        <v/>
      </c>
      <c r="BN76" t="str">
        <f t="shared" si="30"/>
        <v/>
      </c>
      <c r="BO76" t="str">
        <f t="shared" si="31"/>
        <v/>
      </c>
      <c r="BP76" t="str">
        <f t="shared" si="32"/>
        <v/>
      </c>
      <c r="BQ76" t="str">
        <f t="shared" si="33"/>
        <v/>
      </c>
      <c r="BT76">
        <f t="shared" si="34"/>
        <v>2.1675885126908642E-2</v>
      </c>
      <c r="BU76">
        <f t="shared" si="35"/>
        <v>9.942032100995396E-2</v>
      </c>
      <c r="BV76">
        <f t="shared" si="36"/>
        <v>0</v>
      </c>
      <c r="BW76">
        <f t="shared" si="37"/>
        <v>0</v>
      </c>
      <c r="BX76">
        <f t="shared" si="38"/>
        <v>0</v>
      </c>
      <c r="BY76">
        <f t="shared" si="39"/>
        <v>0</v>
      </c>
      <c r="BZ76">
        <f t="shared" si="40"/>
        <v>0</v>
      </c>
      <c r="CA76">
        <f t="shared" si="41"/>
        <v>0</v>
      </c>
      <c r="CD76">
        <f t="shared" si="82"/>
        <v>0.1210962061368626</v>
      </c>
      <c r="CE76">
        <f t="shared" si="82"/>
        <v>9.942032100995396E-2</v>
      </c>
      <c r="CF76">
        <f t="shared" si="78"/>
        <v>0</v>
      </c>
      <c r="CG76">
        <f t="shared" si="78"/>
        <v>0</v>
      </c>
      <c r="CH76">
        <f t="shared" si="78"/>
        <v>0</v>
      </c>
      <c r="CI76">
        <f t="shared" si="78"/>
        <v>0</v>
      </c>
      <c r="CJ76">
        <f t="shared" si="78"/>
        <v>0</v>
      </c>
      <c r="CM76">
        <f t="shared" si="76"/>
        <v>2.7161435550871231</v>
      </c>
      <c r="CN76">
        <f t="shared" si="76"/>
        <v>2.7316075388954006</v>
      </c>
      <c r="CO76" t="str">
        <f t="shared" si="76"/>
        <v/>
      </c>
      <c r="CP76" t="str">
        <f t="shared" si="76"/>
        <v/>
      </c>
      <c r="CQ76" t="str">
        <f t="shared" si="76"/>
        <v/>
      </c>
      <c r="CR76" t="str">
        <f t="shared" si="76"/>
        <v/>
      </c>
      <c r="CS76" t="str">
        <f t="shared" si="76"/>
        <v/>
      </c>
      <c r="CV76">
        <f t="shared" si="83"/>
        <v>2.7161435550871231</v>
      </c>
      <c r="CW76" t="str">
        <f t="shared" si="83"/>
        <v/>
      </c>
      <c r="CX76" t="str">
        <f t="shared" si="79"/>
        <v/>
      </c>
      <c r="CY76" t="str">
        <f t="shared" si="79"/>
        <v/>
      </c>
      <c r="CZ76" t="str">
        <f t="shared" si="79"/>
        <v/>
      </c>
      <c r="DA76" t="str">
        <f t="shared" si="79"/>
        <v/>
      </c>
      <c r="DB76" t="str">
        <f t="shared" si="79"/>
        <v/>
      </c>
      <c r="DD76">
        <f t="shared" si="45"/>
        <v>2.7161435550871231</v>
      </c>
      <c r="DJ76">
        <f t="shared" si="46"/>
        <v>0.32041429214382278</v>
      </c>
      <c r="DK76">
        <f t="shared" si="47"/>
        <v>6.468005234129412E-2</v>
      </c>
      <c r="DL76" t="str">
        <f t="shared" si="48"/>
        <v/>
      </c>
      <c r="DM76" t="str">
        <f t="shared" si="49"/>
        <v/>
      </c>
      <c r="DN76" t="str">
        <f t="shared" si="50"/>
        <v/>
      </c>
      <c r="DO76" t="str">
        <f t="shared" si="51"/>
        <v/>
      </c>
      <c r="DP76" t="str">
        <f t="shared" si="52"/>
        <v/>
      </c>
      <c r="DQ76" t="str">
        <f t="shared" si="53"/>
        <v/>
      </c>
      <c r="DR76" t="str">
        <f t="shared" si="54"/>
        <v/>
      </c>
      <c r="DV76">
        <f t="shared" si="84"/>
        <v>0.11045577217443187</v>
      </c>
      <c r="DW76">
        <f t="shared" si="84"/>
        <v>6.468005234129412E-2</v>
      </c>
      <c r="DX76" t="str">
        <f t="shared" si="80"/>
        <v/>
      </c>
      <c r="DY76" t="str">
        <f t="shared" si="80"/>
        <v/>
      </c>
      <c r="DZ76" t="str">
        <f t="shared" si="80"/>
        <v/>
      </c>
      <c r="EA76" t="str">
        <f t="shared" si="80"/>
        <v/>
      </c>
      <c r="EB76" t="str">
        <f t="shared" si="80"/>
        <v/>
      </c>
      <c r="EF76">
        <f t="shared" si="85"/>
        <v>0.11045577217443187</v>
      </c>
      <c r="EG76" t="str">
        <f t="shared" si="85"/>
        <v/>
      </c>
      <c r="EH76" t="str">
        <f t="shared" si="81"/>
        <v/>
      </c>
      <c r="EI76" t="str">
        <f t="shared" si="81"/>
        <v/>
      </c>
      <c r="EJ76" t="str">
        <f t="shared" si="81"/>
        <v/>
      </c>
      <c r="EK76" t="str">
        <f t="shared" si="81"/>
        <v/>
      </c>
      <c r="EL76" t="str">
        <f t="shared" si="81"/>
        <v/>
      </c>
      <c r="EN76">
        <f t="shared" si="71"/>
        <v>0.11045577217443187</v>
      </c>
      <c r="EP76">
        <f t="shared" si="57"/>
        <v>2.6258925760708833</v>
      </c>
      <c r="EQ76">
        <f t="shared" si="58"/>
        <v>2.7400136330638651</v>
      </c>
      <c r="ER76">
        <f t="shared" si="59"/>
        <v>2.8169703579696819</v>
      </c>
      <c r="ES76">
        <v>-0.81707797826731465</v>
      </c>
      <c r="ET76">
        <v>0.2161053017586656</v>
      </c>
      <c r="EU76">
        <v>0.91282511450223791</v>
      </c>
      <c r="EW76">
        <f t="shared" ca="1" si="77"/>
        <v>0.11591206634901685</v>
      </c>
      <c r="EX76">
        <f t="shared" ca="1" si="77"/>
        <v>0.90471399756871007</v>
      </c>
      <c r="EY76">
        <f t="shared" ca="1" si="77"/>
        <v>0.48742537490693028</v>
      </c>
      <c r="EZ76">
        <f t="shared" ca="1" si="72"/>
        <v>2</v>
      </c>
      <c r="FA76">
        <f t="shared" ca="1" si="72"/>
        <v>2</v>
      </c>
      <c r="FB76">
        <f t="shared" ca="1" si="72"/>
        <v>2</v>
      </c>
    </row>
    <row r="77" spans="1:158">
      <c r="A77">
        <v>57</v>
      </c>
      <c r="B77">
        <f t="shared" si="61"/>
        <v>18.4765625</v>
      </c>
      <c r="C77" s="5">
        <f t="shared" si="62"/>
        <v>0.12092937964470721</v>
      </c>
      <c r="D77">
        <f t="shared" si="63"/>
        <v>2.7533354240629349</v>
      </c>
      <c r="E77">
        <f t="shared" si="64"/>
        <v>0.11662041885291792</v>
      </c>
      <c r="H77">
        <v>0</v>
      </c>
      <c r="I77" s="5">
        <v>1.1615E-2</v>
      </c>
      <c r="J77">
        <v>0</v>
      </c>
      <c r="K77" s="5">
        <v>6.0682960000000001</v>
      </c>
      <c r="L77">
        <v>0</v>
      </c>
      <c r="M77" s="5">
        <v>1.3480890000000001</v>
      </c>
      <c r="N77">
        <v>0</v>
      </c>
      <c r="O77" s="5">
        <v>8.2700999999999993</v>
      </c>
      <c r="P77">
        <v>0</v>
      </c>
      <c r="Q77" s="5">
        <v>2.093283</v>
      </c>
      <c r="R77">
        <v>0</v>
      </c>
      <c r="S77" s="5">
        <v>2.7170399999999999</v>
      </c>
      <c r="T77">
        <v>0</v>
      </c>
      <c r="U77" s="5">
        <v>1.3480890000000001</v>
      </c>
      <c r="V77">
        <v>0</v>
      </c>
      <c r="W77" s="5">
        <v>3.6678350000000002</v>
      </c>
      <c r="X77">
        <v>0</v>
      </c>
      <c r="Y77" s="5">
        <v>2.6071900000000001</v>
      </c>
      <c r="Z77">
        <v>0</v>
      </c>
      <c r="AA77">
        <v>0</v>
      </c>
      <c r="AB77">
        <v>7.3854899999999999</v>
      </c>
      <c r="AC77">
        <v>0</v>
      </c>
      <c r="AD77">
        <v>4.0649199999999999</v>
      </c>
      <c r="AE77">
        <v>0</v>
      </c>
      <c r="AF77">
        <v>3.3521200000000002</v>
      </c>
      <c r="AG77">
        <v>0</v>
      </c>
      <c r="AJ77">
        <f t="shared" si="7"/>
        <v>-1.1615E-2</v>
      </c>
      <c r="AK77">
        <f t="shared" si="8"/>
        <v>6.0566810000000002</v>
      </c>
      <c r="AL77">
        <f t="shared" si="9"/>
        <v>1.3364740000000002</v>
      </c>
      <c r="AM77">
        <f t="shared" si="10"/>
        <v>8.2584849999999985</v>
      </c>
      <c r="AN77">
        <f t="shared" si="11"/>
        <v>2.0816680000000001</v>
      </c>
      <c r="AO77">
        <f t="shared" si="12"/>
        <v>2.705425</v>
      </c>
      <c r="AP77">
        <f t="shared" si="13"/>
        <v>1.3364740000000002</v>
      </c>
      <c r="AQ77">
        <f t="shared" si="14"/>
        <v>3.6562200000000002</v>
      </c>
      <c r="AR77">
        <f t="shared" si="73"/>
        <v>2.5955750000000002</v>
      </c>
      <c r="AS77">
        <f t="shared" si="74"/>
        <v>-1.1615E-2</v>
      </c>
      <c r="AT77">
        <f t="shared" si="75"/>
        <v>7.373875</v>
      </c>
      <c r="AU77">
        <f t="shared" si="65"/>
        <v>4.0533049999999999</v>
      </c>
      <c r="AV77">
        <f t="shared" si="66"/>
        <v>3.3405050000000003</v>
      </c>
      <c r="AZ77">
        <f t="shared" si="18"/>
        <v>6.0566810000000002</v>
      </c>
      <c r="BA77">
        <f t="shared" si="19"/>
        <v>1.3364740000000002</v>
      </c>
      <c r="BB77" t="str">
        <f t="shared" si="20"/>
        <v/>
      </c>
      <c r="BC77" t="str">
        <f t="shared" si="21"/>
        <v/>
      </c>
      <c r="BD77" t="str">
        <f t="shared" si="22"/>
        <v/>
      </c>
      <c r="BE77" t="str">
        <f t="shared" si="23"/>
        <v/>
      </c>
      <c r="BF77" t="str">
        <f t="shared" si="24"/>
        <v/>
      </c>
      <c r="BG77" t="str">
        <f t="shared" si="25"/>
        <v/>
      </c>
      <c r="BJ77">
        <f t="shared" si="26"/>
        <v>2.6986747198689418</v>
      </c>
      <c r="BK77">
        <f t="shared" si="27"/>
        <v>2.7643795091981307</v>
      </c>
      <c r="BL77" t="str">
        <f t="shared" si="28"/>
        <v/>
      </c>
      <c r="BM77" t="str">
        <f t="shared" si="29"/>
        <v/>
      </c>
      <c r="BN77" t="str">
        <f t="shared" si="30"/>
        <v/>
      </c>
      <c r="BO77" t="str">
        <f t="shared" si="31"/>
        <v/>
      </c>
      <c r="BP77" t="str">
        <f t="shared" si="32"/>
        <v/>
      </c>
      <c r="BQ77" t="str">
        <f t="shared" si="33"/>
        <v/>
      </c>
      <c r="BT77">
        <f t="shared" si="34"/>
        <v>1.933096157783816E-2</v>
      </c>
      <c r="BU77">
        <f t="shared" si="35"/>
        <v>9.5675102071084206E-2</v>
      </c>
      <c r="BV77">
        <f t="shared" si="36"/>
        <v>0</v>
      </c>
      <c r="BW77">
        <f t="shared" si="37"/>
        <v>0</v>
      </c>
      <c r="BX77">
        <f t="shared" si="38"/>
        <v>0</v>
      </c>
      <c r="BY77">
        <f t="shared" si="39"/>
        <v>0</v>
      </c>
      <c r="BZ77">
        <f t="shared" si="40"/>
        <v>0</v>
      </c>
      <c r="CA77">
        <f t="shared" si="41"/>
        <v>0</v>
      </c>
      <c r="CD77">
        <f t="shared" si="82"/>
        <v>0.11500606364892237</v>
      </c>
      <c r="CE77">
        <f t="shared" si="82"/>
        <v>9.5675102071084206E-2</v>
      </c>
      <c r="CF77">
        <f t="shared" si="78"/>
        <v>0</v>
      </c>
      <c r="CG77">
        <f t="shared" si="78"/>
        <v>0</v>
      </c>
      <c r="CH77">
        <f t="shared" si="78"/>
        <v>0</v>
      </c>
      <c r="CI77">
        <f t="shared" si="78"/>
        <v>0</v>
      </c>
      <c r="CJ77">
        <f t="shared" si="78"/>
        <v>0</v>
      </c>
      <c r="CM77">
        <f t="shared" si="76"/>
        <v>2.7533354240629349</v>
      </c>
      <c r="CN77">
        <f t="shared" si="76"/>
        <v>2.7643795091981307</v>
      </c>
      <c r="CO77" t="str">
        <f t="shared" si="76"/>
        <v/>
      </c>
      <c r="CP77" t="str">
        <f t="shared" si="76"/>
        <v/>
      </c>
      <c r="CQ77" t="str">
        <f t="shared" si="76"/>
        <v/>
      </c>
      <c r="CR77" t="str">
        <f t="shared" si="76"/>
        <v/>
      </c>
      <c r="CS77" t="str">
        <f t="shared" si="76"/>
        <v/>
      </c>
      <c r="CV77">
        <f t="shared" si="83"/>
        <v>2.7533354240629349</v>
      </c>
      <c r="CW77" t="str">
        <f t="shared" si="83"/>
        <v/>
      </c>
      <c r="CX77" t="str">
        <f t="shared" si="79"/>
        <v/>
      </c>
      <c r="CY77" t="str">
        <f t="shared" si="79"/>
        <v/>
      </c>
      <c r="CZ77" t="str">
        <f t="shared" si="79"/>
        <v/>
      </c>
      <c r="DA77" t="str">
        <f t="shared" si="79"/>
        <v/>
      </c>
      <c r="DB77" t="str">
        <f t="shared" si="79"/>
        <v/>
      </c>
      <c r="DD77">
        <f t="shared" si="45"/>
        <v>2.7533354240629349</v>
      </c>
      <c r="DJ77">
        <f t="shared" si="46"/>
        <v>0.35997056682011741</v>
      </c>
      <c r="DK77">
        <f t="shared" si="47"/>
        <v>6.745201183287558E-2</v>
      </c>
      <c r="DL77" t="str">
        <f t="shared" si="48"/>
        <v/>
      </c>
      <c r="DM77" t="str">
        <f t="shared" si="49"/>
        <v/>
      </c>
      <c r="DN77" t="str">
        <f t="shared" si="50"/>
        <v/>
      </c>
      <c r="DO77" t="str">
        <f t="shared" si="51"/>
        <v/>
      </c>
      <c r="DP77" t="str">
        <f t="shared" si="52"/>
        <v/>
      </c>
      <c r="DQ77" t="str">
        <f t="shared" si="53"/>
        <v/>
      </c>
      <c r="DR77" t="str">
        <f t="shared" si="54"/>
        <v/>
      </c>
      <c r="DV77">
        <f t="shared" si="84"/>
        <v>0.11662041885291792</v>
      </c>
      <c r="DW77">
        <f t="shared" si="84"/>
        <v>6.745201183287558E-2</v>
      </c>
      <c r="DX77" t="str">
        <f t="shared" si="80"/>
        <v/>
      </c>
      <c r="DY77" t="str">
        <f t="shared" si="80"/>
        <v/>
      </c>
      <c r="DZ77" t="str">
        <f t="shared" si="80"/>
        <v/>
      </c>
      <c r="EA77" t="str">
        <f t="shared" si="80"/>
        <v/>
      </c>
      <c r="EB77" t="str">
        <f t="shared" si="80"/>
        <v/>
      </c>
      <c r="EF77">
        <f t="shared" si="85"/>
        <v>0.11662041885291792</v>
      </c>
      <c r="EG77" t="str">
        <f t="shared" si="85"/>
        <v/>
      </c>
      <c r="EH77" t="str">
        <f t="shared" si="81"/>
        <v/>
      </c>
      <c r="EI77" t="str">
        <f t="shared" si="81"/>
        <v/>
      </c>
      <c r="EJ77" t="str">
        <f t="shared" si="81"/>
        <v/>
      </c>
      <c r="EK77" t="str">
        <f t="shared" si="81"/>
        <v/>
      </c>
      <c r="EL77" t="str">
        <f t="shared" si="81"/>
        <v/>
      </c>
      <c r="EN77">
        <f t="shared" si="71"/>
        <v>0.11662041885291792</v>
      </c>
      <c r="EP77">
        <f t="shared" si="57"/>
        <v>2.6418346296611137</v>
      </c>
      <c r="EQ77">
        <f t="shared" si="58"/>
        <v>2.7805656893109165</v>
      </c>
      <c r="ER77">
        <f t="shared" si="59"/>
        <v>2.7103783069041332</v>
      </c>
      <c r="ES77">
        <v>-0.95610010235382858</v>
      </c>
      <c r="ET77">
        <v>0.23349483320176145</v>
      </c>
      <c r="EU77">
        <v>-0.36834987887480819</v>
      </c>
      <c r="EW77">
        <f t="shared" ca="1" si="77"/>
        <v>-0.14706274951470766</v>
      </c>
      <c r="EX77">
        <f t="shared" ca="1" si="77"/>
        <v>0.50761180428356611</v>
      </c>
      <c r="EY77">
        <f t="shared" ca="1" si="77"/>
        <v>3.4256093505541152E-2</v>
      </c>
      <c r="EZ77">
        <f t="shared" ca="1" si="72"/>
        <v>1</v>
      </c>
      <c r="FA77">
        <f t="shared" ca="1" si="72"/>
        <v>2</v>
      </c>
      <c r="FB77">
        <f t="shared" ca="1" si="72"/>
        <v>2</v>
      </c>
    </row>
    <row r="78" spans="1:158">
      <c r="A78">
        <v>58</v>
      </c>
      <c r="B78">
        <f t="shared" si="61"/>
        <v>18.6796875</v>
      </c>
      <c r="C78" s="5">
        <f t="shared" si="62"/>
        <v>0.12092937964470721</v>
      </c>
      <c r="D78">
        <f t="shared" si="63"/>
        <v>2.7943674541512769</v>
      </c>
      <c r="E78">
        <f t="shared" si="64"/>
        <v>0.1240835714619121</v>
      </c>
      <c r="H78" s="1">
        <v>0</v>
      </c>
      <c r="I78" s="5">
        <v>1.1436999999999999E-2</v>
      </c>
      <c r="J78">
        <v>0</v>
      </c>
      <c r="K78" s="5">
        <v>6.0670219999999997</v>
      </c>
      <c r="L78">
        <v>0</v>
      </c>
      <c r="M78" s="5">
        <v>1.3444940000000001</v>
      </c>
      <c r="N78">
        <v>0</v>
      </c>
      <c r="O78" s="5">
        <v>8.2725390000000001</v>
      </c>
      <c r="P78">
        <v>0</v>
      </c>
      <c r="Q78" s="5">
        <v>2.0929530000000001</v>
      </c>
      <c r="R78">
        <v>0</v>
      </c>
      <c r="S78" s="5">
        <v>2.71706</v>
      </c>
      <c r="T78">
        <v>0</v>
      </c>
      <c r="U78" s="5">
        <v>1.3444940000000001</v>
      </c>
      <c r="V78">
        <v>0</v>
      </c>
      <c r="W78" s="5">
        <v>3.66065</v>
      </c>
      <c r="X78">
        <v>0</v>
      </c>
      <c r="Y78" s="5">
        <v>2.6068699999999998</v>
      </c>
      <c r="Z78">
        <v>0</v>
      </c>
      <c r="AA78">
        <v>0</v>
      </c>
      <c r="AB78">
        <v>7.3839300000000003</v>
      </c>
      <c r="AC78">
        <v>0</v>
      </c>
      <c r="AD78">
        <v>4.0609500000000001</v>
      </c>
      <c r="AE78">
        <v>0</v>
      </c>
      <c r="AF78">
        <v>3.3508599999999999</v>
      </c>
      <c r="AG78">
        <v>0</v>
      </c>
      <c r="AJ78">
        <f t="shared" si="7"/>
        <v>-1.1436999999999999E-2</v>
      </c>
      <c r="AK78">
        <f t="shared" si="8"/>
        <v>6.0555849999999998</v>
      </c>
      <c r="AL78">
        <f t="shared" si="9"/>
        <v>1.3330570000000002</v>
      </c>
      <c r="AM78">
        <f t="shared" si="10"/>
        <v>8.2611019999999993</v>
      </c>
      <c r="AN78">
        <f t="shared" si="11"/>
        <v>2.0815160000000001</v>
      </c>
      <c r="AO78">
        <f t="shared" si="12"/>
        <v>2.7056230000000001</v>
      </c>
      <c r="AP78">
        <f t="shared" si="13"/>
        <v>1.3330570000000002</v>
      </c>
      <c r="AQ78">
        <f t="shared" si="14"/>
        <v>3.649213</v>
      </c>
      <c r="AR78">
        <f t="shared" si="73"/>
        <v>2.5954329999999999</v>
      </c>
      <c r="AS78">
        <f t="shared" si="74"/>
        <v>-1.1436999999999999E-2</v>
      </c>
      <c r="AT78">
        <f t="shared" si="75"/>
        <v>7.3724930000000004</v>
      </c>
      <c r="AU78">
        <f t="shared" si="65"/>
        <v>4.0495130000000001</v>
      </c>
      <c r="AV78">
        <f t="shared" si="66"/>
        <v>3.339423</v>
      </c>
      <c r="AZ78">
        <f t="shared" si="18"/>
        <v>6.0555849999999998</v>
      </c>
      <c r="BA78">
        <f t="shared" si="19"/>
        <v>1.3330570000000002</v>
      </c>
      <c r="BB78" t="str">
        <f t="shared" si="20"/>
        <v/>
      </c>
      <c r="BC78" t="str">
        <f t="shared" si="21"/>
        <v/>
      </c>
      <c r="BD78" t="str">
        <f t="shared" si="22"/>
        <v/>
      </c>
      <c r="BE78" t="str">
        <f t="shared" si="23"/>
        <v/>
      </c>
      <c r="BF78" t="str">
        <f t="shared" si="24"/>
        <v/>
      </c>
      <c r="BG78" t="str">
        <f t="shared" si="25"/>
        <v/>
      </c>
      <c r="BJ78">
        <f t="shared" si="26"/>
        <v>2.7591506387919766</v>
      </c>
      <c r="BK78">
        <f t="shared" si="27"/>
        <v>2.8009001579682788</v>
      </c>
      <c r="BL78" t="str">
        <f t="shared" si="28"/>
        <v/>
      </c>
      <c r="BM78" t="str">
        <f t="shared" si="29"/>
        <v/>
      </c>
      <c r="BN78" t="str">
        <f t="shared" si="30"/>
        <v/>
      </c>
      <c r="BO78" t="str">
        <f t="shared" si="31"/>
        <v/>
      </c>
      <c r="BP78" t="str">
        <f t="shared" si="32"/>
        <v/>
      </c>
      <c r="BQ78" t="str">
        <f t="shared" si="33"/>
        <v/>
      </c>
      <c r="BT78">
        <f t="shared" si="34"/>
        <v>1.6962936422960543E-2</v>
      </c>
      <c r="BU78">
        <f t="shared" si="35"/>
        <v>9.14446172202385E-2</v>
      </c>
      <c r="BV78">
        <f t="shared" si="36"/>
        <v>0</v>
      </c>
      <c r="BW78">
        <f t="shared" si="37"/>
        <v>0</v>
      </c>
      <c r="BX78">
        <f t="shared" si="38"/>
        <v>0</v>
      </c>
      <c r="BY78">
        <f t="shared" si="39"/>
        <v>0</v>
      </c>
      <c r="BZ78">
        <f t="shared" si="40"/>
        <v>0</v>
      </c>
      <c r="CA78">
        <f t="shared" si="41"/>
        <v>0</v>
      </c>
      <c r="CD78">
        <f t="shared" si="82"/>
        <v>0.10840755364319904</v>
      </c>
      <c r="CE78">
        <f t="shared" si="82"/>
        <v>9.14446172202385E-2</v>
      </c>
      <c r="CF78">
        <f t="shared" si="78"/>
        <v>0</v>
      </c>
      <c r="CG78">
        <f t="shared" si="78"/>
        <v>0</v>
      </c>
      <c r="CH78">
        <f t="shared" si="78"/>
        <v>0</v>
      </c>
      <c r="CI78">
        <f t="shared" si="78"/>
        <v>0</v>
      </c>
      <c r="CJ78">
        <f t="shared" si="78"/>
        <v>0</v>
      </c>
      <c r="CM78">
        <f t="shared" si="76"/>
        <v>2.7943674541512769</v>
      </c>
      <c r="CN78">
        <f t="shared" si="76"/>
        <v>2.8009001579682788</v>
      </c>
      <c r="CO78" t="str">
        <f t="shared" si="76"/>
        <v/>
      </c>
      <c r="CP78" t="str">
        <f t="shared" si="76"/>
        <v/>
      </c>
      <c r="CQ78" t="str">
        <f t="shared" si="76"/>
        <v/>
      </c>
      <c r="CR78" t="str">
        <f t="shared" si="76"/>
        <v/>
      </c>
      <c r="CS78" t="str">
        <f t="shared" si="76"/>
        <v/>
      </c>
      <c r="CV78">
        <f t="shared" si="83"/>
        <v>2.7943674541512769</v>
      </c>
      <c r="CW78" t="str">
        <f t="shared" si="83"/>
        <v/>
      </c>
      <c r="CX78" t="str">
        <f t="shared" si="79"/>
        <v/>
      </c>
      <c r="CY78" t="str">
        <f t="shared" si="79"/>
        <v/>
      </c>
      <c r="CZ78" t="str">
        <f t="shared" si="79"/>
        <v/>
      </c>
      <c r="DA78" t="str">
        <f t="shared" si="79"/>
        <v/>
      </c>
      <c r="DB78" t="str">
        <f t="shared" si="79"/>
        <v/>
      </c>
      <c r="DD78">
        <f t="shared" si="45"/>
        <v>2.7943674541512769</v>
      </c>
      <c r="DJ78">
        <f t="shared" si="46"/>
        <v>0.41101737628922913</v>
      </c>
      <c r="DK78">
        <f t="shared" si="47"/>
        <v>7.0857476401975289E-2</v>
      </c>
      <c r="DL78" t="str">
        <f t="shared" si="48"/>
        <v/>
      </c>
      <c r="DM78" t="str">
        <f t="shared" si="49"/>
        <v/>
      </c>
      <c r="DN78" t="str">
        <f t="shared" si="50"/>
        <v/>
      </c>
      <c r="DO78" t="str">
        <f t="shared" si="51"/>
        <v/>
      </c>
      <c r="DP78" t="str">
        <f t="shared" si="52"/>
        <v/>
      </c>
      <c r="DQ78" t="str">
        <f t="shared" si="53"/>
        <v/>
      </c>
      <c r="DR78" t="str">
        <f t="shared" si="54"/>
        <v/>
      </c>
      <c r="DV78">
        <f t="shared" si="84"/>
        <v>0.1240835714619121</v>
      </c>
      <c r="DW78">
        <f t="shared" si="84"/>
        <v>7.0857476401975289E-2</v>
      </c>
      <c r="DX78" t="str">
        <f t="shared" si="80"/>
        <v/>
      </c>
      <c r="DY78" t="str">
        <f t="shared" si="80"/>
        <v/>
      </c>
      <c r="DZ78" t="str">
        <f t="shared" si="80"/>
        <v/>
      </c>
      <c r="EA78" t="str">
        <f t="shared" si="80"/>
        <v/>
      </c>
      <c r="EB78" t="str">
        <f t="shared" si="80"/>
        <v/>
      </c>
      <c r="EF78">
        <f t="shared" si="85"/>
        <v>0.1240835714619121</v>
      </c>
      <c r="EG78" t="str">
        <f t="shared" si="85"/>
        <v/>
      </c>
      <c r="EH78" t="str">
        <f t="shared" si="81"/>
        <v/>
      </c>
      <c r="EI78" t="str">
        <f t="shared" si="81"/>
        <v/>
      </c>
      <c r="EJ78" t="str">
        <f t="shared" si="81"/>
        <v/>
      </c>
      <c r="EK78" t="str">
        <f t="shared" si="81"/>
        <v/>
      </c>
      <c r="EL78" t="str">
        <f t="shared" si="81"/>
        <v/>
      </c>
      <c r="EN78">
        <f t="shared" si="71"/>
        <v>0.1240835714619121</v>
      </c>
      <c r="EP78">
        <f t="shared" si="57"/>
        <v>2.6835478606263505</v>
      </c>
      <c r="EQ78">
        <f t="shared" si="58"/>
        <v>2.7154618456034592</v>
      </c>
      <c r="ER78">
        <f t="shared" si="59"/>
        <v>2.8809366774600673</v>
      </c>
      <c r="ES78">
        <v>-0.89310447966065143</v>
      </c>
      <c r="ET78">
        <v>-0.63590697477657521</v>
      </c>
      <c r="EU78">
        <v>0.69766869448437063</v>
      </c>
      <c r="EW78">
        <f t="shared" ca="1" si="77"/>
        <v>-0.19057610500568911</v>
      </c>
      <c r="EX78">
        <f t="shared" ca="1" si="77"/>
        <v>0.63212210162090354</v>
      </c>
      <c r="EY78">
        <f t="shared" ca="1" si="77"/>
        <v>-0.29663796808503906</v>
      </c>
      <c r="EZ78">
        <f t="shared" ca="1" si="72"/>
        <v>1</v>
      </c>
      <c r="FA78">
        <f t="shared" ca="1" si="72"/>
        <v>2</v>
      </c>
      <c r="FB78">
        <f t="shared" ca="1" si="72"/>
        <v>1</v>
      </c>
    </row>
    <row r="79" spans="1:158">
      <c r="A79">
        <v>59</v>
      </c>
      <c r="B79">
        <f t="shared" si="61"/>
        <v>18.8828125</v>
      </c>
      <c r="C79" s="5">
        <f t="shared" si="62"/>
        <v>0.12092937964470721</v>
      </c>
      <c r="D79">
        <f t="shared" si="63"/>
        <v>2.8537854338267672</v>
      </c>
      <c r="E79">
        <f t="shared" si="64"/>
        <v>0.13608618604847175</v>
      </c>
      <c r="H79">
        <v>0</v>
      </c>
      <c r="I79" s="5">
        <v>1.2565E-2</v>
      </c>
      <c r="J79">
        <v>0</v>
      </c>
      <c r="K79" s="5">
        <v>6.0669230000000001</v>
      </c>
      <c r="L79">
        <v>0</v>
      </c>
      <c r="M79" s="5">
        <v>1.3407210000000001</v>
      </c>
      <c r="N79">
        <v>0</v>
      </c>
      <c r="O79" s="5">
        <v>8.2761820000000004</v>
      </c>
      <c r="P79">
        <v>0</v>
      </c>
      <c r="Q79" s="5">
        <v>2.093242</v>
      </c>
      <c r="R79">
        <v>0</v>
      </c>
      <c r="S79" s="5">
        <v>2.7173600000000002</v>
      </c>
      <c r="T79">
        <v>0</v>
      </c>
      <c r="U79" s="5">
        <v>1.3407210000000001</v>
      </c>
      <c r="V79">
        <v>0</v>
      </c>
      <c r="W79" s="5">
        <v>3.653467</v>
      </c>
      <c r="X79">
        <v>0</v>
      </c>
      <c r="Y79" s="5">
        <v>2.6025999999999998</v>
      </c>
      <c r="Z79">
        <v>0</v>
      </c>
      <c r="AA79">
        <v>0</v>
      </c>
      <c r="AB79">
        <v>7.3821300000000001</v>
      </c>
      <c r="AC79">
        <v>0</v>
      </c>
      <c r="AD79">
        <v>4.0570000000000004</v>
      </c>
      <c r="AE79">
        <v>0</v>
      </c>
      <c r="AF79">
        <v>3.3495300000000001</v>
      </c>
      <c r="AG79">
        <v>0</v>
      </c>
      <c r="AJ79">
        <f t="shared" si="7"/>
        <v>-1.2565E-2</v>
      </c>
      <c r="AK79">
        <f t="shared" si="8"/>
        <v>6.0543579999999997</v>
      </c>
      <c r="AL79">
        <f t="shared" si="9"/>
        <v>1.3281560000000001</v>
      </c>
      <c r="AM79">
        <f t="shared" si="10"/>
        <v>8.263617</v>
      </c>
      <c r="AN79">
        <f t="shared" si="11"/>
        <v>2.0806770000000001</v>
      </c>
      <c r="AO79">
        <f t="shared" si="12"/>
        <v>2.7047950000000003</v>
      </c>
      <c r="AP79">
        <f t="shared" si="13"/>
        <v>1.3281560000000001</v>
      </c>
      <c r="AQ79">
        <f t="shared" si="14"/>
        <v>3.6409020000000001</v>
      </c>
      <c r="AR79">
        <f t="shared" si="73"/>
        <v>2.5900349999999999</v>
      </c>
      <c r="AS79">
        <f t="shared" si="74"/>
        <v>-1.2565E-2</v>
      </c>
      <c r="AT79">
        <f t="shared" si="75"/>
        <v>7.3695649999999997</v>
      </c>
      <c r="AU79">
        <f t="shared" si="65"/>
        <v>4.044435</v>
      </c>
      <c r="AV79">
        <f t="shared" si="66"/>
        <v>3.3369650000000002</v>
      </c>
      <c r="AZ79">
        <f t="shared" si="18"/>
        <v>6.0543579999999997</v>
      </c>
      <c r="BA79">
        <f t="shared" si="19"/>
        <v>1.3281560000000001</v>
      </c>
      <c r="BB79" t="str">
        <f t="shared" si="20"/>
        <v/>
      </c>
      <c r="BC79" t="str">
        <f t="shared" si="21"/>
        <v/>
      </c>
      <c r="BD79" t="str">
        <f t="shared" si="22"/>
        <v/>
      </c>
      <c r="BE79" t="str">
        <f t="shared" si="23"/>
        <v/>
      </c>
      <c r="BF79" t="str">
        <f t="shared" si="24"/>
        <v/>
      </c>
      <c r="BG79" t="str">
        <f t="shared" si="25"/>
        <v/>
      </c>
      <c r="BJ79">
        <f t="shared" si="26"/>
        <v>2.8378605492832776</v>
      </c>
      <c r="BK79">
        <f t="shared" si="27"/>
        <v>2.8564631832245628</v>
      </c>
      <c r="BL79" t="str">
        <f t="shared" si="28"/>
        <v/>
      </c>
      <c r="BM79" t="str">
        <f t="shared" si="29"/>
        <v/>
      </c>
      <c r="BN79" t="str">
        <f t="shared" si="30"/>
        <v/>
      </c>
      <c r="BO79" t="str">
        <f t="shared" si="31"/>
        <v/>
      </c>
      <c r="BP79" t="str">
        <f t="shared" si="32"/>
        <v/>
      </c>
      <c r="BQ79" t="str">
        <f t="shared" si="33"/>
        <v/>
      </c>
      <c r="BT79">
        <f t="shared" si="34"/>
        <v>1.428699266483706E-2</v>
      </c>
      <c r="BU79">
        <f t="shared" si="35"/>
        <v>8.4966393363228129E-2</v>
      </c>
      <c r="BV79">
        <f t="shared" si="36"/>
        <v>0</v>
      </c>
      <c r="BW79">
        <f t="shared" si="37"/>
        <v>0</v>
      </c>
      <c r="BX79">
        <f t="shared" si="38"/>
        <v>0</v>
      </c>
      <c r="BY79">
        <f t="shared" si="39"/>
        <v>0</v>
      </c>
      <c r="BZ79">
        <f t="shared" si="40"/>
        <v>0</v>
      </c>
      <c r="CA79">
        <f t="shared" si="41"/>
        <v>0</v>
      </c>
      <c r="CD79">
        <f t="shared" si="82"/>
        <v>9.9253386028065188E-2</v>
      </c>
      <c r="CE79">
        <f t="shared" si="82"/>
        <v>8.4966393363228129E-2</v>
      </c>
      <c r="CF79">
        <f t="shared" si="78"/>
        <v>0</v>
      </c>
      <c r="CG79">
        <f t="shared" si="78"/>
        <v>0</v>
      </c>
      <c r="CH79">
        <f t="shared" si="78"/>
        <v>0</v>
      </c>
      <c r="CI79">
        <f t="shared" si="78"/>
        <v>0</v>
      </c>
      <c r="CJ79">
        <f t="shared" si="78"/>
        <v>0</v>
      </c>
      <c r="CM79">
        <f t="shared" si="76"/>
        <v>2.8537854338267672</v>
      </c>
      <c r="CN79">
        <f t="shared" si="76"/>
        <v>2.8564631832245628</v>
      </c>
      <c r="CO79" t="str">
        <f t="shared" si="76"/>
        <v/>
      </c>
      <c r="CP79" t="str">
        <f t="shared" si="76"/>
        <v/>
      </c>
      <c r="CQ79" t="str">
        <f t="shared" si="76"/>
        <v/>
      </c>
      <c r="CR79" t="str">
        <f t="shared" si="76"/>
        <v/>
      </c>
      <c r="CS79" t="str">
        <f t="shared" si="76"/>
        <v/>
      </c>
      <c r="CV79">
        <f t="shared" si="83"/>
        <v>2.8537854338267672</v>
      </c>
      <c r="CW79" t="str">
        <f t="shared" si="83"/>
        <v/>
      </c>
      <c r="CX79" t="str">
        <f t="shared" si="79"/>
        <v/>
      </c>
      <c r="CY79" t="str">
        <f t="shared" si="79"/>
        <v/>
      </c>
      <c r="CZ79" t="str">
        <f t="shared" si="79"/>
        <v/>
      </c>
      <c r="DA79" t="str">
        <f t="shared" si="79"/>
        <v/>
      </c>
      <c r="DB79" t="str">
        <f t="shared" si="79"/>
        <v/>
      </c>
      <c r="DD79">
        <f t="shared" si="45"/>
        <v>2.8537854338267672</v>
      </c>
      <c r="DJ79">
        <f t="shared" si="46"/>
        <v>0.48907051660556583</v>
      </c>
      <c r="DK79">
        <f t="shared" si="47"/>
        <v>7.6732312806934627E-2</v>
      </c>
      <c r="DL79" t="str">
        <f t="shared" si="48"/>
        <v/>
      </c>
      <c r="DM79" t="str">
        <f t="shared" si="49"/>
        <v/>
      </c>
      <c r="DN79" t="str">
        <f t="shared" si="50"/>
        <v/>
      </c>
      <c r="DO79" t="str">
        <f t="shared" si="51"/>
        <v/>
      </c>
      <c r="DP79" t="str">
        <f t="shared" si="52"/>
        <v/>
      </c>
      <c r="DQ79" t="str">
        <f t="shared" si="53"/>
        <v/>
      </c>
      <c r="DR79" t="str">
        <f t="shared" si="54"/>
        <v/>
      </c>
      <c r="DV79">
        <f t="shared" si="84"/>
        <v>0.13608618604847175</v>
      </c>
      <c r="DW79">
        <f t="shared" si="84"/>
        <v>7.6732312806934627E-2</v>
      </c>
      <c r="DX79" t="str">
        <f t="shared" si="80"/>
        <v/>
      </c>
      <c r="DY79" t="str">
        <f t="shared" si="80"/>
        <v/>
      </c>
      <c r="DZ79" t="str">
        <f t="shared" si="80"/>
        <v/>
      </c>
      <c r="EA79" t="str">
        <f t="shared" si="80"/>
        <v/>
      </c>
      <c r="EB79" t="str">
        <f t="shared" si="80"/>
        <v/>
      </c>
      <c r="EF79">
        <f t="shared" si="85"/>
        <v>0.13608618604847175</v>
      </c>
      <c r="EG79" t="str">
        <f t="shared" si="85"/>
        <v/>
      </c>
      <c r="EH79" t="str">
        <f t="shared" si="81"/>
        <v/>
      </c>
      <c r="EI79" t="str">
        <f t="shared" si="81"/>
        <v/>
      </c>
      <c r="EJ79" t="str">
        <f t="shared" si="81"/>
        <v/>
      </c>
      <c r="EK79" t="str">
        <f t="shared" si="81"/>
        <v/>
      </c>
      <c r="EL79" t="str">
        <f t="shared" si="81"/>
        <v/>
      </c>
      <c r="EN79">
        <f t="shared" si="71"/>
        <v>0.13608618604847175</v>
      </c>
      <c r="EP79">
        <f t="shared" si="57"/>
        <v>2.8123207063744418</v>
      </c>
      <c r="EQ79">
        <f t="shared" si="58"/>
        <v>2.9364744137863243</v>
      </c>
      <c r="ER79">
        <f t="shared" si="59"/>
        <v>2.9470012494080406</v>
      </c>
      <c r="ES79">
        <v>-0.30469461049893942</v>
      </c>
      <c r="ET79">
        <v>0.60762214270671588</v>
      </c>
      <c r="EU79">
        <v>0.68497632484219717</v>
      </c>
      <c r="EW79">
        <f t="shared" ca="1" si="77"/>
        <v>-0.95276732871936876</v>
      </c>
      <c r="EX79">
        <f t="shared" ca="1" si="77"/>
        <v>0.56354741372765982</v>
      </c>
      <c r="EY79">
        <f t="shared" ca="1" si="77"/>
        <v>0.29186530012044354</v>
      </c>
      <c r="EZ79">
        <f t="shared" ca="1" si="72"/>
        <v>1</v>
      </c>
      <c r="FA79">
        <f t="shared" ca="1" si="72"/>
        <v>2</v>
      </c>
      <c r="FB79">
        <f t="shared" ca="1" si="72"/>
        <v>2</v>
      </c>
    </row>
    <row r="80" spans="1:158">
      <c r="A80">
        <v>60</v>
      </c>
      <c r="B80">
        <f t="shared" si="61"/>
        <v>19.0859375</v>
      </c>
      <c r="C80" s="5">
        <f t="shared" si="62"/>
        <v>0.12092937964470721</v>
      </c>
      <c r="D80">
        <f t="shared" si="63"/>
        <v>2.8879540093256222</v>
      </c>
      <c r="E80">
        <f t="shared" si="64"/>
        <v>0.1429388877073148</v>
      </c>
      <c r="H80">
        <v>0</v>
      </c>
      <c r="I80" s="5">
        <v>1.2614E-2</v>
      </c>
      <c r="J80">
        <v>0</v>
      </c>
      <c r="K80" s="5">
        <v>6.0672170000000003</v>
      </c>
      <c r="L80">
        <v>0</v>
      </c>
      <c r="M80" s="5">
        <v>1.337151</v>
      </c>
      <c r="N80">
        <v>0</v>
      </c>
      <c r="O80" s="5">
        <v>8.2806359999999994</v>
      </c>
      <c r="P80">
        <v>0</v>
      </c>
      <c r="Q80" s="5">
        <v>2.0934680000000001</v>
      </c>
      <c r="R80">
        <v>0</v>
      </c>
      <c r="S80" s="5">
        <v>2.7181299999999999</v>
      </c>
      <c r="T80">
        <v>0</v>
      </c>
      <c r="U80" s="5">
        <v>1.337151</v>
      </c>
      <c r="V80">
        <v>0</v>
      </c>
      <c r="W80" s="5">
        <v>3.6486689999999999</v>
      </c>
      <c r="X80">
        <v>0</v>
      </c>
      <c r="Y80" s="5">
        <v>2.6086</v>
      </c>
      <c r="Z80">
        <v>0</v>
      </c>
      <c r="AA80">
        <v>0</v>
      </c>
      <c r="AB80">
        <v>7.3834200000000001</v>
      </c>
      <c r="AC80">
        <v>0</v>
      </c>
      <c r="AD80">
        <v>4.0545299999999997</v>
      </c>
      <c r="AE80">
        <v>0</v>
      </c>
      <c r="AF80">
        <v>3.3490099999999998</v>
      </c>
      <c r="AG80">
        <v>0</v>
      </c>
      <c r="AJ80">
        <f t="shared" si="7"/>
        <v>-1.2614E-2</v>
      </c>
      <c r="AK80">
        <f t="shared" si="8"/>
        <v>6.0546030000000002</v>
      </c>
      <c r="AL80">
        <f t="shared" si="9"/>
        <v>1.3245370000000001</v>
      </c>
      <c r="AM80">
        <f t="shared" si="10"/>
        <v>8.2680220000000002</v>
      </c>
      <c r="AN80">
        <f t="shared" si="11"/>
        <v>2.080854</v>
      </c>
      <c r="AO80">
        <f t="shared" si="12"/>
        <v>2.7055159999999998</v>
      </c>
      <c r="AP80">
        <f t="shared" si="13"/>
        <v>1.3245370000000001</v>
      </c>
      <c r="AQ80">
        <f t="shared" si="14"/>
        <v>3.6360549999999998</v>
      </c>
      <c r="AR80">
        <f t="shared" si="73"/>
        <v>2.5959859999999999</v>
      </c>
      <c r="AS80">
        <f t="shared" si="74"/>
        <v>-1.2614E-2</v>
      </c>
      <c r="AT80">
        <f t="shared" si="75"/>
        <v>7.370806</v>
      </c>
      <c r="AU80">
        <f t="shared" si="65"/>
        <v>4.0419159999999996</v>
      </c>
      <c r="AV80">
        <f t="shared" si="66"/>
        <v>3.3363959999999997</v>
      </c>
      <c r="AZ80">
        <f t="shared" si="18"/>
        <v>6.0546030000000002</v>
      </c>
      <c r="BA80">
        <f t="shared" si="19"/>
        <v>1.3245370000000001</v>
      </c>
      <c r="BB80" t="str">
        <f t="shared" si="20"/>
        <v/>
      </c>
      <c r="BC80" t="str">
        <f t="shared" si="21"/>
        <v/>
      </c>
      <c r="BD80" t="str">
        <f t="shared" si="22"/>
        <v/>
      </c>
      <c r="BE80" t="str">
        <f t="shared" si="23"/>
        <v/>
      </c>
      <c r="BF80" t="str">
        <f t="shared" si="24"/>
        <v/>
      </c>
      <c r="BG80" t="str">
        <f t="shared" si="25"/>
        <v/>
      </c>
      <c r="BJ80">
        <f t="shared" si="26"/>
        <v>2.8210262734793359</v>
      </c>
      <c r="BK80">
        <f t="shared" si="27"/>
        <v>2.9003750517126496</v>
      </c>
      <c r="BL80" t="str">
        <f t="shared" si="28"/>
        <v/>
      </c>
      <c r="BM80" t="str">
        <f t="shared" si="29"/>
        <v/>
      </c>
      <c r="BN80" t="str">
        <f t="shared" si="30"/>
        <v/>
      </c>
      <c r="BO80" t="str">
        <f t="shared" si="31"/>
        <v/>
      </c>
      <c r="BP80" t="str">
        <f t="shared" si="32"/>
        <v/>
      </c>
      <c r="BQ80" t="str">
        <f t="shared" si="33"/>
        <v/>
      </c>
      <c r="BT80">
        <f t="shared" si="34"/>
        <v>1.4823409059169745E-2</v>
      </c>
      <c r="BU80">
        <f t="shared" si="35"/>
        <v>7.9872298551185175E-2</v>
      </c>
      <c r="BV80">
        <f t="shared" si="36"/>
        <v>0</v>
      </c>
      <c r="BW80">
        <f t="shared" si="37"/>
        <v>0</v>
      </c>
      <c r="BX80">
        <f t="shared" si="38"/>
        <v>0</v>
      </c>
      <c r="BY80">
        <f t="shared" si="39"/>
        <v>0</v>
      </c>
      <c r="BZ80">
        <f t="shared" si="40"/>
        <v>0</v>
      </c>
      <c r="CA80">
        <f t="shared" si="41"/>
        <v>0</v>
      </c>
      <c r="CD80">
        <f t="shared" si="82"/>
        <v>9.4695707610354923E-2</v>
      </c>
      <c r="CE80">
        <f t="shared" si="82"/>
        <v>7.9872298551185175E-2</v>
      </c>
      <c r="CF80">
        <f t="shared" si="78"/>
        <v>0</v>
      </c>
      <c r="CG80">
        <f t="shared" si="78"/>
        <v>0</v>
      </c>
      <c r="CH80">
        <f t="shared" si="78"/>
        <v>0</v>
      </c>
      <c r="CI80">
        <f t="shared" si="78"/>
        <v>0</v>
      </c>
      <c r="CJ80">
        <f t="shared" si="78"/>
        <v>0</v>
      </c>
      <c r="CM80">
        <f t="shared" si="76"/>
        <v>2.8879540093256222</v>
      </c>
      <c r="CN80">
        <f t="shared" si="76"/>
        <v>2.9003750517126496</v>
      </c>
      <c r="CO80" t="str">
        <f t="shared" si="76"/>
        <v/>
      </c>
      <c r="CP80" t="str">
        <f t="shared" si="76"/>
        <v/>
      </c>
      <c r="CQ80" t="str">
        <f t="shared" si="76"/>
        <v/>
      </c>
      <c r="CR80" t="str">
        <f t="shared" si="76"/>
        <v/>
      </c>
      <c r="CS80" t="str">
        <f t="shared" si="76"/>
        <v/>
      </c>
      <c r="CV80">
        <f t="shared" si="83"/>
        <v>2.8879540093256222</v>
      </c>
      <c r="CW80" t="str">
        <f t="shared" si="83"/>
        <v/>
      </c>
      <c r="CX80" t="str">
        <f t="shared" si="79"/>
        <v/>
      </c>
      <c r="CY80" t="str">
        <f t="shared" si="79"/>
        <v/>
      </c>
      <c r="CZ80" t="str">
        <f t="shared" si="79"/>
        <v/>
      </c>
      <c r="DA80" t="str">
        <f t="shared" si="79"/>
        <v/>
      </c>
      <c r="DB80" t="str">
        <f t="shared" si="79"/>
        <v/>
      </c>
      <c r="DD80">
        <f t="shared" si="45"/>
        <v>2.8879540093256222</v>
      </c>
      <c r="DJ80">
        <f t="shared" si="46"/>
        <v>0.47116549053085255</v>
      </c>
      <c r="DK80">
        <f t="shared" si="47"/>
        <v>8.2023685741053842E-2</v>
      </c>
      <c r="DL80" t="str">
        <f t="shared" si="48"/>
        <v/>
      </c>
      <c r="DM80" t="str">
        <f t="shared" si="49"/>
        <v/>
      </c>
      <c r="DN80" t="str">
        <f t="shared" si="50"/>
        <v/>
      </c>
      <c r="DO80" t="str">
        <f t="shared" si="51"/>
        <v/>
      </c>
      <c r="DP80" t="str">
        <f t="shared" si="52"/>
        <v/>
      </c>
      <c r="DQ80" t="str">
        <f t="shared" si="53"/>
        <v/>
      </c>
      <c r="DR80" t="str">
        <f t="shared" si="54"/>
        <v/>
      </c>
      <c r="DV80">
        <f t="shared" si="84"/>
        <v>0.1429388877073148</v>
      </c>
      <c r="DW80">
        <f t="shared" si="84"/>
        <v>8.2023685741053842E-2</v>
      </c>
      <c r="DX80" t="str">
        <f t="shared" si="80"/>
        <v/>
      </c>
      <c r="DY80" t="str">
        <f t="shared" si="80"/>
        <v/>
      </c>
      <c r="DZ80" t="str">
        <f t="shared" si="80"/>
        <v/>
      </c>
      <c r="EA80" t="str">
        <f t="shared" si="80"/>
        <v/>
      </c>
      <c r="EB80" t="str">
        <f t="shared" si="80"/>
        <v/>
      </c>
      <c r="EF80">
        <f t="shared" si="85"/>
        <v>0.1429388877073148</v>
      </c>
      <c r="EG80" t="str">
        <f t="shared" si="85"/>
        <v/>
      </c>
      <c r="EH80" t="str">
        <f t="shared" si="81"/>
        <v/>
      </c>
      <c r="EI80" t="str">
        <f t="shared" si="81"/>
        <v/>
      </c>
      <c r="EJ80" t="str">
        <f t="shared" si="81"/>
        <v/>
      </c>
      <c r="EK80" t="str">
        <f t="shared" si="81"/>
        <v/>
      </c>
      <c r="EL80" t="str">
        <f t="shared" si="81"/>
        <v/>
      </c>
      <c r="EN80">
        <f t="shared" si="71"/>
        <v>0.1429388877073148</v>
      </c>
      <c r="EP80">
        <f t="shared" si="57"/>
        <v>2.7807080542496987</v>
      </c>
      <c r="EQ80">
        <f t="shared" si="58"/>
        <v>2.8994172104267286</v>
      </c>
      <c r="ER80">
        <f t="shared" si="59"/>
        <v>2.9672348085693088</v>
      </c>
      <c r="ES80">
        <v>-0.7502923577768621</v>
      </c>
      <c r="ET80">
        <v>8.0196518141226192E-2</v>
      </c>
      <c r="EU80">
        <v>0.55464821725788038</v>
      </c>
      <c r="EW80">
        <f t="shared" ca="1" si="77"/>
        <v>0.29654772339469115</v>
      </c>
      <c r="EX80">
        <f t="shared" ca="1" si="77"/>
        <v>-0.80225868098449571</v>
      </c>
      <c r="EY80">
        <f t="shared" ca="1" si="77"/>
        <v>0.56469152042918336</v>
      </c>
      <c r="EZ80">
        <f t="shared" ca="1" si="72"/>
        <v>2</v>
      </c>
      <c r="FA80">
        <f t="shared" ca="1" si="72"/>
        <v>1</v>
      </c>
      <c r="FB80">
        <f t="shared" ca="1" si="72"/>
        <v>2</v>
      </c>
    </row>
    <row r="81" spans="1:158">
      <c r="A81">
        <v>61</v>
      </c>
      <c r="B81">
        <f t="shared" si="61"/>
        <v>19.2890625</v>
      </c>
      <c r="C81" s="5">
        <f t="shared" si="62"/>
        <v>0.12092937964470721</v>
      </c>
      <c r="D81">
        <f t="shared" si="63"/>
        <v>2.9475437989651665</v>
      </c>
      <c r="E81">
        <f t="shared" si="64"/>
        <v>0.15841195529676813</v>
      </c>
      <c r="H81" s="1">
        <v>0</v>
      </c>
      <c r="I81" s="5">
        <v>1.2128E-2</v>
      </c>
      <c r="J81">
        <v>0</v>
      </c>
      <c r="K81" s="5">
        <v>6.0652210000000002</v>
      </c>
      <c r="L81">
        <v>0</v>
      </c>
      <c r="M81" s="5">
        <v>1.3328960000000001</v>
      </c>
      <c r="N81">
        <v>0</v>
      </c>
      <c r="O81" s="5">
        <v>8.2835509999999992</v>
      </c>
      <c r="P81">
        <v>0</v>
      </c>
      <c r="Q81" s="5">
        <v>2.0918760000000001</v>
      </c>
      <c r="R81">
        <v>0</v>
      </c>
      <c r="S81" s="5">
        <v>2.7173099999999999</v>
      </c>
      <c r="T81">
        <v>0</v>
      </c>
      <c r="U81" s="5">
        <v>1.3328960000000001</v>
      </c>
      <c r="V81">
        <v>0</v>
      </c>
      <c r="W81" s="5">
        <v>3.6386059999999998</v>
      </c>
      <c r="X81">
        <v>0</v>
      </c>
      <c r="Y81" s="5">
        <v>2.60581</v>
      </c>
      <c r="Z81">
        <v>0</v>
      </c>
      <c r="AA81">
        <v>0</v>
      </c>
      <c r="AB81">
        <v>7.3826700000000001</v>
      </c>
      <c r="AC81">
        <v>0</v>
      </c>
      <c r="AD81">
        <v>4.0510999999999999</v>
      </c>
      <c r="AE81">
        <v>0</v>
      </c>
      <c r="AF81">
        <v>3.3479299999999999</v>
      </c>
      <c r="AG81">
        <v>0</v>
      </c>
      <c r="AJ81">
        <f t="shared" si="7"/>
        <v>-1.2128E-2</v>
      </c>
      <c r="AK81">
        <f t="shared" si="8"/>
        <v>6.0530930000000005</v>
      </c>
      <c r="AL81">
        <f t="shared" si="9"/>
        <v>1.3207680000000002</v>
      </c>
      <c r="AM81">
        <f t="shared" si="10"/>
        <v>8.2714229999999986</v>
      </c>
      <c r="AN81">
        <f t="shared" si="11"/>
        <v>2.0797479999999999</v>
      </c>
      <c r="AO81">
        <f t="shared" si="12"/>
        <v>2.7051819999999998</v>
      </c>
      <c r="AP81">
        <f t="shared" si="13"/>
        <v>1.3207680000000002</v>
      </c>
      <c r="AQ81">
        <f t="shared" si="14"/>
        <v>3.6264779999999996</v>
      </c>
      <c r="AR81">
        <f t="shared" si="73"/>
        <v>2.5936819999999998</v>
      </c>
      <c r="AS81">
        <f t="shared" si="74"/>
        <v>-1.2128E-2</v>
      </c>
      <c r="AT81">
        <f t="shared" si="75"/>
        <v>7.3705420000000004</v>
      </c>
      <c r="AU81">
        <f t="shared" si="65"/>
        <v>4.0389720000000002</v>
      </c>
      <c r="AV81">
        <f t="shared" si="66"/>
        <v>3.3358019999999997</v>
      </c>
      <c r="AZ81">
        <f t="shared" si="18"/>
        <v>6.0530930000000005</v>
      </c>
      <c r="BA81">
        <f t="shared" si="19"/>
        <v>1.3207680000000002</v>
      </c>
      <c r="BB81" t="str">
        <f t="shared" si="20"/>
        <v/>
      </c>
      <c r="BC81" t="str">
        <f t="shared" si="21"/>
        <v/>
      </c>
      <c r="BD81" t="str">
        <f t="shared" si="22"/>
        <v/>
      </c>
      <c r="BE81" t="str">
        <f t="shared" si="23"/>
        <v/>
      </c>
      <c r="BF81" t="str">
        <f t="shared" si="24"/>
        <v/>
      </c>
      <c r="BG81" t="str">
        <f t="shared" si="25"/>
        <v/>
      </c>
      <c r="BJ81">
        <f t="shared" si="26"/>
        <v>2.9363361758545583</v>
      </c>
      <c r="BK81">
        <f t="shared" si="27"/>
        <v>2.9492789014435861</v>
      </c>
      <c r="BL81" t="str">
        <f t="shared" si="28"/>
        <v/>
      </c>
      <c r="BM81" t="str">
        <f t="shared" si="29"/>
        <v/>
      </c>
      <c r="BN81" t="str">
        <f t="shared" si="30"/>
        <v/>
      </c>
      <c r="BO81" t="str">
        <f t="shared" si="31"/>
        <v/>
      </c>
      <c r="BP81" t="str">
        <f t="shared" si="32"/>
        <v/>
      </c>
      <c r="BQ81" t="str">
        <f t="shared" si="33"/>
        <v/>
      </c>
      <c r="BT81">
        <f t="shared" si="34"/>
        <v>1.1500659712888816E-2</v>
      </c>
      <c r="BU81">
        <f t="shared" si="35"/>
        <v>7.4286712853307207E-2</v>
      </c>
      <c r="BV81">
        <f t="shared" si="36"/>
        <v>0</v>
      </c>
      <c r="BW81">
        <f t="shared" si="37"/>
        <v>0</v>
      </c>
      <c r="BX81">
        <f t="shared" si="38"/>
        <v>0</v>
      </c>
      <c r="BY81">
        <f t="shared" si="39"/>
        <v>0</v>
      </c>
      <c r="BZ81">
        <f t="shared" si="40"/>
        <v>0</v>
      </c>
      <c r="CA81">
        <f t="shared" si="41"/>
        <v>0</v>
      </c>
      <c r="CD81">
        <f t="shared" si="82"/>
        <v>8.5787372566196021E-2</v>
      </c>
      <c r="CE81">
        <f t="shared" si="82"/>
        <v>7.4286712853307207E-2</v>
      </c>
      <c r="CF81">
        <f t="shared" si="78"/>
        <v>0</v>
      </c>
      <c r="CG81">
        <f t="shared" si="78"/>
        <v>0</v>
      </c>
      <c r="CH81">
        <f t="shared" si="78"/>
        <v>0</v>
      </c>
      <c r="CI81">
        <f t="shared" si="78"/>
        <v>0</v>
      </c>
      <c r="CJ81">
        <f t="shared" si="78"/>
        <v>0</v>
      </c>
      <c r="CM81">
        <f t="shared" si="76"/>
        <v>2.9475437989651665</v>
      </c>
      <c r="CN81">
        <f t="shared" si="76"/>
        <v>2.9492789014435861</v>
      </c>
      <c r="CO81" t="str">
        <f t="shared" si="76"/>
        <v/>
      </c>
      <c r="CP81" t="str">
        <f t="shared" si="76"/>
        <v/>
      </c>
      <c r="CQ81" t="str">
        <f t="shared" si="76"/>
        <v/>
      </c>
      <c r="CR81" t="str">
        <f t="shared" si="76"/>
        <v/>
      </c>
      <c r="CS81" t="str">
        <f t="shared" si="76"/>
        <v/>
      </c>
      <c r="CV81">
        <f t="shared" si="83"/>
        <v>2.9475437989651665</v>
      </c>
      <c r="CW81" t="str">
        <f t="shared" si="83"/>
        <v/>
      </c>
      <c r="CX81" t="str">
        <f t="shared" si="79"/>
        <v/>
      </c>
      <c r="CY81" t="str">
        <f t="shared" si="79"/>
        <v/>
      </c>
      <c r="CZ81" t="str">
        <f t="shared" si="79"/>
        <v/>
      </c>
      <c r="DA81" t="str">
        <f t="shared" si="79"/>
        <v/>
      </c>
      <c r="DB81" t="str">
        <f t="shared" si="79"/>
        <v/>
      </c>
      <c r="DD81">
        <f t="shared" si="45"/>
        <v>2.9475437989651665</v>
      </c>
      <c r="DJ81">
        <f t="shared" si="46"/>
        <v>0.60894905279515776</v>
      </c>
      <c r="DK81">
        <f t="shared" si="47"/>
        <v>8.8662283419465318E-2</v>
      </c>
      <c r="DL81" t="str">
        <f t="shared" si="48"/>
        <v/>
      </c>
      <c r="DM81" t="str">
        <f t="shared" si="49"/>
        <v/>
      </c>
      <c r="DN81" t="str">
        <f t="shared" si="50"/>
        <v/>
      </c>
      <c r="DO81" t="str">
        <f t="shared" si="51"/>
        <v/>
      </c>
      <c r="DP81" t="str">
        <f t="shared" si="52"/>
        <v/>
      </c>
      <c r="DQ81" t="str">
        <f t="shared" si="53"/>
        <v/>
      </c>
      <c r="DR81" t="str">
        <f t="shared" si="54"/>
        <v/>
      </c>
      <c r="DV81">
        <f t="shared" si="84"/>
        <v>0.15841195529676813</v>
      </c>
      <c r="DW81">
        <f t="shared" si="84"/>
        <v>8.8662283419465318E-2</v>
      </c>
      <c r="DX81" t="str">
        <f t="shared" si="80"/>
        <v/>
      </c>
      <c r="DY81" t="str">
        <f t="shared" si="80"/>
        <v/>
      </c>
      <c r="DZ81" t="str">
        <f t="shared" si="80"/>
        <v/>
      </c>
      <c r="EA81" t="str">
        <f t="shared" si="80"/>
        <v/>
      </c>
      <c r="EB81" t="str">
        <f t="shared" si="80"/>
        <v/>
      </c>
      <c r="EF81">
        <f t="shared" si="85"/>
        <v>0.15841195529676813</v>
      </c>
      <c r="EG81" t="str">
        <f t="shared" si="85"/>
        <v/>
      </c>
      <c r="EH81" t="str">
        <f t="shared" si="81"/>
        <v/>
      </c>
      <c r="EI81" t="str">
        <f t="shared" si="81"/>
        <v/>
      </c>
      <c r="EJ81" t="str">
        <f t="shared" si="81"/>
        <v/>
      </c>
      <c r="EK81" t="str">
        <f t="shared" si="81"/>
        <v/>
      </c>
      <c r="EL81" t="str">
        <f t="shared" si="81"/>
        <v/>
      </c>
      <c r="EN81">
        <f t="shared" si="71"/>
        <v>0.15841195529676813</v>
      </c>
      <c r="EP81">
        <f t="shared" si="57"/>
        <v>2.8504150710003131</v>
      </c>
      <c r="EQ81">
        <f t="shared" si="58"/>
        <v>2.7914157028644477</v>
      </c>
      <c r="ER81">
        <f t="shared" si="59"/>
        <v>2.9423988325261918</v>
      </c>
      <c r="ES81">
        <v>-0.61314013694795366</v>
      </c>
      <c r="ET81">
        <v>-0.98558278513909514</v>
      </c>
      <c r="EU81">
        <v>-3.2478397412216031E-2</v>
      </c>
      <c r="EW81">
        <f t="shared" ca="1" si="77"/>
        <v>0.21921756280185112</v>
      </c>
      <c r="EX81">
        <f t="shared" ca="1" si="77"/>
        <v>0.12381817313395194</v>
      </c>
      <c r="EY81">
        <f t="shared" ca="1" si="77"/>
        <v>-0.46948861753484672</v>
      </c>
      <c r="EZ81">
        <f t="shared" ca="1" si="72"/>
        <v>2</v>
      </c>
      <c r="FA81">
        <f t="shared" ca="1" si="72"/>
        <v>2</v>
      </c>
      <c r="FB81">
        <f t="shared" ca="1" si="72"/>
        <v>1</v>
      </c>
    </row>
    <row r="82" spans="1:158">
      <c r="A82">
        <v>62</v>
      </c>
      <c r="B82">
        <f t="shared" si="61"/>
        <v>19.4921875</v>
      </c>
      <c r="C82" s="5">
        <f t="shared" si="62"/>
        <v>0.12092937964470721</v>
      </c>
      <c r="D82">
        <f t="shared" si="63"/>
        <v>2.8629042972885284</v>
      </c>
      <c r="E82">
        <f t="shared" si="64"/>
        <v>0.1551610009431334</v>
      </c>
      <c r="H82" s="1">
        <v>0</v>
      </c>
      <c r="I82" s="5">
        <v>1.3199000000000001E-2</v>
      </c>
      <c r="J82">
        <v>0</v>
      </c>
      <c r="K82" s="5">
        <v>6.0671910000000002</v>
      </c>
      <c r="L82">
        <v>0</v>
      </c>
      <c r="M82" s="5">
        <v>1.329893</v>
      </c>
      <c r="N82">
        <v>0</v>
      </c>
      <c r="O82" s="5">
        <v>8.2889049999999997</v>
      </c>
      <c r="P82">
        <v>0</v>
      </c>
      <c r="Q82" s="5">
        <v>2.0921910000000001</v>
      </c>
      <c r="R82">
        <v>0</v>
      </c>
      <c r="S82" s="5">
        <v>2.7184400000000002</v>
      </c>
      <c r="T82">
        <v>0</v>
      </c>
      <c r="U82" s="5">
        <v>1.329893</v>
      </c>
      <c r="V82">
        <v>0</v>
      </c>
      <c r="W82" s="5">
        <v>3.6328619999999998</v>
      </c>
      <c r="X82">
        <v>0</v>
      </c>
      <c r="Y82" s="5">
        <v>2.6031900000000001</v>
      </c>
      <c r="Z82">
        <v>0</v>
      </c>
      <c r="AA82">
        <v>0</v>
      </c>
      <c r="AB82">
        <v>7.3807900000000002</v>
      </c>
      <c r="AC82">
        <v>0</v>
      </c>
      <c r="AD82">
        <v>4.0479700000000003</v>
      </c>
      <c r="AE82">
        <v>0</v>
      </c>
      <c r="AF82">
        <v>3.3467600000000002</v>
      </c>
      <c r="AG82">
        <v>0</v>
      </c>
      <c r="AJ82">
        <f t="shared" si="7"/>
        <v>-1.3199000000000001E-2</v>
      </c>
      <c r="AK82">
        <f t="shared" si="8"/>
        <v>6.053992</v>
      </c>
      <c r="AL82">
        <f t="shared" si="9"/>
        <v>1.316694</v>
      </c>
      <c r="AM82">
        <f t="shared" si="10"/>
        <v>8.2757059999999996</v>
      </c>
      <c r="AN82">
        <f t="shared" si="11"/>
        <v>2.078992</v>
      </c>
      <c r="AO82">
        <f t="shared" si="12"/>
        <v>2.705241</v>
      </c>
      <c r="AP82">
        <f t="shared" si="13"/>
        <v>1.316694</v>
      </c>
      <c r="AQ82">
        <f t="shared" si="14"/>
        <v>3.6196629999999996</v>
      </c>
      <c r="AR82">
        <f t="shared" si="73"/>
        <v>2.5899909999999999</v>
      </c>
      <c r="AS82">
        <f t="shared" si="74"/>
        <v>-1.3199000000000001E-2</v>
      </c>
      <c r="AT82">
        <f t="shared" si="75"/>
        <v>7.367591</v>
      </c>
      <c r="AU82">
        <f t="shared" si="65"/>
        <v>4.0347710000000001</v>
      </c>
      <c r="AV82">
        <f t="shared" si="66"/>
        <v>3.333561</v>
      </c>
      <c r="AZ82">
        <f t="shared" si="18"/>
        <v>6.053992</v>
      </c>
      <c r="BA82">
        <f t="shared" si="19"/>
        <v>1.316694</v>
      </c>
      <c r="BB82">
        <f t="shared" si="20"/>
        <v>8.2757059999999996</v>
      </c>
      <c r="BC82" t="str">
        <f t="shared" si="21"/>
        <v/>
      </c>
      <c r="BD82" t="str">
        <f t="shared" si="22"/>
        <v/>
      </c>
      <c r="BE82" t="str">
        <f t="shared" si="23"/>
        <v/>
      </c>
      <c r="BF82" t="str">
        <f t="shared" si="24"/>
        <v/>
      </c>
      <c r="BG82" t="str">
        <f t="shared" si="25"/>
        <v/>
      </c>
      <c r="BJ82">
        <f t="shared" si="26"/>
        <v>2.864226257232648</v>
      </c>
      <c r="BK82">
        <f t="shared" si="27"/>
        <v>3.0065885606271721</v>
      </c>
      <c r="BL82">
        <f t="shared" si="28"/>
        <v>2.3559735709729099</v>
      </c>
      <c r="BM82" t="str">
        <f t="shared" si="29"/>
        <v/>
      </c>
      <c r="BN82" t="str">
        <f t="shared" si="30"/>
        <v/>
      </c>
      <c r="BO82" t="str">
        <f t="shared" si="31"/>
        <v/>
      </c>
      <c r="BP82" t="str">
        <f t="shared" si="32"/>
        <v/>
      </c>
      <c r="BQ82" t="str">
        <f t="shared" si="33"/>
        <v/>
      </c>
      <c r="BT82">
        <f t="shared" si="34"/>
        <v>1.3483700330047064E-2</v>
      </c>
      <c r="BU82">
        <f t="shared" si="35"/>
        <v>6.7927421744971336E-2</v>
      </c>
      <c r="BV82">
        <f t="shared" si="36"/>
        <v>1.9253324068272962E-2</v>
      </c>
      <c r="BW82">
        <f t="shared" si="37"/>
        <v>0</v>
      </c>
      <c r="BX82">
        <f t="shared" si="38"/>
        <v>0</v>
      </c>
      <c r="BY82">
        <f t="shared" si="39"/>
        <v>0</v>
      </c>
      <c r="BZ82">
        <f t="shared" si="40"/>
        <v>0</v>
      </c>
      <c r="CA82">
        <f t="shared" si="41"/>
        <v>0</v>
      </c>
      <c r="CD82">
        <f t="shared" si="82"/>
        <v>8.1411122075018397E-2</v>
      </c>
      <c r="CE82">
        <f t="shared" si="82"/>
        <v>8.7180745813244295E-2</v>
      </c>
      <c r="CF82">
        <f t="shared" si="78"/>
        <v>1.9253324068272962E-2</v>
      </c>
      <c r="CG82">
        <f t="shared" si="78"/>
        <v>0</v>
      </c>
      <c r="CH82">
        <f t="shared" si="78"/>
        <v>0</v>
      </c>
      <c r="CI82">
        <f t="shared" si="78"/>
        <v>0</v>
      </c>
      <c r="CJ82">
        <f t="shared" si="78"/>
        <v>0</v>
      </c>
      <c r="CM82">
        <f t="shared" si="76"/>
        <v>2.9830098334417374</v>
      </c>
      <c r="CN82">
        <f t="shared" si="76"/>
        <v>2.8629042972885284</v>
      </c>
      <c r="CO82">
        <f t="shared" si="76"/>
        <v>2.3559735709729099</v>
      </c>
      <c r="CP82" t="str">
        <f t="shared" si="76"/>
        <v/>
      </c>
      <c r="CQ82" t="str">
        <f t="shared" si="76"/>
        <v/>
      </c>
      <c r="CR82" t="str">
        <f t="shared" si="76"/>
        <v/>
      </c>
      <c r="CS82" t="str">
        <f t="shared" si="76"/>
        <v/>
      </c>
      <c r="CV82" t="str">
        <f t="shared" si="83"/>
        <v/>
      </c>
      <c r="CW82">
        <f t="shared" si="83"/>
        <v>2.8629042972885284</v>
      </c>
      <c r="CX82" t="str">
        <f t="shared" si="79"/>
        <v/>
      </c>
      <c r="CY82" t="str">
        <f t="shared" si="79"/>
        <v/>
      </c>
      <c r="CZ82" t="str">
        <f t="shared" si="79"/>
        <v/>
      </c>
      <c r="DA82" t="str">
        <f t="shared" si="79"/>
        <v/>
      </c>
      <c r="DB82" t="str">
        <f t="shared" si="79"/>
        <v/>
      </c>
      <c r="DD82">
        <f t="shared" si="45"/>
        <v>2.8629042972885284</v>
      </c>
      <c r="DJ82">
        <f t="shared" si="46"/>
        <v>0.51854794850150188</v>
      </c>
      <c r="DK82">
        <f t="shared" si="47"/>
        <v>9.7553098076639255E-2</v>
      </c>
      <c r="DL82">
        <f t="shared" si="48"/>
        <v>0.35840675216923334</v>
      </c>
      <c r="DM82" t="str">
        <f t="shared" si="49"/>
        <v/>
      </c>
      <c r="DN82" t="str">
        <f t="shared" si="50"/>
        <v/>
      </c>
      <c r="DO82" t="str">
        <f t="shared" si="51"/>
        <v/>
      </c>
      <c r="DP82" t="str">
        <f t="shared" si="52"/>
        <v/>
      </c>
      <c r="DQ82" t="str">
        <f t="shared" si="53"/>
        <v/>
      </c>
      <c r="DR82" t="str">
        <f t="shared" si="54"/>
        <v/>
      </c>
      <c r="DV82">
        <f t="shared" si="84"/>
        <v>0.16728028348984375</v>
      </c>
      <c r="DW82">
        <f t="shared" si="84"/>
        <v>0.1551610009431334</v>
      </c>
      <c r="DX82">
        <f t="shared" si="80"/>
        <v>0.35840675216923334</v>
      </c>
      <c r="DY82" t="str">
        <f t="shared" si="80"/>
        <v/>
      </c>
      <c r="DZ82" t="str">
        <f t="shared" si="80"/>
        <v/>
      </c>
      <c r="EA82" t="str">
        <f t="shared" si="80"/>
        <v/>
      </c>
      <c r="EB82" t="str">
        <f t="shared" si="80"/>
        <v/>
      </c>
      <c r="EF82" t="str">
        <f t="shared" si="85"/>
        <v/>
      </c>
      <c r="EG82">
        <f t="shared" si="85"/>
        <v>0.1551610009431334</v>
      </c>
      <c r="EH82" t="str">
        <f t="shared" si="81"/>
        <v/>
      </c>
      <c r="EI82" t="str">
        <f t="shared" si="81"/>
        <v/>
      </c>
      <c r="EJ82" t="str">
        <f t="shared" si="81"/>
        <v/>
      </c>
      <c r="EK82" t="str">
        <f t="shared" si="81"/>
        <v/>
      </c>
      <c r="EL82" t="str">
        <f t="shared" si="81"/>
        <v/>
      </c>
      <c r="EN82">
        <f t="shared" si="71"/>
        <v>0.1551610009431334</v>
      </c>
      <c r="EP82">
        <f t="shared" si="57"/>
        <v>2.9699756152522068</v>
      </c>
      <c r="EQ82">
        <f t="shared" si="58"/>
        <v>2.9719285421498713</v>
      </c>
      <c r="ER82">
        <f t="shared" si="59"/>
        <v>2.8261011607962061</v>
      </c>
      <c r="ES82">
        <v>0.69006591419786156</v>
      </c>
      <c r="ET82">
        <v>0.70265236882108173</v>
      </c>
      <c r="EU82">
        <v>-0.23719321394304771</v>
      </c>
      <c r="EW82">
        <f t="shared" ca="1" si="77"/>
        <v>0.90270593799111454</v>
      </c>
      <c r="EX82">
        <f t="shared" ca="1" si="77"/>
        <v>0.27645066353128134</v>
      </c>
      <c r="EY82">
        <f t="shared" ca="1" si="77"/>
        <v>-0.1659274188759956</v>
      </c>
      <c r="EZ82">
        <f t="shared" ca="1" si="72"/>
        <v>2</v>
      </c>
      <c r="FA82">
        <f t="shared" ca="1" si="72"/>
        <v>2</v>
      </c>
      <c r="FB82">
        <f t="shared" ca="1" si="72"/>
        <v>1</v>
      </c>
    </row>
    <row r="83" spans="1:158">
      <c r="A83">
        <v>63</v>
      </c>
      <c r="B83">
        <f t="shared" si="61"/>
        <v>19.6953125</v>
      </c>
      <c r="C83" s="5">
        <f t="shared" si="62"/>
        <v>0.12092937964470721</v>
      </c>
      <c r="D83">
        <f t="shared" si="63"/>
        <v>2.9176938465043407</v>
      </c>
      <c r="E83">
        <f t="shared" si="64"/>
        <v>0.1381284014112617</v>
      </c>
      <c r="H83">
        <v>0</v>
      </c>
      <c r="I83" s="5">
        <v>1.3317000000000001E-2</v>
      </c>
      <c r="J83">
        <v>0</v>
      </c>
      <c r="K83" s="5">
        <v>6.0676750000000004</v>
      </c>
      <c r="L83">
        <v>0</v>
      </c>
      <c r="M83" s="5">
        <v>1.3263529999999999</v>
      </c>
      <c r="N83">
        <v>0</v>
      </c>
      <c r="O83" s="5">
        <v>8.2971769999999996</v>
      </c>
      <c r="P83">
        <v>0</v>
      </c>
      <c r="Q83" s="5">
        <v>2.091799</v>
      </c>
      <c r="R83">
        <v>0</v>
      </c>
      <c r="S83" s="5">
        <v>2.7188300000000001</v>
      </c>
      <c r="T83">
        <v>0</v>
      </c>
      <c r="U83" s="5">
        <v>1.3263529999999999</v>
      </c>
      <c r="V83">
        <v>0</v>
      </c>
      <c r="W83" s="5">
        <v>3.6260089999999998</v>
      </c>
      <c r="X83">
        <v>0</v>
      </c>
      <c r="Y83" s="5">
        <v>2.6074199999999998</v>
      </c>
      <c r="Z83">
        <v>0</v>
      </c>
      <c r="AA83">
        <v>0</v>
      </c>
      <c r="AB83">
        <v>7.3809699999999996</v>
      </c>
      <c r="AC83">
        <v>0</v>
      </c>
      <c r="AD83">
        <v>4.0460700000000003</v>
      </c>
      <c r="AE83">
        <v>0</v>
      </c>
      <c r="AF83">
        <v>3.3462399999999999</v>
      </c>
      <c r="AG83">
        <v>0</v>
      </c>
      <c r="AJ83">
        <f t="shared" si="7"/>
        <v>-1.3317000000000001E-2</v>
      </c>
      <c r="AK83">
        <f t="shared" si="8"/>
        <v>6.0543580000000006</v>
      </c>
      <c r="AL83">
        <f t="shared" si="9"/>
        <v>1.3130359999999999</v>
      </c>
      <c r="AM83">
        <f t="shared" si="10"/>
        <v>8.2838599999999989</v>
      </c>
      <c r="AN83">
        <f t="shared" si="11"/>
        <v>2.0784820000000002</v>
      </c>
      <c r="AO83">
        <f t="shared" si="12"/>
        <v>2.7055130000000003</v>
      </c>
      <c r="AP83">
        <f t="shared" si="13"/>
        <v>1.3130359999999999</v>
      </c>
      <c r="AQ83">
        <f t="shared" si="14"/>
        <v>3.612692</v>
      </c>
      <c r="AR83">
        <f t="shared" si="73"/>
        <v>2.594103</v>
      </c>
      <c r="AS83">
        <f t="shared" si="74"/>
        <v>-1.3317000000000001E-2</v>
      </c>
      <c r="AT83">
        <f t="shared" si="75"/>
        <v>7.3676529999999998</v>
      </c>
      <c r="AU83">
        <f t="shared" si="65"/>
        <v>4.0327530000000005</v>
      </c>
      <c r="AV83">
        <f t="shared" si="66"/>
        <v>3.3329230000000001</v>
      </c>
      <c r="AZ83">
        <f t="shared" si="18"/>
        <v>6.0543580000000006</v>
      </c>
      <c r="BA83">
        <f t="shared" si="19"/>
        <v>1.3130359999999999</v>
      </c>
      <c r="BB83">
        <f t="shared" si="20"/>
        <v>8.2838599999999989</v>
      </c>
      <c r="BC83" t="str">
        <f t="shared" si="21"/>
        <v/>
      </c>
      <c r="BD83" t="str">
        <f t="shared" si="22"/>
        <v/>
      </c>
      <c r="BE83" t="str">
        <f t="shared" si="23"/>
        <v/>
      </c>
      <c r="BF83" t="str">
        <f t="shared" si="24"/>
        <v/>
      </c>
      <c r="BG83" t="str">
        <f t="shared" si="25"/>
        <v/>
      </c>
      <c r="BJ83">
        <f t="shared" si="26"/>
        <v>2.8378605492832154</v>
      </c>
      <c r="BK83">
        <f t="shared" si="27"/>
        <v>3.0629466641514762</v>
      </c>
      <c r="BL83">
        <f t="shared" si="28"/>
        <v>2.6625366789603455</v>
      </c>
      <c r="BM83" t="str">
        <f t="shared" si="29"/>
        <v/>
      </c>
      <c r="BN83" t="str">
        <f t="shared" si="30"/>
        <v/>
      </c>
      <c r="BO83" t="str">
        <f t="shared" si="31"/>
        <v/>
      </c>
      <c r="BP83" t="str">
        <f t="shared" si="32"/>
        <v/>
      </c>
      <c r="BQ83" t="str">
        <f t="shared" si="33"/>
        <v/>
      </c>
      <c r="BT83">
        <f t="shared" si="34"/>
        <v>1.4286992664839009E-2</v>
      </c>
      <c r="BU83">
        <f t="shared" si="35"/>
        <v>6.1932719886221906E-2</v>
      </c>
      <c r="BV83">
        <f t="shared" si="36"/>
        <v>3.525631733027234E-2</v>
      </c>
      <c r="BW83">
        <f t="shared" si="37"/>
        <v>0</v>
      </c>
      <c r="BX83">
        <f t="shared" si="38"/>
        <v>0</v>
      </c>
      <c r="BY83">
        <f t="shared" si="39"/>
        <v>0</v>
      </c>
      <c r="BZ83">
        <f t="shared" si="40"/>
        <v>0</v>
      </c>
      <c r="CA83">
        <f t="shared" si="41"/>
        <v>0</v>
      </c>
      <c r="CD83">
        <f t="shared" si="82"/>
        <v>7.6219712551060914E-2</v>
      </c>
      <c r="CE83">
        <f t="shared" si="82"/>
        <v>9.7189037216494245E-2</v>
      </c>
      <c r="CF83">
        <f t="shared" si="78"/>
        <v>3.525631733027234E-2</v>
      </c>
      <c r="CG83">
        <f t="shared" si="78"/>
        <v>0</v>
      </c>
      <c r="CH83">
        <f t="shared" si="78"/>
        <v>0</v>
      </c>
      <c r="CI83">
        <f t="shared" si="78"/>
        <v>0</v>
      </c>
      <c r="CJ83">
        <f t="shared" si="78"/>
        <v>0</v>
      </c>
      <c r="CM83">
        <f t="shared" si="76"/>
        <v>3.0207554308806128</v>
      </c>
      <c r="CN83">
        <f t="shared" si="76"/>
        <v>2.9176938465043407</v>
      </c>
      <c r="CO83">
        <f t="shared" si="76"/>
        <v>2.6625366789603455</v>
      </c>
      <c r="CP83" t="str">
        <f t="shared" si="76"/>
        <v/>
      </c>
      <c r="CQ83" t="str">
        <f t="shared" si="76"/>
        <v/>
      </c>
      <c r="CR83" t="str">
        <f t="shared" si="76"/>
        <v/>
      </c>
      <c r="CS83" t="str">
        <f t="shared" si="76"/>
        <v/>
      </c>
      <c r="CV83" t="str">
        <f t="shared" si="83"/>
        <v/>
      </c>
      <c r="CW83">
        <f t="shared" si="83"/>
        <v>2.9176938465043407</v>
      </c>
      <c r="CX83" t="str">
        <f t="shared" si="79"/>
        <v/>
      </c>
      <c r="CY83" t="str">
        <f t="shared" si="79"/>
        <v/>
      </c>
      <c r="CZ83" t="str">
        <f t="shared" si="79"/>
        <v/>
      </c>
      <c r="DA83" t="str">
        <f t="shared" si="79"/>
        <v/>
      </c>
      <c r="DB83" t="str">
        <f t="shared" si="79"/>
        <v/>
      </c>
      <c r="DD83">
        <f t="shared" si="45"/>
        <v>2.9176938465043407</v>
      </c>
      <c r="DJ83">
        <f t="shared" si="46"/>
        <v>0.48907051660549844</v>
      </c>
      <c r="DK83">
        <f t="shared" si="47"/>
        <v>0.10760974684489281</v>
      </c>
      <c r="DL83">
        <f t="shared" si="48"/>
        <v>0.19173874496635507</v>
      </c>
      <c r="DM83" t="str">
        <f t="shared" si="49"/>
        <v/>
      </c>
      <c r="DN83" t="str">
        <f t="shared" si="50"/>
        <v/>
      </c>
      <c r="DO83" t="str">
        <f t="shared" si="51"/>
        <v/>
      </c>
      <c r="DP83" t="str">
        <f t="shared" si="52"/>
        <v/>
      </c>
      <c r="DQ83" t="str">
        <f t="shared" si="53"/>
        <v/>
      </c>
      <c r="DR83" t="str">
        <f t="shared" si="54"/>
        <v/>
      </c>
      <c r="DV83">
        <f t="shared" si="84"/>
        <v>0.1791126040072393</v>
      </c>
      <c r="DW83">
        <f t="shared" si="84"/>
        <v>0.1381284014112617</v>
      </c>
      <c r="DX83">
        <f t="shared" si="80"/>
        <v>0.19173874496635507</v>
      </c>
      <c r="DY83" t="str">
        <f t="shared" si="80"/>
        <v/>
      </c>
      <c r="DZ83" t="str">
        <f t="shared" si="80"/>
        <v/>
      </c>
      <c r="EA83" t="str">
        <f t="shared" si="80"/>
        <v/>
      </c>
      <c r="EB83" t="str">
        <f t="shared" si="80"/>
        <v/>
      </c>
      <c r="EF83" t="str">
        <f t="shared" si="85"/>
        <v/>
      </c>
      <c r="EG83">
        <f t="shared" si="85"/>
        <v>0.1381284014112617</v>
      </c>
      <c r="EH83" t="str">
        <f t="shared" si="81"/>
        <v/>
      </c>
      <c r="EI83" t="str">
        <f t="shared" si="81"/>
        <v/>
      </c>
      <c r="EJ83" t="str">
        <f t="shared" si="81"/>
        <v/>
      </c>
      <c r="EK83" t="str">
        <f t="shared" si="81"/>
        <v/>
      </c>
      <c r="EL83" t="str">
        <f t="shared" si="81"/>
        <v/>
      </c>
      <c r="EN83">
        <f t="shared" si="71"/>
        <v>0.1381284014112617</v>
      </c>
      <c r="EP83">
        <f t="shared" si="57"/>
        <v>2.9272440111268447</v>
      </c>
      <c r="EQ83">
        <f t="shared" si="58"/>
        <v>2.8106580092934621</v>
      </c>
      <c r="ER83">
        <f t="shared" si="59"/>
        <v>2.7930248257085446</v>
      </c>
      <c r="ES83">
        <v>6.9139760722123467E-2</v>
      </c>
      <c r="ET83">
        <v>-0.77490100600086909</v>
      </c>
      <c r="EU83">
        <v>-0.90255891997626336</v>
      </c>
      <c r="EW83">
        <f t="shared" ca="1" si="77"/>
        <v>-0.81100218334349494</v>
      </c>
      <c r="EX83">
        <f t="shared" ca="1" si="77"/>
        <v>0.77624266127322572</v>
      </c>
      <c r="EY83">
        <f t="shared" ca="1" si="77"/>
        <v>-0.45109245387461272</v>
      </c>
      <c r="EZ83">
        <f t="shared" ca="1" si="72"/>
        <v>1</v>
      </c>
      <c r="FA83">
        <f t="shared" ca="1" si="72"/>
        <v>2</v>
      </c>
      <c r="FB83">
        <f t="shared" ca="1" si="72"/>
        <v>1</v>
      </c>
    </row>
    <row r="84" spans="1:158">
      <c r="A84">
        <v>64</v>
      </c>
      <c r="B84">
        <f t="shared" si="61"/>
        <v>19.8984375</v>
      </c>
      <c r="C84" s="5">
        <f t="shared" si="62"/>
        <v>0.12092937964470721</v>
      </c>
      <c r="D84">
        <f t="shared" si="63"/>
        <v>2.9706023792866083</v>
      </c>
      <c r="E84">
        <f t="shared" si="64"/>
        <v>0.13281033940605985</v>
      </c>
      <c r="H84" s="1">
        <v>0</v>
      </c>
      <c r="I84" s="5">
        <v>1.3526E-2</v>
      </c>
      <c r="J84">
        <v>0</v>
      </c>
      <c r="K84" s="5">
        <v>6.0657129999999997</v>
      </c>
      <c r="L84">
        <v>0</v>
      </c>
      <c r="M84" s="5">
        <v>1.323545</v>
      </c>
      <c r="N84">
        <v>0</v>
      </c>
      <c r="O84" s="5">
        <v>8.3022500000000008</v>
      </c>
      <c r="P84">
        <v>0</v>
      </c>
      <c r="Q84" s="5">
        <v>2.0911559999999998</v>
      </c>
      <c r="R84">
        <v>0</v>
      </c>
      <c r="S84" s="5">
        <v>2.7190300000000001</v>
      </c>
      <c r="T84">
        <v>0</v>
      </c>
      <c r="U84" s="5">
        <v>1.323545</v>
      </c>
      <c r="V84">
        <v>0</v>
      </c>
      <c r="W84" s="5">
        <v>3.6193710000000001</v>
      </c>
      <c r="X84">
        <v>0</v>
      </c>
      <c r="Y84" s="5">
        <v>2.6090300000000002</v>
      </c>
      <c r="Z84">
        <v>0</v>
      </c>
      <c r="AA84">
        <v>0</v>
      </c>
      <c r="AB84">
        <v>7.3810399999999996</v>
      </c>
      <c r="AC84">
        <v>0</v>
      </c>
      <c r="AD84">
        <v>4.0445700000000002</v>
      </c>
      <c r="AE84">
        <v>0</v>
      </c>
      <c r="AF84">
        <v>3.3460999999999999</v>
      </c>
      <c r="AG84">
        <v>0</v>
      </c>
      <c r="AJ84">
        <f t="shared" si="7"/>
        <v>-1.3526E-2</v>
      </c>
      <c r="AK84">
        <f t="shared" si="8"/>
        <v>6.052187</v>
      </c>
      <c r="AL84">
        <f t="shared" si="9"/>
        <v>1.310019</v>
      </c>
      <c r="AM84">
        <f t="shared" si="10"/>
        <v>8.2887240000000002</v>
      </c>
      <c r="AN84">
        <f t="shared" si="11"/>
        <v>2.0776299999999996</v>
      </c>
      <c r="AO84">
        <f t="shared" si="12"/>
        <v>2.7055039999999999</v>
      </c>
      <c r="AP84">
        <f t="shared" si="13"/>
        <v>1.310019</v>
      </c>
      <c r="AQ84">
        <f t="shared" si="14"/>
        <v>3.605845</v>
      </c>
      <c r="AR84">
        <f t="shared" si="73"/>
        <v>2.595504</v>
      </c>
      <c r="AS84">
        <f t="shared" si="74"/>
        <v>-1.3526E-2</v>
      </c>
      <c r="AT84">
        <f t="shared" si="75"/>
        <v>7.3675139999999999</v>
      </c>
      <c r="AU84">
        <f t="shared" si="65"/>
        <v>4.0310440000000005</v>
      </c>
      <c r="AV84">
        <f t="shared" si="66"/>
        <v>3.3325739999999997</v>
      </c>
      <c r="AZ84" t="str">
        <f t="shared" si="18"/>
        <v/>
      </c>
      <c r="BA84">
        <f t="shared" si="19"/>
        <v>1.310019</v>
      </c>
      <c r="BB84">
        <f t="shared" si="20"/>
        <v>8.2887240000000002</v>
      </c>
      <c r="BC84">
        <f t="shared" si="21"/>
        <v>2.0776299999999996</v>
      </c>
      <c r="BD84" t="str">
        <f t="shared" si="22"/>
        <v/>
      </c>
      <c r="BE84" t="str">
        <f t="shared" si="23"/>
        <v/>
      </c>
      <c r="BF84" t="str">
        <f t="shared" si="24"/>
        <v/>
      </c>
      <c r="BG84" t="str">
        <f t="shared" si="25"/>
        <v/>
      </c>
      <c r="BJ84" t="str">
        <f t="shared" si="26"/>
        <v/>
      </c>
      <c r="BK84">
        <f t="shared" si="27"/>
        <v>3.1137915925912063</v>
      </c>
      <c r="BL84">
        <f t="shared" si="28"/>
        <v>2.7856652519223708</v>
      </c>
      <c r="BM84">
        <f t="shared" si="29"/>
        <v>3.1358827553872404</v>
      </c>
      <c r="BN84" t="str">
        <f t="shared" si="30"/>
        <v/>
      </c>
      <c r="BO84" t="str">
        <f t="shared" si="31"/>
        <v/>
      </c>
      <c r="BP84" t="str">
        <f t="shared" si="32"/>
        <v/>
      </c>
      <c r="BQ84" t="str">
        <f t="shared" si="33"/>
        <v/>
      </c>
      <c r="BT84">
        <f t="shared" si="34"/>
        <v>0</v>
      </c>
      <c r="BU84">
        <f t="shared" si="35"/>
        <v>5.6785726710553069E-2</v>
      </c>
      <c r="BV84">
        <f t="shared" si="36"/>
        <v>4.3966853224661609E-2</v>
      </c>
      <c r="BW84">
        <f t="shared" si="37"/>
        <v>1.1989744005491288E-2</v>
      </c>
      <c r="BX84">
        <f t="shared" si="38"/>
        <v>0</v>
      </c>
      <c r="BY84">
        <f t="shared" si="39"/>
        <v>0</v>
      </c>
      <c r="BZ84">
        <f t="shared" si="40"/>
        <v>0</v>
      </c>
      <c r="CA84">
        <f t="shared" si="41"/>
        <v>0</v>
      </c>
      <c r="CD84">
        <f t="shared" si="82"/>
        <v>5.6785726710553069E-2</v>
      </c>
      <c r="CE84">
        <f t="shared" si="82"/>
        <v>0.10075257993521468</v>
      </c>
      <c r="CF84">
        <f t="shared" si="78"/>
        <v>5.5956597230152894E-2</v>
      </c>
      <c r="CG84">
        <f t="shared" si="78"/>
        <v>1.1989744005491288E-2</v>
      </c>
      <c r="CH84">
        <f t="shared" si="78"/>
        <v>0</v>
      </c>
      <c r="CI84">
        <f t="shared" si="78"/>
        <v>0</v>
      </c>
      <c r="CJ84">
        <f t="shared" si="78"/>
        <v>0</v>
      </c>
      <c r="CM84">
        <f t="shared" si="76"/>
        <v>3.1137915925912063</v>
      </c>
      <c r="CN84">
        <f t="shared" si="76"/>
        <v>2.9706023792866083</v>
      </c>
      <c r="CO84">
        <f t="shared" si="76"/>
        <v>2.8607058802063823</v>
      </c>
      <c r="CP84">
        <f t="shared" si="76"/>
        <v>3.1358827553872404</v>
      </c>
      <c r="CQ84" t="str">
        <f t="shared" si="76"/>
        <v/>
      </c>
      <c r="CR84" t="str">
        <f t="shared" si="76"/>
        <v/>
      </c>
      <c r="CS84" t="str">
        <f t="shared" si="76"/>
        <v/>
      </c>
      <c r="CV84" t="str">
        <f t="shared" si="83"/>
        <v/>
      </c>
      <c r="CW84">
        <f t="shared" si="83"/>
        <v>2.9706023792866083</v>
      </c>
      <c r="CX84" t="str">
        <f t="shared" si="79"/>
        <v/>
      </c>
      <c r="CY84" t="str">
        <f t="shared" si="79"/>
        <v/>
      </c>
      <c r="CZ84" t="str">
        <f t="shared" si="79"/>
        <v/>
      </c>
      <c r="DA84" t="str">
        <f t="shared" si="79"/>
        <v/>
      </c>
      <c r="DB84" t="str">
        <f t="shared" si="79"/>
        <v/>
      </c>
      <c r="DD84">
        <f t="shared" si="45"/>
        <v>2.9706023792866083</v>
      </c>
      <c r="DJ84" t="str">
        <f t="shared" si="46"/>
        <v/>
      </c>
      <c r="DK84">
        <f t="shared" si="47"/>
        <v>0.11794154870577098</v>
      </c>
      <c r="DL84">
        <f t="shared" si="48"/>
        <v>0.15201424014711665</v>
      </c>
      <c r="DM84">
        <f t="shared" si="49"/>
        <v>0.58098550599513066</v>
      </c>
      <c r="DN84" t="str">
        <f t="shared" si="50"/>
        <v/>
      </c>
      <c r="DO84" t="str">
        <f t="shared" si="51"/>
        <v/>
      </c>
      <c r="DP84" t="str">
        <f t="shared" si="52"/>
        <v/>
      </c>
      <c r="DQ84" t="str">
        <f t="shared" si="53"/>
        <v/>
      </c>
      <c r="DR84" t="str">
        <f t="shared" si="54"/>
        <v/>
      </c>
      <c r="DV84">
        <f t="shared" si="84"/>
        <v>0.11794154870577098</v>
      </c>
      <c r="DW84">
        <f t="shared" si="84"/>
        <v>0.13281033940605985</v>
      </c>
      <c r="DX84">
        <f t="shared" si="80"/>
        <v>0.24392933001712275</v>
      </c>
      <c r="DY84">
        <f t="shared" si="80"/>
        <v>0.58098550599513066</v>
      </c>
      <c r="DZ84" t="str">
        <f t="shared" si="80"/>
        <v/>
      </c>
      <c r="EA84" t="str">
        <f t="shared" si="80"/>
        <v/>
      </c>
      <c r="EB84" t="str">
        <f t="shared" si="80"/>
        <v/>
      </c>
      <c r="EF84" t="str">
        <f t="shared" si="85"/>
        <v/>
      </c>
      <c r="EG84">
        <f t="shared" si="85"/>
        <v>0.13281033940605985</v>
      </c>
      <c r="EH84" t="str">
        <f t="shared" si="81"/>
        <v/>
      </c>
      <c r="EI84" t="str">
        <f t="shared" si="81"/>
        <v/>
      </c>
      <c r="EJ84" t="str">
        <f t="shared" si="81"/>
        <v/>
      </c>
      <c r="EK84" t="str">
        <f t="shared" si="81"/>
        <v/>
      </c>
      <c r="EL84" t="str">
        <f t="shared" si="81"/>
        <v/>
      </c>
      <c r="EN84">
        <f t="shared" si="71"/>
        <v>0.13281033940605985</v>
      </c>
      <c r="EP84">
        <f t="shared" si="57"/>
        <v>2.8807718990932578</v>
      </c>
      <c r="EQ84">
        <f t="shared" si="58"/>
        <v>2.8576145247872544</v>
      </c>
      <c r="ER84">
        <f t="shared" si="59"/>
        <v>2.9228835296634825</v>
      </c>
      <c r="ES84">
        <v>-0.67638167777509484</v>
      </c>
      <c r="ET84">
        <v>-0.85074592087216949</v>
      </c>
      <c r="EU84">
        <v>-0.3593007128551049</v>
      </c>
      <c r="EW84">
        <f t="shared" ca="1" si="77"/>
        <v>-7.9353954857345199E-2</v>
      </c>
      <c r="EX84">
        <f t="shared" ca="1" si="77"/>
        <v>-0.58620958547880853</v>
      </c>
      <c r="EY84">
        <f t="shared" ca="1" si="77"/>
        <v>-0.74289012784141428</v>
      </c>
      <c r="EZ84">
        <f t="shared" ca="1" si="72"/>
        <v>1</v>
      </c>
      <c r="FA84">
        <f t="shared" ca="1" si="72"/>
        <v>1</v>
      </c>
      <c r="FB84">
        <f t="shared" ca="1" si="72"/>
        <v>1</v>
      </c>
    </row>
    <row r="85" spans="1:158">
      <c r="A85">
        <v>65</v>
      </c>
      <c r="B85">
        <f t="shared" si="61"/>
        <v>20.1015625</v>
      </c>
      <c r="C85" s="5">
        <f t="shared" si="62"/>
        <v>0.12092937964470721</v>
      </c>
      <c r="D85">
        <f t="shared" si="63"/>
        <v>3.0423823165721271</v>
      </c>
      <c r="E85">
        <f t="shared" si="64"/>
        <v>0.12433433660446662</v>
      </c>
      <c r="H85" s="1">
        <v>0</v>
      </c>
      <c r="I85" s="5">
        <v>1.3174999999999999E-2</v>
      </c>
      <c r="J85">
        <v>0</v>
      </c>
      <c r="K85" s="5">
        <v>6.0652850000000003</v>
      </c>
      <c r="L85">
        <v>0</v>
      </c>
      <c r="M85" s="5">
        <v>1.320327</v>
      </c>
      <c r="N85">
        <v>0</v>
      </c>
      <c r="O85" s="5">
        <v>8.3088650000000008</v>
      </c>
      <c r="P85">
        <v>0</v>
      </c>
      <c r="Q85" s="5">
        <v>2.0904500000000001</v>
      </c>
      <c r="R85">
        <v>0</v>
      </c>
      <c r="S85" s="5">
        <v>2.71929</v>
      </c>
      <c r="T85">
        <v>0</v>
      </c>
      <c r="U85" s="5">
        <v>1.320327</v>
      </c>
      <c r="V85">
        <v>0</v>
      </c>
      <c r="W85" s="5">
        <v>3.6130789999999999</v>
      </c>
      <c r="X85">
        <v>0</v>
      </c>
      <c r="Y85" s="5">
        <v>2.6040700000000001</v>
      </c>
      <c r="Z85">
        <v>0</v>
      </c>
      <c r="AA85">
        <v>0</v>
      </c>
      <c r="AB85">
        <v>7.3793600000000001</v>
      </c>
      <c r="AC85">
        <v>0</v>
      </c>
      <c r="AD85">
        <v>4.0411099999999998</v>
      </c>
      <c r="AE85">
        <v>0</v>
      </c>
      <c r="AF85">
        <v>3.3448099999999998</v>
      </c>
      <c r="AG85">
        <v>0</v>
      </c>
      <c r="AJ85">
        <f t="shared" ref="AJ85:AJ148" si="86">$B$1-I85</f>
        <v>-1.3174999999999999E-2</v>
      </c>
      <c r="AK85">
        <f t="shared" ref="AK85:AK148" si="87">IF(K85="","",K85+$AJ85)</f>
        <v>6.0521099999999999</v>
      </c>
      <c r="AL85">
        <f t="shared" ref="AL85:AL148" si="88">IF(M85="","",M85+$AJ85)</f>
        <v>1.3071520000000001</v>
      </c>
      <c r="AM85">
        <f t="shared" ref="AM85:AM148" si="89">IF(O85="","",O85+$AJ85)</f>
        <v>8.2956900000000005</v>
      </c>
      <c r="AN85">
        <f t="shared" ref="AN85:AN148" si="90">IF(Q85="","",Q85+$AJ85)</f>
        <v>2.0772750000000002</v>
      </c>
      <c r="AO85">
        <f t="shared" ref="AO85:AO148" si="91">IF(S85="","",S85+$AJ85)</f>
        <v>2.706115</v>
      </c>
      <c r="AP85">
        <f t="shared" ref="AP85:AP148" si="92">IF(U85="","",U85+$AJ85)</f>
        <v>1.3071520000000001</v>
      </c>
      <c r="AQ85">
        <f t="shared" ref="AQ85:AQ148" si="93">IF(W85="","",W85+$AJ85)</f>
        <v>3.599904</v>
      </c>
      <c r="AR85">
        <f t="shared" ref="AR85:AR116" si="94">IF(Y85="","",Y85+$AJ85)</f>
        <v>2.5908950000000002</v>
      </c>
      <c r="AS85">
        <f t="shared" ref="AS85:AS116" si="95">IF(AA85="","",AA85+$AJ85)</f>
        <v>-1.3174999999999999E-2</v>
      </c>
      <c r="AT85">
        <f t="shared" ref="AT85:AT116" si="96">IF(AB85="","",AB85+$AJ85)</f>
        <v>7.3661849999999998</v>
      </c>
      <c r="AU85">
        <f t="shared" si="65"/>
        <v>4.0279349999999994</v>
      </c>
      <c r="AV85">
        <f t="shared" si="66"/>
        <v>3.3316349999999999</v>
      </c>
      <c r="AZ85" t="str">
        <f t="shared" ref="AZ85:AZ148" si="97">IF(AK85="","",IF(K$6&lt;0,IF(AK85&gt;K$5-$B$2,"",IF(AK85&lt;K$4+$B$2,"",AK85)),IF(AK85&lt;K$5+$B$2,"",IF(AK85&gt;K$4-$B$2,"",AK85))))</f>
        <v/>
      </c>
      <c r="BA85">
        <f t="shared" ref="BA85:BA148" si="98">IF(AL85="","",IF(M$6&lt;0,IF(AL85&gt;M$5-$B$2,"",IF(AL85&lt;M$4+$B$2,"",AL85)),IF(AL85&lt;M$5+$B$2,"",IF(AL85&gt;M$4-$B$2,"",AL85))))</f>
        <v>1.3071520000000001</v>
      </c>
      <c r="BB85">
        <f t="shared" ref="BB85:BB148" si="99">IF(AM85="","",IF(O$6&lt;0,IF(AM85&gt;O$5-$B$2,"",IF(AM85&lt;O$4+$B$2,"",AM85)),IF(AM85&lt;O$5+$B$2,"",IF(AM85&gt;O$4-$B$2,"",AM85))))</f>
        <v>8.2956900000000005</v>
      </c>
      <c r="BC85">
        <f t="shared" ref="BC85:BC148" si="100">IF(AN85="","",IF(Q$6&lt;0,IF(AN85&gt;Q$5-$B$2,"",IF(AN85&lt;Q$4+$B$2,"",AN85)),IF(AN85&lt;Q$5+$B$2,"",IF(AN85&gt;Q$4-$B$2,"",AN85))))</f>
        <v>2.0772750000000002</v>
      </c>
      <c r="BD85" t="str">
        <f t="shared" ref="BD85:BD148" si="101">IF(AO85="","",IF(S$6&lt;0,IF(AO85&gt;S$5-$B$2,"",IF(AO85&lt;S$4+$B$2,"",AO85)),IF(AO85&lt;S$5+$B$2,"",IF(AO85&gt;S$4-$B$2,"",AO85))))</f>
        <v/>
      </c>
      <c r="BE85" t="str">
        <f t="shared" ref="BE85:BE148" si="102">IF(AP85="","",IF(U$6&lt;0,IF(AP85&gt;U$5-$B$2,"",IF(AP85&lt;U$4+$B$2,"",AP85)),IF(AP85&lt;U$5+$B$2,"",IF(AP85&gt;U$4-$B$2,"",AP85))))</f>
        <v/>
      </c>
      <c r="BF85" t="str">
        <f t="shared" ref="BF85:BF148" si="103">IF(AQ85="","",IF(W$6&lt;0,IF(AQ85&gt;W$5-$B$2,"",IF(AQ85&lt;W$4+$B$2,"",AQ85)),IF(AQ85&lt;W$5+$B$2,"",IF(AQ85&gt;W$4-$B$2,"",AQ85))))</f>
        <v/>
      </c>
      <c r="BG85" t="str">
        <f t="shared" ref="BG85:BG148" si="104">IF(AR85="","",IF(Y$6&lt;0,IF(AR85&gt;Y$5-$B$2,"",IF(AR85&lt;Y$4+$B$2,"",AR85)),IF(AR85&lt;Y$5+$B$2,"",IF(AR85&gt;Y$4-$B$2,"",AR85))))</f>
        <v/>
      </c>
      <c r="BJ85" t="str">
        <f t="shared" ref="BJ85:BJ148" si="105">IF(AZ85="","",K$3+K$7*((0.51*SQRT($C85)/(1+SQRT($C85)))-0.1*$C85)+LOG10((K$4-AZ85)/(AZ85-K$5)))</f>
        <v/>
      </c>
      <c r="BK85">
        <f t="shared" ref="BK85:BK148" si="106">IF(BA85="","",M$3+M$7*((0.51*SQRT($C85)/(1+SQRT($C85)))-0.1*$C85)+LOG10((M$4-BA85)/(BA85-M$5)))</f>
        <v>3.1666593163865686</v>
      </c>
      <c r="BL85">
        <f t="shared" ref="BL85:BL148" si="107">IF(BB85="","",O$3+O$7*((0.51*SQRT($C85)/(1+SQRT($C85)))-0.1*$C85)+LOG10((O$4-BB85)/(BB85-O$5)))</f>
        <v>2.9262539788583681</v>
      </c>
      <c r="BM85">
        <f t="shared" ref="BM85:BM148" si="108">IF(BC85="","",Q$3+Q$7*((0.51*SQRT($C85)/(1+SQRT($C85)))-0.1*$C85)+LOG10((Q$4-BC85)/(BC85-Q$5)))</f>
        <v>3.1645831869934735</v>
      </c>
      <c r="BN85" t="str">
        <f t="shared" ref="BN85:BN148" si="109">IF(BD85="","",S$3+S$7*((0.51*SQRT($C85)/(1+SQRT($C85)))-0.1*$C85)+LOG10((S$4-BD85)/(BD85-S$5)))</f>
        <v/>
      </c>
      <c r="BO85" t="str">
        <f t="shared" ref="BO85:BO148" si="110">IF(BE85="","",U$3+U$7*((0.51*SQRT($C85)/(1+SQRT($C85)))-0.1*$C85)+LOG10((U$4-BE85)/(BE85-U$5)))</f>
        <v/>
      </c>
      <c r="BP85" t="str">
        <f t="shared" ref="BP85:BP148" si="111">IF(BF85="","",W$3+W$7*((0.51*SQRT($C85)/(1+SQRT($C85)))-0.1*$C85)+LOG10((W$4-BF85)/(BF85-W$5)))</f>
        <v/>
      </c>
      <c r="BQ85" t="str">
        <f t="shared" ref="BQ85:BQ148" si="112">IF(BG85="","",Y$3+Y$7*((0.51*SQRT($C85)/(1+SQRT($C85)))-0.1*$C85)+LOG10((Y$4-BG85)/(BG85-Y$5)))</f>
        <v/>
      </c>
      <c r="BT85">
        <f t="shared" ref="BT85:BT148" si="113">IF(AZ85="",0,IF(K$6&lt;0,-LN(10)*((K$5-AZ85)*(AZ85-K$4))/(K$4-K$5),LN(10)*((K$5-AZ85)*(AZ85-K$4))/(K$4-K$5)))</f>
        <v>0</v>
      </c>
      <c r="BU85">
        <f t="shared" ref="BU85:BU148" si="114">IF(BA85="",0,IF(M$6&lt;0,-LN(10)*((M$5-BA85)*(BA85-M$4))/(M$4-M$5),LN(10)*((M$5-BA85)*(BA85-M$4))/(M$4-M$5)))</f>
        <v>5.1724789224530825E-2</v>
      </c>
      <c r="BV85">
        <f t="shared" ref="BV85:BV148" si="115">IF(BB85="",0,IF(O$6&lt;0,-LN(10)*((O$5-BB85)*(BB85-O$4))/(O$4-O$5),LN(10)*((O$5-BB85)*(BB85-O$4))/(O$4-O$5)))</f>
        <v>5.5354289464675542E-2</v>
      </c>
      <c r="BW85">
        <f t="shared" ref="BW85:BW148" si="116">IF(BC85="",0,IF(Q$6&lt;0,-LN(10)*((Q$5-BC85)*(BC85-Q$4))/(Q$4-Q$5),LN(10)*((Q$5-BC85)*(BC85-Q$4))/(Q$4-Q$5)))</f>
        <v>1.2755923015930063E-2</v>
      </c>
      <c r="BX85">
        <f t="shared" ref="BX85:BX148" si="117">IF(BD85="",0,IF(S$6&lt;0,-LN(10)*((S$5-BD85)*(BD85-S$4))/(S$4-S$5),LN(10)*((S$5-BD85)*(BD85-S$4))/(S$4-S$5)))</f>
        <v>0</v>
      </c>
      <c r="BY85">
        <f t="shared" ref="BY85:BY148" si="118">IF(BE85="",0,IF(U$6&lt;0,-LN(10)*((U$5-BE85)*(BE85-U$4))/(U$4-U$5),LN(10)*((U$5-BE85)*(BE85-U$4))/(U$4-U$5)))</f>
        <v>0</v>
      </c>
      <c r="BZ85">
        <f t="shared" ref="BZ85:BZ148" si="119">IF(BF85="",0,IF(W$6&lt;0,-LN(10)*((W$5-BF85)*(BF85-W$4))/(W$4-W$5),LN(10)*((W$5-BF85)*(BF85-W$4))/(W$4-W$5)))</f>
        <v>0</v>
      </c>
      <c r="CA85">
        <f t="shared" ref="CA85:CA148" si="120">IF(BG85="",0,IF(Y$6&lt;0,-LN(10)*((Y$5-BG85)*(BG85-Y$4))/(Y$4-Y$5),LN(10)*((Y$5-BG85)*(BG85-Y$4))/(Y$4-Y$5)))</f>
        <v>0</v>
      </c>
      <c r="CD85">
        <f t="shared" si="82"/>
        <v>5.1724789224530825E-2</v>
      </c>
      <c r="CE85">
        <f t="shared" si="82"/>
        <v>0.10707907868920637</v>
      </c>
      <c r="CF85">
        <f t="shared" si="78"/>
        <v>6.81102124806056E-2</v>
      </c>
      <c r="CG85">
        <f t="shared" si="78"/>
        <v>1.2755923015930063E-2</v>
      </c>
      <c r="CH85">
        <f t="shared" si="78"/>
        <v>0</v>
      </c>
      <c r="CI85">
        <f t="shared" si="78"/>
        <v>0</v>
      </c>
      <c r="CJ85">
        <f t="shared" si="78"/>
        <v>0</v>
      </c>
      <c r="CM85">
        <f t="shared" ref="CM85:CS116" si="121">IF(CD85="","",IF(BJ85="",BK85,IF(BK85="",BJ85,(BJ85*BT85+BK85*BU85)/CD85)))</f>
        <v>3.1666593163865686</v>
      </c>
      <c r="CN85">
        <f t="shared" si="121"/>
        <v>3.0423823165721271</v>
      </c>
      <c r="CO85">
        <f t="shared" si="121"/>
        <v>2.9708891212356532</v>
      </c>
      <c r="CP85">
        <f t="shared" si="121"/>
        <v>3.1645831869934735</v>
      </c>
      <c r="CQ85" t="str">
        <f t="shared" si="121"/>
        <v/>
      </c>
      <c r="CR85" t="str">
        <f t="shared" si="121"/>
        <v/>
      </c>
      <c r="CS85" t="str">
        <f t="shared" si="121"/>
        <v/>
      </c>
      <c r="CV85" t="str">
        <f t="shared" si="83"/>
        <v/>
      </c>
      <c r="CW85">
        <f t="shared" si="83"/>
        <v>3.0423823165721271</v>
      </c>
      <c r="CX85" t="str">
        <f t="shared" si="79"/>
        <v/>
      </c>
      <c r="CY85" t="str">
        <f t="shared" si="79"/>
        <v/>
      </c>
      <c r="CZ85" t="str">
        <f t="shared" si="79"/>
        <v/>
      </c>
      <c r="DA85" t="str">
        <f t="shared" si="79"/>
        <v/>
      </c>
      <c r="DB85" t="str">
        <f t="shared" si="79"/>
        <v/>
      </c>
      <c r="DD85">
        <f t="shared" ref="DD85:DD148" si="122">IF(SUM(CV85:DB85)=0,"",AVERAGE(CV85:DB85))</f>
        <v>3.0423823165721271</v>
      </c>
      <c r="DJ85" t="str">
        <f t="shared" ref="DJ85:DJ148" si="123">IF(AZ85="","",SQRT((DJ$17^2)+($B$3/(2.303*(AZ85-K$4)))^2+($B$3/(2.303*(K$5-AZ85)))^2+($B$3*(K$5-K$4)/(2.303*(AZ85-K$4)*(K$5-AZ85)))^2))</f>
        <v/>
      </c>
      <c r="DK85">
        <f t="shared" ref="DK85:DK148" si="124">IF(BA85="","",SQRT((DK$17^2)+($B$3/(2.303*(BA85-M$4)))^2+($B$3/(2.303*(M$5-BA85)))^2+($B$3*(M$5-M$4)/(2.303*(BA85-M$4)*(M$5-BA85)))^2))</f>
        <v>0.13010853636535777</v>
      </c>
      <c r="DL85">
        <f t="shared" ref="DL85:DL148" si="125">IF(BB85="","",SQRT((DL$17^2)+($B$3/(2.303*(BB85-O$4)))^2+($B$3/(2.303*(O$5-BB85)))^2+($B$3*(O$5-O$4)/(2.303*(BB85-O$4)*(O$5-BB85)))^2))</f>
        <v>0.11893874272256832</v>
      </c>
      <c r="DM85">
        <f t="shared" ref="DM85:DM148" si="126">IF(BC85="","",SQRT((DM$17^2)+($B$3/(2.303*(BC85-Q$4)))^2+($B$3/(2.303*(Q$5-BC85)))^2+($B$3*(Q$5-Q$4)/(2.303*(BC85-Q$4)*(Q$5-BC85)))^2))</f>
        <v>0.54556857842778161</v>
      </c>
      <c r="DN85" t="str">
        <f t="shared" ref="DN85:DN148" si="127">IF(BD85="","",SQRT((DN$17^2)+($B$3/(2.303*(BD85-S$4)))^2+($B$3/(2.303*(S$5-BD85)))^2+($B$3*(S$5-S$4)/(2.303*(BD85-S$4)*(S$5-BD85)))^2))</f>
        <v/>
      </c>
      <c r="DO85" t="str">
        <f t="shared" ref="DO85:DO148" si="128">IF(BE85="","",SQRT((DO$17^2)+($B$3/(2.303*(BE85-U$4)))^2+($B$3/(2.303*(U$5-BE85)))^2+($B$3*(U$5-U$4)/(2.303*(BE85-U$4)*(U$5-BE85)))^2))</f>
        <v/>
      </c>
      <c r="DP85" t="str">
        <f t="shared" ref="DP85:DP148" si="129">IF(BF85="","",SQRT((DP$17^2)+($B$3/(2.303*(BF85-W$4)))^2+($B$3/(2.303*(W$5-BF85)))^2+($B$3*(W$5-W$4)/(2.303*(BF85-W$4)*(W$5-BF85)))^2))</f>
        <v/>
      </c>
      <c r="DQ85" t="str">
        <f t="shared" ref="DQ85:DQ148" si="130">IF(BG85="","",SQRT((DQ$17^2)+($B$3/(2.303*(BG85-Y$4)))^2+($B$3/(2.303*(Y$5-BG85)))^2+($B$3*(Y$5-Y$4)/(2.303*(BG85-Y$4)*(Y$5-BG85)))^2))</f>
        <v/>
      </c>
      <c r="DR85" t="str">
        <f t="shared" ref="DR85:DR148" si="131">IF(BH85="","",SQRT((DR$17^2)+($B$2/(2.303*(BH85-AA$4)))^2+($B$2/(2.303*(AA$5-BH85)))^2+($B$2*(AA$5-AA$4)/(2.303*(BH85-AA$4)*(AA$5-BH85)))^2))</f>
        <v/>
      </c>
      <c r="DV85">
        <f t="shared" si="84"/>
        <v>0.13010853636535777</v>
      </c>
      <c r="DW85">
        <f t="shared" si="84"/>
        <v>0.12433433660446662</v>
      </c>
      <c r="DX85">
        <f t="shared" si="80"/>
        <v>0.19883949684375418</v>
      </c>
      <c r="DY85">
        <f t="shared" si="80"/>
        <v>0.54556857842778161</v>
      </c>
      <c r="DZ85" t="str">
        <f t="shared" si="80"/>
        <v/>
      </c>
      <c r="EA85" t="str">
        <f t="shared" si="80"/>
        <v/>
      </c>
      <c r="EB85" t="str">
        <f t="shared" si="80"/>
        <v/>
      </c>
      <c r="EF85" t="str">
        <f t="shared" si="85"/>
        <v/>
      </c>
      <c r="EG85">
        <f t="shared" si="85"/>
        <v>0.12433433660446662</v>
      </c>
      <c r="EH85" t="str">
        <f t="shared" si="81"/>
        <v/>
      </c>
      <c r="EI85" t="str">
        <f t="shared" si="81"/>
        <v/>
      </c>
      <c r="EJ85" t="str">
        <f t="shared" si="81"/>
        <v/>
      </c>
      <c r="EK85" t="str">
        <f t="shared" si="81"/>
        <v/>
      </c>
      <c r="EL85" t="str">
        <f t="shared" si="81"/>
        <v/>
      </c>
      <c r="EN85">
        <f t="shared" si="71"/>
        <v>0.12433433660446662</v>
      </c>
      <c r="EP85">
        <f t="shared" ref="EP85:EP148" si="132">ES85*EN85+D85</f>
        <v>2.9760743748361262</v>
      </c>
      <c r="EQ85">
        <f t="shared" ref="EQ85:EQ148" si="133">ET85*EN85+D85</f>
        <v>3.0531016662974215</v>
      </c>
      <c r="ER85">
        <f t="shared" ref="ER85:ER148" si="134">EU85*EN85+D85</f>
        <v>2.9530375233902673</v>
      </c>
      <c r="ES85">
        <v>-0.53330353904521499</v>
      </c>
      <c r="ET85">
        <v>8.6213913372901296E-2</v>
      </c>
      <c r="EU85">
        <v>-0.71858503147110675</v>
      </c>
      <c r="EW85">
        <f t="shared" ref="EW85:EY116" ca="1" si="135">IF(EZ85=2,RAND(),-RAND())</f>
        <v>-0.25421000253563153</v>
      </c>
      <c r="EX85">
        <f t="shared" ca="1" si="135"/>
        <v>-0.62653032141228804</v>
      </c>
      <c r="EY85">
        <f t="shared" ca="1" si="135"/>
        <v>7.275674018833167E-2</v>
      </c>
      <c r="EZ85">
        <f t="shared" ca="1" si="72"/>
        <v>1</v>
      </c>
      <c r="FA85">
        <f t="shared" ca="1" si="72"/>
        <v>1</v>
      </c>
      <c r="FB85">
        <f t="shared" ca="1" si="72"/>
        <v>2</v>
      </c>
    </row>
    <row r="86" spans="1:158">
      <c r="A86">
        <v>66</v>
      </c>
      <c r="B86">
        <f t="shared" ref="B86:B148" si="136">$B$17+(A86-($B$15/2)-0.5)*$B$16/$B$15</f>
        <v>20.3046875</v>
      </c>
      <c r="C86" s="5">
        <f t="shared" ref="C86:C148" si="137">AVERAGE($DJ$13:$DJ$14)</f>
        <v>0.12092937964470721</v>
      </c>
      <c r="D86">
        <f t="shared" ref="D86:D148" si="138">DD86</f>
        <v>3.1132561744729181</v>
      </c>
      <c r="E86">
        <f t="shared" ref="E86:E148" si="139">IF(SUM(EF86:EL86)=0,"",AVERAGE(EF86:EL86))</f>
        <v>0.11964651531948803</v>
      </c>
      <c r="H86">
        <v>0</v>
      </c>
      <c r="I86" s="5">
        <v>1.3445E-2</v>
      </c>
      <c r="J86">
        <v>0</v>
      </c>
      <c r="K86" s="5">
        <v>6.0641230000000004</v>
      </c>
      <c r="L86">
        <v>0</v>
      </c>
      <c r="M86" s="5">
        <v>1.317636</v>
      </c>
      <c r="N86">
        <v>0</v>
      </c>
      <c r="O86" s="5">
        <v>8.3154470000000007</v>
      </c>
      <c r="P86">
        <v>0</v>
      </c>
      <c r="Q86" s="5">
        <v>2.0889139999999999</v>
      </c>
      <c r="R86">
        <v>0</v>
      </c>
      <c r="S86" s="5">
        <v>2.7185899999999998</v>
      </c>
      <c r="T86">
        <v>0</v>
      </c>
      <c r="U86" s="5">
        <v>1.317636</v>
      </c>
      <c r="V86">
        <v>0</v>
      </c>
      <c r="W86" s="5">
        <v>3.6065550000000002</v>
      </c>
      <c r="X86">
        <v>0</v>
      </c>
      <c r="Y86" s="5">
        <v>2.6062699999999999</v>
      </c>
      <c r="Z86">
        <v>0</v>
      </c>
      <c r="AA86">
        <v>0</v>
      </c>
      <c r="AB86">
        <v>7.3803200000000002</v>
      </c>
      <c r="AC86">
        <v>0</v>
      </c>
      <c r="AD86">
        <v>4.0404400000000003</v>
      </c>
      <c r="AE86">
        <v>0</v>
      </c>
      <c r="AF86">
        <v>3.3449200000000001</v>
      </c>
      <c r="AG86">
        <v>0</v>
      </c>
      <c r="AJ86">
        <f t="shared" si="86"/>
        <v>-1.3445E-2</v>
      </c>
      <c r="AK86">
        <f t="shared" si="87"/>
        <v>6.0506780000000004</v>
      </c>
      <c r="AL86">
        <f t="shared" si="88"/>
        <v>1.3041910000000001</v>
      </c>
      <c r="AM86">
        <f t="shared" si="89"/>
        <v>8.3020019999999999</v>
      </c>
      <c r="AN86">
        <f t="shared" si="90"/>
        <v>2.075469</v>
      </c>
      <c r="AO86">
        <f t="shared" si="91"/>
        <v>2.7051449999999999</v>
      </c>
      <c r="AP86">
        <f t="shared" si="92"/>
        <v>1.3041910000000001</v>
      </c>
      <c r="AQ86">
        <f t="shared" si="93"/>
        <v>3.5931100000000002</v>
      </c>
      <c r="AR86">
        <f t="shared" si="94"/>
        <v>2.5928249999999999</v>
      </c>
      <c r="AS86">
        <f t="shared" si="95"/>
        <v>-1.3445E-2</v>
      </c>
      <c r="AT86">
        <f t="shared" si="96"/>
        <v>7.3668750000000003</v>
      </c>
      <c r="AU86">
        <f t="shared" ref="AU86:AU148" si="140">IF(AD86="","",AD86+$AJ86)</f>
        <v>4.0269950000000003</v>
      </c>
      <c r="AV86">
        <f t="shared" ref="AV86:AV148" si="141">IF(AF86="","",AF86+$AJ86)</f>
        <v>3.3314750000000002</v>
      </c>
      <c r="AZ86" t="str">
        <f t="shared" si="97"/>
        <v/>
      </c>
      <c r="BA86">
        <f t="shared" si="98"/>
        <v>1.3041910000000001</v>
      </c>
      <c r="BB86">
        <f t="shared" si="99"/>
        <v>8.3020019999999999</v>
      </c>
      <c r="BC86">
        <f t="shared" si="100"/>
        <v>2.075469</v>
      </c>
      <c r="BD86" t="str">
        <f t="shared" si="101"/>
        <v/>
      </c>
      <c r="BE86" t="str">
        <f t="shared" si="102"/>
        <v/>
      </c>
      <c r="BF86" t="str">
        <f t="shared" si="103"/>
        <v/>
      </c>
      <c r="BG86" t="str">
        <f t="shared" si="104"/>
        <v/>
      </c>
      <c r="BJ86" t="str">
        <f t="shared" si="105"/>
        <v/>
      </c>
      <c r="BK86">
        <f t="shared" si="106"/>
        <v>3.2271007501054503</v>
      </c>
      <c r="BL86">
        <f t="shared" si="107"/>
        <v>3.0315769912516277</v>
      </c>
      <c r="BM86">
        <f t="shared" si="108"/>
        <v>3.2882640529887972</v>
      </c>
      <c r="BN86" t="str">
        <f t="shared" si="109"/>
        <v/>
      </c>
      <c r="BO86" t="str">
        <f t="shared" si="110"/>
        <v/>
      </c>
      <c r="BP86" t="str">
        <f t="shared" si="111"/>
        <v/>
      </c>
      <c r="BQ86" t="str">
        <f t="shared" si="112"/>
        <v/>
      </c>
      <c r="BT86">
        <f t="shared" si="113"/>
        <v>0</v>
      </c>
      <c r="BU86">
        <f t="shared" si="114"/>
        <v>4.6324176298537849E-2</v>
      </c>
      <c r="BV86">
        <f t="shared" si="115"/>
        <v>6.4566710687417733E-2</v>
      </c>
      <c r="BW86">
        <f t="shared" si="116"/>
        <v>1.6602952932324794E-2</v>
      </c>
      <c r="BX86">
        <f t="shared" si="117"/>
        <v>0</v>
      </c>
      <c r="BY86">
        <f t="shared" si="118"/>
        <v>0</v>
      </c>
      <c r="BZ86">
        <f t="shared" si="119"/>
        <v>0</v>
      </c>
      <c r="CA86">
        <f t="shared" si="120"/>
        <v>0</v>
      </c>
      <c r="CD86">
        <f t="shared" si="82"/>
        <v>4.6324176298537849E-2</v>
      </c>
      <c r="CE86">
        <f t="shared" si="82"/>
        <v>0.11089088698595559</v>
      </c>
      <c r="CF86">
        <f t="shared" si="78"/>
        <v>8.1169663619742524E-2</v>
      </c>
      <c r="CG86">
        <f t="shared" si="78"/>
        <v>1.6602952932324794E-2</v>
      </c>
      <c r="CH86">
        <f t="shared" si="78"/>
        <v>0</v>
      </c>
      <c r="CI86">
        <f t="shared" si="78"/>
        <v>0</v>
      </c>
      <c r="CJ86">
        <f t="shared" si="78"/>
        <v>0</v>
      </c>
      <c r="CM86">
        <f t="shared" si="121"/>
        <v>3.2271007501054503</v>
      </c>
      <c r="CN86">
        <f t="shared" si="121"/>
        <v>3.1132561744729181</v>
      </c>
      <c r="CO86">
        <f t="shared" si="121"/>
        <v>3.0840813754551175</v>
      </c>
      <c r="CP86">
        <f t="shared" si="121"/>
        <v>3.2882640529887972</v>
      </c>
      <c r="CQ86" t="str">
        <f t="shared" si="121"/>
        <v/>
      </c>
      <c r="CR86" t="str">
        <f t="shared" si="121"/>
        <v/>
      </c>
      <c r="CS86" t="str">
        <f t="shared" si="121"/>
        <v/>
      </c>
      <c r="CV86" t="str">
        <f t="shared" si="83"/>
        <v/>
      </c>
      <c r="CW86">
        <f t="shared" si="83"/>
        <v>3.1132561744729181</v>
      </c>
      <c r="CX86" t="str">
        <f t="shared" si="79"/>
        <v/>
      </c>
      <c r="CY86" t="str">
        <f t="shared" si="79"/>
        <v/>
      </c>
      <c r="CZ86" t="str">
        <f t="shared" si="79"/>
        <v/>
      </c>
      <c r="DA86" t="str">
        <f t="shared" si="79"/>
        <v/>
      </c>
      <c r="DB86" t="str">
        <f t="shared" si="79"/>
        <v/>
      </c>
      <c r="DD86">
        <f t="shared" si="122"/>
        <v>3.1132561744729181</v>
      </c>
      <c r="DJ86" t="str">
        <f t="shared" si="123"/>
        <v/>
      </c>
      <c r="DK86">
        <f t="shared" si="124"/>
        <v>0.14602791496531875</v>
      </c>
      <c r="DL86">
        <f t="shared" si="125"/>
        <v>0.10071885747251957</v>
      </c>
      <c r="DM86">
        <f t="shared" si="126"/>
        <v>0.41714964051603876</v>
      </c>
      <c r="DN86" t="str">
        <f t="shared" si="127"/>
        <v/>
      </c>
      <c r="DO86" t="str">
        <f t="shared" si="128"/>
        <v/>
      </c>
      <c r="DP86" t="str">
        <f t="shared" si="129"/>
        <v/>
      </c>
      <c r="DQ86" t="str">
        <f t="shared" si="130"/>
        <v/>
      </c>
      <c r="DR86" t="str">
        <f t="shared" si="131"/>
        <v/>
      </c>
      <c r="DV86">
        <f t="shared" si="84"/>
        <v>0.14602791496531875</v>
      </c>
      <c r="DW86">
        <f t="shared" si="84"/>
        <v>0.11964651531948803</v>
      </c>
      <c r="DX86">
        <f t="shared" si="80"/>
        <v>0.16544359776246698</v>
      </c>
      <c r="DY86">
        <f t="shared" si="80"/>
        <v>0.41714964051603876</v>
      </c>
      <c r="DZ86" t="str">
        <f t="shared" si="80"/>
        <v/>
      </c>
      <c r="EA86" t="str">
        <f t="shared" si="80"/>
        <v/>
      </c>
      <c r="EB86" t="str">
        <f t="shared" si="80"/>
        <v/>
      </c>
      <c r="EF86" t="str">
        <f t="shared" si="85"/>
        <v/>
      </c>
      <c r="EG86">
        <f t="shared" si="85"/>
        <v>0.11964651531948803</v>
      </c>
      <c r="EH86" t="str">
        <f t="shared" si="81"/>
        <v/>
      </c>
      <c r="EI86" t="str">
        <f t="shared" si="81"/>
        <v/>
      </c>
      <c r="EJ86" t="str">
        <f t="shared" si="81"/>
        <v/>
      </c>
      <c r="EK86" t="str">
        <f t="shared" si="81"/>
        <v/>
      </c>
      <c r="EL86" t="str">
        <f t="shared" si="81"/>
        <v/>
      </c>
      <c r="EN86">
        <f t="shared" ref="EN86:EN148" si="142">IF(SUM(EF86:EL86)=0,"",AVERAGE(EF86:EL86))</f>
        <v>0.11964651531948803</v>
      </c>
      <c r="EP86">
        <f t="shared" si="132"/>
        <v>3.0473480904386165</v>
      </c>
      <c r="EQ86">
        <f t="shared" si="133"/>
        <v>3.0073545031777908</v>
      </c>
      <c r="ER86">
        <f t="shared" si="134"/>
        <v>3.1255123669587763</v>
      </c>
      <c r="ES86">
        <v>-0.55085669531042869</v>
      </c>
      <c r="ET86">
        <v>-0.88512123409813981</v>
      </c>
      <c r="EU86">
        <v>0.10243668570815379</v>
      </c>
      <c r="EW86">
        <f t="shared" ca="1" si="135"/>
        <v>0.78977001724954365</v>
      </c>
      <c r="EX86">
        <f t="shared" ca="1" si="135"/>
        <v>-0.70097303895020913</v>
      </c>
      <c r="EY86">
        <f t="shared" ca="1" si="135"/>
        <v>1.0969093145915765E-2</v>
      </c>
      <c r="EZ86">
        <f t="shared" ref="EZ86:FB148" ca="1" si="143">RANDBETWEEN(1,2)</f>
        <v>2</v>
      </c>
      <c r="FA86">
        <f t="shared" ca="1" si="143"/>
        <v>1</v>
      </c>
      <c r="FB86">
        <f t="shared" ca="1" si="143"/>
        <v>2</v>
      </c>
    </row>
    <row r="87" spans="1:158">
      <c r="A87">
        <v>67</v>
      </c>
      <c r="B87">
        <f t="shared" si="136"/>
        <v>20.5078125</v>
      </c>
      <c r="C87" s="5">
        <f t="shared" si="137"/>
        <v>0.12092937964470721</v>
      </c>
      <c r="D87">
        <f t="shared" si="138"/>
        <v>3.1928739851743098</v>
      </c>
      <c r="E87">
        <f t="shared" si="139"/>
        <v>0.11463139988992287</v>
      </c>
      <c r="H87" s="1">
        <v>0</v>
      </c>
      <c r="I87" s="5">
        <v>1.4297000000000001E-2</v>
      </c>
      <c r="J87">
        <v>0</v>
      </c>
      <c r="K87" s="5">
        <v>6.0658060000000003</v>
      </c>
      <c r="L87">
        <v>0</v>
      </c>
      <c r="M87" s="5">
        <v>1.3157639999999999</v>
      </c>
      <c r="N87">
        <v>0</v>
      </c>
      <c r="O87" s="5">
        <v>8.3237629999999996</v>
      </c>
      <c r="P87">
        <v>0</v>
      </c>
      <c r="Q87" s="5">
        <v>2.0885549999999999</v>
      </c>
      <c r="R87">
        <v>0</v>
      </c>
      <c r="S87" s="5">
        <v>2.7198699999999998</v>
      </c>
      <c r="T87">
        <v>0</v>
      </c>
      <c r="U87" s="5">
        <v>1.3157639999999999</v>
      </c>
      <c r="V87">
        <v>0</v>
      </c>
      <c r="W87" s="5">
        <v>3.6023800000000001</v>
      </c>
      <c r="X87">
        <v>0</v>
      </c>
      <c r="Y87" s="5">
        <v>2.6091600000000001</v>
      </c>
      <c r="Z87">
        <v>0</v>
      </c>
      <c r="AA87">
        <v>0</v>
      </c>
      <c r="AB87">
        <v>7.3793199999999999</v>
      </c>
      <c r="AC87">
        <v>0</v>
      </c>
      <c r="AD87">
        <v>4.0384500000000001</v>
      </c>
      <c r="AE87">
        <v>0</v>
      </c>
      <c r="AF87">
        <v>3.3443000000000001</v>
      </c>
      <c r="AG87">
        <v>0</v>
      </c>
      <c r="AJ87">
        <f t="shared" si="86"/>
        <v>-1.4297000000000001E-2</v>
      </c>
      <c r="AK87">
        <f t="shared" si="87"/>
        <v>6.0515090000000002</v>
      </c>
      <c r="AL87">
        <f t="shared" si="88"/>
        <v>1.3014669999999999</v>
      </c>
      <c r="AM87">
        <f t="shared" si="89"/>
        <v>8.3094660000000005</v>
      </c>
      <c r="AN87">
        <f t="shared" si="90"/>
        <v>2.0742579999999999</v>
      </c>
      <c r="AO87">
        <f t="shared" si="91"/>
        <v>2.7055729999999998</v>
      </c>
      <c r="AP87">
        <f t="shared" si="92"/>
        <v>1.3014669999999999</v>
      </c>
      <c r="AQ87">
        <f t="shared" si="93"/>
        <v>3.5880830000000001</v>
      </c>
      <c r="AR87">
        <f t="shared" si="94"/>
        <v>2.5948630000000001</v>
      </c>
      <c r="AS87">
        <f t="shared" si="95"/>
        <v>-1.4297000000000001E-2</v>
      </c>
      <c r="AT87">
        <f t="shared" si="96"/>
        <v>7.3650229999999999</v>
      </c>
      <c r="AU87">
        <f t="shared" si="140"/>
        <v>4.0241530000000001</v>
      </c>
      <c r="AV87">
        <f t="shared" si="141"/>
        <v>3.330003</v>
      </c>
      <c r="AZ87" t="str">
        <f t="shared" si="97"/>
        <v/>
      </c>
      <c r="BA87">
        <f t="shared" si="98"/>
        <v>1.3014669999999999</v>
      </c>
      <c r="BB87">
        <f t="shared" si="99"/>
        <v>8.3094660000000005</v>
      </c>
      <c r="BC87">
        <f t="shared" si="100"/>
        <v>2.0742579999999999</v>
      </c>
      <c r="BD87" t="str">
        <f t="shared" si="101"/>
        <v/>
      </c>
      <c r="BE87" t="str">
        <f t="shared" si="102"/>
        <v/>
      </c>
      <c r="BF87" t="str">
        <f t="shared" si="103"/>
        <v/>
      </c>
      <c r="BG87" t="str">
        <f t="shared" si="104"/>
        <v/>
      </c>
      <c r="BJ87" t="str">
        <f t="shared" si="105"/>
        <v/>
      </c>
      <c r="BK87">
        <f t="shared" si="106"/>
        <v>3.2893999945933472</v>
      </c>
      <c r="BL87">
        <f t="shared" si="107"/>
        <v>3.1392077832105021</v>
      </c>
      <c r="BM87">
        <f t="shared" si="108"/>
        <v>3.3561367519610155</v>
      </c>
      <c r="BN87" t="str">
        <f t="shared" si="109"/>
        <v/>
      </c>
      <c r="BO87" t="str">
        <f t="shared" si="110"/>
        <v/>
      </c>
      <c r="BP87" t="str">
        <f t="shared" si="111"/>
        <v/>
      </c>
      <c r="BQ87" t="str">
        <f t="shared" si="112"/>
        <v/>
      </c>
      <c r="BT87">
        <f t="shared" si="113"/>
        <v>0</v>
      </c>
      <c r="BU87">
        <f t="shared" si="114"/>
        <v>4.1199916564621013E-2</v>
      </c>
      <c r="BV87">
        <f t="shared" si="115"/>
        <v>7.4103688892724395E-2</v>
      </c>
      <c r="BW87">
        <f t="shared" si="116"/>
        <v>1.9135021161853998E-2</v>
      </c>
      <c r="BX87">
        <f t="shared" si="117"/>
        <v>0</v>
      </c>
      <c r="BY87">
        <f t="shared" si="118"/>
        <v>0</v>
      </c>
      <c r="BZ87">
        <f t="shared" si="119"/>
        <v>0</v>
      </c>
      <c r="CA87">
        <f t="shared" si="120"/>
        <v>0</v>
      </c>
      <c r="CD87">
        <f t="shared" si="82"/>
        <v>4.1199916564621013E-2</v>
      </c>
      <c r="CE87">
        <f t="shared" si="82"/>
        <v>0.11530360545734541</v>
      </c>
      <c r="CF87">
        <f t="shared" si="78"/>
        <v>9.32387100545784E-2</v>
      </c>
      <c r="CG87">
        <f t="shared" si="78"/>
        <v>1.9135021161853998E-2</v>
      </c>
      <c r="CH87">
        <f t="shared" si="78"/>
        <v>0</v>
      </c>
      <c r="CI87">
        <f t="shared" si="78"/>
        <v>0</v>
      </c>
      <c r="CJ87">
        <f t="shared" si="78"/>
        <v>0</v>
      </c>
      <c r="CM87">
        <f t="shared" si="121"/>
        <v>3.2893999945933472</v>
      </c>
      <c r="CN87">
        <f t="shared" si="121"/>
        <v>3.1928739851743098</v>
      </c>
      <c r="CO87">
        <f t="shared" si="121"/>
        <v>3.1837272795144558</v>
      </c>
      <c r="CP87">
        <f t="shared" si="121"/>
        <v>3.3561367519610155</v>
      </c>
      <c r="CQ87" t="str">
        <f t="shared" si="121"/>
        <v/>
      </c>
      <c r="CR87" t="str">
        <f t="shared" si="121"/>
        <v/>
      </c>
      <c r="CS87" t="str">
        <f t="shared" si="121"/>
        <v/>
      </c>
      <c r="CV87" t="str">
        <f t="shared" si="83"/>
        <v/>
      </c>
      <c r="CW87">
        <f t="shared" si="83"/>
        <v>3.1928739851743098</v>
      </c>
      <c r="CX87" t="str">
        <f t="shared" si="79"/>
        <v/>
      </c>
      <c r="CY87" t="str">
        <f t="shared" si="79"/>
        <v/>
      </c>
      <c r="CZ87" t="str">
        <f t="shared" si="79"/>
        <v/>
      </c>
      <c r="DA87" t="str">
        <f t="shared" si="79"/>
        <v/>
      </c>
      <c r="DB87" t="str">
        <f t="shared" si="79"/>
        <v/>
      </c>
      <c r="DD87">
        <f t="shared" si="122"/>
        <v>3.1928739851743098</v>
      </c>
      <c r="DJ87" t="str">
        <f t="shared" si="123"/>
        <v/>
      </c>
      <c r="DK87">
        <f t="shared" si="124"/>
        <v>0.1649951873023584</v>
      </c>
      <c r="DL87">
        <f t="shared" si="125"/>
        <v>8.6630312895799172E-2</v>
      </c>
      <c r="DM87">
        <f t="shared" si="126"/>
        <v>0.36080420035532068</v>
      </c>
      <c r="DN87" t="str">
        <f t="shared" si="127"/>
        <v/>
      </c>
      <c r="DO87" t="str">
        <f t="shared" si="128"/>
        <v/>
      </c>
      <c r="DP87" t="str">
        <f t="shared" si="129"/>
        <v/>
      </c>
      <c r="DQ87" t="str">
        <f t="shared" si="130"/>
        <v/>
      </c>
      <c r="DR87" t="str">
        <f t="shared" si="131"/>
        <v/>
      </c>
      <c r="DV87">
        <f t="shared" si="84"/>
        <v>0.1649951873023584</v>
      </c>
      <c r="DW87">
        <f t="shared" si="84"/>
        <v>0.11463139988992287</v>
      </c>
      <c r="DX87">
        <f t="shared" si="80"/>
        <v>0.14289796326864027</v>
      </c>
      <c r="DY87">
        <f t="shared" si="80"/>
        <v>0.36080420035532068</v>
      </c>
      <c r="DZ87" t="str">
        <f t="shared" si="80"/>
        <v/>
      </c>
      <c r="EA87" t="str">
        <f t="shared" si="80"/>
        <v/>
      </c>
      <c r="EB87" t="str">
        <f t="shared" si="80"/>
        <v/>
      </c>
      <c r="EF87" t="str">
        <f t="shared" si="85"/>
        <v/>
      </c>
      <c r="EG87">
        <f t="shared" si="85"/>
        <v>0.11463139988992287</v>
      </c>
      <c r="EH87" t="str">
        <f t="shared" si="81"/>
        <v/>
      </c>
      <c r="EI87" t="str">
        <f t="shared" si="81"/>
        <v/>
      </c>
      <c r="EJ87" t="str">
        <f t="shared" si="81"/>
        <v/>
      </c>
      <c r="EK87" t="str">
        <f t="shared" si="81"/>
        <v/>
      </c>
      <c r="EL87" t="str">
        <f t="shared" si="81"/>
        <v/>
      </c>
      <c r="EN87">
        <f t="shared" si="142"/>
        <v>0.11463139988992287</v>
      </c>
      <c r="EP87">
        <f t="shared" si="132"/>
        <v>3.1226878771344015</v>
      </c>
      <c r="EQ87">
        <f t="shared" si="133"/>
        <v>3.1959472021259234</v>
      </c>
      <c r="ER87">
        <f t="shared" si="134"/>
        <v>3.2530391500453266</v>
      </c>
      <c r="ES87">
        <v>-0.61227646270834735</v>
      </c>
      <c r="ET87">
        <v>2.6809556147484259E-2</v>
      </c>
      <c r="EU87">
        <v>0.52485763001055108</v>
      </c>
      <c r="EW87">
        <f t="shared" ca="1" si="135"/>
        <v>0.21027132211434196</v>
      </c>
      <c r="EX87">
        <f t="shared" ca="1" si="135"/>
        <v>-0.40576960360859404</v>
      </c>
      <c r="EY87">
        <f t="shared" ca="1" si="135"/>
        <v>-0.85074104875373169</v>
      </c>
      <c r="EZ87">
        <f t="shared" ca="1" si="143"/>
        <v>2</v>
      </c>
      <c r="FA87">
        <f t="shared" ca="1" si="143"/>
        <v>1</v>
      </c>
      <c r="FB87">
        <f t="shared" ca="1" si="143"/>
        <v>1</v>
      </c>
    </row>
    <row r="88" spans="1:158">
      <c r="A88">
        <v>68</v>
      </c>
      <c r="B88">
        <f t="shared" si="136"/>
        <v>20.7109375</v>
      </c>
      <c r="C88" s="5">
        <f t="shared" si="137"/>
        <v>0.12092937964470721</v>
      </c>
      <c r="D88">
        <f t="shared" si="138"/>
        <v>3.3060977778519836</v>
      </c>
      <c r="E88">
        <f t="shared" si="139"/>
        <v>0.10637621555315348</v>
      </c>
      <c r="H88" s="1">
        <v>0</v>
      </c>
      <c r="I88" s="5">
        <v>1.4326999999999999E-2</v>
      </c>
      <c r="J88">
        <v>0</v>
      </c>
      <c r="K88" s="5">
        <v>6.0673380000000003</v>
      </c>
      <c r="L88">
        <v>0</v>
      </c>
      <c r="M88" s="5">
        <v>1.3136429999999999</v>
      </c>
      <c r="N88">
        <v>0</v>
      </c>
      <c r="O88" s="5">
        <v>8.335896</v>
      </c>
      <c r="P88">
        <v>0</v>
      </c>
      <c r="Q88" s="5">
        <v>2.0875819999999998</v>
      </c>
      <c r="R88">
        <v>0</v>
      </c>
      <c r="S88" s="5">
        <v>2.7208299999999999</v>
      </c>
      <c r="T88">
        <v>0</v>
      </c>
      <c r="U88" s="5">
        <v>1.3136429999999999</v>
      </c>
      <c r="V88">
        <v>0</v>
      </c>
      <c r="W88" s="5">
        <v>3.5980940000000001</v>
      </c>
      <c r="X88">
        <v>0</v>
      </c>
      <c r="Y88" s="5">
        <v>2.6103700000000001</v>
      </c>
      <c r="Z88">
        <v>0</v>
      </c>
      <c r="AA88">
        <v>0</v>
      </c>
      <c r="AB88">
        <v>7.3773600000000004</v>
      </c>
      <c r="AC88">
        <v>0</v>
      </c>
      <c r="AD88">
        <v>4.03505</v>
      </c>
      <c r="AE88">
        <v>0</v>
      </c>
      <c r="AF88">
        <v>3.3428200000000001</v>
      </c>
      <c r="AG88">
        <v>0</v>
      </c>
      <c r="AJ88">
        <f t="shared" si="86"/>
        <v>-1.4326999999999999E-2</v>
      </c>
      <c r="AK88">
        <f t="shared" si="87"/>
        <v>6.0530110000000006</v>
      </c>
      <c r="AL88">
        <f t="shared" si="88"/>
        <v>1.2993159999999999</v>
      </c>
      <c r="AM88">
        <f t="shared" si="89"/>
        <v>8.3215690000000002</v>
      </c>
      <c r="AN88">
        <f t="shared" si="90"/>
        <v>2.0732549999999996</v>
      </c>
      <c r="AO88">
        <f t="shared" si="91"/>
        <v>2.7065029999999997</v>
      </c>
      <c r="AP88">
        <f t="shared" si="92"/>
        <v>1.2993159999999999</v>
      </c>
      <c r="AQ88">
        <f t="shared" si="93"/>
        <v>3.5837669999999999</v>
      </c>
      <c r="AR88">
        <f t="shared" si="94"/>
        <v>2.5960429999999999</v>
      </c>
      <c r="AS88">
        <f t="shared" si="95"/>
        <v>-1.4326999999999999E-2</v>
      </c>
      <c r="AT88">
        <f t="shared" si="96"/>
        <v>7.3630330000000006</v>
      </c>
      <c r="AU88">
        <f t="shared" si="140"/>
        <v>4.0207230000000003</v>
      </c>
      <c r="AV88">
        <f t="shared" si="141"/>
        <v>3.3284929999999999</v>
      </c>
      <c r="AZ88">
        <f t="shared" si="97"/>
        <v>6.0530110000000006</v>
      </c>
      <c r="BA88">
        <f t="shared" si="98"/>
        <v>1.2993159999999999</v>
      </c>
      <c r="BB88">
        <f t="shared" si="99"/>
        <v>8.3215690000000002</v>
      </c>
      <c r="BC88">
        <f t="shared" si="100"/>
        <v>2.0732549999999996</v>
      </c>
      <c r="BD88" t="str">
        <f t="shared" si="101"/>
        <v/>
      </c>
      <c r="BE88" t="str">
        <f t="shared" si="102"/>
        <v/>
      </c>
      <c r="BF88" t="str">
        <f t="shared" si="103"/>
        <v/>
      </c>
      <c r="BG88" t="str">
        <f t="shared" si="104"/>
        <v/>
      </c>
      <c r="BJ88">
        <f t="shared" si="105"/>
        <v>2.943523081841215</v>
      </c>
      <c r="BK88">
        <f t="shared" si="106"/>
        <v>3.3444198664207971</v>
      </c>
      <c r="BL88">
        <f t="shared" si="107"/>
        <v>3.2896736185079725</v>
      </c>
      <c r="BM88">
        <f t="shared" si="108"/>
        <v>3.4059044059882608</v>
      </c>
      <c r="BN88" t="str">
        <f t="shared" si="109"/>
        <v/>
      </c>
      <c r="BO88" t="str">
        <f t="shared" si="110"/>
        <v/>
      </c>
      <c r="BP88" t="str">
        <f t="shared" si="111"/>
        <v/>
      </c>
      <c r="BQ88" t="str">
        <f t="shared" si="112"/>
        <v/>
      </c>
      <c r="BT88">
        <f t="shared" si="113"/>
        <v>1.1319079563246539E-2</v>
      </c>
      <c r="BU88">
        <f t="shared" si="114"/>
        <v>3.7047981439153631E-2</v>
      </c>
      <c r="BV88">
        <f t="shared" si="115"/>
        <v>8.6443147333726073E-2</v>
      </c>
      <c r="BW88">
        <f t="shared" si="116"/>
        <v>2.120329596331396E-2</v>
      </c>
      <c r="BX88">
        <f t="shared" si="117"/>
        <v>0</v>
      </c>
      <c r="BY88">
        <f t="shared" si="118"/>
        <v>0</v>
      </c>
      <c r="BZ88">
        <f t="shared" si="119"/>
        <v>0</v>
      </c>
      <c r="CA88">
        <f t="shared" si="120"/>
        <v>0</v>
      </c>
      <c r="CD88">
        <f t="shared" si="82"/>
        <v>4.8367061002400166E-2</v>
      </c>
      <c r="CE88">
        <f t="shared" si="82"/>
        <v>0.12349112877287971</v>
      </c>
      <c r="CF88">
        <f t="shared" si="78"/>
        <v>0.10764644329704004</v>
      </c>
      <c r="CG88">
        <f t="shared" si="78"/>
        <v>2.120329596331396E-2</v>
      </c>
      <c r="CH88">
        <f t="shared" si="78"/>
        <v>0</v>
      </c>
      <c r="CI88">
        <f t="shared" si="78"/>
        <v>0</v>
      </c>
      <c r="CJ88">
        <f t="shared" si="78"/>
        <v>0</v>
      </c>
      <c r="CM88">
        <f t="shared" si="121"/>
        <v>3.2506001778298197</v>
      </c>
      <c r="CN88">
        <f t="shared" si="121"/>
        <v>3.3060977778519836</v>
      </c>
      <c r="CO88">
        <f t="shared" si="121"/>
        <v>3.3125677867824699</v>
      </c>
      <c r="CP88">
        <f t="shared" si="121"/>
        <v>3.4059044059882608</v>
      </c>
      <c r="CQ88" t="str">
        <f t="shared" si="121"/>
        <v/>
      </c>
      <c r="CR88" t="str">
        <f t="shared" si="121"/>
        <v/>
      </c>
      <c r="CS88" t="str">
        <f t="shared" si="121"/>
        <v/>
      </c>
      <c r="CV88" t="str">
        <f t="shared" si="83"/>
        <v/>
      </c>
      <c r="CW88">
        <f t="shared" si="83"/>
        <v>3.3060977778519836</v>
      </c>
      <c r="CX88" t="str">
        <f t="shared" si="79"/>
        <v/>
      </c>
      <c r="CY88" t="str">
        <f t="shared" si="79"/>
        <v/>
      </c>
      <c r="CZ88" t="str">
        <f t="shared" si="79"/>
        <v/>
      </c>
      <c r="DA88" t="str">
        <f t="shared" si="79"/>
        <v/>
      </c>
      <c r="DB88" t="str">
        <f t="shared" si="79"/>
        <v/>
      </c>
      <c r="DD88">
        <f t="shared" si="122"/>
        <v>3.3060977778519836</v>
      </c>
      <c r="DJ88">
        <f t="shared" si="123"/>
        <v>0.61880988994813679</v>
      </c>
      <c r="DK88">
        <f t="shared" si="124"/>
        <v>0.18421440444199016</v>
      </c>
      <c r="DL88">
        <f t="shared" si="125"/>
        <v>7.3016164859050034E-2</v>
      </c>
      <c r="DM88">
        <f t="shared" si="126"/>
        <v>0.32476534523280715</v>
      </c>
      <c r="DN88" t="str">
        <f t="shared" si="127"/>
        <v/>
      </c>
      <c r="DO88" t="str">
        <f t="shared" si="128"/>
        <v/>
      </c>
      <c r="DP88" t="str">
        <f t="shared" si="129"/>
        <v/>
      </c>
      <c r="DQ88" t="str">
        <f t="shared" si="130"/>
        <v/>
      </c>
      <c r="DR88" t="str">
        <f t="shared" si="131"/>
        <v/>
      </c>
      <c r="DV88">
        <f t="shared" si="84"/>
        <v>0.28592041626742898</v>
      </c>
      <c r="DW88">
        <f t="shared" si="84"/>
        <v>0.10637621555315348</v>
      </c>
      <c r="DX88">
        <f t="shared" si="80"/>
        <v>0.12260361258602254</v>
      </c>
      <c r="DY88">
        <f t="shared" si="80"/>
        <v>0.32476534523280715</v>
      </c>
      <c r="DZ88" t="str">
        <f t="shared" si="80"/>
        <v/>
      </c>
      <c r="EA88" t="str">
        <f t="shared" si="80"/>
        <v/>
      </c>
      <c r="EB88" t="str">
        <f t="shared" si="80"/>
        <v/>
      </c>
      <c r="EF88" t="str">
        <f t="shared" si="85"/>
        <v/>
      </c>
      <c r="EG88">
        <f t="shared" si="85"/>
        <v>0.10637621555315348</v>
      </c>
      <c r="EH88" t="str">
        <f t="shared" si="81"/>
        <v/>
      </c>
      <c r="EI88" t="str">
        <f t="shared" si="81"/>
        <v/>
      </c>
      <c r="EJ88" t="str">
        <f t="shared" si="81"/>
        <v/>
      </c>
      <c r="EK88" t="str">
        <f t="shared" si="81"/>
        <v/>
      </c>
      <c r="EL88" t="str">
        <f t="shared" si="81"/>
        <v/>
      </c>
      <c r="EN88">
        <f t="shared" si="142"/>
        <v>0.10637621555315348</v>
      </c>
      <c r="EP88">
        <f t="shared" si="132"/>
        <v>3.2656849689009118</v>
      </c>
      <c r="EQ88">
        <f t="shared" si="133"/>
        <v>3.4033975333525825</v>
      </c>
      <c r="ER88">
        <f t="shared" si="134"/>
        <v>3.2118519843789368</v>
      </c>
      <c r="ES88">
        <v>-0.37990455611647944</v>
      </c>
      <c r="ET88">
        <v>0.91467585112558247</v>
      </c>
      <c r="EU88">
        <v>-0.88596678292202136</v>
      </c>
      <c r="EW88">
        <f t="shared" ca="1" si="135"/>
        <v>0.84145670022342811</v>
      </c>
      <c r="EX88">
        <f t="shared" ca="1" si="135"/>
        <v>-0.45484976769325491</v>
      </c>
      <c r="EY88">
        <f t="shared" ca="1" si="135"/>
        <v>-0.81337129972386624</v>
      </c>
      <c r="EZ88">
        <f t="shared" ca="1" si="143"/>
        <v>2</v>
      </c>
      <c r="FA88">
        <f t="shared" ca="1" si="143"/>
        <v>1</v>
      </c>
      <c r="FB88">
        <f t="shared" ca="1" si="143"/>
        <v>1</v>
      </c>
    </row>
    <row r="89" spans="1:158">
      <c r="A89">
        <v>69</v>
      </c>
      <c r="B89">
        <f t="shared" si="136"/>
        <v>20.9140625</v>
      </c>
      <c r="C89" s="5">
        <f t="shared" si="137"/>
        <v>0.12092937964470721</v>
      </c>
      <c r="D89">
        <f t="shared" si="138"/>
        <v>3.3584429836415763</v>
      </c>
      <c r="E89">
        <f t="shared" si="139"/>
        <v>0.10982897168976499</v>
      </c>
      <c r="H89" s="1">
        <v>0</v>
      </c>
      <c r="I89" s="5">
        <v>1.5295E-2</v>
      </c>
      <c r="J89">
        <v>0</v>
      </c>
      <c r="K89" s="5">
        <v>6.0644650000000002</v>
      </c>
      <c r="L89">
        <v>0</v>
      </c>
      <c r="M89" s="5">
        <v>1.3112980000000001</v>
      </c>
      <c r="N89">
        <v>0</v>
      </c>
      <c r="O89" s="5">
        <v>8.3403779999999994</v>
      </c>
      <c r="P89">
        <v>0</v>
      </c>
      <c r="Q89" s="5">
        <v>2.0850559999999998</v>
      </c>
      <c r="R89">
        <v>0</v>
      </c>
      <c r="S89" s="5">
        <v>2.7199399999999998</v>
      </c>
      <c r="T89">
        <v>0</v>
      </c>
      <c r="U89" s="5">
        <v>1.3112980000000001</v>
      </c>
      <c r="V89">
        <v>0</v>
      </c>
      <c r="W89" s="5">
        <v>3.5931220000000001</v>
      </c>
      <c r="X89">
        <v>0</v>
      </c>
      <c r="Y89" s="5">
        <v>2.6082200000000002</v>
      </c>
      <c r="Z89">
        <v>0</v>
      </c>
      <c r="AA89">
        <v>0</v>
      </c>
      <c r="AB89">
        <v>7.3775700000000004</v>
      </c>
      <c r="AC89">
        <v>0</v>
      </c>
      <c r="AD89">
        <v>4.0339600000000004</v>
      </c>
      <c r="AE89">
        <v>0</v>
      </c>
      <c r="AF89">
        <v>3.3422800000000001</v>
      </c>
      <c r="AG89">
        <v>0</v>
      </c>
      <c r="AJ89">
        <f t="shared" si="86"/>
        <v>-1.5295E-2</v>
      </c>
      <c r="AK89">
        <f t="shared" si="87"/>
        <v>6.0491700000000002</v>
      </c>
      <c r="AL89">
        <f t="shared" si="88"/>
        <v>1.296003</v>
      </c>
      <c r="AM89">
        <f t="shared" si="89"/>
        <v>8.3250829999999993</v>
      </c>
      <c r="AN89">
        <f t="shared" si="90"/>
        <v>2.0697609999999997</v>
      </c>
      <c r="AO89">
        <f t="shared" si="91"/>
        <v>2.7046449999999997</v>
      </c>
      <c r="AP89">
        <f t="shared" si="92"/>
        <v>1.296003</v>
      </c>
      <c r="AQ89">
        <f t="shared" si="93"/>
        <v>3.5778270000000001</v>
      </c>
      <c r="AR89">
        <f t="shared" si="94"/>
        <v>2.5929250000000001</v>
      </c>
      <c r="AS89">
        <f t="shared" si="95"/>
        <v>-1.5295E-2</v>
      </c>
      <c r="AT89">
        <f t="shared" si="96"/>
        <v>7.3622750000000003</v>
      </c>
      <c r="AU89">
        <f t="shared" si="140"/>
        <v>4.0186650000000004</v>
      </c>
      <c r="AV89">
        <f t="shared" si="141"/>
        <v>3.3269850000000001</v>
      </c>
      <c r="AZ89" t="str">
        <f t="shared" si="97"/>
        <v/>
      </c>
      <c r="BA89">
        <f t="shared" si="98"/>
        <v>1.296003</v>
      </c>
      <c r="BB89">
        <f t="shared" si="99"/>
        <v>8.3250829999999993</v>
      </c>
      <c r="BC89">
        <f t="shared" si="100"/>
        <v>2.0697609999999997</v>
      </c>
      <c r="BD89" t="str">
        <f t="shared" si="101"/>
        <v/>
      </c>
      <c r="BE89" t="str">
        <f t="shared" si="102"/>
        <v/>
      </c>
      <c r="BF89" t="str">
        <f t="shared" si="103"/>
        <v/>
      </c>
      <c r="BG89" t="str">
        <f t="shared" si="104"/>
        <v/>
      </c>
      <c r="BJ89" t="str">
        <f t="shared" si="105"/>
        <v/>
      </c>
      <c r="BK89">
        <f t="shared" si="106"/>
        <v>3.4428138126342591</v>
      </c>
      <c r="BL89">
        <f t="shared" si="107"/>
        <v>3.3296545900001115</v>
      </c>
      <c r="BM89">
        <f t="shared" si="108"/>
        <v>3.5481463726754021</v>
      </c>
      <c r="BN89" t="str">
        <f t="shared" si="109"/>
        <v/>
      </c>
      <c r="BO89" t="str">
        <f t="shared" si="110"/>
        <v/>
      </c>
      <c r="BP89" t="str">
        <f t="shared" si="111"/>
        <v/>
      </c>
      <c r="BQ89" t="str">
        <f t="shared" si="112"/>
        <v/>
      </c>
      <c r="BT89">
        <f t="shared" si="113"/>
        <v>0</v>
      </c>
      <c r="BU89">
        <f t="shared" si="114"/>
        <v>3.0470857515072683E-2</v>
      </c>
      <c r="BV89">
        <f t="shared" si="115"/>
        <v>8.9301665826943225E-2</v>
      </c>
      <c r="BW89">
        <f t="shared" si="116"/>
        <v>2.8203829862832916E-2</v>
      </c>
      <c r="BX89">
        <f t="shared" si="117"/>
        <v>0</v>
      </c>
      <c r="BY89">
        <f t="shared" si="118"/>
        <v>0</v>
      </c>
      <c r="BZ89">
        <f t="shared" si="119"/>
        <v>0</v>
      </c>
      <c r="CA89">
        <f t="shared" si="120"/>
        <v>0</v>
      </c>
      <c r="CD89">
        <f t="shared" si="82"/>
        <v>3.0470857515072683E-2</v>
      </c>
      <c r="CE89">
        <f t="shared" si="82"/>
        <v>0.11977252334201591</v>
      </c>
      <c r="CF89">
        <f t="shared" si="78"/>
        <v>0.11750549568977614</v>
      </c>
      <c r="CG89">
        <f t="shared" si="78"/>
        <v>2.8203829862832916E-2</v>
      </c>
      <c r="CH89">
        <f t="shared" si="78"/>
        <v>0</v>
      </c>
      <c r="CI89">
        <f t="shared" si="78"/>
        <v>0</v>
      </c>
      <c r="CJ89">
        <f t="shared" si="78"/>
        <v>0</v>
      </c>
      <c r="CM89">
        <f t="shared" si="121"/>
        <v>3.4428138126342591</v>
      </c>
      <c r="CN89">
        <f t="shared" si="121"/>
        <v>3.3584429836415763</v>
      </c>
      <c r="CO89">
        <f t="shared" si="121"/>
        <v>3.3820972866486998</v>
      </c>
      <c r="CP89">
        <f t="shared" si="121"/>
        <v>3.5481463726754021</v>
      </c>
      <c r="CQ89" t="str">
        <f t="shared" si="121"/>
        <v/>
      </c>
      <c r="CR89" t="str">
        <f t="shared" si="121"/>
        <v/>
      </c>
      <c r="CS89" t="str">
        <f t="shared" si="121"/>
        <v/>
      </c>
      <c r="CV89" t="str">
        <f t="shared" si="83"/>
        <v/>
      </c>
      <c r="CW89">
        <f t="shared" si="83"/>
        <v>3.3584429836415763</v>
      </c>
      <c r="CX89" t="str">
        <f t="shared" si="79"/>
        <v/>
      </c>
      <c r="CY89" t="str">
        <f t="shared" si="79"/>
        <v/>
      </c>
      <c r="CZ89" t="str">
        <f t="shared" si="79"/>
        <v/>
      </c>
      <c r="DA89" t="str">
        <f t="shared" si="79"/>
        <v/>
      </c>
      <c r="DB89" t="str">
        <f t="shared" si="79"/>
        <v/>
      </c>
      <c r="DD89">
        <f t="shared" si="122"/>
        <v>3.3584429836415763</v>
      </c>
      <c r="DJ89" t="str">
        <f t="shared" si="123"/>
        <v/>
      </c>
      <c r="DK89">
        <f t="shared" si="124"/>
        <v>0.22538647524427868</v>
      </c>
      <c r="DL89">
        <f t="shared" si="125"/>
        <v>7.0399290361863834E-2</v>
      </c>
      <c r="DM89">
        <f t="shared" si="126"/>
        <v>0.24200752707559506</v>
      </c>
      <c r="DN89" t="str">
        <f t="shared" si="127"/>
        <v/>
      </c>
      <c r="DO89" t="str">
        <f t="shared" si="128"/>
        <v/>
      </c>
      <c r="DP89" t="str">
        <f t="shared" si="129"/>
        <v/>
      </c>
      <c r="DQ89" t="str">
        <f t="shared" si="130"/>
        <v/>
      </c>
      <c r="DR89" t="str">
        <f t="shared" si="131"/>
        <v/>
      </c>
      <c r="DV89">
        <f t="shared" si="84"/>
        <v>0.22538647524427868</v>
      </c>
      <c r="DW89">
        <f t="shared" si="84"/>
        <v>0.10982897168976499</v>
      </c>
      <c r="DX89">
        <f t="shared" si="80"/>
        <v>0.11158893415616639</v>
      </c>
      <c r="DY89">
        <f t="shared" si="80"/>
        <v>0.24200752707559506</v>
      </c>
      <c r="DZ89" t="str">
        <f t="shared" si="80"/>
        <v/>
      </c>
      <c r="EA89" t="str">
        <f t="shared" si="80"/>
        <v/>
      </c>
      <c r="EB89" t="str">
        <f t="shared" si="80"/>
        <v/>
      </c>
      <c r="EF89" t="str">
        <f t="shared" si="85"/>
        <v/>
      </c>
      <c r="EG89">
        <f t="shared" si="85"/>
        <v>0.10982897168976499</v>
      </c>
      <c r="EH89" t="str">
        <f t="shared" si="81"/>
        <v/>
      </c>
      <c r="EI89" t="str">
        <f t="shared" si="81"/>
        <v/>
      </c>
      <c r="EJ89" t="str">
        <f t="shared" si="81"/>
        <v/>
      </c>
      <c r="EK89" t="str">
        <f t="shared" si="81"/>
        <v/>
      </c>
      <c r="EL89" t="str">
        <f t="shared" si="81"/>
        <v/>
      </c>
      <c r="EN89">
        <f t="shared" si="142"/>
        <v>0.10982897168976499</v>
      </c>
      <c r="EP89">
        <f t="shared" si="132"/>
        <v>3.2533811691037524</v>
      </c>
      <c r="EQ89">
        <f t="shared" si="133"/>
        <v>3.3075122844660458</v>
      </c>
      <c r="ER89">
        <f t="shared" si="134"/>
        <v>3.3559459197109422</v>
      </c>
      <c r="ES89">
        <v>-0.95659472105951293</v>
      </c>
      <c r="ET89">
        <v>-0.46372736074953991</v>
      </c>
      <c r="EU89">
        <v>-2.273593107734273E-2</v>
      </c>
      <c r="EW89">
        <f t="shared" ca="1" si="135"/>
        <v>0.13727040619980568</v>
      </c>
      <c r="EX89">
        <f t="shared" ca="1" si="135"/>
        <v>-0.42684498160678264</v>
      </c>
      <c r="EY89">
        <f t="shared" ca="1" si="135"/>
        <v>0.69569710993347111</v>
      </c>
      <c r="EZ89">
        <f t="shared" ca="1" si="143"/>
        <v>2</v>
      </c>
      <c r="FA89">
        <f t="shared" ca="1" si="143"/>
        <v>1</v>
      </c>
      <c r="FB89">
        <f t="shared" ca="1" si="143"/>
        <v>2</v>
      </c>
    </row>
    <row r="90" spans="1:158">
      <c r="A90">
        <v>70</v>
      </c>
      <c r="B90">
        <f t="shared" si="136"/>
        <v>21.1171875</v>
      </c>
      <c r="C90" s="5">
        <f t="shared" si="137"/>
        <v>0.12092937964470721</v>
      </c>
      <c r="D90">
        <f t="shared" si="138"/>
        <v>3.5036564752022703</v>
      </c>
      <c r="E90">
        <f t="shared" si="139"/>
        <v>0.10215936507716677</v>
      </c>
      <c r="H90" s="1">
        <v>0</v>
      </c>
      <c r="I90" s="5">
        <v>1.4840000000000001E-2</v>
      </c>
      <c r="J90">
        <v>0</v>
      </c>
      <c r="K90" s="5">
        <v>6.0659369999999999</v>
      </c>
      <c r="L90">
        <v>0</v>
      </c>
      <c r="M90" s="5">
        <v>1.309801</v>
      </c>
      <c r="N90">
        <v>0</v>
      </c>
      <c r="O90" s="5">
        <v>8.354044</v>
      </c>
      <c r="P90">
        <v>0</v>
      </c>
      <c r="Q90" s="5">
        <v>2.0836800000000002</v>
      </c>
      <c r="R90">
        <v>0</v>
      </c>
      <c r="S90" s="5">
        <v>2.7209699999999999</v>
      </c>
      <c r="T90">
        <v>0</v>
      </c>
      <c r="U90" s="5">
        <v>1.309801</v>
      </c>
      <c r="V90">
        <v>0</v>
      </c>
      <c r="W90" s="5">
        <v>3.5900660000000002</v>
      </c>
      <c r="X90">
        <v>0</v>
      </c>
      <c r="Y90" s="5">
        <v>2.6105299999999998</v>
      </c>
      <c r="Z90">
        <v>0</v>
      </c>
      <c r="AA90">
        <v>0</v>
      </c>
      <c r="AB90">
        <v>7.3777400000000002</v>
      </c>
      <c r="AC90">
        <v>0</v>
      </c>
      <c r="AD90">
        <v>4.0331400000000004</v>
      </c>
      <c r="AE90">
        <v>0</v>
      </c>
      <c r="AF90">
        <v>3.3425500000000001</v>
      </c>
      <c r="AG90">
        <v>0</v>
      </c>
      <c r="AJ90">
        <f t="shared" si="86"/>
        <v>-1.4840000000000001E-2</v>
      </c>
      <c r="AK90">
        <f t="shared" si="87"/>
        <v>6.0510969999999995</v>
      </c>
      <c r="AL90">
        <f t="shared" si="88"/>
        <v>1.294961</v>
      </c>
      <c r="AM90">
        <f t="shared" si="89"/>
        <v>8.3392040000000005</v>
      </c>
      <c r="AN90">
        <f t="shared" si="90"/>
        <v>2.0688400000000002</v>
      </c>
      <c r="AO90">
        <f t="shared" si="91"/>
        <v>2.7061299999999999</v>
      </c>
      <c r="AP90">
        <f t="shared" si="92"/>
        <v>1.294961</v>
      </c>
      <c r="AQ90">
        <f t="shared" si="93"/>
        <v>3.5752260000000002</v>
      </c>
      <c r="AR90">
        <f t="shared" si="94"/>
        <v>2.5956899999999998</v>
      </c>
      <c r="AS90">
        <f t="shared" si="95"/>
        <v>-1.4840000000000001E-2</v>
      </c>
      <c r="AT90">
        <f t="shared" si="96"/>
        <v>7.3628999999999998</v>
      </c>
      <c r="AU90">
        <f t="shared" si="140"/>
        <v>4.0183</v>
      </c>
      <c r="AV90">
        <f t="shared" si="141"/>
        <v>3.3277100000000002</v>
      </c>
      <c r="AZ90" t="str">
        <f t="shared" si="97"/>
        <v/>
      </c>
      <c r="BA90">
        <f t="shared" si="98"/>
        <v>1.294961</v>
      </c>
      <c r="BB90">
        <f t="shared" si="99"/>
        <v>8.3392040000000005</v>
      </c>
      <c r="BC90">
        <f t="shared" si="100"/>
        <v>2.0688400000000002</v>
      </c>
      <c r="BD90" t="str">
        <f t="shared" si="101"/>
        <v/>
      </c>
      <c r="BE90" t="str">
        <f t="shared" si="102"/>
        <v/>
      </c>
      <c r="BF90" t="str">
        <f t="shared" si="103"/>
        <v/>
      </c>
      <c r="BG90" t="str">
        <f t="shared" si="104"/>
        <v/>
      </c>
      <c r="BJ90" t="str">
        <f t="shared" si="105"/>
        <v/>
      </c>
      <c r="BK90">
        <f t="shared" si="106"/>
        <v>3.4782525518908489</v>
      </c>
      <c r="BL90">
        <f t="shared" si="107"/>
        <v>3.4802300985211394</v>
      </c>
      <c r="BM90">
        <f t="shared" si="108"/>
        <v>3.579803831819357</v>
      </c>
      <c r="BN90" t="str">
        <f t="shared" si="109"/>
        <v/>
      </c>
      <c r="BO90" t="str">
        <f t="shared" si="110"/>
        <v/>
      </c>
      <c r="BP90" t="str">
        <f t="shared" si="111"/>
        <v/>
      </c>
      <c r="BQ90" t="str">
        <f t="shared" si="112"/>
        <v/>
      </c>
      <c r="BT90">
        <f t="shared" si="113"/>
        <v>0</v>
      </c>
      <c r="BU90">
        <f t="shared" si="114"/>
        <v>2.8356541605792793E-2</v>
      </c>
      <c r="BV90">
        <f t="shared" si="115"/>
        <v>9.7502663378649893E-2</v>
      </c>
      <c r="BW90">
        <f t="shared" si="116"/>
        <v>2.9996236523451944E-2</v>
      </c>
      <c r="BX90">
        <f t="shared" si="117"/>
        <v>0</v>
      </c>
      <c r="BY90">
        <f t="shared" si="118"/>
        <v>0</v>
      </c>
      <c r="BZ90">
        <f t="shared" si="119"/>
        <v>0</v>
      </c>
      <c r="CA90">
        <f t="shared" si="120"/>
        <v>0</v>
      </c>
      <c r="CD90">
        <f t="shared" si="82"/>
        <v>2.8356541605792793E-2</v>
      </c>
      <c r="CE90">
        <f t="shared" si="82"/>
        <v>0.1258592049844427</v>
      </c>
      <c r="CF90">
        <f t="shared" si="78"/>
        <v>0.12749889990210184</v>
      </c>
      <c r="CG90">
        <f t="shared" si="78"/>
        <v>2.9996236523451944E-2</v>
      </c>
      <c r="CH90">
        <f t="shared" si="78"/>
        <v>0</v>
      </c>
      <c r="CI90">
        <f t="shared" si="78"/>
        <v>0</v>
      </c>
      <c r="CJ90">
        <f t="shared" si="78"/>
        <v>0</v>
      </c>
      <c r="CM90">
        <f t="shared" si="121"/>
        <v>3.4782525518908489</v>
      </c>
      <c r="CN90">
        <f t="shared" si="121"/>
        <v>3.4797845499948621</v>
      </c>
      <c r="CO90">
        <f t="shared" si="121"/>
        <v>3.5036564752022703</v>
      </c>
      <c r="CP90">
        <f t="shared" si="121"/>
        <v>3.579803831819357</v>
      </c>
      <c r="CQ90" t="str">
        <f t="shared" si="121"/>
        <v/>
      </c>
      <c r="CR90" t="str">
        <f t="shared" si="121"/>
        <v/>
      </c>
      <c r="CS90" t="str">
        <f t="shared" si="121"/>
        <v/>
      </c>
      <c r="CV90" t="str">
        <f t="shared" si="83"/>
        <v/>
      </c>
      <c r="CW90" t="str">
        <f t="shared" si="83"/>
        <v/>
      </c>
      <c r="CX90">
        <f t="shared" si="79"/>
        <v>3.5036564752022703</v>
      </c>
      <c r="CY90" t="str">
        <f t="shared" si="79"/>
        <v/>
      </c>
      <c r="CZ90" t="str">
        <f t="shared" si="79"/>
        <v/>
      </c>
      <c r="DA90" t="str">
        <f t="shared" si="79"/>
        <v/>
      </c>
      <c r="DB90" t="str">
        <f t="shared" si="79"/>
        <v/>
      </c>
      <c r="DD90">
        <f t="shared" si="122"/>
        <v>3.5036564752022703</v>
      </c>
      <c r="DJ90" t="str">
        <f t="shared" si="123"/>
        <v/>
      </c>
      <c r="DK90">
        <f t="shared" si="124"/>
        <v>0.2426804111377065</v>
      </c>
      <c r="DL90">
        <f t="shared" si="125"/>
        <v>6.3743536812169502E-2</v>
      </c>
      <c r="DM90">
        <f t="shared" si="126"/>
        <v>0.22702988237708197</v>
      </c>
      <c r="DN90" t="str">
        <f t="shared" si="127"/>
        <v/>
      </c>
      <c r="DO90" t="str">
        <f t="shared" si="128"/>
        <v/>
      </c>
      <c r="DP90" t="str">
        <f t="shared" si="129"/>
        <v/>
      </c>
      <c r="DQ90" t="str">
        <f t="shared" si="130"/>
        <v/>
      </c>
      <c r="DR90" t="str">
        <f t="shared" si="131"/>
        <v/>
      </c>
      <c r="DV90">
        <f t="shared" si="84"/>
        <v>0.2426804111377065</v>
      </c>
      <c r="DW90">
        <f t="shared" si="84"/>
        <v>0.10405867246116553</v>
      </c>
      <c r="DX90">
        <f t="shared" si="80"/>
        <v>0.10215936507716677</v>
      </c>
      <c r="DY90">
        <f t="shared" si="80"/>
        <v>0.22702988237708197</v>
      </c>
      <c r="DZ90" t="str">
        <f t="shared" si="80"/>
        <v/>
      </c>
      <c r="EA90" t="str">
        <f t="shared" si="80"/>
        <v/>
      </c>
      <c r="EB90" t="str">
        <f t="shared" si="80"/>
        <v/>
      </c>
      <c r="EF90" t="str">
        <f t="shared" si="85"/>
        <v/>
      </c>
      <c r="EG90" t="str">
        <f t="shared" si="85"/>
        <v/>
      </c>
      <c r="EH90">
        <f t="shared" si="81"/>
        <v>0.10215936507716677</v>
      </c>
      <c r="EI90" t="str">
        <f t="shared" si="81"/>
        <v/>
      </c>
      <c r="EJ90" t="str">
        <f t="shared" si="81"/>
        <v/>
      </c>
      <c r="EK90" t="str">
        <f t="shared" si="81"/>
        <v/>
      </c>
      <c r="EL90" t="str">
        <f t="shared" si="81"/>
        <v/>
      </c>
      <c r="EN90">
        <f t="shared" si="142"/>
        <v>0.10215936507716677</v>
      </c>
      <c r="EP90">
        <f t="shared" si="132"/>
        <v>3.4504275942876061</v>
      </c>
      <c r="EQ90">
        <f t="shared" si="133"/>
        <v>3.4282117291875775</v>
      </c>
      <c r="ER90">
        <f t="shared" si="134"/>
        <v>3.4395749085602394</v>
      </c>
      <c r="ES90">
        <v>-0.52103770295026286</v>
      </c>
      <c r="ET90">
        <v>-0.73850053744661726</v>
      </c>
      <c r="EU90">
        <v>-0.62727060405696822</v>
      </c>
      <c r="EW90">
        <f t="shared" ca="1" si="135"/>
        <v>-0.29779037553284338</v>
      </c>
      <c r="EX90">
        <f t="shared" ca="1" si="135"/>
        <v>6.8527321631948857E-2</v>
      </c>
      <c r="EY90">
        <f t="shared" ca="1" si="135"/>
        <v>-0.94844776151923682</v>
      </c>
      <c r="EZ90">
        <f t="shared" ca="1" si="143"/>
        <v>1</v>
      </c>
      <c r="FA90">
        <f t="shared" ca="1" si="143"/>
        <v>2</v>
      </c>
      <c r="FB90">
        <f t="shared" ca="1" si="143"/>
        <v>1</v>
      </c>
    </row>
    <row r="91" spans="1:158">
      <c r="A91">
        <v>71</v>
      </c>
      <c r="B91">
        <f t="shared" si="136"/>
        <v>21.3203125</v>
      </c>
      <c r="C91" s="5">
        <f t="shared" si="137"/>
        <v>0.12092937964470721</v>
      </c>
      <c r="D91">
        <f t="shared" si="138"/>
        <v>3.5953930952671236</v>
      </c>
      <c r="E91">
        <f t="shared" si="139"/>
        <v>9.5748371266813737E-2</v>
      </c>
      <c r="H91" s="1">
        <v>0</v>
      </c>
      <c r="I91" s="5">
        <v>1.4975E-2</v>
      </c>
      <c r="J91">
        <v>0</v>
      </c>
      <c r="K91" s="5">
        <v>6.0651970000000004</v>
      </c>
      <c r="L91">
        <v>0</v>
      </c>
      <c r="M91" s="5">
        <v>1.3084640000000001</v>
      </c>
      <c r="N91">
        <v>0</v>
      </c>
      <c r="O91" s="5">
        <v>8.3630840000000006</v>
      </c>
      <c r="P91">
        <v>0</v>
      </c>
      <c r="Q91" s="5">
        <v>2.0809890000000002</v>
      </c>
      <c r="R91">
        <v>0</v>
      </c>
      <c r="S91" s="5">
        <v>2.7209300000000001</v>
      </c>
      <c r="T91">
        <v>0</v>
      </c>
      <c r="U91" s="5">
        <v>1.3084640000000001</v>
      </c>
      <c r="V91">
        <v>0</v>
      </c>
      <c r="W91" s="5">
        <v>3.5862750000000001</v>
      </c>
      <c r="X91">
        <v>0</v>
      </c>
      <c r="Y91" s="5">
        <v>2.6096300000000001</v>
      </c>
      <c r="Z91">
        <v>0</v>
      </c>
      <c r="AA91">
        <v>0</v>
      </c>
      <c r="AB91">
        <v>7.3760700000000003</v>
      </c>
      <c r="AC91">
        <v>0</v>
      </c>
      <c r="AD91">
        <v>4.0314399999999999</v>
      </c>
      <c r="AE91">
        <v>0</v>
      </c>
      <c r="AF91">
        <v>3.34158</v>
      </c>
      <c r="AG91">
        <v>0</v>
      </c>
      <c r="AJ91">
        <f t="shared" si="86"/>
        <v>-1.4975E-2</v>
      </c>
      <c r="AK91">
        <f t="shared" si="87"/>
        <v>6.0502220000000007</v>
      </c>
      <c r="AL91">
        <f t="shared" si="88"/>
        <v>1.2934890000000001</v>
      </c>
      <c r="AM91">
        <f t="shared" si="89"/>
        <v>8.3481090000000009</v>
      </c>
      <c r="AN91">
        <f t="shared" si="90"/>
        <v>2.066014</v>
      </c>
      <c r="AO91">
        <f t="shared" si="91"/>
        <v>2.7059549999999999</v>
      </c>
      <c r="AP91">
        <f t="shared" si="92"/>
        <v>1.2934890000000001</v>
      </c>
      <c r="AQ91">
        <f t="shared" si="93"/>
        <v>3.5712999999999999</v>
      </c>
      <c r="AR91">
        <f t="shared" si="94"/>
        <v>2.5946549999999999</v>
      </c>
      <c r="AS91">
        <f t="shared" si="95"/>
        <v>-1.4975E-2</v>
      </c>
      <c r="AT91">
        <f t="shared" si="96"/>
        <v>7.3610950000000006</v>
      </c>
      <c r="AU91">
        <f t="shared" si="140"/>
        <v>4.0164650000000002</v>
      </c>
      <c r="AV91">
        <f t="shared" si="141"/>
        <v>3.3266049999999998</v>
      </c>
      <c r="AZ91" t="str">
        <f t="shared" si="97"/>
        <v/>
      </c>
      <c r="BA91">
        <f t="shared" si="98"/>
        <v>1.2934890000000001</v>
      </c>
      <c r="BB91">
        <f t="shared" si="99"/>
        <v>8.3481090000000009</v>
      </c>
      <c r="BC91">
        <f t="shared" si="100"/>
        <v>2.066014</v>
      </c>
      <c r="BD91" t="str">
        <f t="shared" si="101"/>
        <v/>
      </c>
      <c r="BE91" t="str">
        <f t="shared" si="102"/>
        <v/>
      </c>
      <c r="BF91" t="str">
        <f t="shared" si="103"/>
        <v/>
      </c>
      <c r="BG91" t="str">
        <f t="shared" si="104"/>
        <v/>
      </c>
      <c r="BJ91" t="str">
        <f t="shared" si="105"/>
        <v/>
      </c>
      <c r="BK91">
        <f t="shared" si="106"/>
        <v>3.5331375369926552</v>
      </c>
      <c r="BL91">
        <f t="shared" si="107"/>
        <v>3.5702660864672033</v>
      </c>
      <c r="BM91">
        <f t="shared" si="108"/>
        <v>3.6664348101610669</v>
      </c>
      <c r="BN91" t="str">
        <f t="shared" si="109"/>
        <v/>
      </c>
      <c r="BO91" t="str">
        <f t="shared" si="110"/>
        <v/>
      </c>
      <c r="BP91" t="str">
        <f t="shared" si="111"/>
        <v/>
      </c>
      <c r="BQ91" t="str">
        <f t="shared" si="112"/>
        <v/>
      </c>
      <c r="BT91">
        <f t="shared" si="113"/>
        <v>0</v>
      </c>
      <c r="BU91">
        <f t="shared" si="114"/>
        <v>2.5332457029195496E-2</v>
      </c>
      <c r="BV91">
        <f t="shared" si="115"/>
        <v>9.9968728516483932E-2</v>
      </c>
      <c r="BW91">
        <f t="shared" si="116"/>
        <v>3.5358312012887055E-2</v>
      </c>
      <c r="BX91">
        <f t="shared" si="117"/>
        <v>0</v>
      </c>
      <c r="BY91">
        <f t="shared" si="118"/>
        <v>0</v>
      </c>
      <c r="BZ91">
        <f t="shared" si="119"/>
        <v>0</v>
      </c>
      <c r="CA91">
        <f t="shared" si="120"/>
        <v>0</v>
      </c>
      <c r="CD91">
        <f t="shared" si="82"/>
        <v>2.5332457029195496E-2</v>
      </c>
      <c r="CE91">
        <f t="shared" si="82"/>
        <v>0.12530118554567943</v>
      </c>
      <c r="CF91">
        <f t="shared" si="78"/>
        <v>0.135327040529371</v>
      </c>
      <c r="CG91">
        <f t="shared" si="78"/>
        <v>3.5358312012887055E-2</v>
      </c>
      <c r="CH91">
        <f t="shared" si="78"/>
        <v>0</v>
      </c>
      <c r="CI91">
        <f t="shared" si="78"/>
        <v>0</v>
      </c>
      <c r="CJ91">
        <f t="shared" si="78"/>
        <v>0</v>
      </c>
      <c r="CM91">
        <f t="shared" si="121"/>
        <v>3.5331375369926552</v>
      </c>
      <c r="CN91">
        <f t="shared" si="121"/>
        <v>3.5627597138816265</v>
      </c>
      <c r="CO91">
        <f t="shared" si="121"/>
        <v>3.5953930952671236</v>
      </c>
      <c r="CP91">
        <f t="shared" si="121"/>
        <v>3.6664348101610669</v>
      </c>
      <c r="CQ91" t="str">
        <f t="shared" si="121"/>
        <v/>
      </c>
      <c r="CR91" t="str">
        <f t="shared" si="121"/>
        <v/>
      </c>
      <c r="CS91" t="str">
        <f t="shared" si="121"/>
        <v/>
      </c>
      <c r="CV91" t="str">
        <f t="shared" si="83"/>
        <v/>
      </c>
      <c r="CW91" t="str">
        <f t="shared" si="83"/>
        <v/>
      </c>
      <c r="CX91">
        <f t="shared" si="79"/>
        <v>3.5953930952671236</v>
      </c>
      <c r="CY91" t="str">
        <f t="shared" si="79"/>
        <v/>
      </c>
      <c r="CZ91" t="str">
        <f t="shared" si="79"/>
        <v/>
      </c>
      <c r="DA91" t="str">
        <f t="shared" si="79"/>
        <v/>
      </c>
      <c r="DB91" t="str">
        <f t="shared" si="79"/>
        <v/>
      </c>
      <c r="DD91">
        <f t="shared" si="122"/>
        <v>3.5953930952671236</v>
      </c>
      <c r="DJ91" t="str">
        <f t="shared" si="123"/>
        <v/>
      </c>
      <c r="DK91">
        <f t="shared" si="124"/>
        <v>0.27243474852420135</v>
      </c>
      <c r="DL91">
        <f t="shared" si="125"/>
        <v>6.1955801604685778E-2</v>
      </c>
      <c r="DM91">
        <f t="shared" si="126"/>
        <v>0.19129026877584607</v>
      </c>
      <c r="DN91" t="str">
        <f t="shared" si="127"/>
        <v/>
      </c>
      <c r="DO91" t="str">
        <f t="shared" si="128"/>
        <v/>
      </c>
      <c r="DP91" t="str">
        <f t="shared" si="129"/>
        <v/>
      </c>
      <c r="DQ91" t="str">
        <f t="shared" si="130"/>
        <v/>
      </c>
      <c r="DR91" t="str">
        <f t="shared" si="131"/>
        <v/>
      </c>
      <c r="DV91">
        <f t="shared" si="84"/>
        <v>0.27243474852420135</v>
      </c>
      <c r="DW91">
        <f t="shared" si="84"/>
        <v>0.10450886169879917</v>
      </c>
      <c r="DX91">
        <f t="shared" si="80"/>
        <v>9.5748371266813737E-2</v>
      </c>
      <c r="DY91">
        <f t="shared" si="80"/>
        <v>0.19129026877584607</v>
      </c>
      <c r="DZ91" t="str">
        <f t="shared" si="80"/>
        <v/>
      </c>
      <c r="EA91" t="str">
        <f t="shared" si="80"/>
        <v/>
      </c>
      <c r="EB91" t="str">
        <f t="shared" si="80"/>
        <v/>
      </c>
      <c r="EF91" t="str">
        <f t="shared" si="85"/>
        <v/>
      </c>
      <c r="EG91" t="str">
        <f t="shared" si="85"/>
        <v/>
      </c>
      <c r="EH91">
        <f t="shared" si="81"/>
        <v>9.5748371266813737E-2</v>
      </c>
      <c r="EI91" t="str">
        <f t="shared" si="81"/>
        <v/>
      </c>
      <c r="EJ91" t="str">
        <f t="shared" si="81"/>
        <v/>
      </c>
      <c r="EK91" t="str">
        <f t="shared" si="81"/>
        <v/>
      </c>
      <c r="EL91" t="str">
        <f t="shared" si="81"/>
        <v/>
      </c>
      <c r="EN91">
        <f t="shared" si="142"/>
        <v>9.5748371266813737E-2</v>
      </c>
      <c r="EP91">
        <f t="shared" si="132"/>
        <v>3.5483798949480927</v>
      </c>
      <c r="EQ91">
        <f t="shared" si="133"/>
        <v>3.5273484330227847</v>
      </c>
      <c r="ER91">
        <f t="shared" si="134"/>
        <v>3.611468639862419</v>
      </c>
      <c r="ES91">
        <v>-0.49100783331366638</v>
      </c>
      <c r="ET91">
        <v>-0.71066130257949645</v>
      </c>
      <c r="EU91">
        <v>0.16789366108901227</v>
      </c>
      <c r="EW91">
        <f t="shared" ca="1" si="135"/>
        <v>-0.86285770331095979</v>
      </c>
      <c r="EX91">
        <f t="shared" ca="1" si="135"/>
        <v>0.55288519195607078</v>
      </c>
      <c r="EY91">
        <f t="shared" ca="1" si="135"/>
        <v>-0.18991331062477379</v>
      </c>
      <c r="EZ91">
        <f t="shared" ca="1" si="143"/>
        <v>1</v>
      </c>
      <c r="FA91">
        <f t="shared" ca="1" si="143"/>
        <v>2</v>
      </c>
      <c r="FB91">
        <f t="shared" ca="1" si="143"/>
        <v>1</v>
      </c>
    </row>
    <row r="92" spans="1:158">
      <c r="A92">
        <v>72</v>
      </c>
      <c r="B92">
        <f t="shared" si="136"/>
        <v>21.5234375</v>
      </c>
      <c r="C92" s="5">
        <f t="shared" si="137"/>
        <v>0.12092937964470721</v>
      </c>
      <c r="D92">
        <f t="shared" si="138"/>
        <v>3.6819944891165486</v>
      </c>
      <c r="E92">
        <f t="shared" si="139"/>
        <v>9.1871638811883566E-2</v>
      </c>
      <c r="H92" s="1">
        <v>0</v>
      </c>
      <c r="I92" s="5">
        <v>1.4444E-2</v>
      </c>
      <c r="J92">
        <v>0</v>
      </c>
      <c r="K92" s="5">
        <v>6.0657379999999996</v>
      </c>
      <c r="L92">
        <v>0</v>
      </c>
      <c r="M92" s="5">
        <v>1.306762</v>
      </c>
      <c r="N92">
        <v>0</v>
      </c>
      <c r="O92" s="5">
        <v>8.3715569999999992</v>
      </c>
      <c r="P92">
        <v>0</v>
      </c>
      <c r="Q92" s="5">
        <v>2.0777999999999999</v>
      </c>
      <c r="R92">
        <v>0</v>
      </c>
      <c r="S92" s="5">
        <v>2.7210299999999998</v>
      </c>
      <c r="T92">
        <v>0</v>
      </c>
      <c r="U92" s="5">
        <v>1.306762</v>
      </c>
      <c r="V92">
        <v>0</v>
      </c>
      <c r="W92" s="5">
        <v>3.5837370000000002</v>
      </c>
      <c r="X92">
        <v>0</v>
      </c>
      <c r="Y92" s="5">
        <v>2.609</v>
      </c>
      <c r="Z92">
        <v>0</v>
      </c>
      <c r="AA92">
        <v>0</v>
      </c>
      <c r="AB92">
        <v>7.3776700000000002</v>
      </c>
      <c r="AC92">
        <v>0</v>
      </c>
      <c r="AD92">
        <v>4.0323000000000002</v>
      </c>
      <c r="AE92">
        <v>0</v>
      </c>
      <c r="AF92">
        <v>3.3422299999999998</v>
      </c>
      <c r="AG92">
        <v>0</v>
      </c>
      <c r="AJ92">
        <f t="shared" si="86"/>
        <v>-1.4444E-2</v>
      </c>
      <c r="AK92">
        <f t="shared" si="87"/>
        <v>6.0512939999999995</v>
      </c>
      <c r="AL92">
        <f t="shared" si="88"/>
        <v>1.2923180000000001</v>
      </c>
      <c r="AM92">
        <f t="shared" si="89"/>
        <v>8.357113</v>
      </c>
      <c r="AN92">
        <f t="shared" si="90"/>
        <v>2.0633559999999997</v>
      </c>
      <c r="AO92">
        <f t="shared" si="91"/>
        <v>2.7065859999999997</v>
      </c>
      <c r="AP92">
        <f t="shared" si="92"/>
        <v>1.2923180000000001</v>
      </c>
      <c r="AQ92">
        <f t="shared" si="93"/>
        <v>3.569293</v>
      </c>
      <c r="AR92">
        <f t="shared" si="94"/>
        <v>2.5945559999999999</v>
      </c>
      <c r="AS92">
        <f t="shared" si="95"/>
        <v>-1.4444E-2</v>
      </c>
      <c r="AT92">
        <f t="shared" si="96"/>
        <v>7.363226</v>
      </c>
      <c r="AU92">
        <f t="shared" si="140"/>
        <v>4.0178560000000001</v>
      </c>
      <c r="AV92">
        <f t="shared" si="141"/>
        <v>3.3277859999999997</v>
      </c>
      <c r="AZ92" t="str">
        <f t="shared" si="97"/>
        <v/>
      </c>
      <c r="BA92">
        <f t="shared" si="98"/>
        <v>1.2923180000000001</v>
      </c>
      <c r="BB92">
        <f t="shared" si="99"/>
        <v>8.357113</v>
      </c>
      <c r="BC92">
        <f t="shared" si="100"/>
        <v>2.0633559999999997</v>
      </c>
      <c r="BD92" t="str">
        <f t="shared" si="101"/>
        <v/>
      </c>
      <c r="BE92" t="str">
        <f t="shared" si="102"/>
        <v/>
      </c>
      <c r="BF92" t="str">
        <f t="shared" si="103"/>
        <v/>
      </c>
      <c r="BG92" t="str">
        <f t="shared" si="104"/>
        <v/>
      </c>
      <c r="BJ92" t="str">
        <f t="shared" si="105"/>
        <v/>
      </c>
      <c r="BK92">
        <f t="shared" si="106"/>
        <v>3.581735243411261</v>
      </c>
      <c r="BL92">
        <f t="shared" si="107"/>
        <v>3.6600102011274704</v>
      </c>
      <c r="BM92">
        <f t="shared" si="108"/>
        <v>3.7368482903756077</v>
      </c>
      <c r="BN92" t="str">
        <f t="shared" si="109"/>
        <v/>
      </c>
      <c r="BO92" t="str">
        <f t="shared" si="110"/>
        <v/>
      </c>
      <c r="BP92" t="str">
        <f t="shared" si="111"/>
        <v/>
      </c>
      <c r="BQ92" t="str">
        <f t="shared" si="112"/>
        <v/>
      </c>
      <c r="BT92">
        <f t="shared" si="113"/>
        <v>0</v>
      </c>
      <c r="BU92">
        <f t="shared" si="114"/>
        <v>2.2895588002727119E-2</v>
      </c>
      <c r="BV92">
        <f t="shared" si="115"/>
        <v>0.10033442801031632</v>
      </c>
      <c r="BW92">
        <f t="shared" si="116"/>
        <v>4.0211998256619176E-2</v>
      </c>
      <c r="BX92">
        <f t="shared" si="117"/>
        <v>0</v>
      </c>
      <c r="BY92">
        <f t="shared" si="118"/>
        <v>0</v>
      </c>
      <c r="BZ92">
        <f t="shared" si="119"/>
        <v>0</v>
      </c>
      <c r="CA92">
        <f t="shared" si="120"/>
        <v>0</v>
      </c>
      <c r="CD92">
        <f t="shared" si="82"/>
        <v>2.2895588002727119E-2</v>
      </c>
      <c r="CE92">
        <f t="shared" si="82"/>
        <v>0.12323001601304344</v>
      </c>
      <c r="CF92">
        <f t="shared" si="78"/>
        <v>0.1405464262669355</v>
      </c>
      <c r="CG92">
        <f t="shared" si="78"/>
        <v>4.0211998256619176E-2</v>
      </c>
      <c r="CH92">
        <f t="shared" si="78"/>
        <v>0</v>
      </c>
      <c r="CI92">
        <f t="shared" si="78"/>
        <v>0</v>
      </c>
      <c r="CJ92">
        <f t="shared" si="78"/>
        <v>0</v>
      </c>
      <c r="CM92">
        <f t="shared" si="121"/>
        <v>3.581735243411261</v>
      </c>
      <c r="CN92">
        <f t="shared" si="121"/>
        <v>3.6454670626877941</v>
      </c>
      <c r="CO92">
        <f t="shared" si="121"/>
        <v>3.6819944891165486</v>
      </c>
      <c r="CP92">
        <f t="shared" si="121"/>
        <v>3.7368482903756077</v>
      </c>
      <c r="CQ92" t="str">
        <f t="shared" si="121"/>
        <v/>
      </c>
      <c r="CR92" t="str">
        <f t="shared" si="121"/>
        <v/>
      </c>
      <c r="CS92" t="str">
        <f t="shared" si="121"/>
        <v/>
      </c>
      <c r="CV92" t="str">
        <f t="shared" si="83"/>
        <v/>
      </c>
      <c r="CW92" t="str">
        <f t="shared" si="83"/>
        <v/>
      </c>
      <c r="CX92">
        <f t="shared" si="79"/>
        <v>3.6819944891165486</v>
      </c>
      <c r="CY92" t="str">
        <f t="shared" si="79"/>
        <v/>
      </c>
      <c r="CZ92" t="str">
        <f t="shared" si="79"/>
        <v/>
      </c>
      <c r="DA92" t="str">
        <f t="shared" si="79"/>
        <v/>
      </c>
      <c r="DB92" t="str">
        <f t="shared" si="79"/>
        <v/>
      </c>
      <c r="DD92">
        <f t="shared" si="122"/>
        <v>3.6819944891165486</v>
      </c>
      <c r="DJ92" t="str">
        <f t="shared" si="123"/>
        <v/>
      </c>
      <c r="DK92">
        <f t="shared" si="124"/>
        <v>0.30213181717015425</v>
      </c>
      <c r="DL92">
        <f t="shared" si="125"/>
        <v>6.1698180188008808E-2</v>
      </c>
      <c r="DM92">
        <f t="shared" si="126"/>
        <v>0.16715853932350094</v>
      </c>
      <c r="DN92" t="str">
        <f t="shared" si="127"/>
        <v/>
      </c>
      <c r="DO92" t="str">
        <f t="shared" si="128"/>
        <v/>
      </c>
      <c r="DP92" t="str">
        <f t="shared" si="129"/>
        <v/>
      </c>
      <c r="DQ92" t="str">
        <f t="shared" si="130"/>
        <v/>
      </c>
      <c r="DR92" t="str">
        <f t="shared" si="131"/>
        <v/>
      </c>
      <c r="DV92">
        <f t="shared" si="84"/>
        <v>0.30213181717015425</v>
      </c>
      <c r="DW92">
        <f t="shared" si="84"/>
        <v>0.10636967884104628</v>
      </c>
      <c r="DX92">
        <f t="shared" si="80"/>
        <v>9.1871638811883566E-2</v>
      </c>
      <c r="DY92">
        <f t="shared" si="80"/>
        <v>0.16715853932350094</v>
      </c>
      <c r="DZ92" t="str">
        <f t="shared" si="80"/>
        <v/>
      </c>
      <c r="EA92" t="str">
        <f t="shared" si="80"/>
        <v/>
      </c>
      <c r="EB92" t="str">
        <f t="shared" si="80"/>
        <v/>
      </c>
      <c r="EF92" t="str">
        <f t="shared" si="85"/>
        <v/>
      </c>
      <c r="EG92" t="str">
        <f t="shared" si="85"/>
        <v/>
      </c>
      <c r="EH92">
        <f t="shared" si="81"/>
        <v>9.1871638811883566E-2</v>
      </c>
      <c r="EI92" t="str">
        <f t="shared" si="81"/>
        <v/>
      </c>
      <c r="EJ92" t="str">
        <f t="shared" si="81"/>
        <v/>
      </c>
      <c r="EK92" t="str">
        <f t="shared" si="81"/>
        <v/>
      </c>
      <c r="EL92" t="str">
        <f t="shared" si="81"/>
        <v/>
      </c>
      <c r="EN92">
        <f t="shared" si="142"/>
        <v>9.1871638811883566E-2</v>
      </c>
      <c r="EP92">
        <f t="shared" si="132"/>
        <v>3.7410620899510603</v>
      </c>
      <c r="EQ92">
        <f t="shared" si="133"/>
        <v>3.6247748189676128</v>
      </c>
      <c r="ER92">
        <f t="shared" si="134"/>
        <v>3.5951839255230262</v>
      </c>
      <c r="ES92">
        <v>0.64293618355343107</v>
      </c>
      <c r="ET92">
        <v>-0.62282191641425555</v>
      </c>
      <c r="EU92">
        <v>-0.94491145163172208</v>
      </c>
      <c r="EW92">
        <f t="shared" ca="1" si="135"/>
        <v>0.27240997440980153</v>
      </c>
      <c r="EX92">
        <f t="shared" ca="1" si="135"/>
        <v>0.85323067939795716</v>
      </c>
      <c r="EY92">
        <f t="shared" ca="1" si="135"/>
        <v>-0.74198283146565858</v>
      </c>
      <c r="EZ92">
        <f t="shared" ca="1" si="143"/>
        <v>2</v>
      </c>
      <c r="FA92">
        <f t="shared" ca="1" si="143"/>
        <v>2</v>
      </c>
      <c r="FB92">
        <f t="shared" ca="1" si="143"/>
        <v>1</v>
      </c>
    </row>
    <row r="93" spans="1:158">
      <c r="A93">
        <v>73</v>
      </c>
      <c r="B93">
        <f t="shared" si="136"/>
        <v>21.7265625</v>
      </c>
      <c r="C93" s="5">
        <f t="shared" si="137"/>
        <v>0.12092937964470721</v>
      </c>
      <c r="D93">
        <f t="shared" si="138"/>
        <v>3.7908825240231248</v>
      </c>
      <c r="E93">
        <f t="shared" si="139"/>
        <v>8.8718556673315421E-2</v>
      </c>
      <c r="H93">
        <v>0</v>
      </c>
      <c r="I93" s="5">
        <v>1.5526E-2</v>
      </c>
      <c r="J93">
        <v>0</v>
      </c>
      <c r="K93" s="5">
        <v>6.0666270000000004</v>
      </c>
      <c r="L93">
        <v>0</v>
      </c>
      <c r="M93" s="5">
        <v>1.3063610000000001</v>
      </c>
      <c r="N93">
        <v>0</v>
      </c>
      <c r="O93" s="5">
        <v>8.3837720000000004</v>
      </c>
      <c r="P93">
        <v>0</v>
      </c>
      <c r="Q93" s="5">
        <v>2.074821</v>
      </c>
      <c r="R93">
        <v>0</v>
      </c>
      <c r="S93" s="5">
        <v>2.7219199999999999</v>
      </c>
      <c r="T93">
        <v>0</v>
      </c>
      <c r="U93" s="5">
        <v>1.3063610000000001</v>
      </c>
      <c r="V93">
        <v>0</v>
      </c>
      <c r="W93" s="5">
        <v>3.5816210000000002</v>
      </c>
      <c r="X93">
        <v>0</v>
      </c>
      <c r="Y93" s="5">
        <v>2.6105</v>
      </c>
      <c r="Z93">
        <v>0</v>
      </c>
      <c r="AA93">
        <v>0</v>
      </c>
      <c r="AB93">
        <v>7.3769200000000001</v>
      </c>
      <c r="AC93">
        <v>0</v>
      </c>
      <c r="AD93">
        <v>4.0312400000000004</v>
      </c>
      <c r="AE93">
        <v>0</v>
      </c>
      <c r="AF93">
        <v>3.3418399999999999</v>
      </c>
      <c r="AG93">
        <v>0</v>
      </c>
      <c r="AJ93">
        <f t="shared" si="86"/>
        <v>-1.5526E-2</v>
      </c>
      <c r="AK93">
        <f t="shared" si="87"/>
        <v>6.0511010000000001</v>
      </c>
      <c r="AL93">
        <f t="shared" si="88"/>
        <v>1.2908350000000002</v>
      </c>
      <c r="AM93">
        <f t="shared" si="89"/>
        <v>8.368246000000001</v>
      </c>
      <c r="AN93">
        <f t="shared" si="90"/>
        <v>2.0592950000000001</v>
      </c>
      <c r="AO93">
        <f t="shared" si="91"/>
        <v>2.706394</v>
      </c>
      <c r="AP93">
        <f t="shared" si="92"/>
        <v>1.2908350000000002</v>
      </c>
      <c r="AQ93">
        <f t="shared" si="93"/>
        <v>3.5660950000000002</v>
      </c>
      <c r="AR93">
        <f t="shared" si="94"/>
        <v>2.5949740000000001</v>
      </c>
      <c r="AS93">
        <f t="shared" si="95"/>
        <v>-1.5526E-2</v>
      </c>
      <c r="AT93">
        <f t="shared" si="96"/>
        <v>7.3613939999999998</v>
      </c>
      <c r="AU93">
        <f t="shared" si="140"/>
        <v>4.015714</v>
      </c>
      <c r="AV93">
        <f t="shared" si="141"/>
        <v>3.326314</v>
      </c>
      <c r="AZ93" t="str">
        <f t="shared" si="97"/>
        <v/>
      </c>
      <c r="BA93">
        <f t="shared" si="98"/>
        <v>1.2908350000000002</v>
      </c>
      <c r="BB93">
        <f t="shared" si="99"/>
        <v>8.368246000000001</v>
      </c>
      <c r="BC93">
        <f t="shared" si="100"/>
        <v>2.0592950000000001</v>
      </c>
      <c r="BD93" t="str">
        <f t="shared" si="101"/>
        <v/>
      </c>
      <c r="BE93" t="str">
        <f t="shared" si="102"/>
        <v/>
      </c>
      <c r="BF93" t="str">
        <f t="shared" si="103"/>
        <v/>
      </c>
      <c r="BG93" t="str">
        <f t="shared" si="104"/>
        <v/>
      </c>
      <c r="BJ93" t="str">
        <f t="shared" si="105"/>
        <v/>
      </c>
      <c r="BK93">
        <f t="shared" si="106"/>
        <v>3.6513656427399255</v>
      </c>
      <c r="BL93">
        <f t="shared" si="107"/>
        <v>3.7720702065072942</v>
      </c>
      <c r="BM93">
        <f t="shared" si="108"/>
        <v>3.8298136420604765</v>
      </c>
      <c r="BN93" t="str">
        <f t="shared" si="109"/>
        <v/>
      </c>
      <c r="BO93" t="str">
        <f t="shared" si="110"/>
        <v/>
      </c>
      <c r="BP93" t="str">
        <f t="shared" si="111"/>
        <v/>
      </c>
      <c r="BQ93" t="str">
        <f t="shared" si="112"/>
        <v/>
      </c>
      <c r="BT93">
        <f t="shared" si="113"/>
        <v>0</v>
      </c>
      <c r="BU93">
        <f t="shared" si="114"/>
        <v>1.976981513692206E-2</v>
      </c>
      <c r="BV93">
        <f t="shared" si="115"/>
        <v>9.7828399337561031E-2</v>
      </c>
      <c r="BW93">
        <f t="shared" si="116"/>
        <v>4.7272696063799767E-2</v>
      </c>
      <c r="BX93">
        <f t="shared" si="117"/>
        <v>0</v>
      </c>
      <c r="BY93">
        <f t="shared" si="118"/>
        <v>0</v>
      </c>
      <c r="BZ93">
        <f t="shared" si="119"/>
        <v>0</v>
      </c>
      <c r="CA93">
        <f t="shared" si="120"/>
        <v>0</v>
      </c>
      <c r="CD93">
        <f t="shared" si="82"/>
        <v>1.976981513692206E-2</v>
      </c>
      <c r="CE93">
        <f t="shared" si="82"/>
        <v>0.1175982144744831</v>
      </c>
      <c r="CF93">
        <f t="shared" si="78"/>
        <v>0.14510109540136079</v>
      </c>
      <c r="CG93">
        <f t="shared" si="78"/>
        <v>4.7272696063799767E-2</v>
      </c>
      <c r="CH93">
        <f t="shared" si="78"/>
        <v>0</v>
      </c>
      <c r="CI93">
        <f t="shared" si="78"/>
        <v>0</v>
      </c>
      <c r="CJ93">
        <f t="shared" si="78"/>
        <v>0</v>
      </c>
      <c r="CM93">
        <f t="shared" si="121"/>
        <v>3.6513656427399255</v>
      </c>
      <c r="CN93">
        <f t="shared" si="121"/>
        <v>3.7517781729715169</v>
      </c>
      <c r="CO93">
        <f t="shared" si="121"/>
        <v>3.7908825240231248</v>
      </c>
      <c r="CP93">
        <f t="shared" si="121"/>
        <v>3.8298136420604765</v>
      </c>
      <c r="CQ93" t="str">
        <f t="shared" si="121"/>
        <v/>
      </c>
      <c r="CR93" t="str">
        <f t="shared" si="121"/>
        <v/>
      </c>
      <c r="CS93" t="str">
        <f t="shared" si="121"/>
        <v/>
      </c>
      <c r="CV93" t="str">
        <f t="shared" si="83"/>
        <v/>
      </c>
      <c r="CW93" t="str">
        <f t="shared" si="83"/>
        <v/>
      </c>
      <c r="CX93">
        <f t="shared" si="79"/>
        <v>3.7908825240231248</v>
      </c>
      <c r="CY93" t="str">
        <f t="shared" si="79"/>
        <v/>
      </c>
      <c r="CZ93" t="str">
        <f t="shared" si="79"/>
        <v/>
      </c>
      <c r="DA93" t="str">
        <f t="shared" si="79"/>
        <v/>
      </c>
      <c r="DB93" t="str">
        <f t="shared" si="79"/>
        <v/>
      </c>
      <c r="DD93">
        <f t="shared" si="122"/>
        <v>3.7908825240231248</v>
      </c>
      <c r="DJ93" t="str">
        <f t="shared" si="123"/>
        <v/>
      </c>
      <c r="DK93">
        <f t="shared" si="124"/>
        <v>0.35094476683985831</v>
      </c>
      <c r="DL93">
        <f t="shared" si="125"/>
        <v>6.3502230258910441E-2</v>
      </c>
      <c r="DM93">
        <f t="shared" si="126"/>
        <v>0.14090243988076731</v>
      </c>
      <c r="DN93" t="str">
        <f t="shared" si="127"/>
        <v/>
      </c>
      <c r="DO93" t="str">
        <f t="shared" si="128"/>
        <v/>
      </c>
      <c r="DP93" t="str">
        <f t="shared" si="129"/>
        <v/>
      </c>
      <c r="DQ93" t="str">
        <f t="shared" si="130"/>
        <v/>
      </c>
      <c r="DR93" t="str">
        <f t="shared" si="131"/>
        <v/>
      </c>
      <c r="DV93">
        <f t="shared" si="84"/>
        <v>0.35094476683985831</v>
      </c>
      <c r="DW93">
        <f t="shared" si="84"/>
        <v>0.11182512220151171</v>
      </c>
      <c r="DX93">
        <f t="shared" si="80"/>
        <v>8.8718556673315421E-2</v>
      </c>
      <c r="DY93">
        <f t="shared" si="80"/>
        <v>0.14090243988076731</v>
      </c>
      <c r="DZ93" t="str">
        <f t="shared" si="80"/>
        <v/>
      </c>
      <c r="EA93" t="str">
        <f t="shared" si="80"/>
        <v/>
      </c>
      <c r="EB93" t="str">
        <f t="shared" si="80"/>
        <v/>
      </c>
      <c r="EF93" t="str">
        <f t="shared" si="85"/>
        <v/>
      </c>
      <c r="EG93" t="str">
        <f t="shared" si="85"/>
        <v/>
      </c>
      <c r="EH93">
        <f t="shared" si="81"/>
        <v>8.8718556673315421E-2</v>
      </c>
      <c r="EI93" t="str">
        <f t="shared" si="81"/>
        <v/>
      </c>
      <c r="EJ93" t="str">
        <f t="shared" si="81"/>
        <v/>
      </c>
      <c r="EK93" t="str">
        <f t="shared" si="81"/>
        <v/>
      </c>
      <c r="EL93" t="str">
        <f t="shared" si="81"/>
        <v/>
      </c>
      <c r="EN93">
        <f t="shared" si="142"/>
        <v>8.8718556673315421E-2</v>
      </c>
      <c r="EP93">
        <f t="shared" si="132"/>
        <v>3.7601107206775946</v>
      </c>
      <c r="EQ93">
        <f t="shared" si="133"/>
        <v>3.7265165569157621</v>
      </c>
      <c r="ER93">
        <f t="shared" si="134"/>
        <v>3.7123810911875781</v>
      </c>
      <c r="ES93">
        <v>-0.34684742966277127</v>
      </c>
      <c r="ET93">
        <v>-0.72550737434080237</v>
      </c>
      <c r="EU93">
        <v>-0.88483667655470344</v>
      </c>
      <c r="EW93">
        <f t="shared" ca="1" si="135"/>
        <v>-0.50337540755383325</v>
      </c>
      <c r="EX93">
        <f t="shared" ca="1" si="135"/>
        <v>0.87273853403369406</v>
      </c>
      <c r="EY93">
        <f t="shared" ca="1" si="135"/>
        <v>-0.21361279437462799</v>
      </c>
      <c r="EZ93">
        <f t="shared" ca="1" si="143"/>
        <v>1</v>
      </c>
      <c r="FA93">
        <f t="shared" ca="1" si="143"/>
        <v>2</v>
      </c>
      <c r="FB93">
        <f t="shared" ca="1" si="143"/>
        <v>1</v>
      </c>
    </row>
    <row r="94" spans="1:158">
      <c r="A94">
        <v>74</v>
      </c>
      <c r="B94">
        <f t="shared" si="136"/>
        <v>21.9296875</v>
      </c>
      <c r="C94" s="5">
        <f t="shared" si="137"/>
        <v>0.12092937964470721</v>
      </c>
      <c r="D94">
        <f t="shared" si="138"/>
        <v>3.871109513258276</v>
      </c>
      <c r="E94">
        <f t="shared" si="139"/>
        <v>8.6565663810671281E-2</v>
      </c>
      <c r="H94">
        <v>0</v>
      </c>
      <c r="I94" s="5">
        <v>1.5029000000000001E-2</v>
      </c>
      <c r="J94">
        <v>0</v>
      </c>
      <c r="K94" s="5">
        <v>6.0655060000000001</v>
      </c>
      <c r="L94">
        <v>0</v>
      </c>
      <c r="M94" s="5">
        <v>1.304991</v>
      </c>
      <c r="N94">
        <v>0</v>
      </c>
      <c r="O94" s="5">
        <v>8.3905999999999992</v>
      </c>
      <c r="P94">
        <v>0</v>
      </c>
      <c r="Q94" s="5">
        <v>2.070208</v>
      </c>
      <c r="R94">
        <v>0</v>
      </c>
      <c r="S94" s="5">
        <v>2.7211599999999998</v>
      </c>
      <c r="T94">
        <v>0</v>
      </c>
      <c r="U94" s="5">
        <v>1.304991</v>
      </c>
      <c r="V94">
        <v>0</v>
      </c>
      <c r="W94" s="5">
        <v>3.5786419999999999</v>
      </c>
      <c r="X94">
        <v>0</v>
      </c>
      <c r="Y94" s="5">
        <v>2.6091299999999999</v>
      </c>
      <c r="Z94">
        <v>0</v>
      </c>
      <c r="AA94">
        <v>0</v>
      </c>
      <c r="AB94">
        <v>7.37446</v>
      </c>
      <c r="AC94">
        <v>0</v>
      </c>
      <c r="AD94">
        <v>4.0293900000000002</v>
      </c>
      <c r="AE94">
        <v>0</v>
      </c>
      <c r="AF94">
        <v>3.3407100000000001</v>
      </c>
      <c r="AG94">
        <v>0</v>
      </c>
      <c r="AJ94">
        <f t="shared" si="86"/>
        <v>-1.5029000000000001E-2</v>
      </c>
      <c r="AK94">
        <f t="shared" si="87"/>
        <v>6.0504769999999999</v>
      </c>
      <c r="AL94">
        <f t="shared" si="88"/>
        <v>1.2899620000000001</v>
      </c>
      <c r="AM94">
        <f t="shared" si="89"/>
        <v>8.375570999999999</v>
      </c>
      <c r="AN94">
        <f t="shared" si="90"/>
        <v>2.0551789999999999</v>
      </c>
      <c r="AO94">
        <f t="shared" si="91"/>
        <v>2.7061309999999996</v>
      </c>
      <c r="AP94">
        <f t="shared" si="92"/>
        <v>1.2899620000000001</v>
      </c>
      <c r="AQ94">
        <f t="shared" si="93"/>
        <v>3.5636129999999997</v>
      </c>
      <c r="AR94">
        <f t="shared" si="94"/>
        <v>2.5941009999999998</v>
      </c>
      <c r="AS94">
        <f t="shared" si="95"/>
        <v>-1.5029000000000001E-2</v>
      </c>
      <c r="AT94">
        <f t="shared" si="96"/>
        <v>7.3594309999999998</v>
      </c>
      <c r="AU94">
        <f t="shared" si="140"/>
        <v>4.0143610000000001</v>
      </c>
      <c r="AV94">
        <f t="shared" si="141"/>
        <v>3.3256809999999999</v>
      </c>
      <c r="AZ94" t="str">
        <f t="shared" si="97"/>
        <v/>
      </c>
      <c r="BA94">
        <f t="shared" si="98"/>
        <v>1.2899620000000001</v>
      </c>
      <c r="BB94">
        <f t="shared" si="99"/>
        <v>8.375570999999999</v>
      </c>
      <c r="BC94">
        <f t="shared" si="100"/>
        <v>2.0551789999999999</v>
      </c>
      <c r="BD94" t="str">
        <f t="shared" si="101"/>
        <v/>
      </c>
      <c r="BE94" t="str">
        <f t="shared" si="102"/>
        <v/>
      </c>
      <c r="BF94" t="str">
        <f t="shared" si="103"/>
        <v/>
      </c>
      <c r="BG94" t="str">
        <f t="shared" si="104"/>
        <v/>
      </c>
      <c r="BJ94" t="str">
        <f t="shared" si="105"/>
        <v/>
      </c>
      <c r="BK94">
        <f t="shared" si="106"/>
        <v>3.6977391904903749</v>
      </c>
      <c r="BL94">
        <f t="shared" si="107"/>
        <v>3.8481980778378229</v>
      </c>
      <c r="BM94">
        <f t="shared" si="108"/>
        <v>3.9111667168262767</v>
      </c>
      <c r="BN94" t="str">
        <f t="shared" si="109"/>
        <v/>
      </c>
      <c r="BO94" t="str">
        <f t="shared" si="110"/>
        <v/>
      </c>
      <c r="BP94" t="str">
        <f t="shared" si="111"/>
        <v/>
      </c>
      <c r="BQ94" t="str">
        <f t="shared" si="112"/>
        <v/>
      </c>
      <c r="BT94">
        <f t="shared" si="113"/>
        <v>0</v>
      </c>
      <c r="BU94">
        <f t="shared" si="114"/>
        <v>1.7909053343719047E-2</v>
      </c>
      <c r="BV94">
        <f t="shared" si="115"/>
        <v>9.4395475552300351E-2</v>
      </c>
      <c r="BW94">
        <f t="shared" si="116"/>
        <v>5.3991183843576998E-2</v>
      </c>
      <c r="BX94">
        <f t="shared" si="117"/>
        <v>0</v>
      </c>
      <c r="BY94">
        <f t="shared" si="118"/>
        <v>0</v>
      </c>
      <c r="BZ94">
        <f t="shared" si="119"/>
        <v>0</v>
      </c>
      <c r="CA94">
        <f t="shared" si="120"/>
        <v>0</v>
      </c>
      <c r="CD94">
        <f t="shared" si="82"/>
        <v>1.7909053343719047E-2</v>
      </c>
      <c r="CE94">
        <f t="shared" si="82"/>
        <v>0.1123045288960194</v>
      </c>
      <c r="CF94">
        <f t="shared" si="78"/>
        <v>0.14838665939587736</v>
      </c>
      <c r="CG94">
        <f t="shared" si="78"/>
        <v>5.3991183843576998E-2</v>
      </c>
      <c r="CH94">
        <f t="shared" si="78"/>
        <v>0</v>
      </c>
      <c r="CI94">
        <f t="shared" si="78"/>
        <v>0</v>
      </c>
      <c r="CJ94">
        <f t="shared" si="78"/>
        <v>0</v>
      </c>
      <c r="CM94">
        <f t="shared" si="121"/>
        <v>3.6977391904903749</v>
      </c>
      <c r="CN94">
        <f t="shared" si="121"/>
        <v>3.824204599871881</v>
      </c>
      <c r="CO94">
        <f t="shared" si="121"/>
        <v>3.871109513258276</v>
      </c>
      <c r="CP94">
        <f t="shared" si="121"/>
        <v>3.9111667168262767</v>
      </c>
      <c r="CQ94" t="str">
        <f t="shared" si="121"/>
        <v/>
      </c>
      <c r="CR94" t="str">
        <f t="shared" si="121"/>
        <v/>
      </c>
      <c r="CS94" t="str">
        <f t="shared" si="121"/>
        <v/>
      </c>
      <c r="CV94" t="str">
        <f t="shared" si="83"/>
        <v/>
      </c>
      <c r="CW94" t="str">
        <f t="shared" si="83"/>
        <v/>
      </c>
      <c r="CX94">
        <f t="shared" si="79"/>
        <v>3.871109513258276</v>
      </c>
      <c r="CY94" t="str">
        <f t="shared" si="79"/>
        <v/>
      </c>
      <c r="CZ94" t="str">
        <f t="shared" si="79"/>
        <v/>
      </c>
      <c r="DA94" t="str">
        <f t="shared" si="79"/>
        <v/>
      </c>
      <c r="DB94" t="str">
        <f t="shared" si="79"/>
        <v/>
      </c>
      <c r="DD94">
        <f t="shared" si="122"/>
        <v>3.871109513258276</v>
      </c>
      <c r="DJ94" t="str">
        <f t="shared" si="123"/>
        <v/>
      </c>
      <c r="DK94">
        <f t="shared" si="124"/>
        <v>0.38809522182300066</v>
      </c>
      <c r="DL94">
        <f t="shared" si="125"/>
        <v>6.6129114187522986E-2</v>
      </c>
      <c r="DM94">
        <f t="shared" si="126"/>
        <v>0.12229590128637284</v>
      </c>
      <c r="DN94" t="str">
        <f t="shared" si="127"/>
        <v/>
      </c>
      <c r="DO94" t="str">
        <f t="shared" si="128"/>
        <v/>
      </c>
      <c r="DP94" t="str">
        <f t="shared" si="129"/>
        <v/>
      </c>
      <c r="DQ94" t="str">
        <f t="shared" si="130"/>
        <v/>
      </c>
      <c r="DR94" t="str">
        <f t="shared" si="131"/>
        <v/>
      </c>
      <c r="DV94">
        <f t="shared" si="84"/>
        <v>0.38809522182300066</v>
      </c>
      <c r="DW94">
        <f t="shared" si="84"/>
        <v>0.11747261968276518</v>
      </c>
      <c r="DX94">
        <f t="shared" si="80"/>
        <v>8.6565663810671281E-2</v>
      </c>
      <c r="DY94">
        <f t="shared" si="80"/>
        <v>0.12229590128637284</v>
      </c>
      <c r="DZ94" t="str">
        <f t="shared" si="80"/>
        <v/>
      </c>
      <c r="EA94" t="str">
        <f t="shared" si="80"/>
        <v/>
      </c>
      <c r="EB94" t="str">
        <f t="shared" si="80"/>
        <v/>
      </c>
      <c r="EF94" t="str">
        <f t="shared" si="85"/>
        <v/>
      </c>
      <c r="EG94" t="str">
        <f t="shared" si="85"/>
        <v/>
      </c>
      <c r="EH94">
        <f t="shared" si="81"/>
        <v>8.6565663810671281E-2</v>
      </c>
      <c r="EI94" t="str">
        <f t="shared" si="81"/>
        <v/>
      </c>
      <c r="EJ94" t="str">
        <f t="shared" si="81"/>
        <v/>
      </c>
      <c r="EK94" t="str">
        <f t="shared" si="81"/>
        <v/>
      </c>
      <c r="EL94" t="str">
        <f t="shared" si="81"/>
        <v/>
      </c>
      <c r="EN94">
        <f t="shared" si="142"/>
        <v>8.6565663810671281E-2</v>
      </c>
      <c r="EP94">
        <f t="shared" si="132"/>
        <v>3.7957268250443525</v>
      </c>
      <c r="EQ94">
        <f t="shared" si="133"/>
        <v>3.9388402611310127</v>
      </c>
      <c r="ER94">
        <f t="shared" si="134"/>
        <v>3.9317466861012043</v>
      </c>
      <c r="ES94">
        <v>-0.87081511185305227</v>
      </c>
      <c r="ET94">
        <v>0.78242047586987173</v>
      </c>
      <c r="EU94">
        <v>0.70047603372566536</v>
      </c>
      <c r="EW94">
        <f t="shared" ca="1" si="135"/>
        <v>0.70478042030439814</v>
      </c>
      <c r="EX94">
        <f t="shared" ca="1" si="135"/>
        <v>0.71007123231523883</v>
      </c>
      <c r="EY94">
        <f t="shared" ca="1" si="135"/>
        <v>-0.88514333240071452</v>
      </c>
      <c r="EZ94">
        <f t="shared" ca="1" si="143"/>
        <v>2</v>
      </c>
      <c r="FA94">
        <f t="shared" ca="1" si="143"/>
        <v>2</v>
      </c>
      <c r="FB94">
        <f t="shared" ca="1" si="143"/>
        <v>1</v>
      </c>
    </row>
    <row r="95" spans="1:158">
      <c r="A95">
        <v>75</v>
      </c>
      <c r="B95">
        <f t="shared" si="136"/>
        <v>22.1328125</v>
      </c>
      <c r="C95" s="5">
        <f t="shared" si="137"/>
        <v>0.12092937964470721</v>
      </c>
      <c r="D95">
        <f t="shared" si="138"/>
        <v>3.974986820356194</v>
      </c>
      <c r="E95">
        <f t="shared" si="139"/>
        <v>8.5781813351460928E-2</v>
      </c>
      <c r="H95">
        <v>0</v>
      </c>
      <c r="I95" s="5">
        <v>1.5703999999999999E-2</v>
      </c>
      <c r="J95">
        <v>0</v>
      </c>
      <c r="K95" s="5">
        <v>6.0660270000000001</v>
      </c>
      <c r="L95">
        <v>0</v>
      </c>
      <c r="M95" s="5">
        <v>1.304643</v>
      </c>
      <c r="N95">
        <v>0</v>
      </c>
      <c r="O95" s="5">
        <v>8.4010400000000001</v>
      </c>
      <c r="P95">
        <v>0</v>
      </c>
      <c r="Q95" s="5">
        <v>2.0655709999999998</v>
      </c>
      <c r="R95">
        <v>0</v>
      </c>
      <c r="S95" s="5">
        <v>2.72187</v>
      </c>
      <c r="T95">
        <v>0</v>
      </c>
      <c r="U95" s="5">
        <v>1.304643</v>
      </c>
      <c r="V95">
        <v>0</v>
      </c>
      <c r="W95" s="5">
        <v>3.5773440000000001</v>
      </c>
      <c r="X95">
        <v>0</v>
      </c>
      <c r="Y95" s="5">
        <v>2.6106400000000001</v>
      </c>
      <c r="Z95">
        <v>0</v>
      </c>
      <c r="AA95">
        <v>0</v>
      </c>
      <c r="AB95">
        <v>7.3731299999999997</v>
      </c>
      <c r="AC95">
        <v>0</v>
      </c>
      <c r="AD95">
        <v>4.0285700000000002</v>
      </c>
      <c r="AE95">
        <v>0</v>
      </c>
      <c r="AF95">
        <v>3.33989</v>
      </c>
      <c r="AG95">
        <v>0</v>
      </c>
      <c r="AJ95">
        <f t="shared" si="86"/>
        <v>-1.5703999999999999E-2</v>
      </c>
      <c r="AK95">
        <f t="shared" si="87"/>
        <v>6.0503229999999997</v>
      </c>
      <c r="AL95">
        <f t="shared" si="88"/>
        <v>1.2889390000000001</v>
      </c>
      <c r="AM95">
        <f t="shared" si="89"/>
        <v>8.3853360000000006</v>
      </c>
      <c r="AN95">
        <f t="shared" si="90"/>
        <v>2.0498669999999999</v>
      </c>
      <c r="AO95">
        <f t="shared" si="91"/>
        <v>2.7061660000000001</v>
      </c>
      <c r="AP95">
        <f t="shared" si="92"/>
        <v>1.2889390000000001</v>
      </c>
      <c r="AQ95">
        <f t="shared" si="93"/>
        <v>3.5616400000000001</v>
      </c>
      <c r="AR95">
        <f t="shared" si="94"/>
        <v>2.5949360000000001</v>
      </c>
      <c r="AS95">
        <f t="shared" si="95"/>
        <v>-1.5703999999999999E-2</v>
      </c>
      <c r="AT95">
        <f t="shared" si="96"/>
        <v>7.3574259999999994</v>
      </c>
      <c r="AU95">
        <f t="shared" si="140"/>
        <v>4.0128659999999998</v>
      </c>
      <c r="AV95">
        <f t="shared" si="141"/>
        <v>3.3241860000000001</v>
      </c>
      <c r="AZ95" t="str">
        <f t="shared" si="97"/>
        <v/>
      </c>
      <c r="BA95">
        <f t="shared" si="98"/>
        <v>1.2889390000000001</v>
      </c>
      <c r="BB95">
        <f t="shared" si="99"/>
        <v>8.3853360000000006</v>
      </c>
      <c r="BC95">
        <f t="shared" si="100"/>
        <v>2.0498669999999999</v>
      </c>
      <c r="BD95" t="str">
        <f t="shared" si="101"/>
        <v/>
      </c>
      <c r="BE95" t="str">
        <f t="shared" si="102"/>
        <v/>
      </c>
      <c r="BF95" t="str">
        <f t="shared" si="103"/>
        <v/>
      </c>
      <c r="BG95" t="str">
        <f t="shared" si="104"/>
        <v/>
      </c>
      <c r="BJ95" t="str">
        <f t="shared" si="105"/>
        <v/>
      </c>
      <c r="BK95">
        <f t="shared" si="106"/>
        <v>3.7586799951463021</v>
      </c>
      <c r="BL95">
        <f t="shared" si="107"/>
        <v>3.9553013233348411</v>
      </c>
      <c r="BM95">
        <f t="shared" si="108"/>
        <v>4.0028012451358181</v>
      </c>
      <c r="BN95" t="str">
        <f t="shared" si="109"/>
        <v/>
      </c>
      <c r="BO95" t="str">
        <f t="shared" si="110"/>
        <v/>
      </c>
      <c r="BP95" t="str">
        <f t="shared" si="111"/>
        <v/>
      </c>
      <c r="BQ95" t="str">
        <f t="shared" si="112"/>
        <v/>
      </c>
      <c r="BT95">
        <f t="shared" si="113"/>
        <v>0</v>
      </c>
      <c r="BU95">
        <f t="shared" si="114"/>
        <v>1.5709044771948878E-2</v>
      </c>
      <c r="BV95">
        <f t="shared" si="115"/>
        <v>8.7616937456113569E-2</v>
      </c>
      <c r="BW95">
        <f t="shared" si="116"/>
        <v>6.2010376809084444E-2</v>
      </c>
      <c r="BX95">
        <f t="shared" si="117"/>
        <v>0</v>
      </c>
      <c r="BY95">
        <f t="shared" si="118"/>
        <v>0</v>
      </c>
      <c r="BZ95">
        <f t="shared" si="119"/>
        <v>0</v>
      </c>
      <c r="CA95">
        <f t="shared" si="120"/>
        <v>0</v>
      </c>
      <c r="CD95">
        <f t="shared" si="82"/>
        <v>1.5709044771948878E-2</v>
      </c>
      <c r="CE95">
        <f t="shared" si="82"/>
        <v>0.10332598222806244</v>
      </c>
      <c r="CF95">
        <f t="shared" si="78"/>
        <v>0.14962731426519801</v>
      </c>
      <c r="CG95">
        <f t="shared" si="78"/>
        <v>6.2010376809084444E-2</v>
      </c>
      <c r="CH95">
        <f t="shared" si="78"/>
        <v>0</v>
      </c>
      <c r="CI95">
        <f t="shared" si="78"/>
        <v>0</v>
      </c>
      <c r="CJ95">
        <f t="shared" si="78"/>
        <v>0</v>
      </c>
      <c r="CM95">
        <f t="shared" si="121"/>
        <v>3.7586799951463021</v>
      </c>
      <c r="CN95">
        <f t="shared" si="121"/>
        <v>3.9254082298357025</v>
      </c>
      <c r="CO95">
        <f t="shared" si="121"/>
        <v>3.974986820356194</v>
      </c>
      <c r="CP95">
        <f t="shared" si="121"/>
        <v>4.0028012451358181</v>
      </c>
      <c r="CQ95" t="str">
        <f t="shared" si="121"/>
        <v/>
      </c>
      <c r="CR95" t="str">
        <f t="shared" si="121"/>
        <v/>
      </c>
      <c r="CS95" t="str">
        <f t="shared" si="121"/>
        <v/>
      </c>
      <c r="CV95" t="str">
        <f t="shared" si="83"/>
        <v/>
      </c>
      <c r="CW95" t="str">
        <f t="shared" si="83"/>
        <v/>
      </c>
      <c r="CX95">
        <f t="shared" si="79"/>
        <v>3.974986820356194</v>
      </c>
      <c r="CY95" t="str">
        <f t="shared" si="79"/>
        <v/>
      </c>
      <c r="CZ95" t="str">
        <f t="shared" si="79"/>
        <v/>
      </c>
      <c r="DA95" t="str">
        <f t="shared" si="79"/>
        <v/>
      </c>
      <c r="DB95" t="str">
        <f t="shared" si="79"/>
        <v/>
      </c>
      <c r="DD95">
        <f t="shared" si="122"/>
        <v>3.974986820356194</v>
      </c>
      <c r="DJ95" t="str">
        <f t="shared" si="123"/>
        <v/>
      </c>
      <c r="DK95">
        <f t="shared" si="124"/>
        <v>0.44337454104399132</v>
      </c>
      <c r="DL95">
        <f t="shared" si="125"/>
        <v>7.1920929317079704E-2</v>
      </c>
      <c r="DM95">
        <f t="shared" si="126"/>
        <v>0.10536640986610275</v>
      </c>
      <c r="DN95" t="str">
        <f t="shared" si="127"/>
        <v/>
      </c>
      <c r="DO95" t="str">
        <f t="shared" si="128"/>
        <v/>
      </c>
      <c r="DP95" t="str">
        <f t="shared" si="129"/>
        <v/>
      </c>
      <c r="DQ95" t="str">
        <f t="shared" si="130"/>
        <v/>
      </c>
      <c r="DR95" t="str">
        <f t="shared" si="131"/>
        <v/>
      </c>
      <c r="DV95">
        <f t="shared" si="84"/>
        <v>0.44337454104399132</v>
      </c>
      <c r="DW95">
        <f t="shared" si="84"/>
        <v>0.12839444441457648</v>
      </c>
      <c r="DX95">
        <f t="shared" si="80"/>
        <v>8.5781813351460928E-2</v>
      </c>
      <c r="DY95">
        <f t="shared" si="80"/>
        <v>0.10536640986610275</v>
      </c>
      <c r="DZ95" t="str">
        <f t="shared" si="80"/>
        <v/>
      </c>
      <c r="EA95" t="str">
        <f t="shared" si="80"/>
        <v/>
      </c>
      <c r="EB95" t="str">
        <f t="shared" si="80"/>
        <v/>
      </c>
      <c r="EF95" t="str">
        <f t="shared" si="85"/>
        <v/>
      </c>
      <c r="EG95" t="str">
        <f t="shared" si="85"/>
        <v/>
      </c>
      <c r="EH95">
        <f t="shared" si="81"/>
        <v>8.5781813351460928E-2</v>
      </c>
      <c r="EI95" t="str">
        <f t="shared" si="81"/>
        <v/>
      </c>
      <c r="EJ95" t="str">
        <f t="shared" si="81"/>
        <v/>
      </c>
      <c r="EK95" t="str">
        <f t="shared" si="81"/>
        <v/>
      </c>
      <c r="EL95" t="str">
        <f t="shared" si="81"/>
        <v/>
      </c>
      <c r="EN95">
        <f t="shared" si="142"/>
        <v>8.5781813351460928E-2</v>
      </c>
      <c r="EP95">
        <f t="shared" si="132"/>
        <v>3.9865118831812336</v>
      </c>
      <c r="EQ95">
        <f t="shared" si="133"/>
        <v>3.9480930457965284</v>
      </c>
      <c r="ER95">
        <f t="shared" si="134"/>
        <v>3.9371498459879799</v>
      </c>
      <c r="ES95">
        <v>0.13435321981151893</v>
      </c>
      <c r="ET95">
        <v>-0.31351371006203721</v>
      </c>
      <c r="EU95">
        <v>-0.44108387185976494</v>
      </c>
      <c r="EW95">
        <f t="shared" ca="1" si="135"/>
        <v>-0.40418612243754903</v>
      </c>
      <c r="EX95">
        <f t="shared" ca="1" si="135"/>
        <v>0.95095609868961839</v>
      </c>
      <c r="EY95">
        <f t="shared" ca="1" si="135"/>
        <v>0.47920689788831938</v>
      </c>
      <c r="EZ95">
        <f t="shared" ca="1" si="143"/>
        <v>1</v>
      </c>
      <c r="FA95">
        <f t="shared" ca="1" si="143"/>
        <v>2</v>
      </c>
      <c r="FB95">
        <f t="shared" ca="1" si="143"/>
        <v>2</v>
      </c>
    </row>
    <row r="96" spans="1:158">
      <c r="A96">
        <v>76</v>
      </c>
      <c r="B96">
        <f t="shared" si="136"/>
        <v>22.3359375</v>
      </c>
      <c r="C96" s="5">
        <f t="shared" si="137"/>
        <v>0.12092937964470721</v>
      </c>
      <c r="D96">
        <f t="shared" si="138"/>
        <v>4.0915882708845084</v>
      </c>
      <c r="E96">
        <f t="shared" si="139"/>
        <v>8.6553367875554121E-2</v>
      </c>
      <c r="H96" s="1">
        <v>0</v>
      </c>
      <c r="I96" s="5">
        <v>1.6781999999999998E-2</v>
      </c>
      <c r="J96">
        <v>0</v>
      </c>
      <c r="K96" s="5">
        <v>6.0674260000000002</v>
      </c>
      <c r="L96">
        <v>0</v>
      </c>
      <c r="M96" s="5">
        <v>1.3045150000000001</v>
      </c>
      <c r="N96">
        <v>0</v>
      </c>
      <c r="O96" s="5">
        <v>8.4126250000000002</v>
      </c>
      <c r="P96">
        <v>0</v>
      </c>
      <c r="Q96" s="5">
        <v>2.0600770000000002</v>
      </c>
      <c r="R96">
        <v>0</v>
      </c>
      <c r="S96" s="5">
        <v>2.7229999999999999</v>
      </c>
      <c r="T96">
        <v>0</v>
      </c>
      <c r="U96" s="5">
        <v>1.3045150000000001</v>
      </c>
      <c r="V96">
        <v>0</v>
      </c>
      <c r="W96" s="5">
        <v>3.5766909999999998</v>
      </c>
      <c r="X96">
        <v>0</v>
      </c>
      <c r="Y96" s="5">
        <v>2.61341</v>
      </c>
      <c r="Z96">
        <v>0</v>
      </c>
      <c r="AA96">
        <v>0</v>
      </c>
      <c r="AB96">
        <v>7.3730799999999999</v>
      </c>
      <c r="AC96">
        <v>0</v>
      </c>
      <c r="AD96">
        <v>4.0281599999999997</v>
      </c>
      <c r="AE96">
        <v>0</v>
      </c>
      <c r="AF96">
        <v>3.3393999999999999</v>
      </c>
      <c r="AG96">
        <v>0</v>
      </c>
      <c r="AJ96">
        <f t="shared" si="86"/>
        <v>-1.6781999999999998E-2</v>
      </c>
      <c r="AK96">
        <f t="shared" si="87"/>
        <v>6.0506440000000001</v>
      </c>
      <c r="AL96">
        <f t="shared" si="88"/>
        <v>1.287733</v>
      </c>
      <c r="AM96">
        <f t="shared" si="89"/>
        <v>8.3958430000000011</v>
      </c>
      <c r="AN96">
        <f t="shared" si="90"/>
        <v>2.0432950000000001</v>
      </c>
      <c r="AO96">
        <f t="shared" si="91"/>
        <v>2.7062179999999998</v>
      </c>
      <c r="AP96">
        <f t="shared" si="92"/>
        <v>1.287733</v>
      </c>
      <c r="AQ96">
        <f t="shared" si="93"/>
        <v>3.5599089999999998</v>
      </c>
      <c r="AR96">
        <f t="shared" si="94"/>
        <v>2.5966279999999999</v>
      </c>
      <c r="AS96">
        <f t="shared" si="95"/>
        <v>-1.6781999999999998E-2</v>
      </c>
      <c r="AT96">
        <f t="shared" si="96"/>
        <v>7.3562979999999998</v>
      </c>
      <c r="AU96">
        <f t="shared" si="140"/>
        <v>4.0113779999999997</v>
      </c>
      <c r="AV96">
        <f t="shared" si="141"/>
        <v>3.3226179999999998</v>
      </c>
      <c r="AZ96" t="str">
        <f t="shared" si="97"/>
        <v/>
      </c>
      <c r="BA96">
        <f t="shared" si="98"/>
        <v>1.287733</v>
      </c>
      <c r="BB96">
        <f t="shared" si="99"/>
        <v>8.3958430000000011</v>
      </c>
      <c r="BC96">
        <f t="shared" si="100"/>
        <v>2.0432950000000001</v>
      </c>
      <c r="BD96" t="str">
        <f t="shared" si="101"/>
        <v/>
      </c>
      <c r="BE96" t="str">
        <f t="shared" si="102"/>
        <v/>
      </c>
      <c r="BF96" t="str">
        <f t="shared" si="103"/>
        <v/>
      </c>
      <c r="BG96" t="str">
        <f t="shared" si="104"/>
        <v/>
      </c>
      <c r="BJ96" t="str">
        <f t="shared" si="105"/>
        <v/>
      </c>
      <c r="BK96">
        <f t="shared" si="106"/>
        <v>3.8426554628373637</v>
      </c>
      <c r="BL96">
        <f t="shared" si="107"/>
        <v>4.0823443251270533</v>
      </c>
      <c r="BM96">
        <f t="shared" si="108"/>
        <v>4.1016921511122506</v>
      </c>
      <c r="BN96" t="str">
        <f t="shared" si="109"/>
        <v/>
      </c>
      <c r="BO96" t="str">
        <f t="shared" si="110"/>
        <v/>
      </c>
      <c r="BP96" t="str">
        <f t="shared" si="111"/>
        <v/>
      </c>
      <c r="BQ96" t="str">
        <f t="shared" si="112"/>
        <v/>
      </c>
      <c r="BT96">
        <f t="shared" si="113"/>
        <v>0</v>
      </c>
      <c r="BU96">
        <f t="shared" si="114"/>
        <v>1.3088421350201669E-2</v>
      </c>
      <c r="BV96">
        <f t="shared" si="115"/>
        <v>7.7512750005612904E-2</v>
      </c>
      <c r="BW96">
        <f t="shared" si="116"/>
        <v>7.0915691834483943E-2</v>
      </c>
      <c r="BX96">
        <f t="shared" si="117"/>
        <v>0</v>
      </c>
      <c r="BY96">
        <f t="shared" si="118"/>
        <v>0</v>
      </c>
      <c r="BZ96">
        <f t="shared" si="119"/>
        <v>0</v>
      </c>
      <c r="CA96">
        <f t="shared" si="120"/>
        <v>0</v>
      </c>
      <c r="CD96">
        <f t="shared" si="82"/>
        <v>1.3088421350201669E-2</v>
      </c>
      <c r="CE96">
        <f t="shared" si="82"/>
        <v>9.060117135581458E-2</v>
      </c>
      <c r="CF96">
        <f t="shared" si="78"/>
        <v>0.14842844184009685</v>
      </c>
      <c r="CG96">
        <f t="shared" si="78"/>
        <v>7.0915691834483943E-2</v>
      </c>
      <c r="CH96">
        <f t="shared" si="78"/>
        <v>0</v>
      </c>
      <c r="CI96">
        <f t="shared" si="78"/>
        <v>0</v>
      </c>
      <c r="CJ96">
        <f t="shared" si="78"/>
        <v>0</v>
      </c>
      <c r="CM96">
        <f t="shared" si="121"/>
        <v>3.8426554628373637</v>
      </c>
      <c r="CN96">
        <f t="shared" si="121"/>
        <v>4.0477184061057914</v>
      </c>
      <c r="CO96">
        <f t="shared" si="121"/>
        <v>4.0915882708845084</v>
      </c>
      <c r="CP96">
        <f t="shared" si="121"/>
        <v>4.1016921511122506</v>
      </c>
      <c r="CQ96" t="str">
        <f t="shared" si="121"/>
        <v/>
      </c>
      <c r="CR96" t="str">
        <f t="shared" si="121"/>
        <v/>
      </c>
      <c r="CS96" t="str">
        <f t="shared" si="121"/>
        <v/>
      </c>
      <c r="CV96" t="str">
        <f t="shared" si="83"/>
        <v/>
      </c>
      <c r="CW96" t="str">
        <f t="shared" si="83"/>
        <v/>
      </c>
      <c r="CX96">
        <f t="shared" si="79"/>
        <v>4.0915882708845084</v>
      </c>
      <c r="CY96" t="str">
        <f t="shared" si="79"/>
        <v/>
      </c>
      <c r="CZ96" t="str">
        <f t="shared" si="79"/>
        <v/>
      </c>
      <c r="DA96" t="str">
        <f t="shared" si="79"/>
        <v/>
      </c>
      <c r="DB96" t="str">
        <f t="shared" si="79"/>
        <v/>
      </c>
      <c r="DD96">
        <f t="shared" si="122"/>
        <v>4.0915882708845084</v>
      </c>
      <c r="DJ96" t="str">
        <f t="shared" si="123"/>
        <v/>
      </c>
      <c r="DK96">
        <f t="shared" si="124"/>
        <v>0.53347787053002182</v>
      </c>
      <c r="DL96">
        <f t="shared" si="125"/>
        <v>8.2435594500215703E-2</v>
      </c>
      <c r="DM96">
        <f t="shared" si="126"/>
        <v>9.1054204431831903E-2</v>
      </c>
      <c r="DN96" t="str">
        <f t="shared" si="127"/>
        <v/>
      </c>
      <c r="DO96" t="str">
        <f t="shared" si="128"/>
        <v/>
      </c>
      <c r="DP96" t="str">
        <f t="shared" si="129"/>
        <v/>
      </c>
      <c r="DQ96" t="str">
        <f t="shared" si="130"/>
        <v/>
      </c>
      <c r="DR96" t="str">
        <f t="shared" si="131"/>
        <v/>
      </c>
      <c r="DV96">
        <f t="shared" si="84"/>
        <v>0.53347787053002182</v>
      </c>
      <c r="DW96">
        <f t="shared" si="84"/>
        <v>0.14759403855882225</v>
      </c>
      <c r="DX96">
        <f t="shared" si="80"/>
        <v>8.6553367875554121E-2</v>
      </c>
      <c r="DY96">
        <f t="shared" si="80"/>
        <v>9.1054204431831903E-2</v>
      </c>
      <c r="DZ96" t="str">
        <f t="shared" si="80"/>
        <v/>
      </c>
      <c r="EA96" t="str">
        <f t="shared" si="80"/>
        <v/>
      </c>
      <c r="EB96" t="str">
        <f t="shared" si="80"/>
        <v/>
      </c>
      <c r="EF96" t="str">
        <f t="shared" si="85"/>
        <v/>
      </c>
      <c r="EG96" t="str">
        <f t="shared" si="85"/>
        <v/>
      </c>
      <c r="EH96">
        <f t="shared" si="81"/>
        <v>8.6553367875554121E-2</v>
      </c>
      <c r="EI96" t="str">
        <f t="shared" si="81"/>
        <v/>
      </c>
      <c r="EJ96" t="str">
        <f t="shared" si="81"/>
        <v/>
      </c>
      <c r="EK96" t="str">
        <f t="shared" si="81"/>
        <v/>
      </c>
      <c r="EL96" t="str">
        <f t="shared" si="81"/>
        <v/>
      </c>
      <c r="EN96">
        <f t="shared" si="142"/>
        <v>8.6553367875554121E-2</v>
      </c>
      <c r="EP96">
        <f t="shared" si="132"/>
        <v>4.0587597650954876</v>
      </c>
      <c r="EQ96">
        <f t="shared" si="133"/>
        <v>4.1217002916309307</v>
      </c>
      <c r="ER96">
        <f t="shared" si="134"/>
        <v>4.097812333057921</v>
      </c>
      <c r="ES96">
        <v>-0.37928629000573588</v>
      </c>
      <c r="ET96">
        <v>0.3479012022930964</v>
      </c>
      <c r="EU96">
        <v>7.1910109637345232E-2</v>
      </c>
      <c r="EW96">
        <f t="shared" ca="1" si="135"/>
        <v>-0.80970439785242831</v>
      </c>
      <c r="EX96">
        <f t="shared" ca="1" si="135"/>
        <v>-0.81268928411545871</v>
      </c>
      <c r="EY96">
        <f t="shared" ca="1" si="135"/>
        <v>0.20457525070857918</v>
      </c>
      <c r="EZ96">
        <f t="shared" ca="1" si="143"/>
        <v>1</v>
      </c>
      <c r="FA96">
        <f t="shared" ca="1" si="143"/>
        <v>1</v>
      </c>
      <c r="FB96">
        <f t="shared" ca="1" si="143"/>
        <v>2</v>
      </c>
    </row>
    <row r="97" spans="1:158">
      <c r="A97">
        <v>77</v>
      </c>
      <c r="B97">
        <f t="shared" si="136"/>
        <v>22.5390625</v>
      </c>
      <c r="C97" s="5">
        <f t="shared" si="137"/>
        <v>0.12092937964470721</v>
      </c>
      <c r="D97">
        <f t="shared" si="138"/>
        <v>4.1769144070371835</v>
      </c>
      <c r="E97">
        <f t="shared" si="139"/>
        <v>8.2921350637142344E-2</v>
      </c>
      <c r="H97">
        <v>0</v>
      </c>
      <c r="I97" s="5">
        <v>1.6917999999999999E-2</v>
      </c>
      <c r="J97">
        <v>0</v>
      </c>
      <c r="K97" s="5">
        <v>6.0644929999999997</v>
      </c>
      <c r="L97">
        <v>0</v>
      </c>
      <c r="M97" s="5">
        <v>1.303145</v>
      </c>
      <c r="N97">
        <v>0</v>
      </c>
      <c r="O97" s="5">
        <v>8.4164899999999996</v>
      </c>
      <c r="P97">
        <v>0</v>
      </c>
      <c r="Q97" s="5">
        <v>2.0513940000000002</v>
      </c>
      <c r="R97">
        <v>0</v>
      </c>
      <c r="S97" s="5">
        <v>2.7216399999999998</v>
      </c>
      <c r="T97">
        <v>0</v>
      </c>
      <c r="U97" s="5">
        <v>1.303145</v>
      </c>
      <c r="V97">
        <v>0</v>
      </c>
      <c r="W97" s="5">
        <v>3.5734210000000002</v>
      </c>
      <c r="X97">
        <v>0</v>
      </c>
      <c r="Y97" s="5">
        <v>2.6094200000000001</v>
      </c>
      <c r="Z97">
        <v>0</v>
      </c>
      <c r="AA97">
        <v>0</v>
      </c>
      <c r="AB97">
        <v>7.3707700000000003</v>
      </c>
      <c r="AC97">
        <v>0</v>
      </c>
      <c r="AD97">
        <v>4.0261800000000001</v>
      </c>
      <c r="AE97">
        <v>0</v>
      </c>
      <c r="AF97">
        <v>3.3377400000000002</v>
      </c>
      <c r="AG97">
        <v>0</v>
      </c>
      <c r="AJ97">
        <f t="shared" si="86"/>
        <v>-1.6917999999999999E-2</v>
      </c>
      <c r="AK97">
        <f t="shared" si="87"/>
        <v>6.0475749999999993</v>
      </c>
      <c r="AL97">
        <f t="shared" si="88"/>
        <v>1.286227</v>
      </c>
      <c r="AM97">
        <f t="shared" si="89"/>
        <v>8.3995719999999992</v>
      </c>
      <c r="AN97">
        <f t="shared" si="90"/>
        <v>2.0344760000000002</v>
      </c>
      <c r="AO97">
        <f t="shared" si="91"/>
        <v>2.7047219999999998</v>
      </c>
      <c r="AP97">
        <f t="shared" si="92"/>
        <v>1.286227</v>
      </c>
      <c r="AQ97">
        <f t="shared" si="93"/>
        <v>3.5565030000000002</v>
      </c>
      <c r="AR97">
        <f t="shared" si="94"/>
        <v>2.5925020000000001</v>
      </c>
      <c r="AS97">
        <f t="shared" si="95"/>
        <v>-1.6917999999999999E-2</v>
      </c>
      <c r="AT97">
        <f t="shared" si="96"/>
        <v>7.3538519999999998</v>
      </c>
      <c r="AU97">
        <f t="shared" si="140"/>
        <v>4.0092619999999997</v>
      </c>
      <c r="AV97">
        <f t="shared" si="141"/>
        <v>3.3208220000000002</v>
      </c>
      <c r="AZ97" t="str">
        <f t="shared" si="97"/>
        <v/>
      </c>
      <c r="BA97" t="str">
        <f t="shared" si="98"/>
        <v/>
      </c>
      <c r="BB97">
        <f t="shared" si="99"/>
        <v>8.3995719999999992</v>
      </c>
      <c r="BC97">
        <f t="shared" si="100"/>
        <v>2.0344760000000002</v>
      </c>
      <c r="BD97" t="str">
        <f t="shared" si="101"/>
        <v/>
      </c>
      <c r="BE97" t="str">
        <f t="shared" si="102"/>
        <v/>
      </c>
      <c r="BF97" t="str">
        <f t="shared" si="103"/>
        <v/>
      </c>
      <c r="BG97" t="str">
        <f t="shared" si="104"/>
        <v/>
      </c>
      <c r="BJ97" t="str">
        <f t="shared" si="105"/>
        <v/>
      </c>
      <c r="BK97" t="str">
        <f t="shared" si="106"/>
        <v/>
      </c>
      <c r="BL97">
        <f t="shared" si="107"/>
        <v>4.1318138489038656</v>
      </c>
      <c r="BM97">
        <f t="shared" si="108"/>
        <v>4.2176362595037951</v>
      </c>
      <c r="BN97" t="str">
        <f t="shared" si="109"/>
        <v/>
      </c>
      <c r="BO97" t="str">
        <f t="shared" si="110"/>
        <v/>
      </c>
      <c r="BP97" t="str">
        <f t="shared" si="111"/>
        <v/>
      </c>
      <c r="BQ97" t="str">
        <f t="shared" si="112"/>
        <v/>
      </c>
      <c r="BT97">
        <f t="shared" si="113"/>
        <v>0</v>
      </c>
      <c r="BU97">
        <f t="shared" si="114"/>
        <v>0</v>
      </c>
      <c r="BV97">
        <f t="shared" si="115"/>
        <v>7.3226222826802675E-2</v>
      </c>
      <c r="BW97">
        <f t="shared" si="116"/>
        <v>8.1100031541817455E-2</v>
      </c>
      <c r="BX97">
        <f t="shared" si="117"/>
        <v>0</v>
      </c>
      <c r="BY97">
        <f t="shared" si="118"/>
        <v>0</v>
      </c>
      <c r="BZ97">
        <f t="shared" si="119"/>
        <v>0</v>
      </c>
      <c r="CA97">
        <f t="shared" si="120"/>
        <v>0</v>
      </c>
      <c r="CD97">
        <f t="shared" si="82"/>
        <v>0</v>
      </c>
      <c r="CE97">
        <f t="shared" si="82"/>
        <v>7.3226222826802675E-2</v>
      </c>
      <c r="CF97">
        <f t="shared" si="78"/>
        <v>0.15432625436862013</v>
      </c>
      <c r="CG97">
        <f t="shared" si="78"/>
        <v>8.1100031541817455E-2</v>
      </c>
      <c r="CH97">
        <f t="shared" si="78"/>
        <v>0</v>
      </c>
      <c r="CI97">
        <f t="shared" si="78"/>
        <v>0</v>
      </c>
      <c r="CJ97">
        <f t="shared" si="78"/>
        <v>0</v>
      </c>
      <c r="CM97" t="str">
        <f t="shared" si="121"/>
        <v/>
      </c>
      <c r="CN97">
        <f t="shared" si="121"/>
        <v>4.1318138489038656</v>
      </c>
      <c r="CO97">
        <f t="shared" si="121"/>
        <v>4.1769144070371835</v>
      </c>
      <c r="CP97">
        <f t="shared" si="121"/>
        <v>4.2176362595037951</v>
      </c>
      <c r="CQ97" t="str">
        <f t="shared" si="121"/>
        <v/>
      </c>
      <c r="CR97" t="str">
        <f t="shared" si="121"/>
        <v/>
      </c>
      <c r="CS97" t="str">
        <f t="shared" si="121"/>
        <v/>
      </c>
      <c r="CV97" t="str">
        <f t="shared" si="83"/>
        <v/>
      </c>
      <c r="CW97" t="str">
        <f t="shared" si="83"/>
        <v/>
      </c>
      <c r="CX97">
        <f t="shared" si="79"/>
        <v>4.1769144070371835</v>
      </c>
      <c r="CY97" t="str">
        <f t="shared" si="79"/>
        <v/>
      </c>
      <c r="CZ97" t="str">
        <f t="shared" si="79"/>
        <v/>
      </c>
      <c r="DA97" t="str">
        <f t="shared" si="79"/>
        <v/>
      </c>
      <c r="DB97" t="str">
        <f t="shared" si="79"/>
        <v/>
      </c>
      <c r="DD97">
        <f t="shared" si="122"/>
        <v>4.1769144070371835</v>
      </c>
      <c r="DJ97" t="str">
        <f t="shared" si="123"/>
        <v/>
      </c>
      <c r="DK97" t="str">
        <f t="shared" si="124"/>
        <v/>
      </c>
      <c r="DL97">
        <f t="shared" si="125"/>
        <v>8.777322416730729E-2</v>
      </c>
      <c r="DM97">
        <f t="shared" si="126"/>
        <v>7.8540533940861162E-2</v>
      </c>
      <c r="DN97" t="str">
        <f t="shared" si="127"/>
        <v/>
      </c>
      <c r="DO97" t="str">
        <f t="shared" si="128"/>
        <v/>
      </c>
      <c r="DP97" t="str">
        <f t="shared" si="129"/>
        <v/>
      </c>
      <c r="DQ97" t="str">
        <f t="shared" si="130"/>
        <v/>
      </c>
      <c r="DR97" t="str">
        <f t="shared" si="131"/>
        <v/>
      </c>
      <c r="DV97" t="str">
        <f t="shared" si="84"/>
        <v/>
      </c>
      <c r="DW97">
        <f t="shared" si="84"/>
        <v>8.777322416730729E-2</v>
      </c>
      <c r="DX97">
        <f t="shared" si="80"/>
        <v>8.2921350637142344E-2</v>
      </c>
      <c r="DY97">
        <f t="shared" si="80"/>
        <v>7.8540533940861162E-2</v>
      </c>
      <c r="DZ97" t="str">
        <f t="shared" si="80"/>
        <v/>
      </c>
      <c r="EA97" t="str">
        <f t="shared" si="80"/>
        <v/>
      </c>
      <c r="EB97" t="str">
        <f t="shared" si="80"/>
        <v/>
      </c>
      <c r="EF97" t="str">
        <f t="shared" si="85"/>
        <v/>
      </c>
      <c r="EG97" t="str">
        <f t="shared" si="85"/>
        <v/>
      </c>
      <c r="EH97">
        <f t="shared" si="81"/>
        <v>8.2921350637142344E-2</v>
      </c>
      <c r="EI97" t="str">
        <f t="shared" si="81"/>
        <v/>
      </c>
      <c r="EJ97" t="str">
        <f t="shared" si="81"/>
        <v/>
      </c>
      <c r="EK97" t="str">
        <f t="shared" si="81"/>
        <v/>
      </c>
      <c r="EL97" t="str">
        <f t="shared" si="81"/>
        <v/>
      </c>
      <c r="EN97">
        <f t="shared" si="142"/>
        <v>8.2921350637142344E-2</v>
      </c>
      <c r="EP97">
        <f t="shared" si="132"/>
        <v>4.1912316927959843</v>
      </c>
      <c r="EQ97">
        <f t="shared" si="133"/>
        <v>4.1912587965519581</v>
      </c>
      <c r="ER97">
        <f t="shared" si="134"/>
        <v>4.2022482640896648</v>
      </c>
      <c r="ES97">
        <v>0.17266102938255479</v>
      </c>
      <c r="ET97">
        <v>0.17298789038717732</v>
      </c>
      <c r="EU97">
        <v>0.30551669573425222</v>
      </c>
      <c r="EW97">
        <f t="shared" ca="1" si="135"/>
        <v>6.1670808807445909E-2</v>
      </c>
      <c r="EX97">
        <f t="shared" ca="1" si="135"/>
        <v>-0.63575283453100317</v>
      </c>
      <c r="EY97">
        <f t="shared" ca="1" si="135"/>
        <v>-0.89696799688000006</v>
      </c>
      <c r="EZ97">
        <f t="shared" ca="1" si="143"/>
        <v>2</v>
      </c>
      <c r="FA97">
        <f t="shared" ca="1" si="143"/>
        <v>1</v>
      </c>
      <c r="FB97">
        <f t="shared" ca="1" si="143"/>
        <v>1</v>
      </c>
    </row>
    <row r="98" spans="1:158">
      <c r="A98">
        <v>78</v>
      </c>
      <c r="B98">
        <f t="shared" si="136"/>
        <v>22.7421875</v>
      </c>
      <c r="C98" s="5">
        <f t="shared" si="137"/>
        <v>0.12092937964470721</v>
      </c>
      <c r="D98">
        <f t="shared" si="138"/>
        <v>4.3088278667723827</v>
      </c>
      <c r="E98">
        <f t="shared" si="139"/>
        <v>8.6021723748129719E-2</v>
      </c>
      <c r="H98" s="1">
        <v>0</v>
      </c>
      <c r="I98" s="5">
        <v>1.7330000000000002E-2</v>
      </c>
      <c r="J98">
        <v>0</v>
      </c>
      <c r="K98" s="5">
        <v>6.0654769999999996</v>
      </c>
      <c r="L98">
        <v>0</v>
      </c>
      <c r="M98" s="5">
        <v>1.302953</v>
      </c>
      <c r="N98">
        <v>0</v>
      </c>
      <c r="O98" s="5">
        <v>8.4270320000000005</v>
      </c>
      <c r="P98">
        <v>0</v>
      </c>
      <c r="Q98" s="5">
        <v>2.042611</v>
      </c>
      <c r="R98">
        <v>0</v>
      </c>
      <c r="S98" s="5">
        <v>2.7221700000000002</v>
      </c>
      <c r="T98">
        <v>0</v>
      </c>
      <c r="U98" s="5">
        <v>1.302953</v>
      </c>
      <c r="V98">
        <v>0</v>
      </c>
      <c r="W98" s="5">
        <v>3.5725630000000002</v>
      </c>
      <c r="X98">
        <v>0</v>
      </c>
      <c r="Y98" s="5">
        <v>2.6099700000000001</v>
      </c>
      <c r="Z98">
        <v>0</v>
      </c>
      <c r="AA98">
        <v>0</v>
      </c>
      <c r="AB98">
        <v>7.3700099999999997</v>
      </c>
      <c r="AC98">
        <v>0</v>
      </c>
      <c r="AD98">
        <v>4.02562</v>
      </c>
      <c r="AE98">
        <v>0</v>
      </c>
      <c r="AF98">
        <v>3.3376899999999998</v>
      </c>
      <c r="AG98">
        <v>0</v>
      </c>
      <c r="AJ98">
        <f t="shared" si="86"/>
        <v>-1.7330000000000002E-2</v>
      </c>
      <c r="AK98">
        <f t="shared" si="87"/>
        <v>6.0481469999999993</v>
      </c>
      <c r="AL98">
        <f t="shared" si="88"/>
        <v>1.285623</v>
      </c>
      <c r="AM98">
        <f t="shared" si="89"/>
        <v>8.4097020000000011</v>
      </c>
      <c r="AN98">
        <f t="shared" si="90"/>
        <v>2.0252810000000001</v>
      </c>
      <c r="AO98">
        <f t="shared" si="91"/>
        <v>2.7048400000000004</v>
      </c>
      <c r="AP98">
        <f t="shared" si="92"/>
        <v>1.285623</v>
      </c>
      <c r="AQ98">
        <f t="shared" si="93"/>
        <v>3.5552330000000003</v>
      </c>
      <c r="AR98">
        <f t="shared" si="94"/>
        <v>2.5926400000000003</v>
      </c>
      <c r="AS98">
        <f t="shared" si="95"/>
        <v>-1.7330000000000002E-2</v>
      </c>
      <c r="AT98">
        <f t="shared" si="96"/>
        <v>7.3526799999999994</v>
      </c>
      <c r="AU98">
        <f t="shared" si="140"/>
        <v>4.0082899999999997</v>
      </c>
      <c r="AV98">
        <f t="shared" si="141"/>
        <v>3.32036</v>
      </c>
      <c r="AZ98" t="str">
        <f t="shared" si="97"/>
        <v/>
      </c>
      <c r="BA98" t="str">
        <f t="shared" si="98"/>
        <v/>
      </c>
      <c r="BB98">
        <f t="shared" si="99"/>
        <v>8.4097020000000011</v>
      </c>
      <c r="BC98">
        <f t="shared" si="100"/>
        <v>2.0252810000000001</v>
      </c>
      <c r="BD98" t="str">
        <f t="shared" si="101"/>
        <v/>
      </c>
      <c r="BE98" t="str">
        <f t="shared" si="102"/>
        <v/>
      </c>
      <c r="BF98" t="str">
        <f t="shared" si="103"/>
        <v/>
      </c>
      <c r="BG98" t="str">
        <f t="shared" si="104"/>
        <v/>
      </c>
      <c r="BJ98" t="str">
        <f t="shared" si="105"/>
        <v/>
      </c>
      <c r="BK98" t="str">
        <f t="shared" si="106"/>
        <v/>
      </c>
      <c r="BL98">
        <f t="shared" si="107"/>
        <v>4.2842041010557406</v>
      </c>
      <c r="BM98">
        <f t="shared" si="108"/>
        <v>4.3252491989736681</v>
      </c>
      <c r="BN98" t="str">
        <f t="shared" si="109"/>
        <v/>
      </c>
      <c r="BO98" t="str">
        <f t="shared" si="110"/>
        <v/>
      </c>
      <c r="BP98" t="str">
        <f t="shared" si="111"/>
        <v/>
      </c>
      <c r="BQ98" t="str">
        <f t="shared" si="112"/>
        <v/>
      </c>
      <c r="BT98">
        <f t="shared" si="113"/>
        <v>0</v>
      </c>
      <c r="BU98">
        <f t="shared" si="114"/>
        <v>0</v>
      </c>
      <c r="BV98">
        <f t="shared" si="115"/>
        <v>5.9729160183056643E-2</v>
      </c>
      <c r="BW98">
        <f t="shared" si="116"/>
        <v>8.9563795968047394E-2</v>
      </c>
      <c r="BX98">
        <f t="shared" si="117"/>
        <v>0</v>
      </c>
      <c r="BY98">
        <f t="shared" si="118"/>
        <v>0</v>
      </c>
      <c r="BZ98">
        <f t="shared" si="119"/>
        <v>0</v>
      </c>
      <c r="CA98">
        <f t="shared" si="120"/>
        <v>0</v>
      </c>
      <c r="CD98">
        <f t="shared" si="82"/>
        <v>0</v>
      </c>
      <c r="CE98">
        <f t="shared" si="82"/>
        <v>5.9729160183056643E-2</v>
      </c>
      <c r="CF98">
        <f t="shared" si="78"/>
        <v>0.14929295615110405</v>
      </c>
      <c r="CG98">
        <f t="shared" si="78"/>
        <v>8.9563795968047394E-2</v>
      </c>
      <c r="CH98">
        <f t="shared" si="78"/>
        <v>0</v>
      </c>
      <c r="CI98">
        <f t="shared" si="78"/>
        <v>0</v>
      </c>
      <c r="CJ98">
        <f t="shared" si="78"/>
        <v>0</v>
      </c>
      <c r="CM98" t="str">
        <f t="shared" si="121"/>
        <v/>
      </c>
      <c r="CN98">
        <f t="shared" si="121"/>
        <v>4.2842041010557406</v>
      </c>
      <c r="CO98">
        <f t="shared" si="121"/>
        <v>4.3088278667723827</v>
      </c>
      <c r="CP98">
        <f t="shared" si="121"/>
        <v>4.3252491989736681</v>
      </c>
      <c r="CQ98" t="str">
        <f t="shared" si="121"/>
        <v/>
      </c>
      <c r="CR98" t="str">
        <f t="shared" si="121"/>
        <v/>
      </c>
      <c r="CS98" t="str">
        <f t="shared" si="121"/>
        <v/>
      </c>
      <c r="CV98" t="str">
        <f t="shared" si="83"/>
        <v/>
      </c>
      <c r="CW98" t="str">
        <f t="shared" si="83"/>
        <v/>
      </c>
      <c r="CX98">
        <f t="shared" si="79"/>
        <v>4.3088278667723827</v>
      </c>
      <c r="CY98" t="str">
        <f t="shared" si="79"/>
        <v/>
      </c>
      <c r="CZ98" t="str">
        <f t="shared" si="79"/>
        <v/>
      </c>
      <c r="DA98" t="str">
        <f t="shared" si="79"/>
        <v/>
      </c>
      <c r="DB98" t="str">
        <f t="shared" si="79"/>
        <v/>
      </c>
      <c r="DD98">
        <f t="shared" si="122"/>
        <v>4.3088278667723827</v>
      </c>
      <c r="DJ98" t="str">
        <f t="shared" si="123"/>
        <v/>
      </c>
      <c r="DK98" t="str">
        <f t="shared" si="124"/>
        <v/>
      </c>
      <c r="DL98">
        <f t="shared" si="125"/>
        <v>0.1095854313173249</v>
      </c>
      <c r="DM98">
        <f t="shared" si="126"/>
        <v>7.0307333254796045E-2</v>
      </c>
      <c r="DN98" t="str">
        <f t="shared" si="127"/>
        <v/>
      </c>
      <c r="DO98" t="str">
        <f t="shared" si="128"/>
        <v/>
      </c>
      <c r="DP98" t="str">
        <f t="shared" si="129"/>
        <v/>
      </c>
      <c r="DQ98" t="str">
        <f t="shared" si="130"/>
        <v/>
      </c>
      <c r="DR98" t="str">
        <f t="shared" si="131"/>
        <v/>
      </c>
      <c r="DV98" t="str">
        <f t="shared" si="84"/>
        <v/>
      </c>
      <c r="DW98">
        <f t="shared" si="84"/>
        <v>0.1095854313173249</v>
      </c>
      <c r="DX98">
        <f t="shared" si="80"/>
        <v>8.6021723748129719E-2</v>
      </c>
      <c r="DY98">
        <f t="shared" si="80"/>
        <v>7.0307333254796045E-2</v>
      </c>
      <c r="DZ98" t="str">
        <f t="shared" si="80"/>
        <v/>
      </c>
      <c r="EA98" t="str">
        <f t="shared" si="80"/>
        <v/>
      </c>
      <c r="EB98" t="str">
        <f t="shared" si="80"/>
        <v/>
      </c>
      <c r="EF98" t="str">
        <f t="shared" si="85"/>
        <v/>
      </c>
      <c r="EG98" t="str">
        <f t="shared" si="85"/>
        <v/>
      </c>
      <c r="EH98">
        <f t="shared" si="81"/>
        <v>8.6021723748129719E-2</v>
      </c>
      <c r="EI98" t="str">
        <f t="shared" si="81"/>
        <v/>
      </c>
      <c r="EJ98" t="str">
        <f t="shared" si="81"/>
        <v/>
      </c>
      <c r="EK98" t="str">
        <f t="shared" si="81"/>
        <v/>
      </c>
      <c r="EL98" t="str">
        <f t="shared" si="81"/>
        <v/>
      </c>
      <c r="EN98">
        <f t="shared" si="142"/>
        <v>8.6021723748129719E-2</v>
      </c>
      <c r="EP98">
        <f t="shared" si="132"/>
        <v>4.2368061605643987</v>
      </c>
      <c r="EQ98">
        <f t="shared" si="133"/>
        <v>4.3926985850109279</v>
      </c>
      <c r="ER98">
        <f t="shared" si="134"/>
        <v>4.2811082479976292</v>
      </c>
      <c r="ES98">
        <v>-0.83725020924786642</v>
      </c>
      <c r="ET98">
        <v>0.97499462442902329</v>
      </c>
      <c r="EU98">
        <v>-0.32223975022769924</v>
      </c>
      <c r="EW98">
        <f t="shared" ca="1" si="135"/>
        <v>0.21972712379533543</v>
      </c>
      <c r="EX98">
        <f t="shared" ca="1" si="135"/>
        <v>-0.54164266631380509</v>
      </c>
      <c r="EY98">
        <f t="shared" ca="1" si="135"/>
        <v>0.16370107973297932</v>
      </c>
      <c r="EZ98">
        <f t="shared" ca="1" si="143"/>
        <v>2</v>
      </c>
      <c r="FA98">
        <f t="shared" ca="1" si="143"/>
        <v>1</v>
      </c>
      <c r="FB98">
        <f t="shared" ca="1" si="143"/>
        <v>2</v>
      </c>
    </row>
    <row r="99" spans="1:158">
      <c r="A99">
        <v>79</v>
      </c>
      <c r="B99">
        <f t="shared" si="136"/>
        <v>22.9453125</v>
      </c>
      <c r="C99" s="5">
        <f t="shared" si="137"/>
        <v>0.12092937964470721</v>
      </c>
      <c r="D99">
        <f t="shared" si="138"/>
        <v>4.4343868411404639</v>
      </c>
      <c r="E99">
        <f t="shared" si="139"/>
        <v>8.9590815888405978E-2</v>
      </c>
      <c r="H99" s="1">
        <v>0</v>
      </c>
      <c r="I99" s="5">
        <v>1.7479999999999999E-2</v>
      </c>
      <c r="J99">
        <v>0</v>
      </c>
      <c r="K99" s="5">
        <v>6.0662520000000004</v>
      </c>
      <c r="L99">
        <v>0</v>
      </c>
      <c r="M99" s="5">
        <v>1.3026610000000001</v>
      </c>
      <c r="N99">
        <v>0</v>
      </c>
      <c r="O99" s="5">
        <v>8.4350159999999992</v>
      </c>
      <c r="P99">
        <v>0</v>
      </c>
      <c r="Q99" s="5">
        <v>2.0324200000000001</v>
      </c>
      <c r="R99">
        <v>0</v>
      </c>
      <c r="S99" s="5">
        <v>2.7225299999999999</v>
      </c>
      <c r="T99">
        <v>0</v>
      </c>
      <c r="U99" s="5">
        <v>1.3026610000000001</v>
      </c>
      <c r="V99">
        <v>0</v>
      </c>
      <c r="W99" s="5">
        <v>3.5716839999999999</v>
      </c>
      <c r="X99">
        <v>0</v>
      </c>
      <c r="Y99" s="5">
        <v>2.6115300000000001</v>
      </c>
      <c r="Z99">
        <v>0</v>
      </c>
      <c r="AA99">
        <v>0</v>
      </c>
      <c r="AB99">
        <v>7.3679500000000004</v>
      </c>
      <c r="AC99">
        <v>0</v>
      </c>
      <c r="AD99">
        <v>4.0254200000000004</v>
      </c>
      <c r="AE99">
        <v>0</v>
      </c>
      <c r="AF99">
        <v>3.33656</v>
      </c>
      <c r="AG99">
        <v>0</v>
      </c>
      <c r="AJ99">
        <f t="shared" si="86"/>
        <v>-1.7479999999999999E-2</v>
      </c>
      <c r="AK99">
        <f t="shared" si="87"/>
        <v>6.0487720000000005</v>
      </c>
      <c r="AL99">
        <f t="shared" si="88"/>
        <v>1.2851810000000001</v>
      </c>
      <c r="AM99">
        <f t="shared" si="89"/>
        <v>8.4175359999999984</v>
      </c>
      <c r="AN99">
        <f t="shared" si="90"/>
        <v>2.0149400000000002</v>
      </c>
      <c r="AO99">
        <f t="shared" si="91"/>
        <v>2.70505</v>
      </c>
      <c r="AP99">
        <f t="shared" si="92"/>
        <v>1.2851810000000001</v>
      </c>
      <c r="AQ99">
        <f t="shared" si="93"/>
        <v>3.5542039999999999</v>
      </c>
      <c r="AR99">
        <f t="shared" si="94"/>
        <v>2.5940500000000002</v>
      </c>
      <c r="AS99">
        <f t="shared" si="95"/>
        <v>-1.7479999999999999E-2</v>
      </c>
      <c r="AT99">
        <f t="shared" si="96"/>
        <v>7.3504700000000005</v>
      </c>
      <c r="AU99">
        <f t="shared" si="140"/>
        <v>4.0079400000000005</v>
      </c>
      <c r="AV99">
        <f t="shared" si="141"/>
        <v>3.31908</v>
      </c>
      <c r="AZ99" t="str">
        <f t="shared" si="97"/>
        <v/>
      </c>
      <c r="BA99" t="str">
        <f t="shared" si="98"/>
        <v/>
      </c>
      <c r="BB99">
        <f t="shared" si="99"/>
        <v>8.4175359999999984</v>
      </c>
      <c r="BC99">
        <f t="shared" si="100"/>
        <v>2.0149400000000002</v>
      </c>
      <c r="BD99" t="str">
        <f t="shared" si="101"/>
        <v/>
      </c>
      <c r="BE99" t="str">
        <f t="shared" si="102"/>
        <v/>
      </c>
      <c r="BF99" t="str">
        <f t="shared" si="103"/>
        <v/>
      </c>
      <c r="BG99" t="str">
        <f t="shared" si="104"/>
        <v/>
      </c>
      <c r="BJ99" t="str">
        <f t="shared" si="105"/>
        <v/>
      </c>
      <c r="BK99" t="str">
        <f t="shared" si="106"/>
        <v/>
      </c>
      <c r="BL99">
        <f t="shared" si="107"/>
        <v>4.4306872066913776</v>
      </c>
      <c r="BM99">
        <f t="shared" si="108"/>
        <v>4.4362062459956473</v>
      </c>
      <c r="BN99" t="str">
        <f t="shared" si="109"/>
        <v/>
      </c>
      <c r="BO99" t="str">
        <f t="shared" si="110"/>
        <v/>
      </c>
      <c r="BP99" t="str">
        <f t="shared" si="111"/>
        <v/>
      </c>
      <c r="BQ99" t="str">
        <f t="shared" si="112"/>
        <v/>
      </c>
      <c r="BT99">
        <f t="shared" si="113"/>
        <v>0</v>
      </c>
      <c r="BU99">
        <f t="shared" si="114"/>
        <v>0</v>
      </c>
      <c r="BV99">
        <f t="shared" si="115"/>
        <v>4.7434275606539622E-2</v>
      </c>
      <c r="BW99">
        <f t="shared" si="116"/>
        <v>9.6454332086408578E-2</v>
      </c>
      <c r="BX99">
        <f t="shared" si="117"/>
        <v>0</v>
      </c>
      <c r="BY99">
        <f t="shared" si="118"/>
        <v>0</v>
      </c>
      <c r="BZ99">
        <f t="shared" si="119"/>
        <v>0</v>
      </c>
      <c r="CA99">
        <f t="shared" si="120"/>
        <v>0</v>
      </c>
      <c r="CD99">
        <f t="shared" si="82"/>
        <v>0</v>
      </c>
      <c r="CE99">
        <f t="shared" si="82"/>
        <v>4.7434275606539622E-2</v>
      </c>
      <c r="CF99">
        <f t="shared" si="78"/>
        <v>0.1438886076929482</v>
      </c>
      <c r="CG99">
        <f t="shared" si="78"/>
        <v>9.6454332086408578E-2</v>
      </c>
      <c r="CH99">
        <f t="shared" si="78"/>
        <v>0</v>
      </c>
      <c r="CI99">
        <f t="shared" si="78"/>
        <v>0</v>
      </c>
      <c r="CJ99">
        <f t="shared" si="78"/>
        <v>0</v>
      </c>
      <c r="CM99" t="str">
        <f t="shared" si="121"/>
        <v/>
      </c>
      <c r="CN99">
        <f t="shared" si="121"/>
        <v>4.4306872066913776</v>
      </c>
      <c r="CO99">
        <f t="shared" si="121"/>
        <v>4.4343868411404639</v>
      </c>
      <c r="CP99">
        <f t="shared" si="121"/>
        <v>4.4362062459956473</v>
      </c>
      <c r="CQ99" t="str">
        <f t="shared" si="121"/>
        <v/>
      </c>
      <c r="CR99" t="str">
        <f t="shared" si="121"/>
        <v/>
      </c>
      <c r="CS99" t="str">
        <f t="shared" si="121"/>
        <v/>
      </c>
      <c r="CV99" t="str">
        <f t="shared" si="83"/>
        <v/>
      </c>
      <c r="CW99" t="str">
        <f t="shared" si="83"/>
        <v/>
      </c>
      <c r="CX99">
        <f t="shared" si="79"/>
        <v>4.4343868411404639</v>
      </c>
      <c r="CY99" t="str">
        <f t="shared" si="79"/>
        <v/>
      </c>
      <c r="CZ99" t="str">
        <f t="shared" si="79"/>
        <v/>
      </c>
      <c r="DA99" t="str">
        <f t="shared" si="79"/>
        <v/>
      </c>
      <c r="DB99" t="str">
        <f t="shared" si="79"/>
        <v/>
      </c>
      <c r="DD99">
        <f t="shared" si="122"/>
        <v>4.4343868411404639</v>
      </c>
      <c r="DJ99" t="str">
        <f t="shared" si="123"/>
        <v/>
      </c>
      <c r="DK99" t="str">
        <f t="shared" si="124"/>
        <v/>
      </c>
      <c r="DL99">
        <f t="shared" si="125"/>
        <v>0.14026110493161309</v>
      </c>
      <c r="DM99">
        <f t="shared" si="126"/>
        <v>6.4672199963666285E-2</v>
      </c>
      <c r="DN99" t="str">
        <f t="shared" si="127"/>
        <v/>
      </c>
      <c r="DO99" t="str">
        <f t="shared" si="128"/>
        <v/>
      </c>
      <c r="DP99" t="str">
        <f t="shared" si="129"/>
        <v/>
      </c>
      <c r="DQ99" t="str">
        <f t="shared" si="130"/>
        <v/>
      </c>
      <c r="DR99" t="str">
        <f t="shared" si="131"/>
        <v/>
      </c>
      <c r="DV99" t="str">
        <f t="shared" si="84"/>
        <v/>
      </c>
      <c r="DW99">
        <f t="shared" si="84"/>
        <v>0.14026110493161309</v>
      </c>
      <c r="DX99">
        <f t="shared" si="80"/>
        <v>8.9590815888405978E-2</v>
      </c>
      <c r="DY99">
        <f t="shared" si="80"/>
        <v>6.4672199963666285E-2</v>
      </c>
      <c r="DZ99" t="str">
        <f t="shared" si="80"/>
        <v/>
      </c>
      <c r="EA99" t="str">
        <f t="shared" si="80"/>
        <v/>
      </c>
      <c r="EB99" t="str">
        <f t="shared" si="80"/>
        <v/>
      </c>
      <c r="EF99" t="str">
        <f t="shared" si="85"/>
        <v/>
      </c>
      <c r="EG99" t="str">
        <f t="shared" si="85"/>
        <v/>
      </c>
      <c r="EH99">
        <f t="shared" si="81"/>
        <v>8.9590815888405978E-2</v>
      </c>
      <c r="EI99" t="str">
        <f t="shared" si="81"/>
        <v/>
      </c>
      <c r="EJ99" t="str">
        <f t="shared" si="81"/>
        <v/>
      </c>
      <c r="EK99" t="str">
        <f t="shared" si="81"/>
        <v/>
      </c>
      <c r="EL99" t="str">
        <f t="shared" si="81"/>
        <v/>
      </c>
      <c r="EN99">
        <f t="shared" si="142"/>
        <v>8.9590815888405978E-2</v>
      </c>
      <c r="EP99">
        <f t="shared" si="132"/>
        <v>4.4948177734927119</v>
      </c>
      <c r="EQ99">
        <f t="shared" si="133"/>
        <v>4.415005665738569</v>
      </c>
      <c r="ER99">
        <f t="shared" si="134"/>
        <v>4.4919759223185194</v>
      </c>
      <c r="ES99">
        <v>0.67452150929757082</v>
      </c>
      <c r="ET99">
        <v>-0.21632993526966482</v>
      </c>
      <c r="EU99">
        <v>0.64280116892548422</v>
      </c>
      <c r="EW99">
        <f t="shared" ca="1" si="135"/>
        <v>-0.25517262556850417</v>
      </c>
      <c r="EX99">
        <f t="shared" ca="1" si="135"/>
        <v>3.8910421648232107E-2</v>
      </c>
      <c r="EY99">
        <f t="shared" ca="1" si="135"/>
        <v>5.7404981907202002E-3</v>
      </c>
      <c r="EZ99">
        <f t="shared" ca="1" si="143"/>
        <v>1</v>
      </c>
      <c r="FA99">
        <f t="shared" ca="1" si="143"/>
        <v>2</v>
      </c>
      <c r="FB99">
        <f t="shared" ca="1" si="143"/>
        <v>2</v>
      </c>
    </row>
    <row r="100" spans="1:158">
      <c r="A100">
        <v>80</v>
      </c>
      <c r="B100">
        <f t="shared" si="136"/>
        <v>23.1484375</v>
      </c>
      <c r="C100" s="5">
        <f t="shared" si="137"/>
        <v>0.12092937964470721</v>
      </c>
      <c r="D100">
        <f t="shared" si="138"/>
        <v>4.6164249944941655</v>
      </c>
      <c r="E100">
        <f t="shared" si="139"/>
        <v>9.9714529403598734E-2</v>
      </c>
      <c r="H100" s="1">
        <v>0</v>
      </c>
      <c r="I100" s="5">
        <v>1.7417999999999999E-2</v>
      </c>
      <c r="J100">
        <v>0</v>
      </c>
      <c r="K100" s="5">
        <v>6.0686439999999999</v>
      </c>
      <c r="L100">
        <v>0</v>
      </c>
      <c r="M100" s="5">
        <v>1.302443</v>
      </c>
      <c r="N100">
        <v>0</v>
      </c>
      <c r="O100" s="5">
        <v>8.4452040000000004</v>
      </c>
      <c r="P100">
        <v>0</v>
      </c>
      <c r="Q100" s="5">
        <v>2.016877</v>
      </c>
      <c r="R100">
        <v>0</v>
      </c>
      <c r="S100" s="5">
        <v>2.7229899999999998</v>
      </c>
      <c r="T100">
        <v>0</v>
      </c>
      <c r="U100" s="5">
        <v>1.302443</v>
      </c>
      <c r="V100">
        <v>0</v>
      </c>
      <c r="W100" s="5">
        <v>3.571583</v>
      </c>
      <c r="X100">
        <v>0</v>
      </c>
      <c r="Y100" s="5">
        <v>2.61171</v>
      </c>
      <c r="Z100">
        <v>0</v>
      </c>
      <c r="AA100">
        <v>0</v>
      </c>
      <c r="AB100">
        <v>7.36503</v>
      </c>
      <c r="AC100">
        <v>0</v>
      </c>
      <c r="AD100">
        <v>4.0247700000000002</v>
      </c>
      <c r="AE100">
        <v>0</v>
      </c>
      <c r="AF100">
        <v>3.3347899999999999</v>
      </c>
      <c r="AG100">
        <v>0</v>
      </c>
      <c r="AJ100">
        <f t="shared" si="86"/>
        <v>-1.7417999999999999E-2</v>
      </c>
      <c r="AK100">
        <f t="shared" si="87"/>
        <v>6.0512259999999998</v>
      </c>
      <c r="AL100">
        <f t="shared" si="88"/>
        <v>1.2850250000000001</v>
      </c>
      <c r="AM100">
        <f t="shared" si="89"/>
        <v>8.4277860000000011</v>
      </c>
      <c r="AN100">
        <f t="shared" si="90"/>
        <v>1.9994590000000001</v>
      </c>
      <c r="AO100">
        <f t="shared" si="91"/>
        <v>2.7055719999999996</v>
      </c>
      <c r="AP100">
        <f t="shared" si="92"/>
        <v>1.2850250000000001</v>
      </c>
      <c r="AQ100">
        <f t="shared" si="93"/>
        <v>3.5541649999999998</v>
      </c>
      <c r="AR100">
        <f t="shared" si="94"/>
        <v>2.5942919999999998</v>
      </c>
      <c r="AS100">
        <f t="shared" si="95"/>
        <v>-1.7417999999999999E-2</v>
      </c>
      <c r="AT100">
        <f t="shared" si="96"/>
        <v>7.3476119999999998</v>
      </c>
      <c r="AU100">
        <f t="shared" si="140"/>
        <v>4.007352</v>
      </c>
      <c r="AV100">
        <f t="shared" si="141"/>
        <v>3.3173719999999998</v>
      </c>
      <c r="AZ100" t="str">
        <f t="shared" si="97"/>
        <v/>
      </c>
      <c r="BA100" t="str">
        <f t="shared" si="98"/>
        <v/>
      </c>
      <c r="BB100">
        <f t="shared" si="99"/>
        <v>8.4277860000000011</v>
      </c>
      <c r="BC100">
        <f t="shared" si="100"/>
        <v>1.9994590000000001</v>
      </c>
      <c r="BD100" t="str">
        <f t="shared" si="101"/>
        <v/>
      </c>
      <c r="BE100" t="str">
        <f t="shared" si="102"/>
        <v/>
      </c>
      <c r="BF100" t="str">
        <f t="shared" si="103"/>
        <v/>
      </c>
      <c r="BG100" t="str">
        <f t="shared" si="104"/>
        <v/>
      </c>
      <c r="BJ100" t="str">
        <f t="shared" si="105"/>
        <v/>
      </c>
      <c r="BK100" t="str">
        <f t="shared" si="106"/>
        <v/>
      </c>
      <c r="BL100">
        <f t="shared" si="107"/>
        <v>4.7030341801508913</v>
      </c>
      <c r="BM100">
        <f t="shared" si="108"/>
        <v>4.5917802118974027</v>
      </c>
      <c r="BN100" t="str">
        <f t="shared" si="109"/>
        <v/>
      </c>
      <c r="BO100" t="str">
        <f t="shared" si="110"/>
        <v/>
      </c>
      <c r="BP100" t="str">
        <f t="shared" si="111"/>
        <v/>
      </c>
      <c r="BQ100" t="str">
        <f t="shared" si="112"/>
        <v/>
      </c>
      <c r="BT100">
        <f t="shared" si="113"/>
        <v>0</v>
      </c>
      <c r="BU100">
        <f t="shared" si="114"/>
        <v>0</v>
      </c>
      <c r="BV100">
        <f t="shared" si="115"/>
        <v>2.8901757842779017E-2</v>
      </c>
      <c r="BW100">
        <f t="shared" si="116"/>
        <v>0.10156947828542585</v>
      </c>
      <c r="BX100">
        <f t="shared" si="117"/>
        <v>0</v>
      </c>
      <c r="BY100">
        <f t="shared" si="118"/>
        <v>0</v>
      </c>
      <c r="BZ100">
        <f t="shared" si="119"/>
        <v>0</v>
      </c>
      <c r="CA100">
        <f t="shared" si="120"/>
        <v>0</v>
      </c>
      <c r="CD100">
        <f t="shared" si="82"/>
        <v>0</v>
      </c>
      <c r="CE100">
        <f t="shared" si="82"/>
        <v>2.8901757842779017E-2</v>
      </c>
      <c r="CF100">
        <f t="shared" si="78"/>
        <v>0.13047123612820488</v>
      </c>
      <c r="CG100">
        <f t="shared" si="78"/>
        <v>0.10156947828542585</v>
      </c>
      <c r="CH100">
        <f t="shared" si="78"/>
        <v>0</v>
      </c>
      <c r="CI100">
        <f t="shared" si="78"/>
        <v>0</v>
      </c>
      <c r="CJ100">
        <f t="shared" si="78"/>
        <v>0</v>
      </c>
      <c r="CM100" t="str">
        <f t="shared" si="121"/>
        <v/>
      </c>
      <c r="CN100">
        <f t="shared" si="121"/>
        <v>4.7030341801508913</v>
      </c>
      <c r="CO100">
        <f t="shared" si="121"/>
        <v>4.6164249944941655</v>
      </c>
      <c r="CP100">
        <f t="shared" si="121"/>
        <v>4.5917802118974027</v>
      </c>
      <c r="CQ100" t="str">
        <f t="shared" si="121"/>
        <v/>
      </c>
      <c r="CR100" t="str">
        <f t="shared" si="121"/>
        <v/>
      </c>
      <c r="CS100" t="str">
        <f t="shared" si="121"/>
        <v/>
      </c>
      <c r="CV100" t="str">
        <f t="shared" si="83"/>
        <v/>
      </c>
      <c r="CW100" t="str">
        <f t="shared" si="83"/>
        <v/>
      </c>
      <c r="CX100">
        <f t="shared" si="79"/>
        <v>4.6164249944941655</v>
      </c>
      <c r="CY100" t="str">
        <f t="shared" si="79"/>
        <v/>
      </c>
      <c r="CZ100" t="str">
        <f t="shared" si="79"/>
        <v/>
      </c>
      <c r="DA100" t="str">
        <f t="shared" si="79"/>
        <v/>
      </c>
      <c r="DB100" t="str">
        <f t="shared" si="79"/>
        <v/>
      </c>
      <c r="DD100">
        <f t="shared" si="122"/>
        <v>4.6164249944941655</v>
      </c>
      <c r="DJ100" t="str">
        <f t="shared" si="123"/>
        <v/>
      </c>
      <c r="DK100" t="str">
        <f t="shared" si="124"/>
        <v/>
      </c>
      <c r="DL100">
        <f t="shared" si="125"/>
        <v>0.23582580528627478</v>
      </c>
      <c r="DM100">
        <f t="shared" si="126"/>
        <v>6.0983847690554475E-2</v>
      </c>
      <c r="DN100" t="str">
        <f t="shared" si="127"/>
        <v/>
      </c>
      <c r="DO100" t="str">
        <f t="shared" si="128"/>
        <v/>
      </c>
      <c r="DP100" t="str">
        <f t="shared" si="129"/>
        <v/>
      </c>
      <c r="DQ100" t="str">
        <f t="shared" si="130"/>
        <v/>
      </c>
      <c r="DR100" t="str">
        <f t="shared" si="131"/>
        <v/>
      </c>
      <c r="DV100" t="str">
        <f t="shared" si="84"/>
        <v/>
      </c>
      <c r="DW100">
        <f t="shared" si="84"/>
        <v>0.23582580528627478</v>
      </c>
      <c r="DX100">
        <f t="shared" si="80"/>
        <v>9.9714529403598734E-2</v>
      </c>
      <c r="DY100">
        <f t="shared" si="80"/>
        <v>6.0983847690554475E-2</v>
      </c>
      <c r="DZ100" t="str">
        <f t="shared" si="80"/>
        <v/>
      </c>
      <c r="EA100" t="str">
        <f t="shared" si="80"/>
        <v/>
      </c>
      <c r="EB100" t="str">
        <f t="shared" si="80"/>
        <v/>
      </c>
      <c r="EF100" t="str">
        <f t="shared" si="85"/>
        <v/>
      </c>
      <c r="EG100" t="str">
        <f t="shared" si="85"/>
        <v/>
      </c>
      <c r="EH100">
        <f t="shared" si="81"/>
        <v>9.9714529403598734E-2</v>
      </c>
      <c r="EI100" t="str">
        <f t="shared" si="81"/>
        <v/>
      </c>
      <c r="EJ100" t="str">
        <f t="shared" si="81"/>
        <v/>
      </c>
      <c r="EK100" t="str">
        <f t="shared" si="81"/>
        <v/>
      </c>
      <c r="EL100" t="str">
        <f t="shared" si="81"/>
        <v/>
      </c>
      <c r="EN100">
        <f t="shared" si="142"/>
        <v>9.9714529403598734E-2</v>
      </c>
      <c r="EP100">
        <f t="shared" si="132"/>
        <v>4.6609341913607718</v>
      </c>
      <c r="EQ100">
        <f t="shared" si="133"/>
        <v>4.7040977133822839</v>
      </c>
      <c r="ER100">
        <f t="shared" si="134"/>
        <v>4.7003545791054222</v>
      </c>
      <c r="ES100">
        <v>0.44636621295631895</v>
      </c>
      <c r="ET100">
        <v>0.87923715242398692</v>
      </c>
      <c r="EU100">
        <v>0.84169864826366458</v>
      </c>
      <c r="EW100">
        <f t="shared" ca="1" si="135"/>
        <v>-0.22424830125499828</v>
      </c>
      <c r="EX100">
        <f t="shared" ca="1" si="135"/>
        <v>0.52524262480934558</v>
      </c>
      <c r="EY100">
        <f t="shared" ca="1" si="135"/>
        <v>0.50871777838230958</v>
      </c>
      <c r="EZ100">
        <f t="shared" ca="1" si="143"/>
        <v>1</v>
      </c>
      <c r="FA100">
        <f t="shared" ca="1" si="143"/>
        <v>2</v>
      </c>
      <c r="FB100">
        <f t="shared" ca="1" si="143"/>
        <v>2</v>
      </c>
    </row>
    <row r="101" spans="1:158">
      <c r="A101">
        <v>81</v>
      </c>
      <c r="B101">
        <f t="shared" si="136"/>
        <v>23.3515625</v>
      </c>
      <c r="C101" s="5">
        <f t="shared" si="137"/>
        <v>0.12092937964470721</v>
      </c>
      <c r="D101">
        <f t="shared" si="138"/>
        <v>4.7491563552170408</v>
      </c>
      <c r="E101">
        <f t="shared" si="139"/>
        <v>0.10499844658527616</v>
      </c>
      <c r="H101" s="1">
        <v>0</v>
      </c>
      <c r="I101" s="5">
        <v>1.7943000000000001E-2</v>
      </c>
      <c r="J101">
        <v>0</v>
      </c>
      <c r="K101" s="5">
        <v>6.0672309999999996</v>
      </c>
      <c r="L101">
        <v>0</v>
      </c>
      <c r="M101" s="5">
        <v>1.3020510000000001</v>
      </c>
      <c r="N101">
        <v>0</v>
      </c>
      <c r="O101" s="5">
        <v>8.4483289999999993</v>
      </c>
      <c r="P101">
        <v>0</v>
      </c>
      <c r="Q101" s="5">
        <v>2.0026839999999999</v>
      </c>
      <c r="R101">
        <v>0</v>
      </c>
      <c r="S101" s="5">
        <v>2.7221099999999998</v>
      </c>
      <c r="T101">
        <v>0</v>
      </c>
      <c r="U101" s="5">
        <v>1.3020510000000001</v>
      </c>
      <c r="V101">
        <v>0</v>
      </c>
      <c r="W101" s="5">
        <v>3.5705249999999999</v>
      </c>
      <c r="X101">
        <v>0</v>
      </c>
      <c r="Y101" s="5">
        <v>2.6114299999999999</v>
      </c>
      <c r="Z101">
        <v>0</v>
      </c>
      <c r="AA101">
        <v>0</v>
      </c>
      <c r="AB101">
        <v>7.3608799999999999</v>
      </c>
      <c r="AC101">
        <v>0</v>
      </c>
      <c r="AD101">
        <v>4.0229999999999997</v>
      </c>
      <c r="AE101">
        <v>0</v>
      </c>
      <c r="AF101">
        <v>3.33216</v>
      </c>
      <c r="AG101">
        <v>0</v>
      </c>
      <c r="AJ101">
        <f t="shared" si="86"/>
        <v>-1.7943000000000001E-2</v>
      </c>
      <c r="AK101">
        <f t="shared" si="87"/>
        <v>6.0492879999999998</v>
      </c>
      <c r="AL101">
        <f t="shared" si="88"/>
        <v>1.284108</v>
      </c>
      <c r="AM101">
        <f t="shared" si="89"/>
        <v>8.4303859999999986</v>
      </c>
      <c r="AN101">
        <f t="shared" si="90"/>
        <v>1.9847409999999999</v>
      </c>
      <c r="AO101">
        <f t="shared" si="91"/>
        <v>2.704167</v>
      </c>
      <c r="AP101">
        <f t="shared" si="92"/>
        <v>1.284108</v>
      </c>
      <c r="AQ101">
        <f t="shared" si="93"/>
        <v>3.5525820000000001</v>
      </c>
      <c r="AR101">
        <f t="shared" si="94"/>
        <v>2.5934870000000001</v>
      </c>
      <c r="AS101">
        <f t="shared" si="95"/>
        <v>-1.7943000000000001E-2</v>
      </c>
      <c r="AT101">
        <f t="shared" si="96"/>
        <v>7.342937</v>
      </c>
      <c r="AU101">
        <f t="shared" si="140"/>
        <v>4.0050569999999999</v>
      </c>
      <c r="AV101">
        <f t="shared" si="141"/>
        <v>3.3142170000000002</v>
      </c>
      <c r="AZ101" t="str">
        <f t="shared" si="97"/>
        <v/>
      </c>
      <c r="BA101" t="str">
        <f t="shared" si="98"/>
        <v/>
      </c>
      <c r="BB101">
        <f t="shared" si="99"/>
        <v>8.4303859999999986</v>
      </c>
      <c r="BC101">
        <f t="shared" si="100"/>
        <v>1.9847409999999999</v>
      </c>
      <c r="BD101" t="str">
        <f t="shared" si="101"/>
        <v/>
      </c>
      <c r="BE101" t="str">
        <f t="shared" si="102"/>
        <v/>
      </c>
      <c r="BF101" t="str">
        <f t="shared" si="103"/>
        <v/>
      </c>
      <c r="BG101" t="str">
        <f t="shared" si="104"/>
        <v/>
      </c>
      <c r="BJ101" t="str">
        <f t="shared" si="105"/>
        <v/>
      </c>
      <c r="BK101" t="str">
        <f t="shared" si="106"/>
        <v/>
      </c>
      <c r="BL101">
        <f t="shared" si="107"/>
        <v>4.8020371681366685</v>
      </c>
      <c r="BM101">
        <f t="shared" si="108"/>
        <v>4.7366730861289339</v>
      </c>
      <c r="BN101" t="str">
        <f t="shared" si="109"/>
        <v/>
      </c>
      <c r="BO101" t="str">
        <f t="shared" si="110"/>
        <v/>
      </c>
      <c r="BP101" t="str">
        <f t="shared" si="111"/>
        <v/>
      </c>
      <c r="BQ101" t="str">
        <f t="shared" si="112"/>
        <v/>
      </c>
      <c r="BT101">
        <f t="shared" si="113"/>
        <v>0</v>
      </c>
      <c r="BU101">
        <f t="shared" si="114"/>
        <v>0</v>
      </c>
      <c r="BV101">
        <f t="shared" si="115"/>
        <v>2.3759970530756867E-2</v>
      </c>
      <c r="BW101">
        <f t="shared" si="116"/>
        <v>0.10065044242376654</v>
      </c>
      <c r="BX101">
        <f t="shared" si="117"/>
        <v>0</v>
      </c>
      <c r="BY101">
        <f t="shared" si="118"/>
        <v>0</v>
      </c>
      <c r="BZ101">
        <f t="shared" si="119"/>
        <v>0</v>
      </c>
      <c r="CA101">
        <f t="shared" si="120"/>
        <v>0</v>
      </c>
      <c r="CD101">
        <f t="shared" si="82"/>
        <v>0</v>
      </c>
      <c r="CE101">
        <f t="shared" si="82"/>
        <v>2.3759970530756867E-2</v>
      </c>
      <c r="CF101">
        <f t="shared" si="78"/>
        <v>0.1244104129545234</v>
      </c>
      <c r="CG101">
        <f t="shared" si="78"/>
        <v>0.10065044242376654</v>
      </c>
      <c r="CH101">
        <f t="shared" si="78"/>
        <v>0</v>
      </c>
      <c r="CI101">
        <f t="shared" si="78"/>
        <v>0</v>
      </c>
      <c r="CJ101">
        <f t="shared" si="78"/>
        <v>0</v>
      </c>
      <c r="CM101" t="str">
        <f t="shared" si="121"/>
        <v/>
      </c>
      <c r="CN101">
        <f t="shared" si="121"/>
        <v>4.8020371681366685</v>
      </c>
      <c r="CO101">
        <f t="shared" si="121"/>
        <v>4.7491563552170408</v>
      </c>
      <c r="CP101">
        <f t="shared" si="121"/>
        <v>4.7366730861289339</v>
      </c>
      <c r="CQ101" t="str">
        <f t="shared" si="121"/>
        <v/>
      </c>
      <c r="CR101" t="str">
        <f t="shared" si="121"/>
        <v/>
      </c>
      <c r="CS101" t="str">
        <f t="shared" si="121"/>
        <v/>
      </c>
      <c r="CV101" t="str">
        <f t="shared" si="83"/>
        <v/>
      </c>
      <c r="CW101" t="str">
        <f t="shared" si="83"/>
        <v/>
      </c>
      <c r="CX101">
        <f t="shared" si="79"/>
        <v>4.7491563552170408</v>
      </c>
      <c r="CY101" t="str">
        <f t="shared" si="79"/>
        <v/>
      </c>
      <c r="CZ101" t="str">
        <f t="shared" si="79"/>
        <v/>
      </c>
      <c r="DA101" t="str">
        <f t="shared" si="79"/>
        <v/>
      </c>
      <c r="DB101" t="str">
        <f t="shared" si="79"/>
        <v/>
      </c>
      <c r="DD101">
        <f t="shared" si="122"/>
        <v>4.7491563552170408</v>
      </c>
      <c r="DJ101" t="str">
        <f t="shared" si="123"/>
        <v/>
      </c>
      <c r="DK101" t="str">
        <f t="shared" si="124"/>
        <v/>
      </c>
      <c r="DL101">
        <f t="shared" si="125"/>
        <v>0.28876014751212381</v>
      </c>
      <c r="DM101">
        <f t="shared" si="126"/>
        <v>6.1618879704478456E-2</v>
      </c>
      <c r="DN101" t="str">
        <f t="shared" si="127"/>
        <v/>
      </c>
      <c r="DO101" t="str">
        <f t="shared" si="128"/>
        <v/>
      </c>
      <c r="DP101" t="str">
        <f t="shared" si="129"/>
        <v/>
      </c>
      <c r="DQ101" t="str">
        <f t="shared" si="130"/>
        <v/>
      </c>
      <c r="DR101" t="str">
        <f t="shared" si="131"/>
        <v/>
      </c>
      <c r="DV101" t="str">
        <f t="shared" si="84"/>
        <v/>
      </c>
      <c r="DW101">
        <f t="shared" si="84"/>
        <v>0.28876014751212381</v>
      </c>
      <c r="DX101">
        <f t="shared" si="80"/>
        <v>0.10499844658527616</v>
      </c>
      <c r="DY101">
        <f t="shared" si="80"/>
        <v>6.1618879704478456E-2</v>
      </c>
      <c r="DZ101" t="str">
        <f t="shared" si="80"/>
        <v/>
      </c>
      <c r="EA101" t="str">
        <f t="shared" si="80"/>
        <v/>
      </c>
      <c r="EB101" t="str">
        <f t="shared" si="80"/>
        <v/>
      </c>
      <c r="EF101" t="str">
        <f t="shared" si="85"/>
        <v/>
      </c>
      <c r="EG101" t="str">
        <f t="shared" si="85"/>
        <v/>
      </c>
      <c r="EH101">
        <f t="shared" si="81"/>
        <v>0.10499844658527616</v>
      </c>
      <c r="EI101" t="str">
        <f t="shared" si="81"/>
        <v/>
      </c>
      <c r="EJ101" t="str">
        <f t="shared" si="81"/>
        <v/>
      </c>
      <c r="EK101" t="str">
        <f t="shared" si="81"/>
        <v/>
      </c>
      <c r="EL101" t="str">
        <f t="shared" si="81"/>
        <v/>
      </c>
      <c r="EN101">
        <f t="shared" si="142"/>
        <v>0.10499844658527616</v>
      </c>
      <c r="EP101">
        <f t="shared" si="132"/>
        <v>4.7140526891752108</v>
      </c>
      <c r="EQ101">
        <f t="shared" si="133"/>
        <v>4.7367302935636699</v>
      </c>
      <c r="ER101">
        <f t="shared" si="134"/>
        <v>4.7925463157292478</v>
      </c>
      <c r="ES101">
        <v>-0.33432557512477135</v>
      </c>
      <c r="ET101">
        <v>-0.11834519516704367</v>
      </c>
      <c r="EU101">
        <v>0.41324383286915833</v>
      </c>
      <c r="EW101">
        <f t="shared" ca="1" si="135"/>
        <v>-0.92931748897080146</v>
      </c>
      <c r="EX101">
        <f t="shared" ca="1" si="135"/>
        <v>0.37087828557262781</v>
      </c>
      <c r="EY101">
        <f t="shared" ca="1" si="135"/>
        <v>0.759143339388897</v>
      </c>
      <c r="EZ101">
        <f t="shared" ca="1" si="143"/>
        <v>1</v>
      </c>
      <c r="FA101">
        <f t="shared" ca="1" si="143"/>
        <v>2</v>
      </c>
      <c r="FB101">
        <f t="shared" ca="1" si="143"/>
        <v>2</v>
      </c>
    </row>
    <row r="102" spans="1:158">
      <c r="A102">
        <v>82</v>
      </c>
      <c r="B102">
        <f t="shared" si="136"/>
        <v>23.5546875</v>
      </c>
      <c r="C102" s="5">
        <f t="shared" si="137"/>
        <v>0.12092937964470721</v>
      </c>
      <c r="D102">
        <f t="shared" si="138"/>
        <v>4.9851483349806918</v>
      </c>
      <c r="E102">
        <f t="shared" si="139"/>
        <v>0.12587137979143509</v>
      </c>
      <c r="H102" s="1">
        <v>0</v>
      </c>
      <c r="I102" s="5">
        <v>1.7739000000000001E-2</v>
      </c>
      <c r="J102">
        <v>0</v>
      </c>
      <c r="K102" s="5">
        <v>6.0662149999999997</v>
      </c>
      <c r="L102">
        <v>0</v>
      </c>
      <c r="M102" s="5">
        <v>1.3008189999999999</v>
      </c>
      <c r="N102">
        <v>0</v>
      </c>
      <c r="O102" s="5">
        <v>8.4504929999999998</v>
      </c>
      <c r="P102">
        <v>0</v>
      </c>
      <c r="Q102" s="5">
        <v>1.97749</v>
      </c>
      <c r="R102">
        <v>0</v>
      </c>
      <c r="S102" s="5">
        <v>2.7199599999999999</v>
      </c>
      <c r="T102">
        <v>0</v>
      </c>
      <c r="U102" s="5">
        <v>1.3008189999999999</v>
      </c>
      <c r="V102">
        <v>0</v>
      </c>
      <c r="W102" s="5">
        <v>3.568902</v>
      </c>
      <c r="X102">
        <v>0</v>
      </c>
      <c r="Y102" s="5">
        <v>2.61029</v>
      </c>
      <c r="Z102">
        <v>0</v>
      </c>
      <c r="AA102">
        <v>0</v>
      </c>
      <c r="AB102">
        <v>7.3558199999999996</v>
      </c>
      <c r="AC102">
        <v>0</v>
      </c>
      <c r="AD102">
        <v>4.0226300000000004</v>
      </c>
      <c r="AE102">
        <v>0</v>
      </c>
      <c r="AF102">
        <v>3.3299099999999999</v>
      </c>
      <c r="AG102">
        <v>0</v>
      </c>
      <c r="AJ102">
        <f t="shared" si="86"/>
        <v>-1.7739000000000001E-2</v>
      </c>
      <c r="AK102">
        <f t="shared" si="87"/>
        <v>6.048476</v>
      </c>
      <c r="AL102">
        <f t="shared" si="88"/>
        <v>1.28308</v>
      </c>
      <c r="AM102">
        <f t="shared" si="89"/>
        <v>8.4327539999999992</v>
      </c>
      <c r="AN102">
        <f t="shared" si="90"/>
        <v>1.959751</v>
      </c>
      <c r="AO102">
        <f t="shared" si="91"/>
        <v>2.7022209999999998</v>
      </c>
      <c r="AP102">
        <f t="shared" si="92"/>
        <v>1.28308</v>
      </c>
      <c r="AQ102">
        <f t="shared" si="93"/>
        <v>3.5511629999999998</v>
      </c>
      <c r="AR102">
        <f t="shared" si="94"/>
        <v>2.5925509999999998</v>
      </c>
      <c r="AS102">
        <f t="shared" si="95"/>
        <v>-1.7739000000000001E-2</v>
      </c>
      <c r="AT102">
        <f t="shared" si="96"/>
        <v>7.3380809999999999</v>
      </c>
      <c r="AU102">
        <f t="shared" si="140"/>
        <v>4.0048910000000006</v>
      </c>
      <c r="AV102">
        <f t="shared" si="141"/>
        <v>3.3121709999999998</v>
      </c>
      <c r="AZ102" t="str">
        <f t="shared" si="97"/>
        <v/>
      </c>
      <c r="BA102" t="str">
        <f t="shared" si="98"/>
        <v/>
      </c>
      <c r="BB102">
        <f t="shared" si="99"/>
        <v>8.4327539999999992</v>
      </c>
      <c r="BC102">
        <f t="shared" si="100"/>
        <v>1.959751</v>
      </c>
      <c r="BD102">
        <f t="shared" si="101"/>
        <v>2.7022209999999998</v>
      </c>
      <c r="BE102" t="str">
        <f t="shared" si="102"/>
        <v/>
      </c>
      <c r="BF102" t="str">
        <f t="shared" si="103"/>
        <v/>
      </c>
      <c r="BG102" t="str">
        <f t="shared" si="104"/>
        <v/>
      </c>
      <c r="BJ102" t="str">
        <f t="shared" si="105"/>
        <v/>
      </c>
      <c r="BK102" t="str">
        <f t="shared" si="106"/>
        <v/>
      </c>
      <c r="BL102">
        <f t="shared" si="107"/>
        <v>4.9134123910965855</v>
      </c>
      <c r="BM102">
        <f t="shared" si="108"/>
        <v>5.0008985280106435</v>
      </c>
      <c r="BN102">
        <f t="shared" si="109"/>
        <v>5.192948622693816</v>
      </c>
      <c r="BO102" t="str">
        <f t="shared" si="110"/>
        <v/>
      </c>
      <c r="BP102" t="str">
        <f t="shared" si="111"/>
        <v/>
      </c>
      <c r="BQ102" t="str">
        <f t="shared" si="112"/>
        <v/>
      </c>
      <c r="BT102">
        <f t="shared" si="113"/>
        <v>0</v>
      </c>
      <c r="BU102">
        <f t="shared" si="114"/>
        <v>0</v>
      </c>
      <c r="BV102">
        <f t="shared" si="115"/>
        <v>1.8921756037388947E-2</v>
      </c>
      <c r="BW102">
        <f t="shared" si="116"/>
        <v>8.6181167856527671E-2</v>
      </c>
      <c r="BX102">
        <f t="shared" si="117"/>
        <v>1.1679130284349137E-2</v>
      </c>
      <c r="BY102">
        <f t="shared" si="118"/>
        <v>0</v>
      </c>
      <c r="BZ102">
        <f t="shared" si="119"/>
        <v>0</v>
      </c>
      <c r="CA102">
        <f t="shared" si="120"/>
        <v>0</v>
      </c>
      <c r="CD102">
        <f t="shared" si="82"/>
        <v>0</v>
      </c>
      <c r="CE102">
        <f t="shared" si="82"/>
        <v>1.8921756037388947E-2</v>
      </c>
      <c r="CF102">
        <f t="shared" si="78"/>
        <v>0.10510292389391662</v>
      </c>
      <c r="CG102">
        <f t="shared" si="78"/>
        <v>9.7860298140876809E-2</v>
      </c>
      <c r="CH102">
        <f t="shared" si="78"/>
        <v>1.1679130284349137E-2</v>
      </c>
      <c r="CI102">
        <f t="shared" si="78"/>
        <v>0</v>
      </c>
      <c r="CJ102">
        <f t="shared" si="78"/>
        <v>0</v>
      </c>
      <c r="CM102" t="str">
        <f t="shared" si="121"/>
        <v/>
      </c>
      <c r="CN102">
        <f t="shared" si="121"/>
        <v>4.9134123910965855</v>
      </c>
      <c r="CO102">
        <f t="shared" si="121"/>
        <v>4.9851483349806918</v>
      </c>
      <c r="CP102">
        <f t="shared" si="121"/>
        <v>5.0238187328285093</v>
      </c>
      <c r="CQ102">
        <f t="shared" si="121"/>
        <v>5.192948622693816</v>
      </c>
      <c r="CR102" t="str">
        <f t="shared" si="121"/>
        <v/>
      </c>
      <c r="CS102" t="str">
        <f t="shared" si="121"/>
        <v/>
      </c>
      <c r="CV102" t="str">
        <f t="shared" si="83"/>
        <v/>
      </c>
      <c r="CW102" t="str">
        <f t="shared" si="83"/>
        <v/>
      </c>
      <c r="CX102">
        <f t="shared" si="79"/>
        <v>4.9851483349806918</v>
      </c>
      <c r="CY102" t="str">
        <f t="shared" si="79"/>
        <v/>
      </c>
      <c r="CZ102" t="str">
        <f t="shared" si="79"/>
        <v/>
      </c>
      <c r="DA102" t="str">
        <f t="shared" si="79"/>
        <v/>
      </c>
      <c r="DB102" t="str">
        <f t="shared" si="79"/>
        <v/>
      </c>
      <c r="DD102">
        <f t="shared" si="122"/>
        <v>4.9851483349806918</v>
      </c>
      <c r="DJ102" t="str">
        <f t="shared" si="123"/>
        <v/>
      </c>
      <c r="DK102" t="str">
        <f t="shared" si="124"/>
        <v/>
      </c>
      <c r="DL102">
        <f t="shared" si="125"/>
        <v>0.36484111248630957</v>
      </c>
      <c r="DM102">
        <f t="shared" si="126"/>
        <v>7.3403687662916661E-2</v>
      </c>
      <c r="DN102">
        <f t="shared" si="127"/>
        <v>0.59925864492760905</v>
      </c>
      <c r="DO102" t="str">
        <f t="shared" si="128"/>
        <v/>
      </c>
      <c r="DP102" t="str">
        <f t="shared" si="129"/>
        <v/>
      </c>
      <c r="DQ102" t="str">
        <f t="shared" si="130"/>
        <v/>
      </c>
      <c r="DR102" t="str">
        <f t="shared" si="131"/>
        <v/>
      </c>
      <c r="DV102" t="str">
        <f t="shared" si="84"/>
        <v/>
      </c>
      <c r="DW102">
        <f t="shared" si="84"/>
        <v>0.36484111248630957</v>
      </c>
      <c r="DX102">
        <f t="shared" si="80"/>
        <v>0.12587137979143509</v>
      </c>
      <c r="DY102">
        <f t="shared" si="80"/>
        <v>0.13616180993763144</v>
      </c>
      <c r="DZ102">
        <f t="shared" si="80"/>
        <v>0.59925864492760905</v>
      </c>
      <c r="EA102" t="str">
        <f t="shared" si="80"/>
        <v/>
      </c>
      <c r="EB102" t="str">
        <f t="shared" si="80"/>
        <v/>
      </c>
      <c r="EF102" t="str">
        <f t="shared" si="85"/>
        <v/>
      </c>
      <c r="EG102" t="str">
        <f t="shared" si="85"/>
        <v/>
      </c>
      <c r="EH102">
        <f t="shared" si="81"/>
        <v>0.12587137979143509</v>
      </c>
      <c r="EI102" t="str">
        <f t="shared" si="81"/>
        <v/>
      </c>
      <c r="EJ102" t="str">
        <f t="shared" si="81"/>
        <v/>
      </c>
      <c r="EK102" t="str">
        <f t="shared" si="81"/>
        <v/>
      </c>
      <c r="EL102" t="str">
        <f t="shared" si="81"/>
        <v/>
      </c>
      <c r="EN102">
        <f t="shared" si="142"/>
        <v>0.12587137979143509</v>
      </c>
      <c r="EP102">
        <f t="shared" si="132"/>
        <v>4.8634268462048356</v>
      </c>
      <c r="EQ102">
        <f t="shared" si="133"/>
        <v>4.9148870197979937</v>
      </c>
      <c r="ER102">
        <f t="shared" si="134"/>
        <v>4.9721840639552024</v>
      </c>
      <c r="ES102">
        <v>-0.96703070211468833</v>
      </c>
      <c r="ET102">
        <v>-0.55819929279490543</v>
      </c>
      <c r="EU102">
        <v>-0.10299617789977811</v>
      </c>
      <c r="EW102">
        <f t="shared" ca="1" si="135"/>
        <v>0.54592550654292393</v>
      </c>
      <c r="EX102">
        <f t="shared" ca="1" si="135"/>
        <v>-0.30460042574900825</v>
      </c>
      <c r="EY102">
        <f t="shared" ca="1" si="135"/>
        <v>0.94737580185384929</v>
      </c>
      <c r="EZ102">
        <f t="shared" ca="1" si="143"/>
        <v>2</v>
      </c>
      <c r="FA102">
        <f t="shared" ca="1" si="143"/>
        <v>1</v>
      </c>
      <c r="FB102">
        <f t="shared" ca="1" si="143"/>
        <v>2</v>
      </c>
    </row>
    <row r="103" spans="1:158">
      <c r="A103">
        <v>83</v>
      </c>
      <c r="B103">
        <f t="shared" si="136"/>
        <v>23.7578125</v>
      </c>
      <c r="C103" s="5">
        <f t="shared" si="137"/>
        <v>0.12092937964470721</v>
      </c>
      <c r="D103">
        <f t="shared" si="138"/>
        <v>5.226007738120483</v>
      </c>
      <c r="E103">
        <f t="shared" si="139"/>
        <v>0.15529145375076633</v>
      </c>
      <c r="H103">
        <v>0</v>
      </c>
      <c r="I103" s="5">
        <v>1.8721999999999999E-2</v>
      </c>
      <c r="J103">
        <v>0</v>
      </c>
      <c r="K103" s="5">
        <v>6.0672839999999999</v>
      </c>
      <c r="L103">
        <v>0</v>
      </c>
      <c r="M103" s="5">
        <v>1.300889</v>
      </c>
      <c r="N103">
        <v>0</v>
      </c>
      <c r="O103" s="5">
        <v>8.4554390000000001</v>
      </c>
      <c r="P103">
        <v>0</v>
      </c>
      <c r="Q103" s="5">
        <v>1.9634419999999999</v>
      </c>
      <c r="R103">
        <v>0</v>
      </c>
      <c r="S103" s="5">
        <v>2.7185700000000002</v>
      </c>
      <c r="T103">
        <v>0</v>
      </c>
      <c r="U103" s="5">
        <v>1.300889</v>
      </c>
      <c r="V103">
        <v>0</v>
      </c>
      <c r="W103" s="5">
        <v>3.569445</v>
      </c>
      <c r="X103">
        <v>0</v>
      </c>
      <c r="Y103" s="5">
        <v>2.61144</v>
      </c>
      <c r="Z103">
        <v>0</v>
      </c>
      <c r="AA103">
        <v>0</v>
      </c>
      <c r="AB103">
        <v>7.3443899999999998</v>
      </c>
      <c r="AC103">
        <v>0</v>
      </c>
      <c r="AD103">
        <v>4.0191299999999996</v>
      </c>
      <c r="AE103">
        <v>0</v>
      </c>
      <c r="AF103">
        <v>3.3229700000000002</v>
      </c>
      <c r="AG103">
        <v>0</v>
      </c>
      <c r="AJ103">
        <f t="shared" si="86"/>
        <v>-1.8721999999999999E-2</v>
      </c>
      <c r="AK103">
        <f t="shared" si="87"/>
        <v>6.0485619999999995</v>
      </c>
      <c r="AL103">
        <f t="shared" si="88"/>
        <v>1.2821670000000001</v>
      </c>
      <c r="AM103">
        <f t="shared" si="89"/>
        <v>8.4367169999999998</v>
      </c>
      <c r="AN103">
        <f t="shared" si="90"/>
        <v>1.94472</v>
      </c>
      <c r="AO103">
        <f t="shared" si="91"/>
        <v>2.6998480000000002</v>
      </c>
      <c r="AP103">
        <f t="shared" si="92"/>
        <v>1.2821670000000001</v>
      </c>
      <c r="AQ103">
        <f t="shared" si="93"/>
        <v>3.5507230000000001</v>
      </c>
      <c r="AR103">
        <f t="shared" si="94"/>
        <v>2.5927180000000001</v>
      </c>
      <c r="AS103">
        <f t="shared" si="95"/>
        <v>-1.8721999999999999E-2</v>
      </c>
      <c r="AT103">
        <f t="shared" si="96"/>
        <v>7.3256679999999994</v>
      </c>
      <c r="AU103">
        <f t="shared" si="140"/>
        <v>4.0004079999999993</v>
      </c>
      <c r="AV103">
        <f t="shared" si="141"/>
        <v>3.3042480000000003</v>
      </c>
      <c r="AZ103" t="str">
        <f t="shared" si="97"/>
        <v/>
      </c>
      <c r="BA103" t="str">
        <f t="shared" si="98"/>
        <v/>
      </c>
      <c r="BB103" t="str">
        <f t="shared" si="99"/>
        <v/>
      </c>
      <c r="BC103">
        <f t="shared" si="100"/>
        <v>1.94472</v>
      </c>
      <c r="BD103">
        <f t="shared" si="101"/>
        <v>2.6998480000000002</v>
      </c>
      <c r="BE103" t="str">
        <f t="shared" si="102"/>
        <v/>
      </c>
      <c r="BF103" t="str">
        <f t="shared" si="103"/>
        <v/>
      </c>
      <c r="BG103" t="str">
        <f t="shared" si="104"/>
        <v/>
      </c>
      <c r="BJ103" t="str">
        <f t="shared" si="105"/>
        <v/>
      </c>
      <c r="BK103" t="str">
        <f t="shared" si="106"/>
        <v/>
      </c>
      <c r="BL103" t="str">
        <f t="shared" si="107"/>
        <v/>
      </c>
      <c r="BM103">
        <f t="shared" si="108"/>
        <v>5.1933256944069841</v>
      </c>
      <c r="BN103">
        <f t="shared" si="109"/>
        <v>5.3609757415920241</v>
      </c>
      <c r="BO103" t="str">
        <f t="shared" si="110"/>
        <v/>
      </c>
      <c r="BP103" t="str">
        <f t="shared" si="111"/>
        <v/>
      </c>
      <c r="BQ103" t="str">
        <f t="shared" si="112"/>
        <v/>
      </c>
      <c r="BT103">
        <f t="shared" si="113"/>
        <v>0</v>
      </c>
      <c r="BU103">
        <f t="shared" si="114"/>
        <v>0</v>
      </c>
      <c r="BV103">
        <f t="shared" si="115"/>
        <v>0</v>
      </c>
      <c r="BW103">
        <f t="shared" si="116"/>
        <v>6.9652569429632161E-2</v>
      </c>
      <c r="BX103">
        <f t="shared" si="117"/>
        <v>1.6866133159751082E-2</v>
      </c>
      <c r="BY103">
        <f t="shared" si="118"/>
        <v>0</v>
      </c>
      <c r="BZ103">
        <f t="shared" si="119"/>
        <v>0</v>
      </c>
      <c r="CA103">
        <f t="shared" si="120"/>
        <v>0</v>
      </c>
      <c r="CD103">
        <f t="shared" si="82"/>
        <v>0</v>
      </c>
      <c r="CE103">
        <f t="shared" si="82"/>
        <v>0</v>
      </c>
      <c r="CF103">
        <f t="shared" si="78"/>
        <v>6.9652569429632161E-2</v>
      </c>
      <c r="CG103">
        <f t="shared" si="78"/>
        <v>8.651870258938324E-2</v>
      </c>
      <c r="CH103">
        <f t="shared" si="78"/>
        <v>1.6866133159751082E-2</v>
      </c>
      <c r="CI103">
        <f t="shared" si="78"/>
        <v>0</v>
      </c>
      <c r="CJ103">
        <f t="shared" si="78"/>
        <v>0</v>
      </c>
      <c r="CM103" t="str">
        <f t="shared" si="121"/>
        <v/>
      </c>
      <c r="CN103" t="str">
        <f t="shared" si="121"/>
        <v/>
      </c>
      <c r="CO103">
        <f t="shared" si="121"/>
        <v>5.1933256944069841</v>
      </c>
      <c r="CP103">
        <f t="shared" si="121"/>
        <v>5.226007738120483</v>
      </c>
      <c r="CQ103">
        <f t="shared" si="121"/>
        <v>5.3609757415920241</v>
      </c>
      <c r="CR103" t="str">
        <f t="shared" si="121"/>
        <v/>
      </c>
      <c r="CS103" t="str">
        <f t="shared" si="121"/>
        <v/>
      </c>
      <c r="CV103" t="str">
        <f t="shared" si="83"/>
        <v/>
      </c>
      <c r="CW103" t="str">
        <f t="shared" si="83"/>
        <v/>
      </c>
      <c r="CX103" t="str">
        <f t="shared" si="79"/>
        <v/>
      </c>
      <c r="CY103">
        <f t="shared" si="79"/>
        <v>5.226007738120483</v>
      </c>
      <c r="CZ103" t="str">
        <f t="shared" si="79"/>
        <v/>
      </c>
      <c r="DA103" t="str">
        <f t="shared" si="79"/>
        <v/>
      </c>
      <c r="DB103" t="str">
        <f t="shared" si="79"/>
        <v/>
      </c>
      <c r="DD103">
        <f t="shared" si="122"/>
        <v>5.226007738120483</v>
      </c>
      <c r="DJ103" t="str">
        <f t="shared" si="123"/>
        <v/>
      </c>
      <c r="DK103" t="str">
        <f t="shared" si="124"/>
        <v/>
      </c>
      <c r="DL103" t="str">
        <f t="shared" si="125"/>
        <v/>
      </c>
      <c r="DM103">
        <f t="shared" si="126"/>
        <v>9.2861423122786654E-2</v>
      </c>
      <c r="DN103">
        <f t="shared" si="127"/>
        <v>0.4131105994685505</v>
      </c>
      <c r="DO103" t="str">
        <f t="shared" si="128"/>
        <v/>
      </c>
      <c r="DP103" t="str">
        <f t="shared" si="129"/>
        <v/>
      </c>
      <c r="DQ103" t="str">
        <f t="shared" si="130"/>
        <v/>
      </c>
      <c r="DR103" t="str">
        <f t="shared" si="131"/>
        <v/>
      </c>
      <c r="DV103" t="str">
        <f t="shared" si="84"/>
        <v/>
      </c>
      <c r="DW103" t="str">
        <f t="shared" si="84"/>
        <v/>
      </c>
      <c r="DX103">
        <f t="shared" si="80"/>
        <v>9.2861423122786654E-2</v>
      </c>
      <c r="DY103">
        <f t="shared" si="80"/>
        <v>0.15529145375076633</v>
      </c>
      <c r="DZ103">
        <f t="shared" si="80"/>
        <v>0.4131105994685505</v>
      </c>
      <c r="EA103" t="str">
        <f t="shared" si="80"/>
        <v/>
      </c>
      <c r="EB103" t="str">
        <f t="shared" si="80"/>
        <v/>
      </c>
      <c r="EF103" t="str">
        <f t="shared" si="85"/>
        <v/>
      </c>
      <c r="EG103" t="str">
        <f t="shared" si="85"/>
        <v/>
      </c>
      <c r="EH103" t="str">
        <f t="shared" si="81"/>
        <v/>
      </c>
      <c r="EI103">
        <f t="shared" si="81"/>
        <v>0.15529145375076633</v>
      </c>
      <c r="EJ103" t="str">
        <f t="shared" si="81"/>
        <v/>
      </c>
      <c r="EK103" t="str">
        <f t="shared" si="81"/>
        <v/>
      </c>
      <c r="EL103" t="str">
        <f t="shared" si="81"/>
        <v/>
      </c>
      <c r="EN103">
        <f t="shared" si="142"/>
        <v>0.15529145375076633</v>
      </c>
      <c r="EP103">
        <f t="shared" si="132"/>
        <v>5.1516771555124654</v>
      </c>
      <c r="EQ103">
        <f t="shared" si="133"/>
        <v>5.16569148600232</v>
      </c>
      <c r="ER103">
        <f t="shared" si="134"/>
        <v>5.1415837311288559</v>
      </c>
      <c r="ES103">
        <v>-0.4786521138974843</v>
      </c>
      <c r="ET103">
        <v>-0.38840677101888144</v>
      </c>
      <c r="EU103">
        <v>-0.5436487646456214</v>
      </c>
      <c r="EW103">
        <f t="shared" ca="1" si="135"/>
        <v>-0.81211954296918798</v>
      </c>
      <c r="EX103">
        <f t="shared" ca="1" si="135"/>
        <v>-0.48335380986054</v>
      </c>
      <c r="EY103">
        <f t="shared" ca="1" si="135"/>
        <v>-0.68346791261741424</v>
      </c>
      <c r="EZ103">
        <f t="shared" ca="1" si="143"/>
        <v>1</v>
      </c>
      <c r="FA103">
        <f t="shared" ca="1" si="143"/>
        <v>1</v>
      </c>
      <c r="FB103">
        <f t="shared" ca="1" si="143"/>
        <v>1</v>
      </c>
    </row>
    <row r="104" spans="1:158">
      <c r="A104">
        <v>84</v>
      </c>
      <c r="B104">
        <f t="shared" si="136"/>
        <v>23.9609375</v>
      </c>
      <c r="C104" s="5">
        <f t="shared" si="137"/>
        <v>0.12092937964470721</v>
      </c>
      <c r="D104">
        <f t="shared" si="138"/>
        <v>5.5065187149445203</v>
      </c>
      <c r="E104">
        <f t="shared" si="139"/>
        <v>0.19815085919168249</v>
      </c>
      <c r="H104">
        <v>0</v>
      </c>
      <c r="I104" s="5">
        <v>1.8312999999999999E-2</v>
      </c>
      <c r="J104">
        <v>0</v>
      </c>
      <c r="K104" s="5">
        <v>6.0682090000000004</v>
      </c>
      <c r="L104">
        <v>0</v>
      </c>
      <c r="M104" s="5">
        <v>1.2999940000000001</v>
      </c>
      <c r="N104">
        <v>0</v>
      </c>
      <c r="O104" s="5">
        <v>8.4585229999999996</v>
      </c>
      <c r="P104">
        <v>0</v>
      </c>
      <c r="Q104" s="5">
        <v>1.946223</v>
      </c>
      <c r="R104">
        <v>0</v>
      </c>
      <c r="S104" s="5">
        <v>2.7145899999999998</v>
      </c>
      <c r="T104">
        <v>0</v>
      </c>
      <c r="U104" s="5">
        <v>1.2999940000000001</v>
      </c>
      <c r="V104">
        <v>0</v>
      </c>
      <c r="W104" s="5">
        <v>3.5696870000000001</v>
      </c>
      <c r="X104">
        <v>0</v>
      </c>
      <c r="Y104" s="5">
        <v>2.61191</v>
      </c>
      <c r="Z104">
        <v>0</v>
      </c>
      <c r="AA104">
        <v>0</v>
      </c>
      <c r="AB104">
        <v>7.3140000000000001</v>
      </c>
      <c r="AC104">
        <v>0</v>
      </c>
      <c r="AD104">
        <v>4.0142300000000004</v>
      </c>
      <c r="AE104">
        <v>0</v>
      </c>
      <c r="AF104">
        <v>3.3089</v>
      </c>
      <c r="AG104">
        <v>0</v>
      </c>
      <c r="AJ104">
        <f t="shared" si="86"/>
        <v>-1.8312999999999999E-2</v>
      </c>
      <c r="AK104">
        <f t="shared" si="87"/>
        <v>6.0498960000000004</v>
      </c>
      <c r="AL104">
        <f t="shared" si="88"/>
        <v>1.2816810000000001</v>
      </c>
      <c r="AM104">
        <f t="shared" si="89"/>
        <v>8.4402100000000004</v>
      </c>
      <c r="AN104">
        <f t="shared" si="90"/>
        <v>1.92791</v>
      </c>
      <c r="AO104">
        <f t="shared" si="91"/>
        <v>2.6962769999999998</v>
      </c>
      <c r="AP104">
        <f t="shared" si="92"/>
        <v>1.2816810000000001</v>
      </c>
      <c r="AQ104">
        <f t="shared" si="93"/>
        <v>3.551374</v>
      </c>
      <c r="AR104">
        <f t="shared" si="94"/>
        <v>2.5935969999999999</v>
      </c>
      <c r="AS104">
        <f t="shared" si="95"/>
        <v>-1.8312999999999999E-2</v>
      </c>
      <c r="AT104">
        <f t="shared" si="96"/>
        <v>7.295687</v>
      </c>
      <c r="AU104">
        <f t="shared" si="140"/>
        <v>3.9959170000000004</v>
      </c>
      <c r="AV104">
        <f t="shared" si="141"/>
        <v>3.2905869999999999</v>
      </c>
      <c r="AZ104" t="str">
        <f t="shared" si="97"/>
        <v/>
      </c>
      <c r="BA104" t="str">
        <f t="shared" si="98"/>
        <v/>
      </c>
      <c r="BB104" t="str">
        <f t="shared" si="99"/>
        <v/>
      </c>
      <c r="BC104">
        <f t="shared" si="100"/>
        <v>1.92791</v>
      </c>
      <c r="BD104">
        <f t="shared" si="101"/>
        <v>2.6962769999999998</v>
      </c>
      <c r="BE104" t="str">
        <f t="shared" si="102"/>
        <v/>
      </c>
      <c r="BF104" t="str">
        <f t="shared" si="103"/>
        <v/>
      </c>
      <c r="BG104" t="str">
        <f t="shared" si="104"/>
        <v/>
      </c>
      <c r="BJ104" t="str">
        <f t="shared" si="105"/>
        <v/>
      </c>
      <c r="BK104" t="str">
        <f t="shared" si="106"/>
        <v/>
      </c>
      <c r="BL104" t="str">
        <f t="shared" si="107"/>
        <v/>
      </c>
      <c r="BM104">
        <f t="shared" si="108"/>
        <v>5.4904430905894426</v>
      </c>
      <c r="BN104">
        <f t="shared" si="109"/>
        <v>5.5355506452193222</v>
      </c>
      <c r="BO104" t="str">
        <f t="shared" si="110"/>
        <v/>
      </c>
      <c r="BP104" t="str">
        <f t="shared" si="111"/>
        <v/>
      </c>
      <c r="BQ104" t="str">
        <f t="shared" si="112"/>
        <v/>
      </c>
      <c r="BT104">
        <f t="shared" si="113"/>
        <v>0</v>
      </c>
      <c r="BU104">
        <f t="shared" si="114"/>
        <v>0</v>
      </c>
      <c r="BV104">
        <f t="shared" si="115"/>
        <v>0</v>
      </c>
      <c r="BW104">
        <f t="shared" si="116"/>
        <v>4.4204715099476474E-2</v>
      </c>
      <c r="BX104">
        <f t="shared" si="117"/>
        <v>2.4477132176056175E-2</v>
      </c>
      <c r="BY104">
        <f t="shared" si="118"/>
        <v>0</v>
      </c>
      <c r="BZ104">
        <f t="shared" si="119"/>
        <v>0</v>
      </c>
      <c r="CA104">
        <f t="shared" si="120"/>
        <v>0</v>
      </c>
      <c r="CD104">
        <f t="shared" si="82"/>
        <v>0</v>
      </c>
      <c r="CE104">
        <f t="shared" si="82"/>
        <v>0</v>
      </c>
      <c r="CF104">
        <f t="shared" si="78"/>
        <v>4.4204715099476474E-2</v>
      </c>
      <c r="CG104">
        <f t="shared" si="78"/>
        <v>6.8681847275532643E-2</v>
      </c>
      <c r="CH104">
        <f t="shared" si="78"/>
        <v>2.4477132176056175E-2</v>
      </c>
      <c r="CI104">
        <f t="shared" si="78"/>
        <v>0</v>
      </c>
      <c r="CJ104">
        <f t="shared" si="78"/>
        <v>0</v>
      </c>
      <c r="CM104" t="str">
        <f t="shared" si="121"/>
        <v/>
      </c>
      <c r="CN104" t="str">
        <f t="shared" si="121"/>
        <v/>
      </c>
      <c r="CO104">
        <f t="shared" si="121"/>
        <v>5.4904430905894426</v>
      </c>
      <c r="CP104">
        <f t="shared" si="121"/>
        <v>5.5065187149445203</v>
      </c>
      <c r="CQ104">
        <f t="shared" si="121"/>
        <v>5.5355506452193222</v>
      </c>
      <c r="CR104" t="str">
        <f t="shared" si="121"/>
        <v/>
      </c>
      <c r="CS104" t="str">
        <f t="shared" si="121"/>
        <v/>
      </c>
      <c r="CV104" t="str">
        <f t="shared" si="83"/>
        <v/>
      </c>
      <c r="CW104" t="str">
        <f t="shared" si="83"/>
        <v/>
      </c>
      <c r="CX104" t="str">
        <f t="shared" si="79"/>
        <v/>
      </c>
      <c r="CY104">
        <f t="shared" si="79"/>
        <v>5.5065187149445203</v>
      </c>
      <c r="CZ104" t="str">
        <f t="shared" si="79"/>
        <v/>
      </c>
      <c r="DA104" t="str">
        <f t="shared" si="79"/>
        <v/>
      </c>
      <c r="DB104" t="str">
        <f t="shared" si="79"/>
        <v/>
      </c>
      <c r="DD104">
        <f t="shared" si="122"/>
        <v>5.5065187149445203</v>
      </c>
      <c r="DJ104" t="str">
        <f t="shared" si="123"/>
        <v/>
      </c>
      <c r="DK104" t="str">
        <f t="shared" si="124"/>
        <v/>
      </c>
      <c r="DL104" t="str">
        <f t="shared" si="125"/>
        <v/>
      </c>
      <c r="DM104">
        <f t="shared" si="126"/>
        <v>0.15128050044350361</v>
      </c>
      <c r="DN104">
        <f t="shared" si="127"/>
        <v>0.28279683978169007</v>
      </c>
      <c r="DO104" t="str">
        <f t="shared" si="128"/>
        <v/>
      </c>
      <c r="DP104" t="str">
        <f t="shared" si="129"/>
        <v/>
      </c>
      <c r="DQ104" t="str">
        <f t="shared" si="130"/>
        <v/>
      </c>
      <c r="DR104" t="str">
        <f t="shared" si="131"/>
        <v/>
      </c>
      <c r="DV104" t="str">
        <f t="shared" si="84"/>
        <v/>
      </c>
      <c r="DW104" t="str">
        <f t="shared" si="84"/>
        <v/>
      </c>
      <c r="DX104">
        <f t="shared" si="80"/>
        <v>0.15128050044350361</v>
      </c>
      <c r="DY104">
        <f t="shared" si="80"/>
        <v>0.19815085919168249</v>
      </c>
      <c r="DZ104">
        <f t="shared" si="80"/>
        <v>0.28279683978169007</v>
      </c>
      <c r="EA104" t="str">
        <f t="shared" si="80"/>
        <v/>
      </c>
      <c r="EB104" t="str">
        <f t="shared" si="80"/>
        <v/>
      </c>
      <c r="EF104" t="str">
        <f t="shared" si="85"/>
        <v/>
      </c>
      <c r="EG104" t="str">
        <f t="shared" si="85"/>
        <v/>
      </c>
      <c r="EH104" t="str">
        <f t="shared" si="81"/>
        <v/>
      </c>
      <c r="EI104">
        <f t="shared" si="81"/>
        <v>0.19815085919168249</v>
      </c>
      <c r="EJ104" t="str">
        <f t="shared" si="81"/>
        <v/>
      </c>
      <c r="EK104" t="str">
        <f t="shared" si="81"/>
        <v/>
      </c>
      <c r="EL104" t="str">
        <f t="shared" si="81"/>
        <v/>
      </c>
      <c r="EN104">
        <f t="shared" si="142"/>
        <v>0.19815085919168249</v>
      </c>
      <c r="EP104">
        <f t="shared" si="132"/>
        <v>5.465932230147744</v>
      </c>
      <c r="EQ104">
        <f t="shared" si="133"/>
        <v>5.6726567107650423</v>
      </c>
      <c r="ER104">
        <f t="shared" si="134"/>
        <v>5.4037656897186173</v>
      </c>
      <c r="ES104">
        <v>-0.20482618628221605</v>
      </c>
      <c r="ET104">
        <v>0.83844196537047178</v>
      </c>
      <c r="EU104">
        <v>-0.51855957448311618</v>
      </c>
      <c r="EW104">
        <f t="shared" ca="1" si="135"/>
        <v>0.82206123128808661</v>
      </c>
      <c r="EX104">
        <f t="shared" ca="1" si="135"/>
        <v>0.68191111534668303</v>
      </c>
      <c r="EY104">
        <f t="shared" ca="1" si="135"/>
        <v>6.7410603290261051E-2</v>
      </c>
      <c r="EZ104">
        <f t="shared" ca="1" si="143"/>
        <v>2</v>
      </c>
      <c r="FA104">
        <f t="shared" ca="1" si="143"/>
        <v>2</v>
      </c>
      <c r="FB104">
        <f t="shared" ca="1" si="143"/>
        <v>2</v>
      </c>
    </row>
    <row r="105" spans="1:158">
      <c r="A105">
        <v>85</v>
      </c>
      <c r="B105">
        <f t="shared" si="136"/>
        <v>24.1640625</v>
      </c>
      <c r="C105" s="5">
        <f t="shared" si="137"/>
        <v>0.12092937964470721</v>
      </c>
      <c r="D105">
        <f t="shared" si="138"/>
        <v>5.813862560735104</v>
      </c>
      <c r="E105">
        <f t="shared" si="139"/>
        <v>0.20080161789271461</v>
      </c>
      <c r="H105" s="1">
        <v>0</v>
      </c>
      <c r="I105" s="5">
        <v>1.7859E-2</v>
      </c>
      <c r="J105">
        <v>0</v>
      </c>
      <c r="K105" s="5">
        <v>6.0653819999999996</v>
      </c>
      <c r="L105">
        <v>0</v>
      </c>
      <c r="M105" s="5">
        <v>1.297282</v>
      </c>
      <c r="N105">
        <v>0</v>
      </c>
      <c r="O105" s="5">
        <v>8.4563500000000005</v>
      </c>
      <c r="P105">
        <v>0</v>
      </c>
      <c r="Q105" s="5">
        <v>1.93526</v>
      </c>
      <c r="R105">
        <v>0</v>
      </c>
      <c r="S105" s="5">
        <v>2.7046800000000002</v>
      </c>
      <c r="T105">
        <v>0</v>
      </c>
      <c r="U105" s="5">
        <v>1.297282</v>
      </c>
      <c r="V105">
        <v>0</v>
      </c>
      <c r="W105" s="5">
        <v>3.5678879999999999</v>
      </c>
      <c r="X105">
        <v>0</v>
      </c>
      <c r="Y105" s="5">
        <v>2.6106699999999998</v>
      </c>
      <c r="Z105">
        <v>0</v>
      </c>
      <c r="AA105">
        <v>0</v>
      </c>
      <c r="AB105">
        <v>7.2862200000000001</v>
      </c>
      <c r="AC105">
        <v>0</v>
      </c>
      <c r="AD105">
        <v>4.0103600000000004</v>
      </c>
      <c r="AE105">
        <v>0</v>
      </c>
      <c r="AF105">
        <v>3.29617</v>
      </c>
      <c r="AG105">
        <v>0</v>
      </c>
      <c r="AJ105">
        <f t="shared" si="86"/>
        <v>-1.7859E-2</v>
      </c>
      <c r="AK105">
        <f t="shared" si="87"/>
        <v>6.047523</v>
      </c>
      <c r="AL105">
        <f t="shared" si="88"/>
        <v>1.279423</v>
      </c>
      <c r="AM105">
        <f t="shared" si="89"/>
        <v>8.4384910000000009</v>
      </c>
      <c r="AN105">
        <f t="shared" si="90"/>
        <v>1.9174009999999999</v>
      </c>
      <c r="AO105">
        <f t="shared" si="91"/>
        <v>2.6868210000000001</v>
      </c>
      <c r="AP105">
        <f t="shared" si="92"/>
        <v>1.279423</v>
      </c>
      <c r="AQ105">
        <f t="shared" si="93"/>
        <v>3.5500289999999999</v>
      </c>
      <c r="AR105">
        <f t="shared" si="94"/>
        <v>2.5928109999999998</v>
      </c>
      <c r="AS105">
        <f t="shared" si="95"/>
        <v>-1.7859E-2</v>
      </c>
      <c r="AT105">
        <f t="shared" si="96"/>
        <v>7.2683610000000005</v>
      </c>
      <c r="AU105">
        <f t="shared" si="140"/>
        <v>3.9925010000000003</v>
      </c>
      <c r="AV105">
        <f t="shared" si="141"/>
        <v>3.278311</v>
      </c>
      <c r="AZ105" t="str">
        <f t="shared" si="97"/>
        <v/>
      </c>
      <c r="BA105" t="str">
        <f t="shared" si="98"/>
        <v/>
      </c>
      <c r="BB105" t="str">
        <f t="shared" si="99"/>
        <v/>
      </c>
      <c r="BC105">
        <f t="shared" si="100"/>
        <v>1.9174009999999999</v>
      </c>
      <c r="BD105">
        <f t="shared" si="101"/>
        <v>2.6868210000000001</v>
      </c>
      <c r="BE105" t="str">
        <f t="shared" si="102"/>
        <v/>
      </c>
      <c r="BF105" t="str">
        <f t="shared" si="103"/>
        <v/>
      </c>
      <c r="BG105" t="str">
        <f t="shared" si="104"/>
        <v/>
      </c>
      <c r="BJ105" t="str">
        <f t="shared" si="105"/>
        <v/>
      </c>
      <c r="BK105" t="str">
        <f t="shared" si="106"/>
        <v/>
      </c>
      <c r="BL105" t="str">
        <f t="shared" si="107"/>
        <v/>
      </c>
      <c r="BM105">
        <f t="shared" si="108"/>
        <v>5.8026164363898189</v>
      </c>
      <c r="BN105">
        <f t="shared" si="109"/>
        <v>5.8202121001135323</v>
      </c>
      <c r="BO105" t="str">
        <f t="shared" si="110"/>
        <v/>
      </c>
      <c r="BP105" t="str">
        <f t="shared" si="111"/>
        <v/>
      </c>
      <c r="BQ105" t="str">
        <f t="shared" si="112"/>
        <v/>
      </c>
      <c r="BT105">
        <f t="shared" si="113"/>
        <v>0</v>
      </c>
      <c r="BU105">
        <f t="shared" si="114"/>
        <v>0</v>
      </c>
      <c r="BV105">
        <f t="shared" si="115"/>
        <v>0</v>
      </c>
      <c r="BW105">
        <f t="shared" si="116"/>
        <v>2.4560832193653293E-2</v>
      </c>
      <c r="BX105">
        <f t="shared" si="117"/>
        <v>4.3501450485033996E-2</v>
      </c>
      <c r="BY105">
        <f t="shared" si="118"/>
        <v>0</v>
      </c>
      <c r="BZ105">
        <f t="shared" si="119"/>
        <v>0</v>
      </c>
      <c r="CA105">
        <f t="shared" si="120"/>
        <v>0</v>
      </c>
      <c r="CD105">
        <f t="shared" si="82"/>
        <v>0</v>
      </c>
      <c r="CE105">
        <f t="shared" si="82"/>
        <v>0</v>
      </c>
      <c r="CF105">
        <f t="shared" si="78"/>
        <v>2.4560832193653293E-2</v>
      </c>
      <c r="CG105">
        <f t="shared" si="78"/>
        <v>6.8062282678687289E-2</v>
      </c>
      <c r="CH105">
        <f t="shared" si="78"/>
        <v>4.3501450485033996E-2</v>
      </c>
      <c r="CI105">
        <f t="shared" si="78"/>
        <v>0</v>
      </c>
      <c r="CJ105">
        <f t="shared" si="78"/>
        <v>0</v>
      </c>
      <c r="CM105" t="str">
        <f t="shared" si="121"/>
        <v/>
      </c>
      <c r="CN105" t="str">
        <f t="shared" si="121"/>
        <v/>
      </c>
      <c r="CO105">
        <f t="shared" si="121"/>
        <v>5.8026164363898189</v>
      </c>
      <c r="CP105">
        <f t="shared" si="121"/>
        <v>5.813862560735104</v>
      </c>
      <c r="CQ105">
        <f t="shared" si="121"/>
        <v>5.8202121001135323</v>
      </c>
      <c r="CR105" t="str">
        <f t="shared" si="121"/>
        <v/>
      </c>
      <c r="CS105" t="str">
        <f t="shared" si="121"/>
        <v/>
      </c>
      <c r="CV105" t="str">
        <f t="shared" si="83"/>
        <v/>
      </c>
      <c r="CW105" t="str">
        <f t="shared" si="83"/>
        <v/>
      </c>
      <c r="CX105" t="str">
        <f t="shared" si="79"/>
        <v/>
      </c>
      <c r="CY105">
        <f t="shared" si="79"/>
        <v>5.813862560735104</v>
      </c>
      <c r="CZ105" t="str">
        <f t="shared" si="79"/>
        <v/>
      </c>
      <c r="DA105" t="str">
        <f t="shared" si="79"/>
        <v/>
      </c>
      <c r="DB105" t="str">
        <f t="shared" si="79"/>
        <v/>
      </c>
      <c r="DD105">
        <f t="shared" si="122"/>
        <v>5.813862560735104</v>
      </c>
      <c r="DJ105" t="str">
        <f t="shared" si="123"/>
        <v/>
      </c>
      <c r="DK105" t="str">
        <f t="shared" si="124"/>
        <v/>
      </c>
      <c r="DL105" t="str">
        <f t="shared" si="125"/>
        <v/>
      </c>
      <c r="DM105">
        <f t="shared" si="126"/>
        <v>0.2791862284310318</v>
      </c>
      <c r="DN105">
        <f t="shared" si="127"/>
        <v>0.15654582309665813</v>
      </c>
      <c r="DO105" t="str">
        <f t="shared" si="128"/>
        <v/>
      </c>
      <c r="DP105" t="str">
        <f t="shared" si="129"/>
        <v/>
      </c>
      <c r="DQ105" t="str">
        <f t="shared" si="130"/>
        <v/>
      </c>
      <c r="DR105" t="str">
        <f t="shared" si="131"/>
        <v/>
      </c>
      <c r="DV105" t="str">
        <f t="shared" si="84"/>
        <v/>
      </c>
      <c r="DW105" t="str">
        <f t="shared" si="84"/>
        <v/>
      </c>
      <c r="DX105">
        <f t="shared" si="80"/>
        <v>0.2791862284310318</v>
      </c>
      <c r="DY105">
        <f t="shared" si="80"/>
        <v>0.20080161789271461</v>
      </c>
      <c r="DZ105">
        <f t="shared" si="80"/>
        <v>0.15654582309665813</v>
      </c>
      <c r="EA105" t="str">
        <f t="shared" si="80"/>
        <v/>
      </c>
      <c r="EB105" t="str">
        <f t="shared" si="80"/>
        <v/>
      </c>
      <c r="EF105" t="str">
        <f t="shared" si="85"/>
        <v/>
      </c>
      <c r="EG105" t="str">
        <f t="shared" si="85"/>
        <v/>
      </c>
      <c r="EH105" t="str">
        <f t="shared" si="81"/>
        <v/>
      </c>
      <c r="EI105">
        <f t="shared" si="81"/>
        <v>0.20080161789271461</v>
      </c>
      <c r="EJ105" t="str">
        <f t="shared" si="81"/>
        <v/>
      </c>
      <c r="EK105" t="str">
        <f t="shared" si="81"/>
        <v/>
      </c>
      <c r="EL105" t="str">
        <f t="shared" si="81"/>
        <v/>
      </c>
      <c r="EN105">
        <f t="shared" si="142"/>
        <v>0.20080161789271461</v>
      </c>
      <c r="EP105">
        <f t="shared" si="132"/>
        <v>5.8108950186445236</v>
      </c>
      <c r="EQ105">
        <f t="shared" si="133"/>
        <v>5.7071084644659988</v>
      </c>
      <c r="ER105">
        <f t="shared" si="134"/>
        <v>5.7393839381170153</v>
      </c>
      <c r="ES105">
        <v>-1.4778476994971146E-2</v>
      </c>
      <c r="ET105">
        <v>-0.53163962217745919</v>
      </c>
      <c r="EU105">
        <v>-0.37090648670909454</v>
      </c>
      <c r="EW105">
        <f t="shared" ca="1" si="135"/>
        <v>-0.94107917360049775</v>
      </c>
      <c r="EX105">
        <f t="shared" ca="1" si="135"/>
        <v>-0.41857352563543182</v>
      </c>
      <c r="EY105">
        <f t="shared" ca="1" si="135"/>
        <v>0.56104243220899619</v>
      </c>
      <c r="EZ105">
        <f t="shared" ca="1" si="143"/>
        <v>1</v>
      </c>
      <c r="FA105">
        <f t="shared" ca="1" si="143"/>
        <v>1</v>
      </c>
      <c r="FB105">
        <f t="shared" ca="1" si="143"/>
        <v>2</v>
      </c>
    </row>
    <row r="106" spans="1:158">
      <c r="A106">
        <v>86</v>
      </c>
      <c r="B106">
        <f t="shared" si="136"/>
        <v>24.3671875</v>
      </c>
      <c r="C106" s="5">
        <f t="shared" si="137"/>
        <v>0.12092937964470721</v>
      </c>
      <c r="D106">
        <f t="shared" si="138"/>
        <v>6.0328415210769473</v>
      </c>
      <c r="E106">
        <f t="shared" si="139"/>
        <v>0.16947589267332194</v>
      </c>
      <c r="H106">
        <v>0</v>
      </c>
      <c r="I106" s="5">
        <v>1.8477E-2</v>
      </c>
      <c r="J106">
        <v>0</v>
      </c>
      <c r="K106" s="5">
        <v>6.0660910000000001</v>
      </c>
      <c r="L106">
        <v>0</v>
      </c>
      <c r="M106" s="5">
        <v>1.2950280000000001</v>
      </c>
      <c r="N106">
        <v>0</v>
      </c>
      <c r="O106" s="5">
        <v>8.4582350000000002</v>
      </c>
      <c r="P106">
        <v>0</v>
      </c>
      <c r="Q106" s="5">
        <v>1.9316180000000001</v>
      </c>
      <c r="R106">
        <v>0</v>
      </c>
      <c r="S106" s="5">
        <v>2.6937000000000002</v>
      </c>
      <c r="T106">
        <v>0</v>
      </c>
      <c r="U106" s="5">
        <v>1.2950280000000001</v>
      </c>
      <c r="V106">
        <v>0</v>
      </c>
      <c r="W106" s="5">
        <v>3.568648</v>
      </c>
      <c r="X106">
        <v>0</v>
      </c>
      <c r="Y106" s="5">
        <v>2.6114799999999998</v>
      </c>
      <c r="Z106">
        <v>0</v>
      </c>
      <c r="AA106">
        <v>0</v>
      </c>
      <c r="AB106">
        <v>7.2296399999999998</v>
      </c>
      <c r="AC106">
        <v>0</v>
      </c>
      <c r="AD106">
        <v>4.0038499999999999</v>
      </c>
      <c r="AE106">
        <v>0</v>
      </c>
      <c r="AF106">
        <v>3.2777699999999999</v>
      </c>
      <c r="AG106">
        <v>0</v>
      </c>
      <c r="AJ106">
        <f t="shared" si="86"/>
        <v>-1.8477E-2</v>
      </c>
      <c r="AK106">
        <f t="shared" si="87"/>
        <v>6.0476140000000003</v>
      </c>
      <c r="AL106">
        <f t="shared" si="88"/>
        <v>1.276551</v>
      </c>
      <c r="AM106">
        <f t="shared" si="89"/>
        <v>8.4397579999999994</v>
      </c>
      <c r="AN106">
        <f t="shared" si="90"/>
        <v>1.913141</v>
      </c>
      <c r="AO106">
        <f t="shared" si="91"/>
        <v>2.6752230000000004</v>
      </c>
      <c r="AP106">
        <f t="shared" si="92"/>
        <v>1.276551</v>
      </c>
      <c r="AQ106">
        <f t="shared" si="93"/>
        <v>3.5501710000000002</v>
      </c>
      <c r="AR106">
        <f t="shared" si="94"/>
        <v>2.5930029999999999</v>
      </c>
      <c r="AS106">
        <f t="shared" si="95"/>
        <v>-1.8477E-2</v>
      </c>
      <c r="AT106">
        <f t="shared" si="96"/>
        <v>7.211163</v>
      </c>
      <c r="AU106">
        <f t="shared" si="140"/>
        <v>3.9853730000000001</v>
      </c>
      <c r="AV106">
        <f t="shared" si="141"/>
        <v>3.259293</v>
      </c>
      <c r="AZ106" t="str">
        <f t="shared" si="97"/>
        <v/>
      </c>
      <c r="BA106" t="str">
        <f t="shared" si="98"/>
        <v/>
      </c>
      <c r="BB106" t="str">
        <f t="shared" si="99"/>
        <v/>
      </c>
      <c r="BC106">
        <f t="shared" si="100"/>
        <v>1.913141</v>
      </c>
      <c r="BD106">
        <f t="shared" si="101"/>
        <v>2.6752230000000004</v>
      </c>
      <c r="BE106">
        <f t="shared" si="102"/>
        <v>1.276551</v>
      </c>
      <c r="BF106" t="str">
        <f t="shared" si="103"/>
        <v/>
      </c>
      <c r="BG106" t="str">
        <f t="shared" si="104"/>
        <v/>
      </c>
      <c r="BJ106" t="str">
        <f t="shared" si="105"/>
        <v/>
      </c>
      <c r="BK106" t="str">
        <f t="shared" si="106"/>
        <v/>
      </c>
      <c r="BL106" t="str">
        <f t="shared" si="107"/>
        <v/>
      </c>
      <c r="BM106">
        <f t="shared" si="108"/>
        <v>6.0168312020604136</v>
      </c>
      <c r="BN106">
        <f t="shared" si="109"/>
        <v>6.0367524874932412</v>
      </c>
      <c r="BO106">
        <f t="shared" si="110"/>
        <v>6.0470693549517227</v>
      </c>
      <c r="BP106" t="str">
        <f t="shared" si="111"/>
        <v/>
      </c>
      <c r="BQ106" t="str">
        <f t="shared" si="112"/>
        <v/>
      </c>
      <c r="BT106">
        <f t="shared" si="113"/>
        <v>0</v>
      </c>
      <c r="BU106">
        <f t="shared" si="114"/>
        <v>0</v>
      </c>
      <c r="BV106">
        <f t="shared" si="115"/>
        <v>0</v>
      </c>
      <c r="BW106">
        <f t="shared" si="116"/>
        <v>1.5779383029158121E-2</v>
      </c>
      <c r="BX106">
        <f t="shared" si="117"/>
        <v>6.4596043353486232E-2</v>
      </c>
      <c r="BY106">
        <f t="shared" si="118"/>
        <v>1.2003998694368747E-2</v>
      </c>
      <c r="BZ106">
        <f t="shared" si="119"/>
        <v>0</v>
      </c>
      <c r="CA106">
        <f t="shared" si="120"/>
        <v>0</v>
      </c>
      <c r="CD106">
        <f t="shared" si="82"/>
        <v>0</v>
      </c>
      <c r="CE106">
        <f t="shared" si="82"/>
        <v>0</v>
      </c>
      <c r="CF106">
        <f t="shared" si="78"/>
        <v>1.5779383029158121E-2</v>
      </c>
      <c r="CG106">
        <f t="shared" si="78"/>
        <v>8.037542638264436E-2</v>
      </c>
      <c r="CH106">
        <f t="shared" si="78"/>
        <v>7.6600042047854977E-2</v>
      </c>
      <c r="CI106">
        <f t="shared" si="78"/>
        <v>1.2003998694368747E-2</v>
      </c>
      <c r="CJ106">
        <f t="shared" si="78"/>
        <v>0</v>
      </c>
      <c r="CM106" t="str">
        <f t="shared" si="121"/>
        <v/>
      </c>
      <c r="CN106" t="str">
        <f t="shared" si="121"/>
        <v/>
      </c>
      <c r="CO106">
        <f t="shared" si="121"/>
        <v>6.0168312020604136</v>
      </c>
      <c r="CP106">
        <f t="shared" si="121"/>
        <v>6.0328415210769473</v>
      </c>
      <c r="CQ106">
        <f t="shared" si="121"/>
        <v>6.0383692446149171</v>
      </c>
      <c r="CR106">
        <f t="shared" si="121"/>
        <v>6.0470693549517227</v>
      </c>
      <c r="CS106" t="str">
        <f t="shared" si="121"/>
        <v/>
      </c>
      <c r="CV106" t="str">
        <f t="shared" si="83"/>
        <v/>
      </c>
      <c r="CW106" t="str">
        <f t="shared" si="83"/>
        <v/>
      </c>
      <c r="CX106" t="str">
        <f t="shared" si="79"/>
        <v/>
      </c>
      <c r="CY106">
        <f t="shared" si="79"/>
        <v>6.0328415210769473</v>
      </c>
      <c r="CZ106" t="str">
        <f t="shared" si="79"/>
        <v/>
      </c>
      <c r="DA106" t="str">
        <f t="shared" si="79"/>
        <v/>
      </c>
      <c r="DB106" t="str">
        <f t="shared" si="79"/>
        <v/>
      </c>
      <c r="DD106">
        <f t="shared" si="122"/>
        <v>6.0328415210769473</v>
      </c>
      <c r="DJ106" t="str">
        <f t="shared" si="123"/>
        <v/>
      </c>
      <c r="DK106" t="str">
        <f t="shared" si="124"/>
        <v/>
      </c>
      <c r="DL106" t="str">
        <f t="shared" si="125"/>
        <v/>
      </c>
      <c r="DM106">
        <f t="shared" si="126"/>
        <v>0.43937375135491641</v>
      </c>
      <c r="DN106">
        <f t="shared" si="127"/>
        <v>0.10354582219545852</v>
      </c>
      <c r="DO106">
        <f t="shared" si="128"/>
        <v>0.58225545159994208</v>
      </c>
      <c r="DP106" t="str">
        <f t="shared" si="129"/>
        <v/>
      </c>
      <c r="DQ106" t="str">
        <f t="shared" si="130"/>
        <v/>
      </c>
      <c r="DR106" t="str">
        <f t="shared" si="131"/>
        <v/>
      </c>
      <c r="DV106" t="str">
        <f t="shared" si="84"/>
        <v/>
      </c>
      <c r="DW106" t="str">
        <f t="shared" si="84"/>
        <v/>
      </c>
      <c r="DX106">
        <f t="shared" si="80"/>
        <v>0.43937375135491641</v>
      </c>
      <c r="DY106">
        <f t="shared" si="80"/>
        <v>0.16947589267332194</v>
      </c>
      <c r="DZ106">
        <f t="shared" si="80"/>
        <v>0.17856444637275534</v>
      </c>
      <c r="EA106">
        <f t="shared" si="80"/>
        <v>0.58225545159994208</v>
      </c>
      <c r="EB106" t="str">
        <f t="shared" si="80"/>
        <v/>
      </c>
      <c r="EF106" t="str">
        <f t="shared" si="85"/>
        <v/>
      </c>
      <c r="EG106" t="str">
        <f t="shared" si="85"/>
        <v/>
      </c>
      <c r="EH106" t="str">
        <f t="shared" si="81"/>
        <v/>
      </c>
      <c r="EI106">
        <f t="shared" si="81"/>
        <v>0.16947589267332194</v>
      </c>
      <c r="EJ106" t="str">
        <f t="shared" si="81"/>
        <v/>
      </c>
      <c r="EK106" t="str">
        <f t="shared" si="81"/>
        <v/>
      </c>
      <c r="EL106" t="str">
        <f t="shared" si="81"/>
        <v/>
      </c>
      <c r="EN106">
        <f t="shared" si="142"/>
        <v>0.16947589267332194</v>
      </c>
      <c r="EP106">
        <f t="shared" si="132"/>
        <v>6.188532798287131</v>
      </c>
      <c r="EQ106">
        <f t="shared" si="133"/>
        <v>6.1875668741675875</v>
      </c>
      <c r="ER106">
        <f t="shared" si="134"/>
        <v>5.9795340499589402</v>
      </c>
      <c r="ES106">
        <v>0.91866326681807886</v>
      </c>
      <c r="ET106">
        <v>0.91296378883152363</v>
      </c>
      <c r="EU106">
        <v>-0.31454309092067489</v>
      </c>
      <c r="EW106">
        <f t="shared" ca="1" si="135"/>
        <v>0.28368833275312666</v>
      </c>
      <c r="EX106">
        <f t="shared" ca="1" si="135"/>
        <v>0.60103502590500857</v>
      </c>
      <c r="EY106">
        <f t="shared" ca="1" si="135"/>
        <v>0.93098826723197692</v>
      </c>
      <c r="EZ106">
        <f t="shared" ca="1" si="143"/>
        <v>2</v>
      </c>
      <c r="FA106">
        <f t="shared" ca="1" si="143"/>
        <v>2</v>
      </c>
      <c r="FB106">
        <f t="shared" ca="1" si="143"/>
        <v>2</v>
      </c>
    </row>
    <row r="107" spans="1:158">
      <c r="A107">
        <v>87</v>
      </c>
      <c r="B107">
        <f t="shared" si="136"/>
        <v>24.5703125</v>
      </c>
      <c r="C107" s="5">
        <f t="shared" si="137"/>
        <v>0.12092937964470721</v>
      </c>
      <c r="D107">
        <f t="shared" si="138"/>
        <v>6.2600041058953204</v>
      </c>
      <c r="E107">
        <f t="shared" si="139"/>
        <v>0.12170506372138473</v>
      </c>
      <c r="H107" s="1">
        <v>0</v>
      </c>
      <c r="I107" s="5">
        <v>1.8064E-2</v>
      </c>
      <c r="J107">
        <v>0</v>
      </c>
      <c r="K107" s="5">
        <v>6.0673729999999999</v>
      </c>
      <c r="L107">
        <v>0</v>
      </c>
      <c r="M107" s="5">
        <v>1.2909759999999999</v>
      </c>
      <c r="N107">
        <v>0</v>
      </c>
      <c r="O107" s="5">
        <v>8.4595230000000008</v>
      </c>
      <c r="P107">
        <v>0</v>
      </c>
      <c r="Q107" s="5">
        <v>1.928855</v>
      </c>
      <c r="R107">
        <v>0</v>
      </c>
      <c r="S107" s="5">
        <v>2.6763300000000001</v>
      </c>
      <c r="T107">
        <v>0</v>
      </c>
      <c r="U107" s="5">
        <v>1.2909759999999999</v>
      </c>
      <c r="V107">
        <v>0</v>
      </c>
      <c r="W107" s="5">
        <v>3.5687060000000002</v>
      </c>
      <c r="X107">
        <v>0</v>
      </c>
      <c r="Y107" s="5">
        <v>2.6115900000000001</v>
      </c>
      <c r="Z107">
        <v>0</v>
      </c>
      <c r="AA107">
        <v>0</v>
      </c>
      <c r="AB107">
        <v>7.1916200000000003</v>
      </c>
      <c r="AC107">
        <v>0</v>
      </c>
      <c r="AD107">
        <v>3.99668</v>
      </c>
      <c r="AE107">
        <v>0</v>
      </c>
      <c r="AF107">
        <v>3.2641900000000001</v>
      </c>
      <c r="AG107">
        <v>0</v>
      </c>
      <c r="AJ107">
        <f t="shared" si="86"/>
        <v>-1.8064E-2</v>
      </c>
      <c r="AK107">
        <f t="shared" si="87"/>
        <v>6.049309</v>
      </c>
      <c r="AL107">
        <f t="shared" si="88"/>
        <v>1.2729119999999998</v>
      </c>
      <c r="AM107">
        <f t="shared" si="89"/>
        <v>8.441459</v>
      </c>
      <c r="AN107">
        <f t="shared" si="90"/>
        <v>1.9107909999999999</v>
      </c>
      <c r="AO107">
        <f t="shared" si="91"/>
        <v>2.6582660000000002</v>
      </c>
      <c r="AP107">
        <f t="shared" si="92"/>
        <v>1.2729119999999998</v>
      </c>
      <c r="AQ107">
        <f t="shared" si="93"/>
        <v>3.5506420000000003</v>
      </c>
      <c r="AR107">
        <f t="shared" si="94"/>
        <v>2.5935260000000002</v>
      </c>
      <c r="AS107">
        <f t="shared" si="95"/>
        <v>-1.8064E-2</v>
      </c>
      <c r="AT107">
        <f t="shared" si="96"/>
        <v>7.1735560000000005</v>
      </c>
      <c r="AU107">
        <f t="shared" si="140"/>
        <v>3.9786160000000002</v>
      </c>
      <c r="AV107">
        <f t="shared" si="141"/>
        <v>3.2461260000000003</v>
      </c>
      <c r="AZ107" t="str">
        <f t="shared" si="97"/>
        <v/>
      </c>
      <c r="BA107" t="str">
        <f t="shared" si="98"/>
        <v/>
      </c>
      <c r="BB107" t="str">
        <f t="shared" si="99"/>
        <v/>
      </c>
      <c r="BC107" t="str">
        <f t="shared" si="100"/>
        <v/>
      </c>
      <c r="BD107">
        <f t="shared" si="101"/>
        <v>2.6582660000000002</v>
      </c>
      <c r="BE107">
        <f t="shared" si="102"/>
        <v>1.2729119999999998</v>
      </c>
      <c r="BF107" t="str">
        <f t="shared" si="103"/>
        <v/>
      </c>
      <c r="BG107" t="str">
        <f t="shared" si="104"/>
        <v/>
      </c>
      <c r="BJ107" t="str">
        <f t="shared" si="105"/>
        <v/>
      </c>
      <c r="BK107" t="str">
        <f t="shared" si="106"/>
        <v/>
      </c>
      <c r="BL107" t="str">
        <f t="shared" si="107"/>
        <v/>
      </c>
      <c r="BM107" t="str">
        <f t="shared" si="108"/>
        <v/>
      </c>
      <c r="BN107">
        <f t="shared" si="109"/>
        <v>6.2556021851014094</v>
      </c>
      <c r="BO107">
        <f t="shared" si="110"/>
        <v>6.2802210938912015</v>
      </c>
      <c r="BP107" t="str">
        <f t="shared" si="111"/>
        <v/>
      </c>
      <c r="BQ107" t="str">
        <f t="shared" si="112"/>
        <v/>
      </c>
      <c r="BT107">
        <f t="shared" si="113"/>
        <v>0</v>
      </c>
      <c r="BU107">
        <f t="shared" si="114"/>
        <v>0</v>
      </c>
      <c r="BV107">
        <f t="shared" si="115"/>
        <v>0</v>
      </c>
      <c r="BW107">
        <f t="shared" si="116"/>
        <v>0</v>
      </c>
      <c r="BX107">
        <f t="shared" si="117"/>
        <v>9.0997479197170272E-2</v>
      </c>
      <c r="BY107">
        <f t="shared" si="118"/>
        <v>1.9813223213721438E-2</v>
      </c>
      <c r="BZ107">
        <f t="shared" si="119"/>
        <v>0</v>
      </c>
      <c r="CA107">
        <f t="shared" si="120"/>
        <v>0</v>
      </c>
      <c r="CD107">
        <f t="shared" si="82"/>
        <v>0</v>
      </c>
      <c r="CE107">
        <f t="shared" si="82"/>
        <v>0</v>
      </c>
      <c r="CF107">
        <f t="shared" si="78"/>
        <v>0</v>
      </c>
      <c r="CG107">
        <f t="shared" si="78"/>
        <v>9.0997479197170272E-2</v>
      </c>
      <c r="CH107">
        <f t="shared" si="78"/>
        <v>0.11081070241089171</v>
      </c>
      <c r="CI107">
        <f t="shared" si="78"/>
        <v>1.9813223213721438E-2</v>
      </c>
      <c r="CJ107">
        <f t="shared" si="78"/>
        <v>0</v>
      </c>
      <c r="CM107" t="str">
        <f t="shared" si="121"/>
        <v/>
      </c>
      <c r="CN107" t="str">
        <f t="shared" si="121"/>
        <v/>
      </c>
      <c r="CO107" t="str">
        <f t="shared" si="121"/>
        <v/>
      </c>
      <c r="CP107">
        <f t="shared" si="121"/>
        <v>6.2556021851014094</v>
      </c>
      <c r="CQ107">
        <f t="shared" si="121"/>
        <v>6.2600041058953204</v>
      </c>
      <c r="CR107">
        <f t="shared" si="121"/>
        <v>6.2802210938912015</v>
      </c>
      <c r="CS107" t="str">
        <f t="shared" si="121"/>
        <v/>
      </c>
      <c r="CV107" t="str">
        <f t="shared" si="83"/>
        <v/>
      </c>
      <c r="CW107" t="str">
        <f t="shared" si="83"/>
        <v/>
      </c>
      <c r="CX107" t="str">
        <f t="shared" si="79"/>
        <v/>
      </c>
      <c r="CY107" t="str">
        <f t="shared" si="79"/>
        <v/>
      </c>
      <c r="CZ107">
        <f t="shared" si="79"/>
        <v>6.2600041058953204</v>
      </c>
      <c r="DA107" t="str">
        <f t="shared" si="79"/>
        <v/>
      </c>
      <c r="DB107" t="str">
        <f t="shared" si="79"/>
        <v/>
      </c>
      <c r="DD107">
        <f t="shared" si="122"/>
        <v>6.2600041058953204</v>
      </c>
      <c r="DJ107" t="str">
        <f t="shared" si="123"/>
        <v/>
      </c>
      <c r="DK107" t="str">
        <f t="shared" si="124"/>
        <v/>
      </c>
      <c r="DL107" t="str">
        <f t="shared" si="125"/>
        <v/>
      </c>
      <c r="DM107" t="str">
        <f t="shared" si="126"/>
        <v/>
      </c>
      <c r="DN107">
        <f t="shared" si="127"/>
        <v>7.1886118994633763E-2</v>
      </c>
      <c r="DO107">
        <f t="shared" si="128"/>
        <v>0.35051177212498963</v>
      </c>
      <c r="DP107" t="str">
        <f t="shared" si="129"/>
        <v/>
      </c>
      <c r="DQ107" t="str">
        <f t="shared" si="130"/>
        <v/>
      </c>
      <c r="DR107" t="str">
        <f t="shared" si="131"/>
        <v/>
      </c>
      <c r="DV107" t="str">
        <f t="shared" si="84"/>
        <v/>
      </c>
      <c r="DW107" t="str">
        <f t="shared" si="84"/>
        <v/>
      </c>
      <c r="DX107" t="str">
        <f t="shared" si="80"/>
        <v/>
      </c>
      <c r="DY107">
        <f t="shared" si="80"/>
        <v>7.1886118994633763E-2</v>
      </c>
      <c r="DZ107">
        <f t="shared" si="80"/>
        <v>0.12170506372138473</v>
      </c>
      <c r="EA107">
        <f t="shared" si="80"/>
        <v>0.35051177212498963</v>
      </c>
      <c r="EB107" t="str">
        <f t="shared" si="80"/>
        <v/>
      </c>
      <c r="EF107" t="str">
        <f t="shared" si="85"/>
        <v/>
      </c>
      <c r="EG107" t="str">
        <f t="shared" si="85"/>
        <v/>
      </c>
      <c r="EH107" t="str">
        <f t="shared" si="81"/>
        <v/>
      </c>
      <c r="EI107" t="str">
        <f t="shared" si="81"/>
        <v/>
      </c>
      <c r="EJ107">
        <f t="shared" si="81"/>
        <v>0.12170506372138473</v>
      </c>
      <c r="EK107" t="str">
        <f t="shared" si="81"/>
        <v/>
      </c>
      <c r="EL107" t="str">
        <f t="shared" si="81"/>
        <v/>
      </c>
      <c r="EN107">
        <f t="shared" si="142"/>
        <v>0.12170506372138473</v>
      </c>
      <c r="EP107">
        <f t="shared" si="132"/>
        <v>6.2546342659362599</v>
      </c>
      <c r="EQ107">
        <f t="shared" si="133"/>
        <v>6.1632290618759162</v>
      </c>
      <c r="ER107">
        <f t="shared" si="134"/>
        <v>6.1888014193302556</v>
      </c>
      <c r="ES107">
        <v>-4.4121746416022511E-2</v>
      </c>
      <c r="ET107">
        <v>-0.7951603742712593</v>
      </c>
      <c r="EU107">
        <v>-0.58504292580682138</v>
      </c>
      <c r="EW107">
        <f t="shared" ca="1" si="135"/>
        <v>0.29104359120776235</v>
      </c>
      <c r="EX107">
        <f t="shared" ca="1" si="135"/>
        <v>0.84298566586390167</v>
      </c>
      <c r="EY107">
        <f t="shared" ca="1" si="135"/>
        <v>0.33437169151909718</v>
      </c>
      <c r="EZ107">
        <f t="shared" ca="1" si="143"/>
        <v>2</v>
      </c>
      <c r="FA107">
        <f t="shared" ca="1" si="143"/>
        <v>2</v>
      </c>
      <c r="FB107">
        <f t="shared" ca="1" si="143"/>
        <v>2</v>
      </c>
    </row>
    <row r="108" spans="1:158">
      <c r="A108">
        <v>88</v>
      </c>
      <c r="B108">
        <f t="shared" si="136"/>
        <v>24.7734375</v>
      </c>
      <c r="C108" s="5">
        <f t="shared" si="137"/>
        <v>0.12092937964470721</v>
      </c>
      <c r="D108">
        <f t="shared" si="138"/>
        <v>6.454517419696896</v>
      </c>
      <c r="E108">
        <f t="shared" si="139"/>
        <v>9.1967243539027868E-2</v>
      </c>
      <c r="H108" s="1">
        <v>0</v>
      </c>
      <c r="I108" s="5">
        <v>1.7732000000000001E-2</v>
      </c>
      <c r="J108">
        <v>0</v>
      </c>
      <c r="K108" s="5">
        <v>6.0687340000000001</v>
      </c>
      <c r="L108">
        <v>0</v>
      </c>
      <c r="M108" s="5">
        <v>1.2861400000000001</v>
      </c>
      <c r="N108">
        <v>0</v>
      </c>
      <c r="O108" s="5">
        <v>8.4612490000000005</v>
      </c>
      <c r="P108">
        <v>0</v>
      </c>
      <c r="Q108" s="5">
        <v>1.9276180000000001</v>
      </c>
      <c r="R108">
        <v>0</v>
      </c>
      <c r="S108" s="5">
        <v>2.6557300000000001</v>
      </c>
      <c r="T108">
        <v>0</v>
      </c>
      <c r="U108" s="5">
        <v>1.2861400000000001</v>
      </c>
      <c r="V108">
        <v>0</v>
      </c>
      <c r="W108" s="5">
        <v>3.5692599999999999</v>
      </c>
      <c r="X108">
        <v>0</v>
      </c>
      <c r="Y108" s="5">
        <v>2.6120199999999998</v>
      </c>
      <c r="Z108">
        <v>0</v>
      </c>
      <c r="AA108">
        <v>0</v>
      </c>
      <c r="AB108">
        <v>7.14663</v>
      </c>
      <c r="AC108">
        <v>0</v>
      </c>
      <c r="AD108">
        <v>3.9905499999999998</v>
      </c>
      <c r="AE108">
        <v>0</v>
      </c>
      <c r="AF108">
        <v>3.2468400000000002</v>
      </c>
      <c r="AG108">
        <v>0</v>
      </c>
      <c r="AJ108">
        <f t="shared" si="86"/>
        <v>-1.7732000000000001E-2</v>
      </c>
      <c r="AK108">
        <f t="shared" si="87"/>
        <v>6.0510020000000004</v>
      </c>
      <c r="AL108">
        <f t="shared" si="88"/>
        <v>1.268408</v>
      </c>
      <c r="AM108">
        <f t="shared" si="89"/>
        <v>8.4435169999999999</v>
      </c>
      <c r="AN108">
        <f t="shared" si="90"/>
        <v>1.909886</v>
      </c>
      <c r="AO108">
        <f t="shared" si="91"/>
        <v>2.6379980000000001</v>
      </c>
      <c r="AP108">
        <f t="shared" si="92"/>
        <v>1.268408</v>
      </c>
      <c r="AQ108">
        <f t="shared" si="93"/>
        <v>3.5515279999999998</v>
      </c>
      <c r="AR108">
        <f t="shared" si="94"/>
        <v>2.5942879999999997</v>
      </c>
      <c r="AS108">
        <f t="shared" si="95"/>
        <v>-1.7732000000000001E-2</v>
      </c>
      <c r="AT108">
        <f t="shared" si="96"/>
        <v>7.1288980000000004</v>
      </c>
      <c r="AU108">
        <f t="shared" si="140"/>
        <v>3.9728179999999997</v>
      </c>
      <c r="AV108">
        <f t="shared" si="141"/>
        <v>3.2291080000000001</v>
      </c>
      <c r="AZ108" t="str">
        <f t="shared" si="97"/>
        <v/>
      </c>
      <c r="BA108" t="str">
        <f t="shared" si="98"/>
        <v/>
      </c>
      <c r="BB108" t="str">
        <f t="shared" si="99"/>
        <v/>
      </c>
      <c r="BC108" t="str">
        <f t="shared" si="100"/>
        <v/>
      </c>
      <c r="BD108">
        <f t="shared" si="101"/>
        <v>2.6379980000000001</v>
      </c>
      <c r="BE108">
        <f t="shared" si="102"/>
        <v>1.268408</v>
      </c>
      <c r="BF108" t="str">
        <f t="shared" si="103"/>
        <v/>
      </c>
      <c r="BG108" t="str">
        <f t="shared" si="104"/>
        <v/>
      </c>
      <c r="BJ108" t="str">
        <f t="shared" si="105"/>
        <v/>
      </c>
      <c r="BK108" t="str">
        <f t="shared" si="106"/>
        <v/>
      </c>
      <c r="BL108" t="str">
        <f t="shared" si="107"/>
        <v/>
      </c>
      <c r="BM108" t="str">
        <f t="shared" si="108"/>
        <v/>
      </c>
      <c r="BN108">
        <f t="shared" si="109"/>
        <v>6.4515201668574669</v>
      </c>
      <c r="BO108">
        <f t="shared" si="110"/>
        <v>6.4664366546332595</v>
      </c>
      <c r="BP108" t="str">
        <f t="shared" si="111"/>
        <v/>
      </c>
      <c r="BQ108" t="str">
        <f t="shared" si="112"/>
        <v/>
      </c>
      <c r="BT108">
        <f t="shared" si="113"/>
        <v>0</v>
      </c>
      <c r="BU108">
        <f t="shared" si="114"/>
        <v>0</v>
      </c>
      <c r="BV108">
        <f t="shared" si="115"/>
        <v>0</v>
      </c>
      <c r="BW108">
        <f t="shared" si="116"/>
        <v>0</v>
      </c>
      <c r="BX108">
        <f t="shared" si="117"/>
        <v>0.11563548037576472</v>
      </c>
      <c r="BY108">
        <f t="shared" si="118"/>
        <v>2.9078105578549011E-2</v>
      </c>
      <c r="BZ108">
        <f t="shared" si="119"/>
        <v>0</v>
      </c>
      <c r="CA108">
        <f t="shared" si="120"/>
        <v>0</v>
      </c>
      <c r="CD108">
        <f t="shared" si="82"/>
        <v>0</v>
      </c>
      <c r="CE108">
        <f t="shared" si="82"/>
        <v>0</v>
      </c>
      <c r="CF108">
        <f t="shared" si="78"/>
        <v>0</v>
      </c>
      <c r="CG108">
        <f t="shared" si="78"/>
        <v>0.11563548037576472</v>
      </c>
      <c r="CH108">
        <f t="shared" si="78"/>
        <v>0.14471358595431374</v>
      </c>
      <c r="CI108">
        <f t="shared" si="78"/>
        <v>2.9078105578549011E-2</v>
      </c>
      <c r="CJ108">
        <f t="shared" si="78"/>
        <v>0</v>
      </c>
      <c r="CM108" t="str">
        <f t="shared" si="121"/>
        <v/>
      </c>
      <c r="CN108" t="str">
        <f t="shared" si="121"/>
        <v/>
      </c>
      <c r="CO108" t="str">
        <f t="shared" si="121"/>
        <v/>
      </c>
      <c r="CP108">
        <f t="shared" si="121"/>
        <v>6.4515201668574669</v>
      </c>
      <c r="CQ108">
        <f t="shared" si="121"/>
        <v>6.454517419696896</v>
      </c>
      <c r="CR108">
        <f t="shared" si="121"/>
        <v>6.4664366546332595</v>
      </c>
      <c r="CS108" t="str">
        <f t="shared" si="121"/>
        <v/>
      </c>
      <c r="CV108" t="str">
        <f t="shared" si="83"/>
        <v/>
      </c>
      <c r="CW108" t="str">
        <f t="shared" si="83"/>
        <v/>
      </c>
      <c r="CX108" t="str">
        <f t="shared" si="79"/>
        <v/>
      </c>
      <c r="CY108" t="str">
        <f t="shared" si="79"/>
        <v/>
      </c>
      <c r="CZ108">
        <f t="shared" si="79"/>
        <v>6.454517419696896</v>
      </c>
      <c r="DA108" t="str">
        <f t="shared" si="79"/>
        <v/>
      </c>
      <c r="DB108" t="str">
        <f t="shared" si="79"/>
        <v/>
      </c>
      <c r="DD108">
        <f t="shared" si="122"/>
        <v>6.454517419696896</v>
      </c>
      <c r="DJ108" t="str">
        <f t="shared" si="123"/>
        <v/>
      </c>
      <c r="DK108" t="str">
        <f t="shared" si="124"/>
        <v/>
      </c>
      <c r="DL108" t="str">
        <f t="shared" si="125"/>
        <v/>
      </c>
      <c r="DM108" t="str">
        <f t="shared" si="126"/>
        <v/>
      </c>
      <c r="DN108">
        <f t="shared" si="127"/>
        <v>5.542454281200726E-2</v>
      </c>
      <c r="DO108">
        <f t="shared" si="128"/>
        <v>0.23728732779905945</v>
      </c>
      <c r="DP108" t="str">
        <f t="shared" si="129"/>
        <v/>
      </c>
      <c r="DQ108" t="str">
        <f t="shared" si="130"/>
        <v/>
      </c>
      <c r="DR108" t="str">
        <f t="shared" si="131"/>
        <v/>
      </c>
      <c r="DV108" t="str">
        <f t="shared" si="84"/>
        <v/>
      </c>
      <c r="DW108" t="str">
        <f t="shared" si="84"/>
        <v/>
      </c>
      <c r="DX108" t="str">
        <f t="shared" si="80"/>
        <v/>
      </c>
      <c r="DY108">
        <f t="shared" si="80"/>
        <v>5.542454281200726E-2</v>
      </c>
      <c r="DZ108">
        <f t="shared" si="80"/>
        <v>9.1967243539027868E-2</v>
      </c>
      <c r="EA108">
        <f t="shared" si="80"/>
        <v>0.23728732779905945</v>
      </c>
      <c r="EB108" t="str">
        <f t="shared" si="80"/>
        <v/>
      </c>
      <c r="EF108" t="str">
        <f t="shared" si="85"/>
        <v/>
      </c>
      <c r="EG108" t="str">
        <f t="shared" si="85"/>
        <v/>
      </c>
      <c r="EH108" t="str">
        <f t="shared" si="81"/>
        <v/>
      </c>
      <c r="EI108" t="str">
        <f t="shared" si="81"/>
        <v/>
      </c>
      <c r="EJ108">
        <f t="shared" si="81"/>
        <v>9.1967243539027868E-2</v>
      </c>
      <c r="EK108" t="str">
        <f t="shared" si="81"/>
        <v/>
      </c>
      <c r="EL108" t="str">
        <f t="shared" si="81"/>
        <v/>
      </c>
      <c r="EN108">
        <f t="shared" si="142"/>
        <v>9.1967243539027868E-2</v>
      </c>
      <c r="EP108">
        <f t="shared" si="132"/>
        <v>6.3683965104408022</v>
      </c>
      <c r="EQ108">
        <f t="shared" si="133"/>
        <v>6.4626132094563307</v>
      </c>
      <c r="ER108">
        <f t="shared" si="134"/>
        <v>6.4261727368522026</v>
      </c>
      <c r="ES108">
        <v>-0.93643025431709503</v>
      </c>
      <c r="ET108">
        <v>8.8029057389319321E-2</v>
      </c>
      <c r="EU108">
        <v>-0.30820411435583439</v>
      </c>
      <c r="EW108">
        <f t="shared" ca="1" si="135"/>
        <v>-0.46939945975831276</v>
      </c>
      <c r="EX108">
        <f t="shared" ca="1" si="135"/>
        <v>-0.15178834238518102</v>
      </c>
      <c r="EY108">
        <f t="shared" ca="1" si="135"/>
        <v>-0.59879226683887921</v>
      </c>
      <c r="EZ108">
        <f t="shared" ca="1" si="143"/>
        <v>1</v>
      </c>
      <c r="FA108">
        <f t="shared" ca="1" si="143"/>
        <v>1</v>
      </c>
      <c r="FB108">
        <f t="shared" ca="1" si="143"/>
        <v>1</v>
      </c>
    </row>
    <row r="109" spans="1:158">
      <c r="A109">
        <v>89</v>
      </c>
      <c r="B109">
        <f t="shared" si="136"/>
        <v>24.9765625</v>
      </c>
      <c r="C109" s="5">
        <f t="shared" si="137"/>
        <v>0.12092937964470721</v>
      </c>
      <c r="D109">
        <f t="shared" si="138"/>
        <v>6.6535616274329987</v>
      </c>
      <c r="E109">
        <f t="shared" si="139"/>
        <v>0.16391107149018452</v>
      </c>
      <c r="H109" s="1">
        <v>0</v>
      </c>
      <c r="I109" s="5">
        <v>1.8341E-2</v>
      </c>
      <c r="J109">
        <v>0</v>
      </c>
      <c r="K109" s="5">
        <v>6.0681580000000004</v>
      </c>
      <c r="L109">
        <v>0</v>
      </c>
      <c r="M109" s="5">
        <v>1.2801739999999999</v>
      </c>
      <c r="N109">
        <v>0</v>
      </c>
      <c r="O109" s="5">
        <v>8.4608450000000008</v>
      </c>
      <c r="P109">
        <v>0</v>
      </c>
      <c r="Q109" s="5">
        <v>1.927138</v>
      </c>
      <c r="R109">
        <v>0</v>
      </c>
      <c r="S109" s="5"/>
      <c r="T109">
        <v>0</v>
      </c>
      <c r="U109" s="5">
        <v>1.2801739999999999</v>
      </c>
      <c r="V109">
        <v>0</v>
      </c>
      <c r="W109" s="5">
        <v>3.56914</v>
      </c>
      <c r="X109">
        <v>0</v>
      </c>
      <c r="Y109" s="5">
        <v>2.6122899999999998</v>
      </c>
      <c r="Z109">
        <v>0</v>
      </c>
      <c r="AA109">
        <v>0</v>
      </c>
      <c r="AB109">
        <v>7.1196900000000003</v>
      </c>
      <c r="AC109">
        <v>0</v>
      </c>
      <c r="AD109">
        <v>3.9852500000000002</v>
      </c>
      <c r="AE109">
        <v>0</v>
      </c>
      <c r="AF109">
        <v>3.2382499999999999</v>
      </c>
      <c r="AG109">
        <v>0</v>
      </c>
      <c r="AJ109">
        <f t="shared" si="86"/>
        <v>-1.8341E-2</v>
      </c>
      <c r="AK109">
        <f t="shared" si="87"/>
        <v>6.049817</v>
      </c>
      <c r="AL109">
        <f t="shared" si="88"/>
        <v>1.261833</v>
      </c>
      <c r="AM109">
        <f t="shared" si="89"/>
        <v>8.4425040000000013</v>
      </c>
      <c r="AN109">
        <f t="shared" si="90"/>
        <v>1.9087970000000001</v>
      </c>
      <c r="AO109" t="str">
        <f t="shared" si="91"/>
        <v/>
      </c>
      <c r="AP109">
        <f t="shared" si="92"/>
        <v>1.261833</v>
      </c>
      <c r="AQ109">
        <f t="shared" si="93"/>
        <v>3.550799</v>
      </c>
      <c r="AR109">
        <f t="shared" si="94"/>
        <v>2.5939489999999998</v>
      </c>
      <c r="AS109">
        <f t="shared" si="95"/>
        <v>-1.8341E-2</v>
      </c>
      <c r="AT109">
        <f t="shared" si="96"/>
        <v>7.1013489999999999</v>
      </c>
      <c r="AU109">
        <f t="shared" si="140"/>
        <v>3.9669090000000002</v>
      </c>
      <c r="AV109">
        <f t="shared" si="141"/>
        <v>3.2199089999999999</v>
      </c>
      <c r="AZ109" t="str">
        <f t="shared" si="97"/>
        <v/>
      </c>
      <c r="BA109" t="str">
        <f t="shared" si="98"/>
        <v/>
      </c>
      <c r="BB109" t="str">
        <f t="shared" si="99"/>
        <v/>
      </c>
      <c r="BC109" t="str">
        <f t="shared" si="100"/>
        <v/>
      </c>
      <c r="BD109" t="str">
        <f t="shared" si="101"/>
        <v/>
      </c>
      <c r="BE109">
        <f t="shared" si="102"/>
        <v>1.261833</v>
      </c>
      <c r="BF109" t="str">
        <f t="shared" si="103"/>
        <v/>
      </c>
      <c r="BG109" t="str">
        <f t="shared" si="104"/>
        <v/>
      </c>
      <c r="BJ109" t="str">
        <f t="shared" si="105"/>
        <v/>
      </c>
      <c r="BK109" t="str">
        <f t="shared" si="106"/>
        <v/>
      </c>
      <c r="BL109" t="str">
        <f t="shared" si="107"/>
        <v/>
      </c>
      <c r="BM109" t="str">
        <f t="shared" si="108"/>
        <v/>
      </c>
      <c r="BN109" t="str">
        <f t="shared" si="109"/>
        <v/>
      </c>
      <c r="BO109">
        <f t="shared" si="110"/>
        <v>6.6535616274329987</v>
      </c>
      <c r="BP109" t="str">
        <f t="shared" si="111"/>
        <v/>
      </c>
      <c r="BQ109" t="str">
        <f t="shared" si="112"/>
        <v/>
      </c>
      <c r="BT109">
        <f t="shared" si="113"/>
        <v>0</v>
      </c>
      <c r="BU109">
        <f t="shared" si="114"/>
        <v>0</v>
      </c>
      <c r="BV109">
        <f t="shared" si="115"/>
        <v>0</v>
      </c>
      <c r="BW109">
        <f t="shared" si="116"/>
        <v>0</v>
      </c>
      <c r="BX109">
        <f t="shared" si="117"/>
        <v>0</v>
      </c>
      <c r="BY109">
        <f t="shared" si="118"/>
        <v>4.1807420499672704E-2</v>
      </c>
      <c r="BZ109">
        <f t="shared" si="119"/>
        <v>0</v>
      </c>
      <c r="CA109">
        <f t="shared" si="120"/>
        <v>0</v>
      </c>
      <c r="CD109">
        <f t="shared" si="82"/>
        <v>0</v>
      </c>
      <c r="CE109">
        <f t="shared" si="82"/>
        <v>0</v>
      </c>
      <c r="CF109">
        <f t="shared" si="78"/>
        <v>0</v>
      </c>
      <c r="CG109">
        <f t="shared" si="78"/>
        <v>0</v>
      </c>
      <c r="CH109" t="str">
        <f t="shared" si="78"/>
        <v/>
      </c>
      <c r="CI109">
        <f t="shared" si="78"/>
        <v>4.1807420499672704E-2</v>
      </c>
      <c r="CJ109">
        <f t="shared" si="78"/>
        <v>0</v>
      </c>
      <c r="CM109" t="str">
        <f t="shared" si="121"/>
        <v/>
      </c>
      <c r="CN109" t="str">
        <f t="shared" si="121"/>
        <v/>
      </c>
      <c r="CO109" t="str">
        <f t="shared" si="121"/>
        <v/>
      </c>
      <c r="CP109" t="str">
        <f t="shared" si="121"/>
        <v/>
      </c>
      <c r="CQ109" t="str">
        <f t="shared" si="121"/>
        <v/>
      </c>
      <c r="CR109">
        <f t="shared" si="121"/>
        <v>6.6535616274329987</v>
      </c>
      <c r="CS109" t="str">
        <f t="shared" si="121"/>
        <v/>
      </c>
      <c r="CV109" t="str">
        <f t="shared" si="83"/>
        <v/>
      </c>
      <c r="CW109" t="str">
        <f t="shared" si="83"/>
        <v/>
      </c>
      <c r="CX109" t="str">
        <f t="shared" si="79"/>
        <v/>
      </c>
      <c r="CY109" t="str">
        <f t="shared" si="79"/>
        <v/>
      </c>
      <c r="CZ109" t="str">
        <f t="shared" si="79"/>
        <v/>
      </c>
      <c r="DA109">
        <f t="shared" si="79"/>
        <v>6.6535616274329987</v>
      </c>
      <c r="DB109" t="str">
        <f t="shared" si="79"/>
        <v/>
      </c>
      <c r="DD109">
        <f t="shared" si="122"/>
        <v>6.6535616274329987</v>
      </c>
      <c r="DJ109" t="str">
        <f t="shared" si="123"/>
        <v/>
      </c>
      <c r="DK109" t="str">
        <f t="shared" si="124"/>
        <v/>
      </c>
      <c r="DL109" t="str">
        <f t="shared" si="125"/>
        <v/>
      </c>
      <c r="DM109" t="str">
        <f t="shared" si="126"/>
        <v/>
      </c>
      <c r="DN109" t="str">
        <f t="shared" si="127"/>
        <v/>
      </c>
      <c r="DO109">
        <f t="shared" si="128"/>
        <v>0.16391107149018452</v>
      </c>
      <c r="DP109" t="str">
        <f t="shared" si="129"/>
        <v/>
      </c>
      <c r="DQ109" t="str">
        <f t="shared" si="130"/>
        <v/>
      </c>
      <c r="DR109" t="str">
        <f t="shared" si="131"/>
        <v/>
      </c>
      <c r="DV109" t="str">
        <f t="shared" si="84"/>
        <v/>
      </c>
      <c r="DW109" t="str">
        <f t="shared" si="84"/>
        <v/>
      </c>
      <c r="DX109" t="str">
        <f t="shared" si="80"/>
        <v/>
      </c>
      <c r="DY109" t="str">
        <f t="shared" si="80"/>
        <v/>
      </c>
      <c r="DZ109" t="str">
        <f t="shared" si="80"/>
        <v/>
      </c>
      <c r="EA109">
        <f t="shared" si="80"/>
        <v>0.16391107149018452</v>
      </c>
      <c r="EB109" t="str">
        <f t="shared" si="80"/>
        <v/>
      </c>
      <c r="EF109" t="str">
        <f t="shared" si="85"/>
        <v/>
      </c>
      <c r="EG109" t="str">
        <f t="shared" si="85"/>
        <v/>
      </c>
      <c r="EH109" t="str">
        <f t="shared" si="81"/>
        <v/>
      </c>
      <c r="EI109" t="str">
        <f t="shared" si="81"/>
        <v/>
      </c>
      <c r="EJ109" t="str">
        <f t="shared" si="81"/>
        <v/>
      </c>
      <c r="EK109">
        <f t="shared" si="81"/>
        <v>0.16391107149018452</v>
      </c>
      <c r="EL109" t="str">
        <f t="shared" si="81"/>
        <v/>
      </c>
      <c r="EN109">
        <f t="shared" si="142"/>
        <v>0.16391107149018452</v>
      </c>
      <c r="EP109">
        <f t="shared" si="132"/>
        <v>6.703355174553046</v>
      </c>
      <c r="EQ109">
        <f t="shared" si="133"/>
        <v>6.7168259601132805</v>
      </c>
      <c r="ER109">
        <f t="shared" si="134"/>
        <v>6.685811343744585</v>
      </c>
      <c r="ES109">
        <v>0.30378391567667418</v>
      </c>
      <c r="ET109">
        <v>0.38596741577685278</v>
      </c>
      <c r="EU109">
        <v>0.19675129946006786</v>
      </c>
      <c r="EW109">
        <f t="shared" ca="1" si="135"/>
        <v>-0.92200942113072892</v>
      </c>
      <c r="EX109">
        <f t="shared" ca="1" si="135"/>
        <v>0.8728396833977341</v>
      </c>
      <c r="EY109">
        <f t="shared" ca="1" si="135"/>
        <v>-0.85625483915570977</v>
      </c>
      <c r="EZ109">
        <f t="shared" ca="1" si="143"/>
        <v>1</v>
      </c>
      <c r="FA109">
        <f t="shared" ca="1" si="143"/>
        <v>2</v>
      </c>
      <c r="FB109">
        <f t="shared" ca="1" si="143"/>
        <v>1</v>
      </c>
    </row>
    <row r="110" spans="1:158">
      <c r="A110">
        <v>90</v>
      </c>
      <c r="B110">
        <f t="shared" si="136"/>
        <v>25.1796875</v>
      </c>
      <c r="C110" s="5">
        <f t="shared" si="137"/>
        <v>0.12092937964470721</v>
      </c>
      <c r="D110">
        <f t="shared" si="138"/>
        <v>6.8576410593152453</v>
      </c>
      <c r="E110">
        <f t="shared" si="139"/>
        <v>0.1138628562964963</v>
      </c>
      <c r="H110">
        <v>0</v>
      </c>
      <c r="I110" s="5">
        <v>1.8582999999999999E-2</v>
      </c>
      <c r="J110">
        <v>0</v>
      </c>
      <c r="K110" s="5">
        <v>6.0654450000000004</v>
      </c>
      <c r="L110">
        <v>0</v>
      </c>
      <c r="M110" s="5">
        <v>1.270113</v>
      </c>
      <c r="N110">
        <v>0</v>
      </c>
      <c r="O110" s="5">
        <v>8.4574149999999992</v>
      </c>
      <c r="P110">
        <v>0</v>
      </c>
      <c r="Q110" s="5">
        <v>1.925864</v>
      </c>
      <c r="R110">
        <v>0</v>
      </c>
      <c r="S110" s="5"/>
      <c r="T110">
        <v>0</v>
      </c>
      <c r="U110" s="5">
        <v>1.270113</v>
      </c>
      <c r="V110">
        <v>0</v>
      </c>
      <c r="W110" s="5">
        <v>3.5673509999999999</v>
      </c>
      <c r="X110">
        <v>0</v>
      </c>
      <c r="Y110" s="5">
        <v>2.61077</v>
      </c>
      <c r="Z110">
        <v>0</v>
      </c>
      <c r="AA110">
        <v>0</v>
      </c>
      <c r="AB110">
        <v>7.0991</v>
      </c>
      <c r="AC110">
        <v>0</v>
      </c>
      <c r="AD110">
        <v>3.9796999999999998</v>
      </c>
      <c r="AE110">
        <v>0</v>
      </c>
      <c r="AF110">
        <v>3.2249099999999999</v>
      </c>
      <c r="AG110">
        <v>0</v>
      </c>
      <c r="AJ110">
        <f t="shared" si="86"/>
        <v>-1.8582999999999999E-2</v>
      </c>
      <c r="AK110">
        <f t="shared" si="87"/>
        <v>6.0468620000000008</v>
      </c>
      <c r="AL110">
        <f t="shared" si="88"/>
        <v>1.25153</v>
      </c>
      <c r="AM110">
        <f t="shared" si="89"/>
        <v>8.4388319999999997</v>
      </c>
      <c r="AN110">
        <f t="shared" si="90"/>
        <v>1.907281</v>
      </c>
      <c r="AO110" t="str">
        <f t="shared" si="91"/>
        <v/>
      </c>
      <c r="AP110">
        <f t="shared" si="92"/>
        <v>1.25153</v>
      </c>
      <c r="AQ110">
        <f t="shared" si="93"/>
        <v>3.5487679999999999</v>
      </c>
      <c r="AR110">
        <f t="shared" si="94"/>
        <v>2.592187</v>
      </c>
      <c r="AS110">
        <f t="shared" si="95"/>
        <v>-1.8582999999999999E-2</v>
      </c>
      <c r="AT110">
        <f t="shared" si="96"/>
        <v>7.0805170000000004</v>
      </c>
      <c r="AU110">
        <f t="shared" si="140"/>
        <v>3.9611169999999998</v>
      </c>
      <c r="AV110">
        <f t="shared" si="141"/>
        <v>3.2063269999999999</v>
      </c>
      <c r="AZ110" t="str">
        <f t="shared" si="97"/>
        <v/>
      </c>
      <c r="BA110" t="str">
        <f t="shared" si="98"/>
        <v/>
      </c>
      <c r="BB110" t="str">
        <f t="shared" si="99"/>
        <v/>
      </c>
      <c r="BC110" t="str">
        <f t="shared" si="100"/>
        <v/>
      </c>
      <c r="BD110" t="str">
        <f t="shared" si="101"/>
        <v/>
      </c>
      <c r="BE110">
        <f t="shared" si="102"/>
        <v>1.25153</v>
      </c>
      <c r="BF110" t="str">
        <f t="shared" si="103"/>
        <v/>
      </c>
      <c r="BG110" t="str">
        <f t="shared" si="104"/>
        <v/>
      </c>
      <c r="BJ110" t="str">
        <f t="shared" si="105"/>
        <v/>
      </c>
      <c r="BK110" t="str">
        <f t="shared" si="106"/>
        <v/>
      </c>
      <c r="BL110" t="str">
        <f t="shared" si="107"/>
        <v/>
      </c>
      <c r="BM110" t="str">
        <f t="shared" si="108"/>
        <v/>
      </c>
      <c r="BN110" t="str">
        <f t="shared" si="109"/>
        <v/>
      </c>
      <c r="BO110">
        <f t="shared" si="110"/>
        <v>6.8576410593152453</v>
      </c>
      <c r="BP110" t="str">
        <f t="shared" si="111"/>
        <v/>
      </c>
      <c r="BQ110" t="str">
        <f t="shared" si="112"/>
        <v/>
      </c>
      <c r="BT110">
        <f t="shared" si="113"/>
        <v>0</v>
      </c>
      <c r="BU110">
        <f t="shared" si="114"/>
        <v>0</v>
      </c>
      <c r="BV110">
        <f t="shared" si="115"/>
        <v>0</v>
      </c>
      <c r="BW110">
        <f t="shared" si="116"/>
        <v>0</v>
      </c>
      <c r="BX110">
        <f t="shared" si="117"/>
        <v>0</v>
      </c>
      <c r="BY110">
        <f t="shared" si="118"/>
        <v>5.9854750276798742E-2</v>
      </c>
      <c r="BZ110">
        <f t="shared" si="119"/>
        <v>0</v>
      </c>
      <c r="CA110">
        <f t="shared" si="120"/>
        <v>0</v>
      </c>
      <c r="CD110">
        <f t="shared" si="82"/>
        <v>0</v>
      </c>
      <c r="CE110">
        <f t="shared" si="82"/>
        <v>0</v>
      </c>
      <c r="CF110">
        <f t="shared" si="78"/>
        <v>0</v>
      </c>
      <c r="CG110">
        <f t="shared" si="78"/>
        <v>0</v>
      </c>
      <c r="CH110" t="str">
        <f t="shared" si="78"/>
        <v/>
      </c>
      <c r="CI110">
        <f t="shared" si="78"/>
        <v>5.9854750276798742E-2</v>
      </c>
      <c r="CJ110">
        <f t="shared" si="78"/>
        <v>0</v>
      </c>
      <c r="CM110" t="str">
        <f t="shared" si="121"/>
        <v/>
      </c>
      <c r="CN110" t="str">
        <f t="shared" si="121"/>
        <v/>
      </c>
      <c r="CO110" t="str">
        <f t="shared" si="121"/>
        <v/>
      </c>
      <c r="CP110" t="str">
        <f t="shared" si="121"/>
        <v/>
      </c>
      <c r="CQ110" t="str">
        <f t="shared" si="121"/>
        <v/>
      </c>
      <c r="CR110">
        <f t="shared" si="121"/>
        <v>6.8576410593152453</v>
      </c>
      <c r="CS110" t="str">
        <f t="shared" si="121"/>
        <v/>
      </c>
      <c r="CV110" t="str">
        <f t="shared" si="83"/>
        <v/>
      </c>
      <c r="CW110" t="str">
        <f t="shared" si="83"/>
        <v/>
      </c>
      <c r="CX110" t="str">
        <f t="shared" si="79"/>
        <v/>
      </c>
      <c r="CY110" t="str">
        <f t="shared" si="79"/>
        <v/>
      </c>
      <c r="CZ110" t="str">
        <f t="shared" si="79"/>
        <v/>
      </c>
      <c r="DA110">
        <f t="shared" si="79"/>
        <v>6.8576410593152453</v>
      </c>
      <c r="DB110" t="str">
        <f t="shared" si="79"/>
        <v/>
      </c>
      <c r="DD110">
        <f t="shared" si="122"/>
        <v>6.8576410593152453</v>
      </c>
      <c r="DJ110" t="str">
        <f t="shared" si="123"/>
        <v/>
      </c>
      <c r="DK110" t="str">
        <f t="shared" si="124"/>
        <v/>
      </c>
      <c r="DL110" t="str">
        <f t="shared" si="125"/>
        <v/>
      </c>
      <c r="DM110" t="str">
        <f t="shared" si="126"/>
        <v/>
      </c>
      <c r="DN110" t="str">
        <f t="shared" si="127"/>
        <v/>
      </c>
      <c r="DO110">
        <f t="shared" si="128"/>
        <v>0.1138628562964963</v>
      </c>
      <c r="DP110" t="str">
        <f t="shared" si="129"/>
        <v/>
      </c>
      <c r="DQ110" t="str">
        <f t="shared" si="130"/>
        <v/>
      </c>
      <c r="DR110" t="str">
        <f t="shared" si="131"/>
        <v/>
      </c>
      <c r="DV110" t="str">
        <f t="shared" si="84"/>
        <v/>
      </c>
      <c r="DW110" t="str">
        <f t="shared" si="84"/>
        <v/>
      </c>
      <c r="DX110" t="str">
        <f t="shared" si="80"/>
        <v/>
      </c>
      <c r="DY110" t="str">
        <f t="shared" si="80"/>
        <v/>
      </c>
      <c r="DZ110" t="str">
        <f t="shared" si="80"/>
        <v/>
      </c>
      <c r="EA110">
        <f t="shared" si="80"/>
        <v>0.1138628562964963</v>
      </c>
      <c r="EB110" t="str">
        <f t="shared" si="80"/>
        <v/>
      </c>
      <c r="EF110" t="str">
        <f t="shared" si="85"/>
        <v/>
      </c>
      <c r="EG110" t="str">
        <f t="shared" si="85"/>
        <v/>
      </c>
      <c r="EH110" t="str">
        <f t="shared" si="81"/>
        <v/>
      </c>
      <c r="EI110" t="str">
        <f t="shared" si="81"/>
        <v/>
      </c>
      <c r="EJ110" t="str">
        <f t="shared" si="81"/>
        <v/>
      </c>
      <c r="EK110">
        <f t="shared" si="81"/>
        <v>0.1138628562964963</v>
      </c>
      <c r="EL110" t="str">
        <f t="shared" si="81"/>
        <v/>
      </c>
      <c r="EN110">
        <f t="shared" si="142"/>
        <v>0.1138628562964963</v>
      </c>
      <c r="EP110">
        <f t="shared" si="132"/>
        <v>6.9349316435019821</v>
      </c>
      <c r="EQ110">
        <f t="shared" si="133"/>
        <v>6.7717353942199692</v>
      </c>
      <c r="ER110">
        <f t="shared" si="134"/>
        <v>6.9672459022398154</v>
      </c>
      <c r="ES110">
        <v>0.67880419217197752</v>
      </c>
      <c r="ET110">
        <v>-0.75446609974002121</v>
      </c>
      <c r="EU110">
        <v>0.96260401758376568</v>
      </c>
      <c r="EW110">
        <f t="shared" ca="1" si="135"/>
        <v>-0.47495839243593263</v>
      </c>
      <c r="EX110">
        <f t="shared" ca="1" si="135"/>
        <v>0.94933941461918947</v>
      </c>
      <c r="EY110">
        <f t="shared" ca="1" si="135"/>
        <v>-0.86164752278209744</v>
      </c>
      <c r="EZ110">
        <f t="shared" ca="1" si="143"/>
        <v>1</v>
      </c>
      <c r="FA110">
        <f t="shared" ca="1" si="143"/>
        <v>2</v>
      </c>
      <c r="FB110">
        <f t="shared" ca="1" si="143"/>
        <v>1</v>
      </c>
    </row>
    <row r="111" spans="1:158">
      <c r="A111">
        <v>91</v>
      </c>
      <c r="B111">
        <f t="shared" si="136"/>
        <v>25.3828125</v>
      </c>
      <c r="C111" s="5">
        <f t="shared" si="137"/>
        <v>0.12092937964470721</v>
      </c>
      <c r="D111">
        <f t="shared" si="138"/>
        <v>7.1948409332119887</v>
      </c>
      <c r="E111">
        <f t="shared" si="139"/>
        <v>7.1888390829454613E-2</v>
      </c>
      <c r="H111" s="1">
        <v>0</v>
      </c>
      <c r="I111" s="5">
        <v>1.8785E-2</v>
      </c>
      <c r="J111">
        <v>0</v>
      </c>
      <c r="K111" s="5">
        <v>6.0669890000000004</v>
      </c>
      <c r="L111">
        <v>0</v>
      </c>
      <c r="M111" s="5">
        <v>1.244218</v>
      </c>
      <c r="N111">
        <v>0</v>
      </c>
      <c r="O111" s="5">
        <v>8.4601240000000004</v>
      </c>
      <c r="P111">
        <v>0</v>
      </c>
      <c r="Q111" s="5">
        <v>1.926045</v>
      </c>
      <c r="R111">
        <v>0</v>
      </c>
      <c r="S111" s="5"/>
      <c r="T111">
        <v>0</v>
      </c>
      <c r="U111" s="5">
        <v>1.244218</v>
      </c>
      <c r="V111">
        <v>0</v>
      </c>
      <c r="W111" s="5">
        <v>3.5680879999999999</v>
      </c>
      <c r="X111">
        <v>0</v>
      </c>
      <c r="Y111" s="5">
        <v>2.6114199999999999</v>
      </c>
      <c r="Z111">
        <v>0</v>
      </c>
      <c r="AA111">
        <v>0</v>
      </c>
      <c r="AB111">
        <v>7.0757000000000003</v>
      </c>
      <c r="AC111">
        <v>0</v>
      </c>
      <c r="AD111">
        <v>3.9770599999999998</v>
      </c>
      <c r="AE111">
        <v>0</v>
      </c>
      <c r="AF111">
        <v>3.2152599999999998</v>
      </c>
      <c r="AG111">
        <v>0</v>
      </c>
      <c r="AJ111">
        <f t="shared" si="86"/>
        <v>-1.8785E-2</v>
      </c>
      <c r="AK111">
        <f t="shared" si="87"/>
        <v>6.0482040000000001</v>
      </c>
      <c r="AL111">
        <f t="shared" si="88"/>
        <v>1.225433</v>
      </c>
      <c r="AM111">
        <f t="shared" si="89"/>
        <v>8.441339000000001</v>
      </c>
      <c r="AN111">
        <f t="shared" si="90"/>
        <v>1.90726</v>
      </c>
      <c r="AO111" t="str">
        <f t="shared" si="91"/>
        <v/>
      </c>
      <c r="AP111">
        <f t="shared" si="92"/>
        <v>1.225433</v>
      </c>
      <c r="AQ111">
        <f t="shared" si="93"/>
        <v>3.5493030000000001</v>
      </c>
      <c r="AR111">
        <f t="shared" si="94"/>
        <v>2.592635</v>
      </c>
      <c r="AS111">
        <f t="shared" si="95"/>
        <v>-1.8785E-2</v>
      </c>
      <c r="AT111">
        <f t="shared" si="96"/>
        <v>7.056915</v>
      </c>
      <c r="AU111">
        <f t="shared" si="140"/>
        <v>3.958275</v>
      </c>
      <c r="AV111">
        <f t="shared" si="141"/>
        <v>3.196475</v>
      </c>
      <c r="AZ111" t="str">
        <f t="shared" si="97"/>
        <v/>
      </c>
      <c r="BA111" t="str">
        <f t="shared" si="98"/>
        <v/>
      </c>
      <c r="BB111" t="str">
        <f t="shared" si="99"/>
        <v/>
      </c>
      <c r="BC111" t="str">
        <f t="shared" si="100"/>
        <v/>
      </c>
      <c r="BD111" t="str">
        <f t="shared" si="101"/>
        <v/>
      </c>
      <c r="BE111">
        <f t="shared" si="102"/>
        <v>1.225433</v>
      </c>
      <c r="BF111" t="str">
        <f t="shared" si="103"/>
        <v/>
      </c>
      <c r="BG111" t="str">
        <f t="shared" si="104"/>
        <v/>
      </c>
      <c r="BJ111" t="str">
        <f t="shared" si="105"/>
        <v/>
      </c>
      <c r="BK111" t="str">
        <f t="shared" si="106"/>
        <v/>
      </c>
      <c r="BL111" t="str">
        <f t="shared" si="107"/>
        <v/>
      </c>
      <c r="BM111" t="str">
        <f t="shared" si="108"/>
        <v/>
      </c>
      <c r="BN111" t="str">
        <f t="shared" si="109"/>
        <v/>
      </c>
      <c r="BO111">
        <f t="shared" si="110"/>
        <v>7.1948409332119887</v>
      </c>
      <c r="BP111" t="str">
        <f t="shared" si="111"/>
        <v/>
      </c>
      <c r="BQ111" t="str">
        <f t="shared" si="112"/>
        <v/>
      </c>
      <c r="BT111">
        <f t="shared" si="113"/>
        <v>0</v>
      </c>
      <c r="BU111">
        <f t="shared" si="114"/>
        <v>0</v>
      </c>
      <c r="BV111">
        <f t="shared" si="115"/>
        <v>0</v>
      </c>
      <c r="BW111">
        <f t="shared" si="116"/>
        <v>0</v>
      </c>
      <c r="BX111">
        <f t="shared" si="117"/>
        <v>0</v>
      </c>
      <c r="BY111">
        <f t="shared" si="118"/>
        <v>9.5191593172785388E-2</v>
      </c>
      <c r="BZ111">
        <f t="shared" si="119"/>
        <v>0</v>
      </c>
      <c r="CA111">
        <f t="shared" si="120"/>
        <v>0</v>
      </c>
      <c r="CD111">
        <f t="shared" si="82"/>
        <v>0</v>
      </c>
      <c r="CE111">
        <f t="shared" si="82"/>
        <v>0</v>
      </c>
      <c r="CF111">
        <f t="shared" si="78"/>
        <v>0</v>
      </c>
      <c r="CG111">
        <f t="shared" si="78"/>
        <v>0</v>
      </c>
      <c r="CH111" t="str">
        <f t="shared" si="78"/>
        <v/>
      </c>
      <c r="CI111">
        <f t="shared" si="78"/>
        <v>9.5191593172785388E-2</v>
      </c>
      <c r="CJ111">
        <f t="shared" si="78"/>
        <v>0</v>
      </c>
      <c r="CM111" t="str">
        <f t="shared" si="121"/>
        <v/>
      </c>
      <c r="CN111" t="str">
        <f t="shared" si="121"/>
        <v/>
      </c>
      <c r="CO111" t="str">
        <f t="shared" si="121"/>
        <v/>
      </c>
      <c r="CP111" t="str">
        <f t="shared" si="121"/>
        <v/>
      </c>
      <c r="CQ111" t="str">
        <f t="shared" si="121"/>
        <v/>
      </c>
      <c r="CR111">
        <f t="shared" si="121"/>
        <v>7.1948409332119887</v>
      </c>
      <c r="CS111" t="str">
        <f t="shared" si="121"/>
        <v/>
      </c>
      <c r="CV111" t="str">
        <f t="shared" si="83"/>
        <v/>
      </c>
      <c r="CW111" t="str">
        <f t="shared" si="83"/>
        <v/>
      </c>
      <c r="CX111" t="str">
        <f t="shared" si="79"/>
        <v/>
      </c>
      <c r="CY111" t="str">
        <f t="shared" si="79"/>
        <v/>
      </c>
      <c r="CZ111" t="str">
        <f t="shared" si="79"/>
        <v/>
      </c>
      <c r="DA111">
        <f t="shared" si="79"/>
        <v>7.1948409332119887</v>
      </c>
      <c r="DB111" t="str">
        <f t="shared" si="79"/>
        <v/>
      </c>
      <c r="DD111">
        <f t="shared" si="122"/>
        <v>7.1948409332119887</v>
      </c>
      <c r="DJ111" t="str">
        <f t="shared" si="123"/>
        <v/>
      </c>
      <c r="DK111" t="str">
        <f t="shared" si="124"/>
        <v/>
      </c>
      <c r="DL111" t="str">
        <f t="shared" si="125"/>
        <v/>
      </c>
      <c r="DM111" t="str">
        <f t="shared" si="126"/>
        <v/>
      </c>
      <c r="DN111" t="str">
        <f t="shared" si="127"/>
        <v/>
      </c>
      <c r="DO111">
        <f t="shared" si="128"/>
        <v>7.1888390829454613E-2</v>
      </c>
      <c r="DP111" t="str">
        <f t="shared" si="129"/>
        <v/>
      </c>
      <c r="DQ111" t="str">
        <f t="shared" si="130"/>
        <v/>
      </c>
      <c r="DR111" t="str">
        <f t="shared" si="131"/>
        <v/>
      </c>
      <c r="DV111" t="str">
        <f t="shared" si="84"/>
        <v/>
      </c>
      <c r="DW111" t="str">
        <f t="shared" si="84"/>
        <v/>
      </c>
      <c r="DX111" t="str">
        <f t="shared" si="80"/>
        <v/>
      </c>
      <c r="DY111" t="str">
        <f t="shared" si="80"/>
        <v/>
      </c>
      <c r="DZ111" t="str">
        <f t="shared" si="80"/>
        <v/>
      </c>
      <c r="EA111">
        <f t="shared" si="80"/>
        <v>7.1888390829454613E-2</v>
      </c>
      <c r="EB111" t="str">
        <f t="shared" si="80"/>
        <v/>
      </c>
      <c r="EF111" t="str">
        <f t="shared" si="85"/>
        <v/>
      </c>
      <c r="EG111" t="str">
        <f t="shared" si="85"/>
        <v/>
      </c>
      <c r="EH111" t="str">
        <f t="shared" si="81"/>
        <v/>
      </c>
      <c r="EI111" t="str">
        <f t="shared" si="81"/>
        <v/>
      </c>
      <c r="EJ111" t="str">
        <f t="shared" si="81"/>
        <v/>
      </c>
      <c r="EK111">
        <f t="shared" si="81"/>
        <v>7.1888390829454613E-2</v>
      </c>
      <c r="EL111" t="str">
        <f t="shared" si="81"/>
        <v/>
      </c>
      <c r="EN111">
        <f t="shared" si="142"/>
        <v>7.1888390829454613E-2</v>
      </c>
      <c r="EP111">
        <f t="shared" si="132"/>
        <v>7.1432534390989115</v>
      </c>
      <c r="EQ111">
        <f t="shared" si="133"/>
        <v>7.2297713150198728</v>
      </c>
      <c r="ER111">
        <f t="shared" si="134"/>
        <v>7.2036146138684867</v>
      </c>
      <c r="ES111">
        <v>-0.71760535349110643</v>
      </c>
      <c r="ET111">
        <v>0.48589739462595216</v>
      </c>
      <c r="EU111">
        <v>0.12204586241625648</v>
      </c>
      <c r="EW111">
        <f t="shared" ca="1" si="135"/>
        <v>-0.13206810387564683</v>
      </c>
      <c r="EX111">
        <f t="shared" ca="1" si="135"/>
        <v>-0.85445581953370509</v>
      </c>
      <c r="EY111">
        <f t="shared" ca="1" si="135"/>
        <v>-0.42637064213877751</v>
      </c>
      <c r="EZ111">
        <f t="shared" ca="1" si="143"/>
        <v>1</v>
      </c>
      <c r="FA111">
        <f t="shared" ca="1" si="143"/>
        <v>1</v>
      </c>
      <c r="FB111">
        <f t="shared" ca="1" si="143"/>
        <v>1</v>
      </c>
    </row>
    <row r="112" spans="1:158">
      <c r="A112">
        <v>92</v>
      </c>
      <c r="B112">
        <f t="shared" si="136"/>
        <v>25.5859375</v>
      </c>
      <c r="C112" s="5">
        <f t="shared" si="137"/>
        <v>0.12092937964470721</v>
      </c>
      <c r="D112">
        <f t="shared" si="138"/>
        <v>7.2582277750391517</v>
      </c>
      <c r="E112">
        <f t="shared" si="139"/>
        <v>5.6036708042636607E-2</v>
      </c>
      <c r="H112">
        <v>0</v>
      </c>
      <c r="I112" s="5">
        <v>1.8328000000000001E-2</v>
      </c>
      <c r="J112">
        <v>0</v>
      </c>
      <c r="K112" s="5">
        <v>6.0686799999999996</v>
      </c>
      <c r="L112">
        <v>0</v>
      </c>
      <c r="M112" s="5">
        <v>1.2283459999999999</v>
      </c>
      <c r="N112">
        <v>0</v>
      </c>
      <c r="O112" s="5">
        <v>8.4624500000000005</v>
      </c>
      <c r="P112">
        <v>0</v>
      </c>
      <c r="Q112" s="5">
        <v>1.9259520000000001</v>
      </c>
      <c r="R112">
        <v>0</v>
      </c>
      <c r="S112" s="5">
        <v>2.55667</v>
      </c>
      <c r="T112">
        <v>0</v>
      </c>
      <c r="U112" s="5">
        <v>1.2283459999999999</v>
      </c>
      <c r="V112">
        <v>0</v>
      </c>
      <c r="W112" s="5">
        <v>3.5680809999999998</v>
      </c>
      <c r="X112">
        <v>0</v>
      </c>
      <c r="Y112" s="5">
        <v>2.6121400000000001</v>
      </c>
      <c r="Z112">
        <v>0</v>
      </c>
      <c r="AA112">
        <v>0</v>
      </c>
      <c r="AB112">
        <v>7.0598799999999997</v>
      </c>
      <c r="AC112">
        <v>0</v>
      </c>
      <c r="AD112">
        <v>3.9724200000000001</v>
      </c>
      <c r="AE112">
        <v>0</v>
      </c>
      <c r="AF112">
        <v>3.2084299999999999</v>
      </c>
      <c r="AG112">
        <v>0</v>
      </c>
      <c r="AJ112">
        <f t="shared" si="86"/>
        <v>-1.8328000000000001E-2</v>
      </c>
      <c r="AK112">
        <f t="shared" si="87"/>
        <v>6.0503519999999993</v>
      </c>
      <c r="AL112">
        <f t="shared" si="88"/>
        <v>1.210018</v>
      </c>
      <c r="AM112">
        <f t="shared" si="89"/>
        <v>8.4441220000000001</v>
      </c>
      <c r="AN112">
        <f t="shared" si="90"/>
        <v>1.9076240000000002</v>
      </c>
      <c r="AO112">
        <f t="shared" si="91"/>
        <v>2.5383420000000001</v>
      </c>
      <c r="AP112">
        <f t="shared" si="92"/>
        <v>1.210018</v>
      </c>
      <c r="AQ112">
        <f t="shared" si="93"/>
        <v>3.5497529999999999</v>
      </c>
      <c r="AR112">
        <f t="shared" si="94"/>
        <v>2.5938120000000002</v>
      </c>
      <c r="AS112">
        <f t="shared" si="95"/>
        <v>-1.8328000000000001E-2</v>
      </c>
      <c r="AT112">
        <f t="shared" si="96"/>
        <v>7.0415519999999994</v>
      </c>
      <c r="AU112">
        <f t="shared" si="140"/>
        <v>3.9540920000000002</v>
      </c>
      <c r="AV112">
        <f t="shared" si="141"/>
        <v>3.190102</v>
      </c>
      <c r="AZ112" t="str">
        <f t="shared" si="97"/>
        <v/>
      </c>
      <c r="BA112" t="str">
        <f t="shared" si="98"/>
        <v/>
      </c>
      <c r="BB112" t="str">
        <f t="shared" si="99"/>
        <v/>
      </c>
      <c r="BC112" t="str">
        <f t="shared" si="100"/>
        <v/>
      </c>
      <c r="BD112">
        <f t="shared" si="101"/>
        <v>2.5383420000000001</v>
      </c>
      <c r="BE112">
        <f t="shared" si="102"/>
        <v>1.210018</v>
      </c>
      <c r="BF112" t="str">
        <f t="shared" si="103"/>
        <v/>
      </c>
      <c r="BG112" t="str">
        <f t="shared" si="104"/>
        <v/>
      </c>
      <c r="BJ112" t="str">
        <f t="shared" si="105"/>
        <v/>
      </c>
      <c r="BK112" t="str">
        <f t="shared" si="106"/>
        <v/>
      </c>
      <c r="BL112" t="str">
        <f t="shared" si="107"/>
        <v/>
      </c>
      <c r="BM112" t="str">
        <f t="shared" si="108"/>
        <v/>
      </c>
      <c r="BN112">
        <f t="shared" si="109"/>
        <v>7.1834978157296172</v>
      </c>
      <c r="BO112">
        <f t="shared" si="110"/>
        <v>7.3453666465094178</v>
      </c>
      <c r="BP112" t="str">
        <f t="shared" si="111"/>
        <v/>
      </c>
      <c r="BQ112" t="str">
        <f t="shared" si="112"/>
        <v/>
      </c>
      <c r="BT112">
        <f t="shared" si="113"/>
        <v>0</v>
      </c>
      <c r="BU112">
        <f t="shared" si="114"/>
        <v>0</v>
      </c>
      <c r="BV112">
        <f t="shared" si="115"/>
        <v>0</v>
      </c>
      <c r="BW112">
        <f t="shared" si="116"/>
        <v>0</v>
      </c>
      <c r="BX112">
        <f t="shared" si="117"/>
        <v>0.12718647818200357</v>
      </c>
      <c r="BY112">
        <f t="shared" si="118"/>
        <v>0.10907463200860272</v>
      </c>
      <c r="BZ112">
        <f t="shared" si="119"/>
        <v>0</v>
      </c>
      <c r="CA112">
        <f t="shared" si="120"/>
        <v>0</v>
      </c>
      <c r="CD112">
        <f t="shared" si="82"/>
        <v>0</v>
      </c>
      <c r="CE112">
        <f t="shared" si="82"/>
        <v>0</v>
      </c>
      <c r="CF112">
        <f t="shared" si="78"/>
        <v>0</v>
      </c>
      <c r="CG112">
        <f t="shared" si="78"/>
        <v>0.12718647818200357</v>
      </c>
      <c r="CH112">
        <f t="shared" si="78"/>
        <v>0.2362611101906063</v>
      </c>
      <c r="CI112">
        <f t="shared" si="78"/>
        <v>0.10907463200860272</v>
      </c>
      <c r="CJ112">
        <f t="shared" si="78"/>
        <v>0</v>
      </c>
      <c r="CM112" t="str">
        <f t="shared" si="121"/>
        <v/>
      </c>
      <c r="CN112" t="str">
        <f t="shared" si="121"/>
        <v/>
      </c>
      <c r="CO112" t="str">
        <f t="shared" si="121"/>
        <v/>
      </c>
      <c r="CP112">
        <f t="shared" si="121"/>
        <v>7.1834978157296172</v>
      </c>
      <c r="CQ112">
        <f t="shared" si="121"/>
        <v>7.2582277750391517</v>
      </c>
      <c r="CR112">
        <f t="shared" si="121"/>
        <v>7.3453666465094178</v>
      </c>
      <c r="CS112" t="str">
        <f t="shared" si="121"/>
        <v/>
      </c>
      <c r="CV112" t="str">
        <f t="shared" si="83"/>
        <v/>
      </c>
      <c r="CW112" t="str">
        <f t="shared" si="83"/>
        <v/>
      </c>
      <c r="CX112" t="str">
        <f t="shared" si="79"/>
        <v/>
      </c>
      <c r="CY112" t="str">
        <f t="shared" si="79"/>
        <v/>
      </c>
      <c r="CZ112">
        <f t="shared" si="79"/>
        <v>7.2582277750391517</v>
      </c>
      <c r="DA112" t="str">
        <f t="shared" si="79"/>
        <v/>
      </c>
      <c r="DB112" t="str">
        <f t="shared" si="79"/>
        <v/>
      </c>
      <c r="DD112">
        <f t="shared" si="122"/>
        <v>7.2582277750391517</v>
      </c>
      <c r="DJ112" t="str">
        <f t="shared" si="123"/>
        <v/>
      </c>
      <c r="DK112" t="str">
        <f t="shared" si="124"/>
        <v/>
      </c>
      <c r="DL112" t="str">
        <f t="shared" si="125"/>
        <v/>
      </c>
      <c r="DM112" t="str">
        <f t="shared" si="126"/>
        <v/>
      </c>
      <c r="DN112">
        <f t="shared" si="127"/>
        <v>4.9916459367540494E-2</v>
      </c>
      <c r="DO112">
        <f t="shared" si="128"/>
        <v>6.3173224208211712E-2</v>
      </c>
      <c r="DP112" t="str">
        <f t="shared" si="129"/>
        <v/>
      </c>
      <c r="DQ112" t="str">
        <f t="shared" si="130"/>
        <v/>
      </c>
      <c r="DR112" t="str">
        <f t="shared" si="131"/>
        <v/>
      </c>
      <c r="DV112" t="str">
        <f t="shared" si="84"/>
        <v/>
      </c>
      <c r="DW112" t="str">
        <f t="shared" si="84"/>
        <v/>
      </c>
      <c r="DX112" t="str">
        <f t="shared" si="80"/>
        <v/>
      </c>
      <c r="DY112">
        <f t="shared" si="80"/>
        <v>4.9916459367540494E-2</v>
      </c>
      <c r="DZ112">
        <f t="shared" si="80"/>
        <v>5.6036708042636607E-2</v>
      </c>
      <c r="EA112">
        <f t="shared" si="80"/>
        <v>6.3173224208211712E-2</v>
      </c>
      <c r="EB112" t="str">
        <f t="shared" si="80"/>
        <v/>
      </c>
      <c r="EF112" t="str">
        <f t="shared" si="85"/>
        <v/>
      </c>
      <c r="EG112" t="str">
        <f t="shared" si="85"/>
        <v/>
      </c>
      <c r="EH112" t="str">
        <f t="shared" si="81"/>
        <v/>
      </c>
      <c r="EI112" t="str">
        <f t="shared" si="81"/>
        <v/>
      </c>
      <c r="EJ112">
        <f t="shared" si="81"/>
        <v>5.6036708042636607E-2</v>
      </c>
      <c r="EK112" t="str">
        <f t="shared" si="81"/>
        <v/>
      </c>
      <c r="EL112" t="str">
        <f t="shared" si="81"/>
        <v/>
      </c>
      <c r="EN112">
        <f t="shared" si="142"/>
        <v>5.6036708042636607E-2</v>
      </c>
      <c r="EP112">
        <f t="shared" si="132"/>
        <v>7.2763961503028938</v>
      </c>
      <c r="EQ112">
        <f t="shared" si="133"/>
        <v>7.2418901160756661</v>
      </c>
      <c r="ER112">
        <f t="shared" si="134"/>
        <v>7.2295822286491642</v>
      </c>
      <c r="ES112">
        <v>0.32422274431106579</v>
      </c>
      <c r="ET112">
        <v>-0.29155279698183667</v>
      </c>
      <c r="EU112">
        <v>-0.5111925270162484</v>
      </c>
      <c r="EW112">
        <f t="shared" ca="1" si="135"/>
        <v>3.7381345551429912E-2</v>
      </c>
      <c r="EX112">
        <f t="shared" ca="1" si="135"/>
        <v>-0.5153477907623667</v>
      </c>
      <c r="EY112">
        <f t="shared" ca="1" si="135"/>
        <v>-0.78149234694208825</v>
      </c>
      <c r="EZ112">
        <f t="shared" ca="1" si="143"/>
        <v>2</v>
      </c>
      <c r="FA112">
        <f t="shared" ca="1" si="143"/>
        <v>1</v>
      </c>
      <c r="FB112">
        <f t="shared" ca="1" si="143"/>
        <v>1</v>
      </c>
    </row>
    <row r="113" spans="1:158">
      <c r="A113">
        <v>93</v>
      </c>
      <c r="B113">
        <f t="shared" si="136"/>
        <v>25.7890625</v>
      </c>
      <c r="C113" s="5">
        <f t="shared" si="137"/>
        <v>0.12092937964470721</v>
      </c>
      <c r="D113">
        <f t="shared" si="138"/>
        <v>7.5164375257164764</v>
      </c>
      <c r="E113">
        <f t="shared" si="139"/>
        <v>6.3320925056364524E-2</v>
      </c>
      <c r="H113">
        <v>0</v>
      </c>
      <c r="I113" s="5">
        <v>1.8409999999999999E-2</v>
      </c>
      <c r="J113">
        <v>0</v>
      </c>
      <c r="K113" s="5">
        <v>6.0667249999999999</v>
      </c>
      <c r="L113">
        <v>0</v>
      </c>
      <c r="M113" s="5">
        <v>1.204647</v>
      </c>
      <c r="N113">
        <v>0</v>
      </c>
      <c r="O113" s="5">
        <v>8.4593109999999996</v>
      </c>
      <c r="P113">
        <v>0</v>
      </c>
      <c r="Q113" s="5">
        <v>1.9252320000000001</v>
      </c>
      <c r="R113">
        <v>0</v>
      </c>
      <c r="S113" s="5">
        <v>2.52494</v>
      </c>
      <c r="T113">
        <v>0</v>
      </c>
      <c r="U113" s="5">
        <v>1.204647</v>
      </c>
      <c r="V113">
        <v>0</v>
      </c>
      <c r="W113" s="5">
        <v>3.5659869999999998</v>
      </c>
      <c r="X113">
        <v>0</v>
      </c>
      <c r="Y113" s="5">
        <v>2.6111200000000001</v>
      </c>
      <c r="Z113">
        <v>0</v>
      </c>
      <c r="AA113">
        <v>0</v>
      </c>
      <c r="AB113">
        <v>7.0478199999999998</v>
      </c>
      <c r="AC113">
        <v>0</v>
      </c>
      <c r="AD113">
        <v>3.9672200000000002</v>
      </c>
      <c r="AE113">
        <v>0</v>
      </c>
      <c r="AF113">
        <v>3.1991999999999998</v>
      </c>
      <c r="AG113">
        <v>0</v>
      </c>
      <c r="AJ113">
        <f t="shared" si="86"/>
        <v>-1.8409999999999999E-2</v>
      </c>
      <c r="AK113">
        <f t="shared" si="87"/>
        <v>6.0483149999999997</v>
      </c>
      <c r="AL113">
        <f t="shared" si="88"/>
        <v>1.186237</v>
      </c>
      <c r="AM113">
        <f t="shared" si="89"/>
        <v>8.4409010000000002</v>
      </c>
      <c r="AN113">
        <f t="shared" si="90"/>
        <v>1.906822</v>
      </c>
      <c r="AO113">
        <f t="shared" si="91"/>
        <v>2.5065300000000001</v>
      </c>
      <c r="AP113">
        <f t="shared" si="92"/>
        <v>1.186237</v>
      </c>
      <c r="AQ113">
        <f t="shared" si="93"/>
        <v>3.547577</v>
      </c>
      <c r="AR113">
        <f t="shared" si="94"/>
        <v>2.5927100000000003</v>
      </c>
      <c r="AS113">
        <f t="shared" si="95"/>
        <v>-1.8409999999999999E-2</v>
      </c>
      <c r="AT113">
        <f t="shared" si="96"/>
        <v>7.0294099999999995</v>
      </c>
      <c r="AU113">
        <f t="shared" si="140"/>
        <v>3.9488100000000004</v>
      </c>
      <c r="AV113">
        <f t="shared" si="141"/>
        <v>3.18079</v>
      </c>
      <c r="AZ113" t="str">
        <f t="shared" si="97"/>
        <v/>
      </c>
      <c r="BA113" t="str">
        <f t="shared" si="98"/>
        <v/>
      </c>
      <c r="BB113" t="str">
        <f t="shared" si="99"/>
        <v/>
      </c>
      <c r="BC113" t="str">
        <f t="shared" si="100"/>
        <v/>
      </c>
      <c r="BD113">
        <f t="shared" si="101"/>
        <v>2.5065300000000001</v>
      </c>
      <c r="BE113">
        <f t="shared" si="102"/>
        <v>1.186237</v>
      </c>
      <c r="BF113" t="str">
        <f t="shared" si="103"/>
        <v/>
      </c>
      <c r="BG113" t="str">
        <f t="shared" si="104"/>
        <v/>
      </c>
      <c r="BJ113" t="str">
        <f t="shared" si="105"/>
        <v/>
      </c>
      <c r="BK113" t="str">
        <f t="shared" si="106"/>
        <v/>
      </c>
      <c r="BL113" t="str">
        <f t="shared" si="107"/>
        <v/>
      </c>
      <c r="BM113" t="str">
        <f t="shared" si="108"/>
        <v/>
      </c>
      <c r="BN113">
        <f t="shared" si="109"/>
        <v>7.4714502292363401</v>
      </c>
      <c r="BO113">
        <f t="shared" si="110"/>
        <v>7.5510341034551436</v>
      </c>
      <c r="BP113" t="str">
        <f t="shared" si="111"/>
        <v/>
      </c>
      <c r="BQ113" t="str">
        <f t="shared" si="112"/>
        <v/>
      </c>
      <c r="BT113">
        <f t="shared" si="113"/>
        <v>0</v>
      </c>
      <c r="BU113">
        <f t="shared" si="114"/>
        <v>0</v>
      </c>
      <c r="BV113">
        <f t="shared" si="115"/>
        <v>0</v>
      </c>
      <c r="BW113">
        <f t="shared" si="116"/>
        <v>0</v>
      </c>
      <c r="BX113">
        <f t="shared" si="117"/>
        <v>9.2522473289687462E-2</v>
      </c>
      <c r="BY113">
        <f t="shared" si="118"/>
        <v>0.12031062633997722</v>
      </c>
      <c r="BZ113">
        <f t="shared" si="119"/>
        <v>0</v>
      </c>
      <c r="CA113">
        <f t="shared" si="120"/>
        <v>0</v>
      </c>
      <c r="CD113">
        <f t="shared" si="82"/>
        <v>0</v>
      </c>
      <c r="CE113">
        <f t="shared" si="82"/>
        <v>0</v>
      </c>
      <c r="CF113">
        <f t="shared" si="78"/>
        <v>0</v>
      </c>
      <c r="CG113">
        <f t="shared" si="78"/>
        <v>9.2522473289687462E-2</v>
      </c>
      <c r="CH113">
        <f t="shared" si="78"/>
        <v>0.21283309962966468</v>
      </c>
      <c r="CI113">
        <f t="shared" si="78"/>
        <v>0.12031062633997722</v>
      </c>
      <c r="CJ113">
        <f t="shared" si="78"/>
        <v>0</v>
      </c>
      <c r="CM113" t="str">
        <f t="shared" si="121"/>
        <v/>
      </c>
      <c r="CN113" t="str">
        <f t="shared" si="121"/>
        <v/>
      </c>
      <c r="CO113" t="str">
        <f t="shared" si="121"/>
        <v/>
      </c>
      <c r="CP113">
        <f t="shared" si="121"/>
        <v>7.4714502292363401</v>
      </c>
      <c r="CQ113">
        <f t="shared" si="121"/>
        <v>7.5164375257164764</v>
      </c>
      <c r="CR113">
        <f t="shared" si="121"/>
        <v>7.5510341034551436</v>
      </c>
      <c r="CS113" t="str">
        <f t="shared" si="121"/>
        <v/>
      </c>
      <c r="CV113" t="str">
        <f t="shared" si="83"/>
        <v/>
      </c>
      <c r="CW113" t="str">
        <f t="shared" si="83"/>
        <v/>
      </c>
      <c r="CX113" t="str">
        <f t="shared" si="79"/>
        <v/>
      </c>
      <c r="CY113" t="str">
        <f t="shared" si="79"/>
        <v/>
      </c>
      <c r="CZ113">
        <f t="shared" si="79"/>
        <v>7.5164375257164764</v>
      </c>
      <c r="DA113" t="str">
        <f t="shared" si="79"/>
        <v/>
      </c>
      <c r="DB113" t="str">
        <f t="shared" si="79"/>
        <v/>
      </c>
      <c r="DD113">
        <f t="shared" si="122"/>
        <v>7.5164375257164764</v>
      </c>
      <c r="DJ113" t="str">
        <f t="shared" si="123"/>
        <v/>
      </c>
      <c r="DK113" t="str">
        <f t="shared" si="124"/>
        <v/>
      </c>
      <c r="DL113" t="str">
        <f t="shared" si="125"/>
        <v/>
      </c>
      <c r="DM113" t="str">
        <f t="shared" si="126"/>
        <v/>
      </c>
      <c r="DN113">
        <f t="shared" si="127"/>
        <v>7.0611145442469464E-2</v>
      </c>
      <c r="DO113">
        <f t="shared" si="128"/>
        <v>5.7714527338483132E-2</v>
      </c>
      <c r="DP113" t="str">
        <f t="shared" si="129"/>
        <v/>
      </c>
      <c r="DQ113" t="str">
        <f t="shared" si="130"/>
        <v/>
      </c>
      <c r="DR113" t="str">
        <f t="shared" si="131"/>
        <v/>
      </c>
      <c r="DV113" t="str">
        <f t="shared" si="84"/>
        <v/>
      </c>
      <c r="DW113" t="str">
        <f t="shared" si="84"/>
        <v/>
      </c>
      <c r="DX113" t="str">
        <f t="shared" si="80"/>
        <v/>
      </c>
      <c r="DY113">
        <f t="shared" si="80"/>
        <v>7.0611145442469464E-2</v>
      </c>
      <c r="DZ113">
        <f t="shared" si="80"/>
        <v>6.3320925056364524E-2</v>
      </c>
      <c r="EA113">
        <f t="shared" si="80"/>
        <v>5.7714527338483132E-2</v>
      </c>
      <c r="EB113" t="str">
        <f t="shared" si="80"/>
        <v/>
      </c>
      <c r="EF113" t="str">
        <f t="shared" si="85"/>
        <v/>
      </c>
      <c r="EG113" t="str">
        <f t="shared" si="85"/>
        <v/>
      </c>
      <c r="EH113" t="str">
        <f t="shared" si="81"/>
        <v/>
      </c>
      <c r="EI113" t="str">
        <f t="shared" si="81"/>
        <v/>
      </c>
      <c r="EJ113">
        <f t="shared" si="81"/>
        <v>6.3320925056364524E-2</v>
      </c>
      <c r="EK113" t="str">
        <f t="shared" si="81"/>
        <v/>
      </c>
      <c r="EL113" t="str">
        <f t="shared" si="81"/>
        <v/>
      </c>
      <c r="EN113">
        <f t="shared" si="142"/>
        <v>6.3320925056364524E-2</v>
      </c>
      <c r="EP113">
        <f t="shared" si="132"/>
        <v>7.5441758349071719</v>
      </c>
      <c r="EQ113">
        <f t="shared" si="133"/>
        <v>7.5564386061233391</v>
      </c>
      <c r="ER113">
        <f t="shared" si="134"/>
        <v>7.4742967351884273</v>
      </c>
      <c r="ES113">
        <v>0.43805912762652843</v>
      </c>
      <c r="ET113">
        <v>0.63171977306484373</v>
      </c>
      <c r="EU113">
        <v>-0.66551129015468768</v>
      </c>
      <c r="EW113">
        <f t="shared" ca="1" si="135"/>
        <v>0.56614593500659616</v>
      </c>
      <c r="EX113">
        <f t="shared" ca="1" si="135"/>
        <v>-6.8741183742408785E-2</v>
      </c>
      <c r="EY113">
        <f t="shared" ca="1" si="135"/>
        <v>0.25344407065245111</v>
      </c>
      <c r="EZ113">
        <f t="shared" ca="1" si="143"/>
        <v>2</v>
      </c>
      <c r="FA113">
        <f t="shared" ca="1" si="143"/>
        <v>1</v>
      </c>
      <c r="FB113">
        <f t="shared" ca="1" si="143"/>
        <v>2</v>
      </c>
    </row>
    <row r="114" spans="1:158">
      <c r="A114">
        <v>94</v>
      </c>
      <c r="B114">
        <f t="shared" si="136"/>
        <v>25.9921875</v>
      </c>
      <c r="C114" s="5">
        <f t="shared" si="137"/>
        <v>0.12092937964470721</v>
      </c>
      <c r="D114">
        <f t="shared" si="138"/>
        <v>7.7641799649740255</v>
      </c>
      <c r="E114">
        <f t="shared" si="139"/>
        <v>7.7200596741646033E-2</v>
      </c>
      <c r="H114">
        <v>0</v>
      </c>
      <c r="I114" s="5">
        <v>1.9505999999999999E-2</v>
      </c>
      <c r="J114">
        <v>0</v>
      </c>
      <c r="K114" s="5">
        <v>6.0647120000000001</v>
      </c>
      <c r="L114">
        <v>0</v>
      </c>
      <c r="M114" s="5">
        <v>1.179759</v>
      </c>
      <c r="N114">
        <v>0</v>
      </c>
      <c r="O114" s="5">
        <v>8.4558230000000005</v>
      </c>
      <c r="P114">
        <v>0</v>
      </c>
      <c r="Q114" s="5">
        <v>1.925065</v>
      </c>
      <c r="R114">
        <v>0</v>
      </c>
      <c r="S114" s="5">
        <v>2.5044599999999999</v>
      </c>
      <c r="T114">
        <v>0</v>
      </c>
      <c r="U114" s="5">
        <v>1.179759</v>
      </c>
      <c r="V114">
        <v>0</v>
      </c>
      <c r="W114" s="5">
        <v>3.5635059999999998</v>
      </c>
      <c r="X114">
        <v>0</v>
      </c>
      <c r="Y114" s="5">
        <v>2.6104500000000002</v>
      </c>
      <c r="Z114">
        <v>0</v>
      </c>
      <c r="AA114">
        <v>0</v>
      </c>
      <c r="AB114">
        <v>7.0373000000000001</v>
      </c>
      <c r="AC114">
        <v>0</v>
      </c>
      <c r="AD114">
        <v>3.9617200000000001</v>
      </c>
      <c r="AE114">
        <v>0</v>
      </c>
      <c r="AF114">
        <v>3.1927300000000001</v>
      </c>
      <c r="AG114">
        <v>0</v>
      </c>
      <c r="AJ114">
        <f t="shared" si="86"/>
        <v>-1.9505999999999999E-2</v>
      </c>
      <c r="AK114">
        <f t="shared" si="87"/>
        <v>6.0452060000000003</v>
      </c>
      <c r="AL114">
        <f t="shared" si="88"/>
        <v>1.160253</v>
      </c>
      <c r="AM114">
        <f t="shared" si="89"/>
        <v>8.4363170000000007</v>
      </c>
      <c r="AN114">
        <f t="shared" si="90"/>
        <v>1.905559</v>
      </c>
      <c r="AO114">
        <f t="shared" si="91"/>
        <v>2.4849540000000001</v>
      </c>
      <c r="AP114">
        <f t="shared" si="92"/>
        <v>1.160253</v>
      </c>
      <c r="AQ114">
        <f t="shared" si="93"/>
        <v>3.544</v>
      </c>
      <c r="AR114">
        <f t="shared" si="94"/>
        <v>2.5909440000000004</v>
      </c>
      <c r="AS114">
        <f t="shared" si="95"/>
        <v>-1.9505999999999999E-2</v>
      </c>
      <c r="AT114">
        <f t="shared" si="96"/>
        <v>7.0177940000000003</v>
      </c>
      <c r="AU114">
        <f t="shared" si="140"/>
        <v>3.9422140000000003</v>
      </c>
      <c r="AV114">
        <f t="shared" si="141"/>
        <v>3.1732240000000003</v>
      </c>
      <c r="AZ114" t="str">
        <f t="shared" si="97"/>
        <v/>
      </c>
      <c r="BA114" t="str">
        <f t="shared" si="98"/>
        <v/>
      </c>
      <c r="BB114">
        <f t="shared" si="99"/>
        <v>8.4363170000000007</v>
      </c>
      <c r="BC114" t="str">
        <f t="shared" si="100"/>
        <v/>
      </c>
      <c r="BD114">
        <f t="shared" si="101"/>
        <v>2.4849540000000001</v>
      </c>
      <c r="BE114">
        <f t="shared" si="102"/>
        <v>1.160253</v>
      </c>
      <c r="BF114">
        <f t="shared" si="103"/>
        <v>3.544</v>
      </c>
      <c r="BG114" t="str">
        <f t="shared" si="104"/>
        <v/>
      </c>
      <c r="BJ114" t="str">
        <f t="shared" si="105"/>
        <v/>
      </c>
      <c r="BK114" t="str">
        <f t="shared" si="106"/>
        <v/>
      </c>
      <c r="BL114">
        <f t="shared" si="107"/>
        <v>5.1533385495498045</v>
      </c>
      <c r="BM114" t="str">
        <f t="shared" si="108"/>
        <v/>
      </c>
      <c r="BN114">
        <f t="shared" si="109"/>
        <v>7.7595376719910654</v>
      </c>
      <c r="BO114">
        <f t="shared" si="110"/>
        <v>7.7664704577813648</v>
      </c>
      <c r="BP114">
        <f t="shared" si="111"/>
        <v>7.826340101112871</v>
      </c>
      <c r="BQ114" t="str">
        <f t="shared" si="112"/>
        <v/>
      </c>
      <c r="BT114">
        <f t="shared" si="113"/>
        <v>0</v>
      </c>
      <c r="BU114">
        <f t="shared" si="114"/>
        <v>0</v>
      </c>
      <c r="BV114">
        <f t="shared" si="115"/>
        <v>1.136311374997471E-2</v>
      </c>
      <c r="BW114">
        <f t="shared" si="116"/>
        <v>0</v>
      </c>
      <c r="BX114">
        <f t="shared" si="117"/>
        <v>5.8449235254496863E-2</v>
      </c>
      <c r="BY114">
        <f t="shared" si="118"/>
        <v>0.11846292370441322</v>
      </c>
      <c r="BZ114">
        <f t="shared" si="119"/>
        <v>1.2254431744649578E-2</v>
      </c>
      <c r="CA114">
        <f t="shared" si="120"/>
        <v>0</v>
      </c>
      <c r="CD114">
        <f t="shared" si="82"/>
        <v>0</v>
      </c>
      <c r="CE114">
        <f t="shared" si="82"/>
        <v>1.136311374997471E-2</v>
      </c>
      <c r="CF114">
        <f t="shared" si="78"/>
        <v>1.136311374997471E-2</v>
      </c>
      <c r="CG114">
        <f t="shared" si="78"/>
        <v>5.8449235254496863E-2</v>
      </c>
      <c r="CH114">
        <f t="shared" si="78"/>
        <v>0.17691215895891008</v>
      </c>
      <c r="CI114">
        <f t="shared" si="78"/>
        <v>0.13071735544906279</v>
      </c>
      <c r="CJ114">
        <f t="shared" si="78"/>
        <v>1.2254431744649578E-2</v>
      </c>
      <c r="CM114" t="str">
        <f t="shared" si="121"/>
        <v/>
      </c>
      <c r="CN114">
        <f t="shared" si="121"/>
        <v>5.1533385495498045</v>
      </c>
      <c r="CO114">
        <f t="shared" si="121"/>
        <v>5.1533385495498045</v>
      </c>
      <c r="CP114">
        <f t="shared" si="121"/>
        <v>7.7595376719910654</v>
      </c>
      <c r="CQ114">
        <f t="shared" si="121"/>
        <v>7.7641799649740255</v>
      </c>
      <c r="CR114">
        <f t="shared" si="121"/>
        <v>7.7720830901304678</v>
      </c>
      <c r="CS114">
        <f t="shared" si="121"/>
        <v>7.826340101112871</v>
      </c>
      <c r="CV114" t="str">
        <f t="shared" si="83"/>
        <v/>
      </c>
      <c r="CW114" t="str">
        <f t="shared" si="83"/>
        <v/>
      </c>
      <c r="CX114" t="str">
        <f t="shared" si="79"/>
        <v/>
      </c>
      <c r="CY114" t="str">
        <f t="shared" si="79"/>
        <v/>
      </c>
      <c r="CZ114">
        <f t="shared" si="79"/>
        <v>7.7641799649740255</v>
      </c>
      <c r="DA114" t="str">
        <f t="shared" si="79"/>
        <v/>
      </c>
      <c r="DB114" t="str">
        <f t="shared" si="79"/>
        <v/>
      </c>
      <c r="DD114">
        <f t="shared" si="122"/>
        <v>7.7641799649740255</v>
      </c>
      <c r="DJ114" t="str">
        <f t="shared" si="123"/>
        <v/>
      </c>
      <c r="DK114" t="str">
        <f t="shared" si="124"/>
        <v/>
      </c>
      <c r="DL114">
        <f t="shared" si="125"/>
        <v>0.61337621769125628</v>
      </c>
      <c r="DM114" t="str">
        <f t="shared" si="126"/>
        <v/>
      </c>
      <c r="DN114">
        <f t="shared" si="127"/>
        <v>0.11503437212112273</v>
      </c>
      <c r="DO114">
        <f t="shared" si="128"/>
        <v>5.8533530552746592E-2</v>
      </c>
      <c r="DP114">
        <f t="shared" si="129"/>
        <v>0.57286900042286215</v>
      </c>
      <c r="DQ114" t="str">
        <f t="shared" si="130"/>
        <v/>
      </c>
      <c r="DR114" t="str">
        <f t="shared" si="131"/>
        <v/>
      </c>
      <c r="DV114" t="str">
        <f t="shared" si="84"/>
        <v/>
      </c>
      <c r="DW114">
        <f t="shared" si="84"/>
        <v>0.61337621769125628</v>
      </c>
      <c r="DX114">
        <f t="shared" si="80"/>
        <v>0.61337621769125628</v>
      </c>
      <c r="DY114">
        <f t="shared" si="80"/>
        <v>0.11503437212112273</v>
      </c>
      <c r="DZ114">
        <f t="shared" si="80"/>
        <v>7.7200596741646033E-2</v>
      </c>
      <c r="EA114">
        <f t="shared" si="80"/>
        <v>0.10675122045109889</v>
      </c>
      <c r="EB114">
        <f t="shared" si="80"/>
        <v>0.57286900042286215</v>
      </c>
      <c r="EF114" t="str">
        <f t="shared" si="85"/>
        <v/>
      </c>
      <c r="EG114" t="str">
        <f t="shared" si="85"/>
        <v/>
      </c>
      <c r="EH114" t="str">
        <f t="shared" si="81"/>
        <v/>
      </c>
      <c r="EI114" t="str">
        <f t="shared" si="81"/>
        <v/>
      </c>
      <c r="EJ114">
        <f t="shared" si="81"/>
        <v>7.7200596741646033E-2</v>
      </c>
      <c r="EK114" t="str">
        <f t="shared" si="81"/>
        <v/>
      </c>
      <c r="EL114" t="str">
        <f t="shared" si="81"/>
        <v/>
      </c>
      <c r="EN114">
        <f t="shared" si="142"/>
        <v>7.7200596741646033E-2</v>
      </c>
      <c r="EP114">
        <f t="shared" si="132"/>
        <v>7.7046662669494017</v>
      </c>
      <c r="EQ114">
        <f t="shared" si="133"/>
        <v>7.7794247977814974</v>
      </c>
      <c r="ER114">
        <f t="shared" si="134"/>
        <v>7.7969916189001607</v>
      </c>
      <c r="ES114">
        <v>-0.77089686526372936</v>
      </c>
      <c r="ET114">
        <v>0.19747040114844228</v>
      </c>
      <c r="EU114">
        <v>0.42501813860248205</v>
      </c>
      <c r="EW114">
        <f t="shared" ca="1" si="135"/>
        <v>-0.67559384223619978</v>
      </c>
      <c r="EX114">
        <f t="shared" ca="1" si="135"/>
        <v>0.20580659657226819</v>
      </c>
      <c r="EY114">
        <f t="shared" ca="1" si="135"/>
        <v>0.25922161555065004</v>
      </c>
      <c r="EZ114">
        <f t="shared" ca="1" si="143"/>
        <v>1</v>
      </c>
      <c r="FA114">
        <f t="shared" ca="1" si="143"/>
        <v>2</v>
      </c>
      <c r="FB114">
        <f t="shared" ca="1" si="143"/>
        <v>2</v>
      </c>
    </row>
    <row r="115" spans="1:158">
      <c r="A115">
        <v>95</v>
      </c>
      <c r="B115">
        <f t="shared" si="136"/>
        <v>26.1953125</v>
      </c>
      <c r="C115" s="5">
        <f t="shared" si="137"/>
        <v>0.12092937964470721</v>
      </c>
      <c r="D115">
        <f t="shared" si="138"/>
        <v>7.936499765168171</v>
      </c>
      <c r="E115">
        <f t="shared" si="139"/>
        <v>9.245575278574078E-2</v>
      </c>
      <c r="H115" s="1">
        <v>0</v>
      </c>
      <c r="I115" s="5">
        <v>1.8471000000000001E-2</v>
      </c>
      <c r="J115">
        <v>0</v>
      </c>
      <c r="K115" s="5">
        <v>6.0674409999999996</v>
      </c>
      <c r="L115">
        <v>0</v>
      </c>
      <c r="M115" s="5">
        <v>1.1603859999999999</v>
      </c>
      <c r="N115">
        <v>0</v>
      </c>
      <c r="O115" s="5">
        <v>8.4597909999999992</v>
      </c>
      <c r="P115">
        <v>0</v>
      </c>
      <c r="Q115" s="5">
        <v>1.925327</v>
      </c>
      <c r="R115">
        <v>0</v>
      </c>
      <c r="S115" s="5">
        <v>2.4935900000000002</v>
      </c>
      <c r="T115">
        <v>0</v>
      </c>
      <c r="U115" s="5">
        <v>1.1603859999999999</v>
      </c>
      <c r="V115">
        <v>0</v>
      </c>
      <c r="W115" s="5">
        <v>3.562322</v>
      </c>
      <c r="X115">
        <v>0</v>
      </c>
      <c r="Y115" s="5">
        <v>2.6110600000000002</v>
      </c>
      <c r="Z115">
        <v>0</v>
      </c>
      <c r="AA115">
        <v>0</v>
      </c>
      <c r="AB115">
        <v>7.0301299999999998</v>
      </c>
      <c r="AC115">
        <v>0</v>
      </c>
      <c r="AD115">
        <v>3.94611</v>
      </c>
      <c r="AE115">
        <v>0</v>
      </c>
      <c r="AF115">
        <v>3.1849099999999999</v>
      </c>
      <c r="AG115">
        <v>0</v>
      </c>
      <c r="AJ115">
        <f t="shared" si="86"/>
        <v>-1.8471000000000001E-2</v>
      </c>
      <c r="AK115">
        <f t="shared" si="87"/>
        <v>6.0489699999999997</v>
      </c>
      <c r="AL115">
        <f t="shared" si="88"/>
        <v>1.141915</v>
      </c>
      <c r="AM115">
        <f t="shared" si="89"/>
        <v>8.4413199999999993</v>
      </c>
      <c r="AN115">
        <f t="shared" si="90"/>
        <v>1.9068560000000001</v>
      </c>
      <c r="AO115">
        <f t="shared" si="91"/>
        <v>2.4751190000000003</v>
      </c>
      <c r="AP115">
        <f t="shared" si="92"/>
        <v>1.141915</v>
      </c>
      <c r="AQ115">
        <f t="shared" si="93"/>
        <v>3.5438510000000001</v>
      </c>
      <c r="AR115">
        <f t="shared" si="94"/>
        <v>2.5925890000000003</v>
      </c>
      <c r="AS115">
        <f t="shared" si="95"/>
        <v>-1.8471000000000001E-2</v>
      </c>
      <c r="AT115">
        <f t="shared" si="96"/>
        <v>7.0116589999999999</v>
      </c>
      <c r="AU115">
        <f t="shared" si="140"/>
        <v>3.9276390000000001</v>
      </c>
      <c r="AV115">
        <f t="shared" si="141"/>
        <v>3.166439</v>
      </c>
      <c r="AZ115" t="str">
        <f t="shared" si="97"/>
        <v/>
      </c>
      <c r="BA115" t="str">
        <f t="shared" si="98"/>
        <v/>
      </c>
      <c r="BB115" t="str">
        <f t="shared" si="99"/>
        <v/>
      </c>
      <c r="BC115" t="str">
        <f t="shared" si="100"/>
        <v/>
      </c>
      <c r="BD115">
        <f t="shared" si="101"/>
        <v>2.4751190000000003</v>
      </c>
      <c r="BE115">
        <f t="shared" si="102"/>
        <v>1.141915</v>
      </c>
      <c r="BF115">
        <f t="shared" si="103"/>
        <v>3.5438510000000001</v>
      </c>
      <c r="BG115" t="str">
        <f t="shared" si="104"/>
        <v/>
      </c>
      <c r="BJ115" t="str">
        <f t="shared" si="105"/>
        <v/>
      </c>
      <c r="BK115" t="str">
        <f t="shared" si="106"/>
        <v/>
      </c>
      <c r="BL115" t="str">
        <f t="shared" si="107"/>
        <v/>
      </c>
      <c r="BM115" t="str">
        <f t="shared" si="108"/>
        <v/>
      </c>
      <c r="BN115">
        <f t="shared" si="109"/>
        <v>7.9609154726297255</v>
      </c>
      <c r="BO115">
        <f t="shared" si="110"/>
        <v>7.9274612586656437</v>
      </c>
      <c r="BP115">
        <f t="shared" si="111"/>
        <v>7.8383366574232145</v>
      </c>
      <c r="BQ115" t="str">
        <f t="shared" si="112"/>
        <v/>
      </c>
      <c r="BT115">
        <f t="shared" si="113"/>
        <v>0</v>
      </c>
      <c r="BU115">
        <f t="shared" si="114"/>
        <v>0</v>
      </c>
      <c r="BV115">
        <f t="shared" si="115"/>
        <v>0</v>
      </c>
      <c r="BW115">
        <f t="shared" si="116"/>
        <v>0</v>
      </c>
      <c r="BX115">
        <f t="shared" si="117"/>
        <v>4.008475239635164E-2</v>
      </c>
      <c r="BY115">
        <f t="shared" si="118"/>
        <v>0.10828089661765597</v>
      </c>
      <c r="BZ115">
        <f t="shared" si="119"/>
        <v>1.2587472967293572E-2</v>
      </c>
      <c r="CA115">
        <f t="shared" si="120"/>
        <v>0</v>
      </c>
      <c r="CD115">
        <f t="shared" si="82"/>
        <v>0</v>
      </c>
      <c r="CE115">
        <f t="shared" si="82"/>
        <v>0</v>
      </c>
      <c r="CF115">
        <f t="shared" si="78"/>
        <v>0</v>
      </c>
      <c r="CG115">
        <f t="shared" si="78"/>
        <v>4.008475239635164E-2</v>
      </c>
      <c r="CH115">
        <f t="shared" si="78"/>
        <v>0.14836564901400762</v>
      </c>
      <c r="CI115">
        <f t="shared" si="78"/>
        <v>0.12086836958494954</v>
      </c>
      <c r="CJ115">
        <f t="shared" si="78"/>
        <v>1.2587472967293572E-2</v>
      </c>
      <c r="CM115" t="str">
        <f t="shared" si="121"/>
        <v/>
      </c>
      <c r="CN115" t="str">
        <f t="shared" si="121"/>
        <v/>
      </c>
      <c r="CO115" t="str">
        <f t="shared" si="121"/>
        <v/>
      </c>
      <c r="CP115">
        <f t="shared" si="121"/>
        <v>7.9609154726297255</v>
      </c>
      <c r="CQ115">
        <f t="shared" si="121"/>
        <v>7.936499765168171</v>
      </c>
      <c r="CR115">
        <f t="shared" si="121"/>
        <v>7.9181796450167452</v>
      </c>
      <c r="CS115">
        <f t="shared" si="121"/>
        <v>7.8383366574232145</v>
      </c>
      <c r="CV115" t="str">
        <f t="shared" si="83"/>
        <v/>
      </c>
      <c r="CW115" t="str">
        <f t="shared" si="83"/>
        <v/>
      </c>
      <c r="CX115" t="str">
        <f t="shared" si="79"/>
        <v/>
      </c>
      <c r="CY115" t="str">
        <f t="shared" si="79"/>
        <v/>
      </c>
      <c r="CZ115">
        <f t="shared" si="79"/>
        <v>7.936499765168171</v>
      </c>
      <c r="DA115" t="str">
        <f t="shared" si="79"/>
        <v/>
      </c>
      <c r="DB115" t="str">
        <f t="shared" si="79"/>
        <v/>
      </c>
      <c r="DD115">
        <f t="shared" si="122"/>
        <v>7.936499765168171</v>
      </c>
      <c r="DJ115" t="str">
        <f t="shared" si="123"/>
        <v/>
      </c>
      <c r="DK115" t="str">
        <f t="shared" si="124"/>
        <v/>
      </c>
      <c r="DL115" t="str">
        <f t="shared" si="125"/>
        <v/>
      </c>
      <c r="DM115" t="str">
        <f t="shared" si="126"/>
        <v/>
      </c>
      <c r="DN115">
        <f t="shared" si="127"/>
        <v>0.17038692481792272</v>
      </c>
      <c r="DO115">
        <f t="shared" si="128"/>
        <v>6.3606234242336621E-2</v>
      </c>
      <c r="DP115">
        <f t="shared" si="129"/>
        <v>0.55760638217653757</v>
      </c>
      <c r="DQ115" t="str">
        <f t="shared" si="130"/>
        <v/>
      </c>
      <c r="DR115" t="str">
        <f t="shared" si="131"/>
        <v/>
      </c>
      <c r="DV115" t="str">
        <f t="shared" si="84"/>
        <v/>
      </c>
      <c r="DW115" t="str">
        <f t="shared" si="84"/>
        <v/>
      </c>
      <c r="DX115" t="str">
        <f t="shared" si="80"/>
        <v/>
      </c>
      <c r="DY115">
        <f t="shared" si="80"/>
        <v>0.17038692481792272</v>
      </c>
      <c r="DZ115">
        <f t="shared" si="80"/>
        <v>9.245575278574078E-2</v>
      </c>
      <c r="EA115">
        <f t="shared" si="80"/>
        <v>0.11505239446865169</v>
      </c>
      <c r="EB115">
        <f t="shared" si="80"/>
        <v>0.55760638217653757</v>
      </c>
      <c r="EF115" t="str">
        <f t="shared" si="85"/>
        <v/>
      </c>
      <c r="EG115" t="str">
        <f t="shared" si="85"/>
        <v/>
      </c>
      <c r="EH115" t="str">
        <f t="shared" si="81"/>
        <v/>
      </c>
      <c r="EI115" t="str">
        <f t="shared" si="81"/>
        <v/>
      </c>
      <c r="EJ115">
        <f t="shared" si="81"/>
        <v>9.245575278574078E-2</v>
      </c>
      <c r="EK115" t="str">
        <f t="shared" si="81"/>
        <v/>
      </c>
      <c r="EL115" t="str">
        <f t="shared" si="81"/>
        <v/>
      </c>
      <c r="EN115">
        <f t="shared" si="142"/>
        <v>9.245575278574078E-2</v>
      </c>
      <c r="EP115">
        <f t="shared" si="132"/>
        <v>7.84683263037107</v>
      </c>
      <c r="EQ115">
        <f t="shared" si="133"/>
        <v>7.8787323282177075</v>
      </c>
      <c r="ER115">
        <f t="shared" si="134"/>
        <v>7.9434493448092551</v>
      </c>
      <c r="ES115">
        <v>-0.96983835072867386</v>
      </c>
      <c r="ET115">
        <v>-0.62481170949237974</v>
      </c>
      <c r="EU115">
        <v>7.5166546501320264E-2</v>
      </c>
      <c r="EW115">
        <f t="shared" ca="1" si="135"/>
        <v>0.71924583591132485</v>
      </c>
      <c r="EX115">
        <f t="shared" ca="1" si="135"/>
        <v>0.9788082604893662</v>
      </c>
      <c r="EY115">
        <f t="shared" ca="1" si="135"/>
        <v>-0.7559613798033441</v>
      </c>
      <c r="EZ115">
        <f t="shared" ca="1" si="143"/>
        <v>2</v>
      </c>
      <c r="FA115">
        <f t="shared" ca="1" si="143"/>
        <v>2</v>
      </c>
      <c r="FB115">
        <f t="shared" ca="1" si="143"/>
        <v>1</v>
      </c>
    </row>
    <row r="116" spans="1:158">
      <c r="A116">
        <v>96</v>
      </c>
      <c r="B116">
        <f t="shared" si="136"/>
        <v>26.3984375</v>
      </c>
      <c r="C116" s="5">
        <f t="shared" si="137"/>
        <v>0.12092937964470721</v>
      </c>
      <c r="D116">
        <f t="shared" si="138"/>
        <v>8.2386290765383947</v>
      </c>
      <c r="E116">
        <f t="shared" si="139"/>
        <v>0.13597291770868358</v>
      </c>
      <c r="H116" s="1">
        <v>0</v>
      </c>
      <c r="I116" s="5">
        <v>1.7597000000000002E-2</v>
      </c>
      <c r="J116">
        <v>0</v>
      </c>
      <c r="K116" s="5">
        <v>6.0686650000000002</v>
      </c>
      <c r="L116">
        <v>0</v>
      </c>
      <c r="M116" s="5">
        <v>1.128282</v>
      </c>
      <c r="N116">
        <v>0</v>
      </c>
      <c r="O116" s="5">
        <v>8.4620160000000002</v>
      </c>
      <c r="P116">
        <v>0</v>
      </c>
      <c r="Q116" s="5">
        <v>1.925098</v>
      </c>
      <c r="R116">
        <v>0</v>
      </c>
      <c r="S116" s="5">
        <v>2.4861599999999999</v>
      </c>
      <c r="T116">
        <v>0</v>
      </c>
      <c r="U116" s="5">
        <v>1.128282</v>
      </c>
      <c r="V116">
        <v>0</v>
      </c>
      <c r="W116" s="5">
        <v>3.5588359999999999</v>
      </c>
      <c r="X116">
        <v>0</v>
      </c>
      <c r="Y116" s="5">
        <v>2.6107800000000001</v>
      </c>
      <c r="Z116">
        <v>0</v>
      </c>
      <c r="AA116">
        <v>0</v>
      </c>
      <c r="AB116">
        <v>7.0236000000000001</v>
      </c>
      <c r="AC116">
        <v>0</v>
      </c>
      <c r="AD116">
        <v>3.93228</v>
      </c>
      <c r="AE116">
        <v>0</v>
      </c>
      <c r="AF116">
        <v>3.1738599999999999</v>
      </c>
      <c r="AG116">
        <v>0</v>
      </c>
      <c r="AJ116">
        <f t="shared" si="86"/>
        <v>-1.7597000000000002E-2</v>
      </c>
      <c r="AK116">
        <f t="shared" si="87"/>
        <v>6.0510679999999999</v>
      </c>
      <c r="AL116">
        <f t="shared" si="88"/>
        <v>1.1106849999999999</v>
      </c>
      <c r="AM116">
        <f t="shared" si="89"/>
        <v>8.4444189999999999</v>
      </c>
      <c r="AN116">
        <f t="shared" si="90"/>
        <v>1.9075009999999999</v>
      </c>
      <c r="AO116">
        <f t="shared" si="91"/>
        <v>2.4685630000000001</v>
      </c>
      <c r="AP116">
        <f t="shared" si="92"/>
        <v>1.1106849999999999</v>
      </c>
      <c r="AQ116">
        <f t="shared" si="93"/>
        <v>3.541239</v>
      </c>
      <c r="AR116">
        <f t="shared" si="94"/>
        <v>2.5931830000000002</v>
      </c>
      <c r="AS116">
        <f t="shared" si="95"/>
        <v>-1.7597000000000002E-2</v>
      </c>
      <c r="AT116">
        <f t="shared" si="96"/>
        <v>7.0060029999999998</v>
      </c>
      <c r="AU116">
        <f t="shared" si="140"/>
        <v>3.9146830000000001</v>
      </c>
      <c r="AV116">
        <f t="shared" si="141"/>
        <v>3.156263</v>
      </c>
      <c r="AZ116" t="str">
        <f t="shared" si="97"/>
        <v/>
      </c>
      <c r="BA116" t="str">
        <f t="shared" si="98"/>
        <v/>
      </c>
      <c r="BB116" t="str">
        <f t="shared" si="99"/>
        <v/>
      </c>
      <c r="BC116" t="str">
        <f t="shared" si="100"/>
        <v/>
      </c>
      <c r="BD116">
        <f t="shared" si="101"/>
        <v>2.4685630000000001</v>
      </c>
      <c r="BE116">
        <f t="shared" si="102"/>
        <v>1.1106849999999999</v>
      </c>
      <c r="BF116">
        <f t="shared" si="103"/>
        <v>3.541239</v>
      </c>
      <c r="BG116" t="str">
        <f t="shared" si="104"/>
        <v/>
      </c>
      <c r="BJ116" t="str">
        <f t="shared" si="105"/>
        <v/>
      </c>
      <c r="BK116" t="str">
        <f t="shared" si="106"/>
        <v/>
      </c>
      <c r="BL116" t="str">
        <f t="shared" si="107"/>
        <v/>
      </c>
      <c r="BM116" t="str">
        <f t="shared" si="108"/>
        <v/>
      </c>
      <c r="BN116">
        <f t="shared" si="109"/>
        <v>8.1590032069926828</v>
      </c>
      <c r="BO116">
        <f t="shared" si="110"/>
        <v>8.2675161774199424</v>
      </c>
      <c r="BP116">
        <f t="shared" si="111"/>
        <v>8.0089550487737942</v>
      </c>
      <c r="BQ116" t="str">
        <f t="shared" si="112"/>
        <v/>
      </c>
      <c r="BT116">
        <f t="shared" si="113"/>
        <v>0</v>
      </c>
      <c r="BU116">
        <f t="shared" si="114"/>
        <v>0</v>
      </c>
      <c r="BV116">
        <f t="shared" si="115"/>
        <v>0</v>
      </c>
      <c r="BW116">
        <f t="shared" si="116"/>
        <v>0</v>
      </c>
      <c r="BX116">
        <f t="shared" si="117"/>
        <v>2.6857606817741762E-2</v>
      </c>
      <c r="BY116">
        <f t="shared" si="118"/>
        <v>7.4031669205881279E-2</v>
      </c>
      <c r="BZ116">
        <f t="shared" si="119"/>
        <v>1.8381352584407082E-2</v>
      </c>
      <c r="CA116">
        <f t="shared" si="120"/>
        <v>0</v>
      </c>
      <c r="CD116">
        <f t="shared" si="82"/>
        <v>0</v>
      </c>
      <c r="CE116">
        <f t="shared" si="82"/>
        <v>0</v>
      </c>
      <c r="CF116">
        <f t="shared" si="78"/>
        <v>0</v>
      </c>
      <c r="CG116">
        <f t="shared" si="78"/>
        <v>2.6857606817741762E-2</v>
      </c>
      <c r="CH116">
        <f t="shared" si="78"/>
        <v>0.10088927602362305</v>
      </c>
      <c r="CI116">
        <f t="shared" si="78"/>
        <v>9.2413021790288361E-2</v>
      </c>
      <c r="CJ116">
        <f t="shared" si="78"/>
        <v>1.8381352584407082E-2</v>
      </c>
      <c r="CM116" t="str">
        <f t="shared" si="121"/>
        <v/>
      </c>
      <c r="CN116" t="str">
        <f t="shared" si="121"/>
        <v/>
      </c>
      <c r="CO116" t="str">
        <f t="shared" si="121"/>
        <v/>
      </c>
      <c r="CP116">
        <f t="shared" si="121"/>
        <v>8.1590032069926828</v>
      </c>
      <c r="CQ116">
        <f t="shared" si="121"/>
        <v>8.2386290765383947</v>
      </c>
      <c r="CR116">
        <f t="shared" si="121"/>
        <v>8.2160872426421978</v>
      </c>
      <c r="CS116">
        <f t="shared" si="121"/>
        <v>8.0089550487737942</v>
      </c>
      <c r="CV116" t="str">
        <f t="shared" si="83"/>
        <v/>
      </c>
      <c r="CW116" t="str">
        <f t="shared" si="83"/>
        <v/>
      </c>
      <c r="CX116" t="str">
        <f t="shared" si="79"/>
        <v/>
      </c>
      <c r="CY116" t="str">
        <f t="shared" si="79"/>
        <v/>
      </c>
      <c r="CZ116">
        <f t="shared" si="79"/>
        <v>8.2386290765383947</v>
      </c>
      <c r="DA116" t="str">
        <f t="shared" si="79"/>
        <v/>
      </c>
      <c r="DB116" t="str">
        <f t="shared" si="79"/>
        <v/>
      </c>
      <c r="DD116">
        <f t="shared" si="122"/>
        <v>8.2386290765383947</v>
      </c>
      <c r="DJ116" t="str">
        <f t="shared" si="123"/>
        <v/>
      </c>
      <c r="DK116" t="str">
        <f t="shared" si="124"/>
        <v/>
      </c>
      <c r="DL116" t="str">
        <f t="shared" si="125"/>
        <v/>
      </c>
      <c r="DM116" t="str">
        <f t="shared" si="126"/>
        <v/>
      </c>
      <c r="DN116">
        <f t="shared" si="127"/>
        <v>0.25720446358209248</v>
      </c>
      <c r="DO116">
        <f t="shared" si="128"/>
        <v>9.1991885970493681E-2</v>
      </c>
      <c r="DP116">
        <f t="shared" si="129"/>
        <v>0.38059792829597433</v>
      </c>
      <c r="DQ116" t="str">
        <f t="shared" si="130"/>
        <v/>
      </c>
      <c r="DR116" t="str">
        <f t="shared" si="131"/>
        <v/>
      </c>
      <c r="DV116" t="str">
        <f t="shared" si="84"/>
        <v/>
      </c>
      <c r="DW116" t="str">
        <f t="shared" si="84"/>
        <v/>
      </c>
      <c r="DX116" t="str">
        <f t="shared" si="80"/>
        <v/>
      </c>
      <c r="DY116">
        <f t="shared" si="80"/>
        <v>0.25720446358209248</v>
      </c>
      <c r="DZ116">
        <f t="shared" si="80"/>
        <v>0.13597291770868358</v>
      </c>
      <c r="EA116">
        <f t="shared" si="80"/>
        <v>0.14939688495444065</v>
      </c>
      <c r="EB116">
        <f t="shared" si="80"/>
        <v>0.38059792829597433</v>
      </c>
      <c r="EF116" t="str">
        <f t="shared" si="85"/>
        <v/>
      </c>
      <c r="EG116" t="str">
        <f t="shared" si="85"/>
        <v/>
      </c>
      <c r="EH116" t="str">
        <f t="shared" si="81"/>
        <v/>
      </c>
      <c r="EI116" t="str">
        <f t="shared" si="81"/>
        <v/>
      </c>
      <c r="EJ116">
        <f t="shared" si="81"/>
        <v>0.13597291770868358</v>
      </c>
      <c r="EK116" t="str">
        <f t="shared" si="81"/>
        <v/>
      </c>
      <c r="EL116" t="str">
        <f t="shared" si="81"/>
        <v/>
      </c>
      <c r="EN116">
        <f t="shared" si="142"/>
        <v>0.13597291770868358</v>
      </c>
      <c r="EP116">
        <f t="shared" si="132"/>
        <v>8.3679545587363844</v>
      </c>
      <c r="EQ116">
        <f t="shared" si="133"/>
        <v>8.3600287113936051</v>
      </c>
      <c r="ER116">
        <f t="shared" si="134"/>
        <v>8.3084896381609639</v>
      </c>
      <c r="ES116">
        <v>0.95111206244073121</v>
      </c>
      <c r="ET116">
        <v>0.89282216562642203</v>
      </c>
      <c r="EU116">
        <v>0.51378291206667104</v>
      </c>
      <c r="EW116">
        <f t="shared" ca="1" si="135"/>
        <v>0.65494688303020432</v>
      </c>
      <c r="EX116">
        <f t="shared" ca="1" si="135"/>
        <v>-0.33593984527422394</v>
      </c>
      <c r="EY116">
        <f t="shared" ca="1" si="135"/>
        <v>-0.52378552420215119</v>
      </c>
      <c r="EZ116">
        <f t="shared" ca="1" si="143"/>
        <v>2</v>
      </c>
      <c r="FA116">
        <f t="shared" ca="1" si="143"/>
        <v>1</v>
      </c>
      <c r="FB116">
        <f t="shared" ca="1" si="143"/>
        <v>1</v>
      </c>
    </row>
    <row r="117" spans="1:158">
      <c r="A117">
        <v>97</v>
      </c>
      <c r="B117">
        <f t="shared" si="136"/>
        <v>26.6015625</v>
      </c>
      <c r="C117" s="5">
        <f t="shared" si="137"/>
        <v>0.12092937964470721</v>
      </c>
      <c r="D117">
        <f t="shared" si="138"/>
        <v>8.3908156689657005</v>
      </c>
      <c r="E117">
        <f t="shared" si="139"/>
        <v>0.15214797143907099</v>
      </c>
      <c r="H117" s="1">
        <v>0</v>
      </c>
      <c r="I117" s="5">
        <v>1.8415000000000001E-2</v>
      </c>
      <c r="J117">
        <v>0</v>
      </c>
      <c r="K117" s="5">
        <v>6.0675160000000004</v>
      </c>
      <c r="L117">
        <v>0</v>
      </c>
      <c r="M117" s="5">
        <v>1.1175010000000001</v>
      </c>
      <c r="N117">
        <v>0</v>
      </c>
      <c r="O117" s="5">
        <v>8.4601629999999997</v>
      </c>
      <c r="P117">
        <v>0</v>
      </c>
      <c r="Q117" s="5">
        <v>1.9250100000000001</v>
      </c>
      <c r="R117">
        <v>0</v>
      </c>
      <c r="S117" s="5">
        <v>2.4812099999999999</v>
      </c>
      <c r="T117">
        <v>0</v>
      </c>
      <c r="U117" s="5">
        <v>1.1175010000000001</v>
      </c>
      <c r="V117">
        <v>0</v>
      </c>
      <c r="W117" s="5">
        <v>3.552171</v>
      </c>
      <c r="X117">
        <v>0</v>
      </c>
      <c r="Y117" s="5">
        <v>2.6097999999999999</v>
      </c>
      <c r="Z117">
        <v>0</v>
      </c>
      <c r="AA117">
        <v>0</v>
      </c>
      <c r="AB117">
        <v>7.0144000000000002</v>
      </c>
      <c r="AC117">
        <v>0</v>
      </c>
      <c r="AD117">
        <v>3.9091999999999998</v>
      </c>
      <c r="AE117">
        <v>0</v>
      </c>
      <c r="AF117">
        <v>3.1636600000000001</v>
      </c>
      <c r="AG117">
        <v>0</v>
      </c>
      <c r="AJ117">
        <f t="shared" si="86"/>
        <v>-1.8415000000000001E-2</v>
      </c>
      <c r="AK117">
        <f t="shared" si="87"/>
        <v>6.0491010000000003</v>
      </c>
      <c r="AL117">
        <f t="shared" si="88"/>
        <v>1.099086</v>
      </c>
      <c r="AM117">
        <f t="shared" si="89"/>
        <v>8.4417480000000005</v>
      </c>
      <c r="AN117">
        <f t="shared" si="90"/>
        <v>1.906595</v>
      </c>
      <c r="AO117">
        <f t="shared" si="91"/>
        <v>2.4627949999999998</v>
      </c>
      <c r="AP117">
        <f t="shared" si="92"/>
        <v>1.099086</v>
      </c>
      <c r="AQ117">
        <f t="shared" si="93"/>
        <v>3.5337559999999999</v>
      </c>
      <c r="AR117">
        <f t="shared" ref="AR117:AR148" si="144">IF(Y117="","",Y117+$AJ117)</f>
        <v>2.5913849999999998</v>
      </c>
      <c r="AS117">
        <f t="shared" ref="AS117:AS148" si="145">IF(AA117="","",AA117+$AJ117)</f>
        <v>-1.8415000000000001E-2</v>
      </c>
      <c r="AT117">
        <f t="shared" ref="AT117:AT148" si="146">IF(AB117="","",AB117+$AJ117)</f>
        <v>6.9959850000000001</v>
      </c>
      <c r="AU117">
        <f t="shared" si="140"/>
        <v>3.8907849999999997</v>
      </c>
      <c r="AV117">
        <f t="shared" si="141"/>
        <v>3.1452450000000001</v>
      </c>
      <c r="AZ117" t="str">
        <f t="shared" si="97"/>
        <v/>
      </c>
      <c r="BA117" t="str">
        <f t="shared" si="98"/>
        <v/>
      </c>
      <c r="BB117" t="str">
        <f t="shared" si="99"/>
        <v/>
      </c>
      <c r="BC117" t="str">
        <f t="shared" si="100"/>
        <v/>
      </c>
      <c r="BD117">
        <f t="shared" si="101"/>
        <v>2.4627949999999998</v>
      </c>
      <c r="BE117">
        <f t="shared" si="102"/>
        <v>1.099086</v>
      </c>
      <c r="BF117">
        <f t="shared" si="103"/>
        <v>3.5337559999999999</v>
      </c>
      <c r="BG117" t="str">
        <f t="shared" si="104"/>
        <v/>
      </c>
      <c r="BJ117" t="str">
        <f t="shared" si="105"/>
        <v/>
      </c>
      <c r="BK117" t="str">
        <f t="shared" si="106"/>
        <v/>
      </c>
      <c r="BL117" t="str">
        <f t="shared" si="107"/>
        <v/>
      </c>
      <c r="BM117" t="str">
        <f t="shared" si="108"/>
        <v/>
      </c>
      <c r="BN117">
        <f t="shared" si="109"/>
        <v>8.4453845026743437</v>
      </c>
      <c r="BO117">
        <f t="shared" si="110"/>
        <v>8.4465736379121168</v>
      </c>
      <c r="BP117">
        <f t="shared" si="111"/>
        <v>8.3005347991389868</v>
      </c>
      <c r="BQ117" t="str">
        <f t="shared" si="112"/>
        <v/>
      </c>
      <c r="BT117">
        <f t="shared" si="113"/>
        <v>0</v>
      </c>
      <c r="BU117">
        <f t="shared" si="114"/>
        <v>0</v>
      </c>
      <c r="BV117">
        <f t="shared" si="115"/>
        <v>0</v>
      </c>
      <c r="BW117">
        <f t="shared" si="116"/>
        <v>0</v>
      </c>
      <c r="BX117">
        <f t="shared" si="117"/>
        <v>1.4568453820124371E-2</v>
      </c>
      <c r="BY117">
        <f t="shared" si="118"/>
        <v>5.5885013881691335E-2</v>
      </c>
      <c r="BZ117">
        <f t="shared" si="119"/>
        <v>3.4514896395730826E-2</v>
      </c>
      <c r="CA117">
        <f t="shared" si="120"/>
        <v>0</v>
      </c>
      <c r="CD117">
        <f t="shared" si="82"/>
        <v>0</v>
      </c>
      <c r="CE117">
        <f t="shared" si="82"/>
        <v>0</v>
      </c>
      <c r="CF117">
        <f t="shared" si="78"/>
        <v>0</v>
      </c>
      <c r="CG117">
        <f t="shared" si="78"/>
        <v>1.4568453820124371E-2</v>
      </c>
      <c r="CH117">
        <f t="shared" si="78"/>
        <v>7.0453467701815709E-2</v>
      </c>
      <c r="CI117">
        <f t="shared" si="78"/>
        <v>9.0399910277422169E-2</v>
      </c>
      <c r="CJ117">
        <f t="shared" si="78"/>
        <v>3.4514896395730826E-2</v>
      </c>
      <c r="CM117" t="str">
        <f t="shared" ref="CM117:CS148" si="147">IF(CD117="","",IF(BJ117="",BK117,IF(BK117="",BJ117,(BJ117*BT117+BK117*BU117)/CD117)))</f>
        <v/>
      </c>
      <c r="CN117" t="str">
        <f t="shared" si="147"/>
        <v/>
      </c>
      <c r="CO117" t="str">
        <f t="shared" si="147"/>
        <v/>
      </c>
      <c r="CP117">
        <f t="shared" si="147"/>
        <v>8.4453845026743437</v>
      </c>
      <c r="CQ117">
        <f t="shared" si="147"/>
        <v>8.4463277470800175</v>
      </c>
      <c r="CR117">
        <f t="shared" si="147"/>
        <v>8.3908156689657005</v>
      </c>
      <c r="CS117">
        <f t="shared" si="147"/>
        <v>8.3005347991389868</v>
      </c>
      <c r="CV117" t="str">
        <f t="shared" si="83"/>
        <v/>
      </c>
      <c r="CW117" t="str">
        <f t="shared" si="83"/>
        <v/>
      </c>
      <c r="CX117" t="str">
        <f t="shared" si="79"/>
        <v/>
      </c>
      <c r="CY117" t="str">
        <f t="shared" si="79"/>
        <v/>
      </c>
      <c r="CZ117" t="str">
        <f t="shared" si="79"/>
        <v/>
      </c>
      <c r="DA117">
        <f t="shared" si="79"/>
        <v>8.3908156689657005</v>
      </c>
      <c r="DB117" t="str">
        <f t="shared" si="79"/>
        <v/>
      </c>
      <c r="DD117">
        <f t="shared" si="122"/>
        <v>8.3908156689657005</v>
      </c>
      <c r="DJ117" t="str">
        <f t="shared" si="123"/>
        <v/>
      </c>
      <c r="DK117" t="str">
        <f t="shared" si="124"/>
        <v/>
      </c>
      <c r="DL117" t="str">
        <f t="shared" si="125"/>
        <v/>
      </c>
      <c r="DM117" t="str">
        <f t="shared" si="126"/>
        <v/>
      </c>
      <c r="DN117">
        <f t="shared" si="127"/>
        <v>0.47921323095901025</v>
      </c>
      <c r="DO117">
        <f t="shared" si="128"/>
        <v>0.12204499248024721</v>
      </c>
      <c r="DP117">
        <f t="shared" si="129"/>
        <v>0.20088940115989776</v>
      </c>
      <c r="DQ117" t="str">
        <f t="shared" si="130"/>
        <v/>
      </c>
      <c r="DR117" t="str">
        <f t="shared" si="131"/>
        <v/>
      </c>
      <c r="DV117" t="str">
        <f t="shared" si="84"/>
        <v/>
      </c>
      <c r="DW117" t="str">
        <f t="shared" si="84"/>
        <v/>
      </c>
      <c r="DX117" t="str">
        <f t="shared" si="80"/>
        <v/>
      </c>
      <c r="DY117">
        <f t="shared" si="80"/>
        <v>0.47921323095901025</v>
      </c>
      <c r="DZ117">
        <f t="shared" si="80"/>
        <v>0.19590067564286501</v>
      </c>
      <c r="EA117">
        <f t="shared" si="80"/>
        <v>0.15214797143907099</v>
      </c>
      <c r="EB117">
        <f t="shared" si="80"/>
        <v>0.20088940115989776</v>
      </c>
      <c r="EF117" t="str">
        <f t="shared" si="85"/>
        <v/>
      </c>
      <c r="EG117" t="str">
        <f t="shared" si="85"/>
        <v/>
      </c>
      <c r="EH117" t="str">
        <f t="shared" si="81"/>
        <v/>
      </c>
      <c r="EI117" t="str">
        <f t="shared" si="81"/>
        <v/>
      </c>
      <c r="EJ117" t="str">
        <f t="shared" si="81"/>
        <v/>
      </c>
      <c r="EK117">
        <f t="shared" si="81"/>
        <v>0.15214797143907099</v>
      </c>
      <c r="EL117" t="str">
        <f t="shared" si="81"/>
        <v/>
      </c>
      <c r="EN117">
        <f t="shared" si="142"/>
        <v>0.15214797143907099</v>
      </c>
      <c r="EP117">
        <f t="shared" si="132"/>
        <v>8.2822414451827502</v>
      </c>
      <c r="EQ117">
        <f t="shared" si="133"/>
        <v>8.5221375584556558</v>
      </c>
      <c r="ER117">
        <f t="shared" si="134"/>
        <v>8.2945235226860525</v>
      </c>
      <c r="ES117">
        <v>-0.7136094077102374</v>
      </c>
      <c r="ET117">
        <v>0.86311955557385667</v>
      </c>
      <c r="EU117">
        <v>-0.63288485129891292</v>
      </c>
      <c r="EW117">
        <f t="shared" ref="EW117:EY148" ca="1" si="148">IF(EZ117=2,RAND(),-RAND())</f>
        <v>-0.89877092520285673</v>
      </c>
      <c r="EX117">
        <f t="shared" ca="1" si="148"/>
        <v>9.7054948862272727E-2</v>
      </c>
      <c r="EY117">
        <f t="shared" ca="1" si="148"/>
        <v>4.6120256648430002E-2</v>
      </c>
      <c r="EZ117">
        <f t="shared" ca="1" si="143"/>
        <v>1</v>
      </c>
      <c r="FA117">
        <f t="shared" ca="1" si="143"/>
        <v>2</v>
      </c>
      <c r="FB117">
        <f t="shared" ca="1" si="143"/>
        <v>2</v>
      </c>
    </row>
    <row r="118" spans="1:158">
      <c r="A118">
        <v>98</v>
      </c>
      <c r="B118">
        <f t="shared" si="136"/>
        <v>26.8046875</v>
      </c>
      <c r="C118" s="5">
        <f t="shared" si="137"/>
        <v>0.12092937964470721</v>
      </c>
      <c r="D118">
        <f t="shared" si="138"/>
        <v>8.5573793116894468</v>
      </c>
      <c r="E118">
        <f t="shared" si="139"/>
        <v>0.11733558944434737</v>
      </c>
      <c r="H118">
        <v>0</v>
      </c>
      <c r="I118" s="5">
        <v>1.7916999999999999E-2</v>
      </c>
      <c r="J118">
        <v>0</v>
      </c>
      <c r="K118" s="5">
        <v>6.0660100000000003</v>
      </c>
      <c r="L118">
        <v>0</v>
      </c>
      <c r="M118" s="5">
        <v>1.092276</v>
      </c>
      <c r="N118">
        <v>0</v>
      </c>
      <c r="O118" s="5">
        <v>8.4581929999999996</v>
      </c>
      <c r="P118">
        <v>0</v>
      </c>
      <c r="Q118" s="5">
        <v>1.924153</v>
      </c>
      <c r="R118">
        <v>0</v>
      </c>
      <c r="S118" s="5">
        <v>2.47743</v>
      </c>
      <c r="T118">
        <v>0</v>
      </c>
      <c r="U118" s="5">
        <v>1.092276</v>
      </c>
      <c r="V118">
        <v>0</v>
      </c>
      <c r="W118" s="5">
        <v>3.5399780000000001</v>
      </c>
      <c r="X118">
        <v>0</v>
      </c>
      <c r="Y118" s="5">
        <v>2.6078000000000001</v>
      </c>
      <c r="Z118">
        <v>0</v>
      </c>
      <c r="AA118">
        <v>0</v>
      </c>
      <c r="AB118">
        <v>7.0057700000000001</v>
      </c>
      <c r="AC118">
        <v>0</v>
      </c>
      <c r="AD118">
        <v>3.87487</v>
      </c>
      <c r="AE118">
        <v>0</v>
      </c>
      <c r="AF118">
        <v>3.1496</v>
      </c>
      <c r="AG118">
        <v>0</v>
      </c>
      <c r="AJ118">
        <f t="shared" si="86"/>
        <v>-1.7916999999999999E-2</v>
      </c>
      <c r="AK118">
        <f t="shared" si="87"/>
        <v>6.0480930000000006</v>
      </c>
      <c r="AL118">
        <f t="shared" si="88"/>
        <v>1.0743590000000001</v>
      </c>
      <c r="AM118">
        <f t="shared" si="89"/>
        <v>8.440275999999999</v>
      </c>
      <c r="AN118">
        <f t="shared" si="90"/>
        <v>1.906236</v>
      </c>
      <c r="AO118">
        <f t="shared" si="91"/>
        <v>2.4595129999999998</v>
      </c>
      <c r="AP118">
        <f t="shared" si="92"/>
        <v>1.0743590000000001</v>
      </c>
      <c r="AQ118">
        <f t="shared" si="93"/>
        <v>3.5220609999999999</v>
      </c>
      <c r="AR118">
        <f t="shared" si="144"/>
        <v>2.5898829999999999</v>
      </c>
      <c r="AS118">
        <f t="shared" si="145"/>
        <v>-1.7916999999999999E-2</v>
      </c>
      <c r="AT118">
        <f t="shared" si="146"/>
        <v>6.9878530000000003</v>
      </c>
      <c r="AU118">
        <f t="shared" si="140"/>
        <v>3.8569529999999999</v>
      </c>
      <c r="AV118">
        <f t="shared" si="141"/>
        <v>3.1316829999999998</v>
      </c>
      <c r="AZ118" t="str">
        <f t="shared" si="97"/>
        <v/>
      </c>
      <c r="BA118" t="str">
        <f t="shared" si="98"/>
        <v/>
      </c>
      <c r="BB118" t="str">
        <f t="shared" si="99"/>
        <v/>
      </c>
      <c r="BC118" t="str">
        <f t="shared" si="100"/>
        <v/>
      </c>
      <c r="BD118" t="str">
        <f t="shared" si="101"/>
        <v/>
      </c>
      <c r="BE118" t="str">
        <f t="shared" si="102"/>
        <v/>
      </c>
      <c r="BF118">
        <f t="shared" si="103"/>
        <v>3.5220609999999999</v>
      </c>
      <c r="BG118" t="str">
        <f t="shared" si="104"/>
        <v/>
      </c>
      <c r="BJ118" t="str">
        <f t="shared" si="105"/>
        <v/>
      </c>
      <c r="BK118" t="str">
        <f t="shared" si="106"/>
        <v/>
      </c>
      <c r="BL118" t="str">
        <f t="shared" si="107"/>
        <v/>
      </c>
      <c r="BM118" t="str">
        <f t="shared" si="108"/>
        <v/>
      </c>
      <c r="BN118" t="str">
        <f t="shared" si="109"/>
        <v/>
      </c>
      <c r="BO118" t="str">
        <f t="shared" si="110"/>
        <v/>
      </c>
      <c r="BP118">
        <f t="shared" si="111"/>
        <v>8.5573793116894468</v>
      </c>
      <c r="BQ118" t="str">
        <f t="shared" si="112"/>
        <v/>
      </c>
      <c r="BT118">
        <f t="shared" si="113"/>
        <v>0</v>
      </c>
      <c r="BU118">
        <f t="shared" si="114"/>
        <v>0</v>
      </c>
      <c r="BV118">
        <f t="shared" si="115"/>
        <v>0</v>
      </c>
      <c r="BW118">
        <f t="shared" si="116"/>
        <v>0</v>
      </c>
      <c r="BX118">
        <f t="shared" si="117"/>
        <v>0</v>
      </c>
      <c r="BY118">
        <f t="shared" si="118"/>
        <v>0</v>
      </c>
      <c r="BZ118">
        <f t="shared" si="119"/>
        <v>5.834876885499396E-2</v>
      </c>
      <c r="CA118">
        <f t="shared" si="120"/>
        <v>0</v>
      </c>
      <c r="CD118">
        <f t="shared" si="82"/>
        <v>0</v>
      </c>
      <c r="CE118">
        <f t="shared" si="82"/>
        <v>0</v>
      </c>
      <c r="CF118">
        <f t="shared" si="78"/>
        <v>0</v>
      </c>
      <c r="CG118">
        <f t="shared" si="78"/>
        <v>0</v>
      </c>
      <c r="CH118">
        <f t="shared" si="78"/>
        <v>0</v>
      </c>
      <c r="CI118">
        <f t="shared" si="78"/>
        <v>5.834876885499396E-2</v>
      </c>
      <c r="CJ118">
        <f t="shared" si="78"/>
        <v>5.834876885499396E-2</v>
      </c>
      <c r="CM118" t="str">
        <f t="shared" si="147"/>
        <v/>
      </c>
      <c r="CN118" t="str">
        <f t="shared" si="147"/>
        <v/>
      </c>
      <c r="CO118" t="str">
        <f t="shared" si="147"/>
        <v/>
      </c>
      <c r="CP118" t="str">
        <f t="shared" si="147"/>
        <v/>
      </c>
      <c r="CQ118" t="str">
        <f t="shared" si="147"/>
        <v/>
      </c>
      <c r="CR118">
        <f t="shared" si="147"/>
        <v>8.5573793116894468</v>
      </c>
      <c r="CS118">
        <f t="shared" si="147"/>
        <v>8.5573793116894468</v>
      </c>
      <c r="CV118" t="str">
        <f t="shared" si="83"/>
        <v/>
      </c>
      <c r="CW118" t="str">
        <f t="shared" si="83"/>
        <v/>
      </c>
      <c r="CX118" t="str">
        <f t="shared" si="79"/>
        <v/>
      </c>
      <c r="CY118" t="str">
        <f t="shared" si="79"/>
        <v/>
      </c>
      <c r="CZ118" t="str">
        <f t="shared" si="79"/>
        <v/>
      </c>
      <c r="DA118">
        <f t="shared" si="79"/>
        <v>8.5573793116894468</v>
      </c>
      <c r="DB118">
        <f t="shared" si="79"/>
        <v>8.5573793116894468</v>
      </c>
      <c r="DD118">
        <f t="shared" si="122"/>
        <v>8.5573793116894468</v>
      </c>
      <c r="DJ118" t="str">
        <f t="shared" si="123"/>
        <v/>
      </c>
      <c r="DK118" t="str">
        <f t="shared" si="124"/>
        <v/>
      </c>
      <c r="DL118" t="str">
        <f t="shared" si="125"/>
        <v/>
      </c>
      <c r="DM118" t="str">
        <f t="shared" si="126"/>
        <v/>
      </c>
      <c r="DN118" t="str">
        <f t="shared" si="127"/>
        <v/>
      </c>
      <c r="DO118" t="str">
        <f t="shared" si="128"/>
        <v/>
      </c>
      <c r="DP118">
        <f t="shared" si="129"/>
        <v>0.11733558944434737</v>
      </c>
      <c r="DQ118" t="str">
        <f t="shared" si="130"/>
        <v/>
      </c>
      <c r="DR118" t="str">
        <f t="shared" si="131"/>
        <v/>
      </c>
      <c r="DV118" t="str">
        <f t="shared" si="84"/>
        <v/>
      </c>
      <c r="DW118" t="str">
        <f t="shared" si="84"/>
        <v/>
      </c>
      <c r="DX118" t="str">
        <f t="shared" si="80"/>
        <v/>
      </c>
      <c r="DY118" t="str">
        <f t="shared" si="80"/>
        <v/>
      </c>
      <c r="DZ118" t="str">
        <f t="shared" si="80"/>
        <v/>
      </c>
      <c r="EA118">
        <f t="shared" si="80"/>
        <v>0.11733558944434737</v>
      </c>
      <c r="EB118">
        <f t="shared" si="80"/>
        <v>0.11733558944434737</v>
      </c>
      <c r="EF118" t="str">
        <f t="shared" si="85"/>
        <v/>
      </c>
      <c r="EG118" t="str">
        <f t="shared" si="85"/>
        <v/>
      </c>
      <c r="EH118" t="str">
        <f t="shared" si="81"/>
        <v/>
      </c>
      <c r="EI118" t="str">
        <f t="shared" si="81"/>
        <v/>
      </c>
      <c r="EJ118" t="str">
        <f t="shared" si="81"/>
        <v/>
      </c>
      <c r="EK118">
        <f t="shared" si="81"/>
        <v>0.11733558944434737</v>
      </c>
      <c r="EL118">
        <f t="shared" si="81"/>
        <v>0.11733558944434737</v>
      </c>
      <c r="EN118">
        <f t="shared" si="142"/>
        <v>0.11733558944434737</v>
      </c>
      <c r="EP118">
        <f t="shared" si="132"/>
        <v>8.5955297314541337</v>
      </c>
      <c r="EQ118">
        <f t="shared" si="133"/>
        <v>8.5732104337705248</v>
      </c>
      <c r="ER118">
        <f t="shared" si="134"/>
        <v>8.5344380873277146</v>
      </c>
      <c r="ES118">
        <v>0.32513937114349734</v>
      </c>
      <c r="ET118">
        <v>0.13492174161349468</v>
      </c>
      <c r="EU118">
        <v>-0.19551803907384113</v>
      </c>
      <c r="EW118">
        <f t="shared" ca="1" si="148"/>
        <v>-0.8165568562208112</v>
      </c>
      <c r="EX118">
        <f t="shared" ca="1" si="148"/>
        <v>-0.43213856756843072</v>
      </c>
      <c r="EY118">
        <f t="shared" ca="1" si="148"/>
        <v>-0.49651814556464324</v>
      </c>
      <c r="EZ118">
        <f t="shared" ca="1" si="143"/>
        <v>1</v>
      </c>
      <c r="FA118">
        <f t="shared" ca="1" si="143"/>
        <v>1</v>
      </c>
      <c r="FB118">
        <f t="shared" ca="1" si="143"/>
        <v>1</v>
      </c>
    </row>
    <row r="119" spans="1:158">
      <c r="A119">
        <v>99</v>
      </c>
      <c r="B119">
        <f t="shared" si="136"/>
        <v>27.0078125</v>
      </c>
      <c r="C119" s="5">
        <f t="shared" si="137"/>
        <v>0.12092937964470721</v>
      </c>
      <c r="D119">
        <f t="shared" si="138"/>
        <v>8.7480949462916282</v>
      </c>
      <c r="E119">
        <f t="shared" si="139"/>
        <v>0.12394496641803762</v>
      </c>
      <c r="H119">
        <v>0</v>
      </c>
      <c r="I119" s="5">
        <v>1.8076999999999999E-2</v>
      </c>
      <c r="J119">
        <v>0</v>
      </c>
      <c r="K119" s="5">
        <v>6.0671220000000003</v>
      </c>
      <c r="L119">
        <v>0</v>
      </c>
      <c r="M119" s="5">
        <v>1.102708</v>
      </c>
      <c r="N119">
        <v>0</v>
      </c>
      <c r="O119" s="5">
        <v>8.4602540000000008</v>
      </c>
      <c r="P119">
        <v>0</v>
      </c>
      <c r="Q119" s="5">
        <v>1.924518</v>
      </c>
      <c r="R119">
        <v>0</v>
      </c>
      <c r="S119" s="5">
        <v>2.4764400000000002</v>
      </c>
      <c r="T119">
        <v>0</v>
      </c>
      <c r="U119" s="5">
        <v>1.102708</v>
      </c>
      <c r="V119">
        <v>0</v>
      </c>
      <c r="W119" s="5">
        <v>3.5281030000000002</v>
      </c>
      <c r="X119">
        <v>0</v>
      </c>
      <c r="Y119" s="5">
        <v>2.6075400000000002</v>
      </c>
      <c r="Z119">
        <v>0</v>
      </c>
      <c r="AA119">
        <v>0</v>
      </c>
      <c r="AB119">
        <v>6.9967300000000003</v>
      </c>
      <c r="AC119">
        <v>0</v>
      </c>
      <c r="AD119">
        <v>3.8388800000000001</v>
      </c>
      <c r="AE119">
        <v>0</v>
      </c>
      <c r="AF119">
        <v>3.1322199999999998</v>
      </c>
      <c r="AG119">
        <v>0</v>
      </c>
      <c r="AJ119">
        <f t="shared" si="86"/>
        <v>-1.8076999999999999E-2</v>
      </c>
      <c r="AK119">
        <f t="shared" si="87"/>
        <v>6.0490450000000004</v>
      </c>
      <c r="AL119">
        <f t="shared" si="88"/>
        <v>1.0846310000000001</v>
      </c>
      <c r="AM119">
        <f t="shared" si="89"/>
        <v>8.4421770000000009</v>
      </c>
      <c r="AN119">
        <f t="shared" si="90"/>
        <v>1.9064410000000001</v>
      </c>
      <c r="AO119">
        <f t="shared" si="91"/>
        <v>2.4583630000000003</v>
      </c>
      <c r="AP119">
        <f t="shared" si="92"/>
        <v>1.0846310000000001</v>
      </c>
      <c r="AQ119">
        <f t="shared" si="93"/>
        <v>3.5100260000000003</v>
      </c>
      <c r="AR119">
        <f t="shared" si="144"/>
        <v>2.5894630000000003</v>
      </c>
      <c r="AS119">
        <f t="shared" si="145"/>
        <v>-1.8076999999999999E-2</v>
      </c>
      <c r="AT119">
        <f t="shared" si="146"/>
        <v>6.9786530000000004</v>
      </c>
      <c r="AU119">
        <f t="shared" si="140"/>
        <v>3.8208030000000002</v>
      </c>
      <c r="AV119">
        <f t="shared" si="141"/>
        <v>3.1141429999999999</v>
      </c>
      <c r="AZ119" t="str">
        <f t="shared" si="97"/>
        <v/>
      </c>
      <c r="BA119" t="str">
        <f t="shared" si="98"/>
        <v/>
      </c>
      <c r="BB119" t="str">
        <f t="shared" si="99"/>
        <v/>
      </c>
      <c r="BC119" t="str">
        <f t="shared" si="100"/>
        <v/>
      </c>
      <c r="BD119" t="str">
        <f t="shared" si="101"/>
        <v/>
      </c>
      <c r="BE119">
        <f t="shared" si="102"/>
        <v>1.0846310000000001</v>
      </c>
      <c r="BF119">
        <f t="shared" si="103"/>
        <v>3.5100260000000003</v>
      </c>
      <c r="BG119" t="str">
        <f t="shared" si="104"/>
        <v/>
      </c>
      <c r="BJ119" t="str">
        <f t="shared" si="105"/>
        <v/>
      </c>
      <c r="BK119" t="str">
        <f t="shared" si="106"/>
        <v/>
      </c>
      <c r="BL119" t="str">
        <f t="shared" si="107"/>
        <v/>
      </c>
      <c r="BM119" t="str">
        <f t="shared" si="108"/>
        <v/>
      </c>
      <c r="BN119" t="str">
        <f t="shared" si="109"/>
        <v/>
      </c>
      <c r="BO119">
        <f t="shared" si="110"/>
        <v>8.7952339655249396</v>
      </c>
      <c r="BP119">
        <f t="shared" si="111"/>
        <v>8.7311515270821207</v>
      </c>
      <c r="BQ119" t="str">
        <f t="shared" si="112"/>
        <v/>
      </c>
      <c r="BT119">
        <f t="shared" si="113"/>
        <v>0</v>
      </c>
      <c r="BU119">
        <f t="shared" si="114"/>
        <v>0</v>
      </c>
      <c r="BV119">
        <f t="shared" si="115"/>
        <v>0</v>
      </c>
      <c r="BW119">
        <f t="shared" si="116"/>
        <v>0</v>
      </c>
      <c r="BX119">
        <f t="shared" si="117"/>
        <v>0</v>
      </c>
      <c r="BY119">
        <f t="shared" si="118"/>
        <v>2.9156394596788215E-2</v>
      </c>
      <c r="BZ119">
        <f t="shared" si="119"/>
        <v>8.1117266159650439E-2</v>
      </c>
      <c r="CA119">
        <f t="shared" si="120"/>
        <v>0</v>
      </c>
      <c r="CD119">
        <f t="shared" si="82"/>
        <v>0</v>
      </c>
      <c r="CE119">
        <f t="shared" si="82"/>
        <v>0</v>
      </c>
      <c r="CF119">
        <f t="shared" si="78"/>
        <v>0</v>
      </c>
      <c r="CG119">
        <f t="shared" si="78"/>
        <v>0</v>
      </c>
      <c r="CH119">
        <f t="shared" si="78"/>
        <v>2.9156394596788215E-2</v>
      </c>
      <c r="CI119">
        <f t="shared" si="78"/>
        <v>0.11027366075643866</v>
      </c>
      <c r="CJ119">
        <f t="shared" si="78"/>
        <v>8.1117266159650439E-2</v>
      </c>
      <c r="CM119" t="str">
        <f t="shared" si="147"/>
        <v/>
      </c>
      <c r="CN119" t="str">
        <f t="shared" si="147"/>
        <v/>
      </c>
      <c r="CO119" t="str">
        <f t="shared" si="147"/>
        <v/>
      </c>
      <c r="CP119" t="str">
        <f t="shared" si="147"/>
        <v/>
      </c>
      <c r="CQ119">
        <f t="shared" si="147"/>
        <v>8.7952339655249396</v>
      </c>
      <c r="CR119">
        <f t="shared" si="147"/>
        <v>8.7480949462916282</v>
      </c>
      <c r="CS119">
        <f t="shared" si="147"/>
        <v>8.7311515270821207</v>
      </c>
      <c r="CV119" t="str">
        <f t="shared" si="83"/>
        <v/>
      </c>
      <c r="CW119" t="str">
        <f t="shared" si="83"/>
        <v/>
      </c>
      <c r="CX119" t="str">
        <f t="shared" si="79"/>
        <v/>
      </c>
      <c r="CY119" t="str">
        <f t="shared" si="79"/>
        <v/>
      </c>
      <c r="CZ119" t="str">
        <f t="shared" si="79"/>
        <v/>
      </c>
      <c r="DA119">
        <f t="shared" si="79"/>
        <v>8.7480949462916282</v>
      </c>
      <c r="DB119" t="str">
        <f t="shared" si="79"/>
        <v/>
      </c>
      <c r="DD119">
        <f t="shared" si="122"/>
        <v>8.7480949462916282</v>
      </c>
      <c r="DJ119" t="str">
        <f t="shared" si="123"/>
        <v/>
      </c>
      <c r="DK119" t="str">
        <f t="shared" si="124"/>
        <v/>
      </c>
      <c r="DL119" t="str">
        <f t="shared" si="125"/>
        <v/>
      </c>
      <c r="DM119" t="str">
        <f t="shared" si="126"/>
        <v/>
      </c>
      <c r="DN119" t="str">
        <f t="shared" si="127"/>
        <v/>
      </c>
      <c r="DO119">
        <f t="shared" si="128"/>
        <v>0.23663845590017146</v>
      </c>
      <c r="DP119">
        <f t="shared" si="129"/>
        <v>8.3438968085163615E-2</v>
      </c>
      <c r="DQ119" t="str">
        <f t="shared" si="130"/>
        <v/>
      </c>
      <c r="DR119" t="str">
        <f t="shared" si="131"/>
        <v/>
      </c>
      <c r="DV119" t="str">
        <f t="shared" si="84"/>
        <v/>
      </c>
      <c r="DW119" t="str">
        <f t="shared" si="84"/>
        <v/>
      </c>
      <c r="DX119" t="str">
        <f t="shared" si="80"/>
        <v/>
      </c>
      <c r="DY119" t="str">
        <f t="shared" si="80"/>
        <v/>
      </c>
      <c r="DZ119">
        <f t="shared" si="80"/>
        <v>0.23663845590017146</v>
      </c>
      <c r="EA119">
        <f t="shared" si="80"/>
        <v>0.12394496641803762</v>
      </c>
      <c r="EB119">
        <f t="shared" si="80"/>
        <v>8.3438968085163615E-2</v>
      </c>
      <c r="EF119" t="str">
        <f t="shared" si="85"/>
        <v/>
      </c>
      <c r="EG119" t="str">
        <f t="shared" si="85"/>
        <v/>
      </c>
      <c r="EH119" t="str">
        <f t="shared" si="81"/>
        <v/>
      </c>
      <c r="EI119" t="str">
        <f t="shared" si="81"/>
        <v/>
      </c>
      <c r="EJ119" t="str">
        <f t="shared" si="81"/>
        <v/>
      </c>
      <c r="EK119">
        <f t="shared" si="81"/>
        <v>0.12394496641803762</v>
      </c>
      <c r="EL119" t="str">
        <f t="shared" si="81"/>
        <v/>
      </c>
      <c r="EN119">
        <f t="shared" si="142"/>
        <v>0.12394496641803762</v>
      </c>
      <c r="EP119">
        <f t="shared" si="132"/>
        <v>8.8435749937734016</v>
      </c>
      <c r="EQ119">
        <f t="shared" si="133"/>
        <v>8.7775944364498102</v>
      </c>
      <c r="ER119">
        <f t="shared" si="134"/>
        <v>8.8567010312365966</v>
      </c>
      <c r="ES119">
        <v>0.770342275617243</v>
      </c>
      <c r="ET119">
        <v>0.23800474525674797</v>
      </c>
      <c r="EU119">
        <v>0.87624441785449347</v>
      </c>
      <c r="EW119">
        <f t="shared" ca="1" si="148"/>
        <v>-0.61484800572704179</v>
      </c>
      <c r="EX119">
        <f t="shared" ca="1" si="148"/>
        <v>-0.86836437574549186</v>
      </c>
      <c r="EY119">
        <f t="shared" ca="1" si="148"/>
        <v>0.94296279724135257</v>
      </c>
      <c r="EZ119">
        <f t="shared" ca="1" si="143"/>
        <v>1</v>
      </c>
      <c r="FA119">
        <f t="shared" ca="1" si="143"/>
        <v>1</v>
      </c>
      <c r="FB119">
        <f t="shared" ca="1" si="143"/>
        <v>2</v>
      </c>
    </row>
    <row r="120" spans="1:158">
      <c r="A120">
        <v>100</v>
      </c>
      <c r="B120">
        <f t="shared" si="136"/>
        <v>27.2109375</v>
      </c>
      <c r="C120" s="5">
        <f t="shared" si="137"/>
        <v>0.12092937964470721</v>
      </c>
      <c r="D120">
        <f t="shared" si="138"/>
        <v>8.8470565887092949</v>
      </c>
      <c r="E120">
        <f t="shared" si="139"/>
        <v>0.11539694495981423</v>
      </c>
      <c r="H120">
        <v>0</v>
      </c>
      <c r="I120" s="5">
        <v>1.7718000000000001E-2</v>
      </c>
      <c r="J120">
        <v>0</v>
      </c>
      <c r="K120" s="5">
        <v>6.0683389999999999</v>
      </c>
      <c r="L120">
        <v>0</v>
      </c>
      <c r="M120" s="5">
        <v>1.098892</v>
      </c>
      <c r="N120">
        <v>0</v>
      </c>
      <c r="O120" s="5">
        <v>8.4622650000000004</v>
      </c>
      <c r="P120">
        <v>0</v>
      </c>
      <c r="Q120" s="5">
        <v>1.9247069999999999</v>
      </c>
      <c r="R120">
        <v>0</v>
      </c>
      <c r="S120" s="5">
        <v>2.4760200000000001</v>
      </c>
      <c r="T120">
        <v>0</v>
      </c>
      <c r="U120" s="5">
        <v>1.098892</v>
      </c>
      <c r="V120">
        <v>0</v>
      </c>
      <c r="W120" s="5">
        <v>3.5191870000000001</v>
      </c>
      <c r="X120">
        <v>0</v>
      </c>
      <c r="Y120" s="5">
        <v>2.6066400000000001</v>
      </c>
      <c r="Z120">
        <v>0</v>
      </c>
      <c r="AA120">
        <v>0</v>
      </c>
      <c r="AB120">
        <v>6.9849899999999998</v>
      </c>
      <c r="AC120">
        <v>0</v>
      </c>
      <c r="AD120">
        <v>3.8041900000000002</v>
      </c>
      <c r="AE120">
        <v>0</v>
      </c>
      <c r="AF120">
        <v>3.1084200000000002</v>
      </c>
      <c r="AG120">
        <v>0</v>
      </c>
      <c r="AJ120">
        <f t="shared" si="86"/>
        <v>-1.7718000000000001E-2</v>
      </c>
      <c r="AK120">
        <f t="shared" si="87"/>
        <v>6.0506209999999996</v>
      </c>
      <c r="AL120">
        <f t="shared" si="88"/>
        <v>1.0811740000000001</v>
      </c>
      <c r="AM120">
        <f t="shared" si="89"/>
        <v>8.444547</v>
      </c>
      <c r="AN120">
        <f t="shared" si="90"/>
        <v>1.906989</v>
      </c>
      <c r="AO120">
        <f t="shared" si="91"/>
        <v>2.4583020000000002</v>
      </c>
      <c r="AP120">
        <f t="shared" si="92"/>
        <v>1.0811740000000001</v>
      </c>
      <c r="AQ120">
        <f t="shared" si="93"/>
        <v>3.5014690000000002</v>
      </c>
      <c r="AR120">
        <f t="shared" si="144"/>
        <v>2.5889220000000002</v>
      </c>
      <c r="AS120">
        <f t="shared" si="145"/>
        <v>-1.7718000000000001E-2</v>
      </c>
      <c r="AT120">
        <f t="shared" si="146"/>
        <v>6.9672719999999995</v>
      </c>
      <c r="AU120">
        <f t="shared" si="140"/>
        <v>3.7864720000000003</v>
      </c>
      <c r="AV120">
        <f t="shared" si="141"/>
        <v>3.0907020000000003</v>
      </c>
      <c r="AZ120" t="str">
        <f t="shared" si="97"/>
        <v/>
      </c>
      <c r="BA120" t="str">
        <f t="shared" si="98"/>
        <v/>
      </c>
      <c r="BB120" t="str">
        <f t="shared" si="99"/>
        <v/>
      </c>
      <c r="BC120" t="str">
        <f t="shared" si="100"/>
        <v/>
      </c>
      <c r="BD120" t="str">
        <f t="shared" si="101"/>
        <v/>
      </c>
      <c r="BE120">
        <f t="shared" si="102"/>
        <v>1.0811740000000001</v>
      </c>
      <c r="BF120">
        <f t="shared" si="103"/>
        <v>3.5014690000000002</v>
      </c>
      <c r="BG120">
        <f t="shared" si="104"/>
        <v>2.5889220000000002</v>
      </c>
      <c r="BJ120" t="str">
        <f t="shared" si="105"/>
        <v/>
      </c>
      <c r="BK120" t="str">
        <f t="shared" si="106"/>
        <v/>
      </c>
      <c r="BL120" t="str">
        <f t="shared" si="107"/>
        <v/>
      </c>
      <c r="BM120" t="str">
        <f t="shared" si="108"/>
        <v/>
      </c>
      <c r="BN120" t="str">
        <f t="shared" si="109"/>
        <v/>
      </c>
      <c r="BO120">
        <f t="shared" si="110"/>
        <v>8.9309067002086415</v>
      </c>
      <c r="BP120">
        <f t="shared" si="111"/>
        <v>8.8278086505197706</v>
      </c>
      <c r="BQ120">
        <f t="shared" si="112"/>
        <v>9.0265551455781097</v>
      </c>
      <c r="BT120">
        <f t="shared" si="113"/>
        <v>0</v>
      </c>
      <c r="BU120">
        <f t="shared" si="114"/>
        <v>0</v>
      </c>
      <c r="BV120">
        <f t="shared" si="115"/>
        <v>0</v>
      </c>
      <c r="BW120">
        <f t="shared" si="116"/>
        <v>0</v>
      </c>
      <c r="BX120">
        <f t="shared" si="117"/>
        <v>0</v>
      </c>
      <c r="BY120">
        <f t="shared" si="118"/>
        <v>2.208770833596365E-2</v>
      </c>
      <c r="BZ120">
        <f t="shared" si="119"/>
        <v>9.622104915858079E-2</v>
      </c>
      <c r="CA120">
        <f t="shared" si="120"/>
        <v>1.1942114272516348E-2</v>
      </c>
      <c r="CD120">
        <f t="shared" si="82"/>
        <v>0</v>
      </c>
      <c r="CE120">
        <f t="shared" si="82"/>
        <v>0</v>
      </c>
      <c r="CF120">
        <f t="shared" si="78"/>
        <v>0</v>
      </c>
      <c r="CG120">
        <f t="shared" si="78"/>
        <v>0</v>
      </c>
      <c r="CH120">
        <f t="shared" si="78"/>
        <v>2.208770833596365E-2</v>
      </c>
      <c r="CI120">
        <f t="shared" si="78"/>
        <v>0.11830875749454445</v>
      </c>
      <c r="CJ120">
        <f t="shared" si="78"/>
        <v>0.10816316343109714</v>
      </c>
      <c r="CM120" t="str">
        <f t="shared" si="147"/>
        <v/>
      </c>
      <c r="CN120" t="str">
        <f t="shared" si="147"/>
        <v/>
      </c>
      <c r="CO120" t="str">
        <f t="shared" si="147"/>
        <v/>
      </c>
      <c r="CP120" t="str">
        <f t="shared" si="147"/>
        <v/>
      </c>
      <c r="CQ120">
        <f t="shared" si="147"/>
        <v>8.9309067002086415</v>
      </c>
      <c r="CR120">
        <f t="shared" si="147"/>
        <v>8.8470565887092949</v>
      </c>
      <c r="CS120">
        <f t="shared" si="147"/>
        <v>8.8497519191886909</v>
      </c>
      <c r="CV120" t="str">
        <f t="shared" si="83"/>
        <v/>
      </c>
      <c r="CW120" t="str">
        <f t="shared" si="83"/>
        <v/>
      </c>
      <c r="CX120" t="str">
        <f t="shared" si="79"/>
        <v/>
      </c>
      <c r="CY120" t="str">
        <f t="shared" si="79"/>
        <v/>
      </c>
      <c r="CZ120" t="str">
        <f t="shared" si="79"/>
        <v/>
      </c>
      <c r="DA120">
        <f t="shared" si="79"/>
        <v>8.8470565887092949</v>
      </c>
      <c r="DB120" t="str">
        <f t="shared" si="79"/>
        <v/>
      </c>
      <c r="DD120">
        <f t="shared" si="122"/>
        <v>8.8470565887092949</v>
      </c>
      <c r="DJ120" t="str">
        <f t="shared" si="123"/>
        <v/>
      </c>
      <c r="DK120" t="str">
        <f t="shared" si="124"/>
        <v/>
      </c>
      <c r="DL120" t="str">
        <f t="shared" si="125"/>
        <v/>
      </c>
      <c r="DM120" t="str">
        <f t="shared" si="126"/>
        <v/>
      </c>
      <c r="DN120" t="str">
        <f t="shared" si="127"/>
        <v/>
      </c>
      <c r="DO120">
        <f t="shared" si="128"/>
        <v>0.31388182975490753</v>
      </c>
      <c r="DP120">
        <f t="shared" si="129"/>
        <v>6.9834396195395526E-2</v>
      </c>
      <c r="DQ120">
        <f t="shared" si="130"/>
        <v>0.58700466027181064</v>
      </c>
      <c r="DR120" t="str">
        <f t="shared" si="131"/>
        <v/>
      </c>
      <c r="DV120" t="str">
        <f t="shared" si="84"/>
        <v/>
      </c>
      <c r="DW120" t="str">
        <f t="shared" si="84"/>
        <v/>
      </c>
      <c r="DX120" t="str">
        <f t="shared" si="80"/>
        <v/>
      </c>
      <c r="DY120" t="str">
        <f t="shared" si="80"/>
        <v/>
      </c>
      <c r="DZ120">
        <f t="shared" si="80"/>
        <v>0.31388182975490753</v>
      </c>
      <c r="EA120">
        <f t="shared" si="80"/>
        <v>0.11539694495981423</v>
      </c>
      <c r="EB120">
        <f t="shared" si="80"/>
        <v>0.12693430152390742</v>
      </c>
      <c r="EF120" t="str">
        <f t="shared" si="85"/>
        <v/>
      </c>
      <c r="EG120" t="str">
        <f t="shared" si="85"/>
        <v/>
      </c>
      <c r="EH120" t="str">
        <f t="shared" si="81"/>
        <v/>
      </c>
      <c r="EI120" t="str">
        <f t="shared" si="81"/>
        <v/>
      </c>
      <c r="EJ120" t="str">
        <f t="shared" si="81"/>
        <v/>
      </c>
      <c r="EK120">
        <f t="shared" si="81"/>
        <v>0.11539694495981423</v>
      </c>
      <c r="EL120" t="str">
        <f t="shared" si="81"/>
        <v/>
      </c>
      <c r="EN120">
        <f t="shared" si="142"/>
        <v>0.11539694495981423</v>
      </c>
      <c r="EP120">
        <f t="shared" si="132"/>
        <v>8.8396110032141415</v>
      </c>
      <c r="EQ120">
        <f t="shared" si="133"/>
        <v>8.778408866351322</v>
      </c>
      <c r="ER120">
        <f t="shared" si="134"/>
        <v>8.8079871253635993</v>
      </c>
      <c r="ES120">
        <v>-6.4521513093314109E-2</v>
      </c>
      <c r="ET120">
        <v>-0.59488336005670428</v>
      </c>
      <c r="EU120">
        <v>-0.33856583776373295</v>
      </c>
      <c r="EW120">
        <f t="shared" ca="1" si="148"/>
        <v>0.41153037410871163</v>
      </c>
      <c r="EX120">
        <f t="shared" ca="1" si="148"/>
        <v>0.90283645492472597</v>
      </c>
      <c r="EY120">
        <f t="shared" ca="1" si="148"/>
        <v>-0.52026306863546901</v>
      </c>
      <c r="EZ120">
        <f t="shared" ca="1" si="143"/>
        <v>2</v>
      </c>
      <c r="FA120">
        <f t="shared" ca="1" si="143"/>
        <v>2</v>
      </c>
      <c r="FB120">
        <f t="shared" ca="1" si="143"/>
        <v>1</v>
      </c>
    </row>
    <row r="121" spans="1:158">
      <c r="A121">
        <v>101</v>
      </c>
      <c r="B121">
        <f t="shared" si="136"/>
        <v>27.4140625</v>
      </c>
      <c r="C121" s="5">
        <f t="shared" si="137"/>
        <v>0.12092937964470721</v>
      </c>
      <c r="D121">
        <f t="shared" si="138"/>
        <v>9.0995975363068009</v>
      </c>
      <c r="E121">
        <f t="shared" si="139"/>
        <v>8.4122364840366767E-2</v>
      </c>
      <c r="H121" s="1">
        <v>0</v>
      </c>
      <c r="I121" s="5">
        <v>1.8071E-2</v>
      </c>
      <c r="J121">
        <v>0</v>
      </c>
      <c r="K121" s="5">
        <v>6.0646649999999998</v>
      </c>
      <c r="L121">
        <v>0</v>
      </c>
      <c r="M121" s="5">
        <v>1.0961320000000001</v>
      </c>
      <c r="N121">
        <v>0</v>
      </c>
      <c r="O121" s="5">
        <v>8.4571609999999993</v>
      </c>
      <c r="P121">
        <v>0</v>
      </c>
      <c r="Q121" s="5">
        <v>1.9239999999999999</v>
      </c>
      <c r="R121">
        <v>0</v>
      </c>
      <c r="S121" s="5">
        <v>2.4741900000000001</v>
      </c>
      <c r="T121">
        <v>0</v>
      </c>
      <c r="U121" s="5">
        <v>1.0961320000000001</v>
      </c>
      <c r="V121">
        <v>0</v>
      </c>
      <c r="W121" s="5">
        <v>3.4898069999999999</v>
      </c>
      <c r="X121">
        <v>0</v>
      </c>
      <c r="Y121" s="5">
        <v>2.6035499999999998</v>
      </c>
      <c r="Z121">
        <v>0</v>
      </c>
      <c r="AA121">
        <v>0</v>
      </c>
      <c r="AB121">
        <v>6.9742100000000002</v>
      </c>
      <c r="AC121">
        <v>0</v>
      </c>
      <c r="AD121">
        <v>3.7629100000000002</v>
      </c>
      <c r="AE121">
        <v>0</v>
      </c>
      <c r="AF121">
        <v>3.0864699999999998</v>
      </c>
      <c r="AG121">
        <v>0</v>
      </c>
      <c r="AJ121">
        <f t="shared" si="86"/>
        <v>-1.8071E-2</v>
      </c>
      <c r="AK121">
        <f t="shared" si="87"/>
        <v>6.0465939999999998</v>
      </c>
      <c r="AL121">
        <f t="shared" si="88"/>
        <v>1.0780610000000002</v>
      </c>
      <c r="AM121">
        <f t="shared" si="89"/>
        <v>8.4390899999999984</v>
      </c>
      <c r="AN121">
        <f t="shared" si="90"/>
        <v>1.905929</v>
      </c>
      <c r="AO121">
        <f t="shared" si="91"/>
        <v>2.4561190000000002</v>
      </c>
      <c r="AP121">
        <f t="shared" si="92"/>
        <v>1.0780610000000002</v>
      </c>
      <c r="AQ121">
        <f t="shared" si="93"/>
        <v>3.4717359999999999</v>
      </c>
      <c r="AR121">
        <f t="shared" si="144"/>
        <v>2.5854789999999999</v>
      </c>
      <c r="AS121">
        <f t="shared" si="145"/>
        <v>-1.8071E-2</v>
      </c>
      <c r="AT121">
        <f t="shared" si="146"/>
        <v>6.9561390000000003</v>
      </c>
      <c r="AU121">
        <f t="shared" si="140"/>
        <v>3.7448390000000003</v>
      </c>
      <c r="AV121">
        <f t="shared" si="141"/>
        <v>3.0683989999999999</v>
      </c>
      <c r="AZ121" t="str">
        <f t="shared" si="97"/>
        <v/>
      </c>
      <c r="BA121" t="str">
        <f t="shared" si="98"/>
        <v/>
      </c>
      <c r="BB121" t="str">
        <f t="shared" si="99"/>
        <v/>
      </c>
      <c r="BC121" t="str">
        <f t="shared" si="100"/>
        <v/>
      </c>
      <c r="BD121" t="str">
        <f t="shared" si="101"/>
        <v/>
      </c>
      <c r="BE121">
        <f t="shared" si="102"/>
        <v>1.0780610000000002</v>
      </c>
      <c r="BF121">
        <f t="shared" si="103"/>
        <v>3.4717359999999999</v>
      </c>
      <c r="BG121">
        <f t="shared" si="104"/>
        <v>2.5854789999999999</v>
      </c>
      <c r="BJ121" t="str">
        <f t="shared" si="105"/>
        <v/>
      </c>
      <c r="BK121" t="str">
        <f t="shared" si="106"/>
        <v/>
      </c>
      <c r="BL121" t="str">
        <f t="shared" si="107"/>
        <v/>
      </c>
      <c r="BM121" t="str">
        <f t="shared" si="108"/>
        <v/>
      </c>
      <c r="BN121" t="str">
        <f t="shared" si="109"/>
        <v/>
      </c>
      <c r="BO121">
        <f t="shared" si="110"/>
        <v>9.0981206628425912</v>
      </c>
      <c r="BP121">
        <f t="shared" si="111"/>
        <v>9.0789370124300266</v>
      </c>
      <c r="BQ121">
        <f t="shared" si="112"/>
        <v>9.249684998453958</v>
      </c>
      <c r="BT121">
        <f t="shared" si="113"/>
        <v>0</v>
      </c>
      <c r="BU121">
        <f t="shared" si="114"/>
        <v>0</v>
      </c>
      <c r="BV121">
        <f t="shared" si="115"/>
        <v>0</v>
      </c>
      <c r="BW121">
        <f t="shared" si="116"/>
        <v>0</v>
      </c>
      <c r="BX121">
        <f t="shared" si="117"/>
        <v>0</v>
      </c>
      <c r="BY121">
        <f t="shared" si="118"/>
        <v>1.5499011339315607E-2</v>
      </c>
      <c r="BZ121">
        <f t="shared" si="119"/>
        <v>0.14169295433558352</v>
      </c>
      <c r="CA121">
        <f t="shared" si="120"/>
        <v>1.9504964800796408E-2</v>
      </c>
      <c r="CD121">
        <f t="shared" si="82"/>
        <v>0</v>
      </c>
      <c r="CE121">
        <f t="shared" si="82"/>
        <v>0</v>
      </c>
      <c r="CF121">
        <f t="shared" si="78"/>
        <v>0</v>
      </c>
      <c r="CG121">
        <f t="shared" si="78"/>
        <v>0</v>
      </c>
      <c r="CH121">
        <f t="shared" si="78"/>
        <v>1.5499011339315607E-2</v>
      </c>
      <c r="CI121">
        <f t="shared" si="78"/>
        <v>0.15719196567489913</v>
      </c>
      <c r="CJ121">
        <f t="shared" si="78"/>
        <v>0.16119791913637993</v>
      </c>
      <c r="CM121" t="str">
        <f t="shared" si="147"/>
        <v/>
      </c>
      <c r="CN121" t="str">
        <f t="shared" si="147"/>
        <v/>
      </c>
      <c r="CO121" t="str">
        <f t="shared" si="147"/>
        <v/>
      </c>
      <c r="CP121" t="str">
        <f t="shared" si="147"/>
        <v/>
      </c>
      <c r="CQ121">
        <f t="shared" si="147"/>
        <v>9.0981206628425912</v>
      </c>
      <c r="CR121">
        <f t="shared" si="147"/>
        <v>9.0808285061459895</v>
      </c>
      <c r="CS121">
        <f t="shared" si="147"/>
        <v>9.0995975363068009</v>
      </c>
      <c r="CV121" t="str">
        <f t="shared" si="83"/>
        <v/>
      </c>
      <c r="CW121" t="str">
        <f t="shared" si="83"/>
        <v/>
      </c>
      <c r="CX121" t="str">
        <f t="shared" si="79"/>
        <v/>
      </c>
      <c r="CY121" t="str">
        <f t="shared" si="79"/>
        <v/>
      </c>
      <c r="CZ121" t="str">
        <f t="shared" si="79"/>
        <v/>
      </c>
      <c r="DA121" t="str">
        <f t="shared" si="79"/>
        <v/>
      </c>
      <c r="DB121">
        <f t="shared" si="79"/>
        <v>9.0995975363068009</v>
      </c>
      <c r="DD121">
        <f t="shared" si="122"/>
        <v>9.0995975363068009</v>
      </c>
      <c r="DJ121" t="str">
        <f t="shared" si="123"/>
        <v/>
      </c>
      <c r="DK121" t="str">
        <f t="shared" si="124"/>
        <v/>
      </c>
      <c r="DL121" t="str">
        <f t="shared" si="125"/>
        <v/>
      </c>
      <c r="DM121" t="str">
        <f t="shared" si="126"/>
        <v/>
      </c>
      <c r="DN121" t="str">
        <f t="shared" si="127"/>
        <v/>
      </c>
      <c r="DO121">
        <f t="shared" si="128"/>
        <v>0.44961983928488775</v>
      </c>
      <c r="DP121">
        <f t="shared" si="129"/>
        <v>4.6491330054033116E-2</v>
      </c>
      <c r="DQ121">
        <f t="shared" si="130"/>
        <v>0.35749135309729596</v>
      </c>
      <c r="DR121" t="str">
        <f t="shared" si="131"/>
        <v/>
      </c>
      <c r="DV121" t="str">
        <f t="shared" si="84"/>
        <v/>
      </c>
      <c r="DW121" t="str">
        <f t="shared" si="84"/>
        <v/>
      </c>
      <c r="DX121" t="str">
        <f t="shared" si="80"/>
        <v/>
      </c>
      <c r="DY121" t="str">
        <f t="shared" si="80"/>
        <v/>
      </c>
      <c r="DZ121">
        <f t="shared" si="80"/>
        <v>0.44961983928488775</v>
      </c>
      <c r="EA121">
        <f t="shared" si="80"/>
        <v>8.6239502353707628E-2</v>
      </c>
      <c r="EB121">
        <f t="shared" si="80"/>
        <v>8.4122364840366767E-2</v>
      </c>
      <c r="EF121" t="str">
        <f t="shared" si="85"/>
        <v/>
      </c>
      <c r="EG121" t="str">
        <f t="shared" si="85"/>
        <v/>
      </c>
      <c r="EH121" t="str">
        <f t="shared" si="81"/>
        <v/>
      </c>
      <c r="EI121" t="str">
        <f t="shared" si="81"/>
        <v/>
      </c>
      <c r="EJ121" t="str">
        <f t="shared" si="81"/>
        <v/>
      </c>
      <c r="EK121" t="str">
        <f t="shared" si="81"/>
        <v/>
      </c>
      <c r="EL121">
        <f t="shared" si="81"/>
        <v>8.4122364840366767E-2</v>
      </c>
      <c r="EN121">
        <f t="shared" si="142"/>
        <v>8.4122364840366767E-2</v>
      </c>
      <c r="EP121">
        <f t="shared" si="132"/>
        <v>9.0527527094335714</v>
      </c>
      <c r="EQ121">
        <f t="shared" si="133"/>
        <v>9.1756664441889217</v>
      </c>
      <c r="ER121">
        <f t="shared" si="134"/>
        <v>9.0632616867341422</v>
      </c>
      <c r="ES121">
        <v>-0.55686531117051341</v>
      </c>
      <c r="ET121">
        <v>0.90426497194261035</v>
      </c>
      <c r="EU121">
        <v>-0.43194041966854968</v>
      </c>
      <c r="EW121">
        <f t="shared" ca="1" si="148"/>
        <v>0.61128508127948766</v>
      </c>
      <c r="EX121">
        <f t="shared" ca="1" si="148"/>
        <v>-0.65323668190021877</v>
      </c>
      <c r="EY121">
        <f t="shared" ca="1" si="148"/>
        <v>-0.4317487555439028</v>
      </c>
      <c r="EZ121">
        <f t="shared" ca="1" si="143"/>
        <v>2</v>
      </c>
      <c r="FA121">
        <f t="shared" ca="1" si="143"/>
        <v>1</v>
      </c>
      <c r="FB121">
        <f t="shared" ca="1" si="143"/>
        <v>1</v>
      </c>
    </row>
    <row r="122" spans="1:158">
      <c r="A122">
        <v>102</v>
      </c>
      <c r="B122">
        <f t="shared" si="136"/>
        <v>27.6171875</v>
      </c>
      <c r="C122" s="5">
        <f t="shared" si="137"/>
        <v>0.12092937964470721</v>
      </c>
      <c r="D122">
        <f t="shared" si="138"/>
        <v>9.2377780129838847</v>
      </c>
      <c r="E122">
        <f t="shared" si="139"/>
        <v>6.9943419778674285E-2</v>
      </c>
      <c r="H122" s="1">
        <v>0</v>
      </c>
      <c r="I122" s="5">
        <v>1.7689E-2</v>
      </c>
      <c r="J122">
        <v>0</v>
      </c>
      <c r="K122" s="5">
        <v>6.0648840000000002</v>
      </c>
      <c r="L122">
        <v>0</v>
      </c>
      <c r="M122" s="5">
        <v>1.0940259999999999</v>
      </c>
      <c r="N122">
        <v>0</v>
      </c>
      <c r="O122" s="5">
        <v>8.4577109999999998</v>
      </c>
      <c r="P122">
        <v>0</v>
      </c>
      <c r="Q122" s="5">
        <v>1.9237200000000001</v>
      </c>
      <c r="R122">
        <v>0</v>
      </c>
      <c r="S122" s="5">
        <v>2.4735399999999998</v>
      </c>
      <c r="T122">
        <v>0</v>
      </c>
      <c r="U122" s="5">
        <v>1.0940259999999999</v>
      </c>
      <c r="V122">
        <v>0</v>
      </c>
      <c r="W122" s="5">
        <v>3.4671150000000002</v>
      </c>
      <c r="X122">
        <v>0</v>
      </c>
      <c r="Y122" s="5">
        <v>2.6011099999999998</v>
      </c>
      <c r="Z122">
        <v>0</v>
      </c>
      <c r="AA122">
        <v>0</v>
      </c>
      <c r="AB122">
        <v>6.9655399999999998</v>
      </c>
      <c r="AC122">
        <v>0</v>
      </c>
      <c r="AD122">
        <v>3.71618</v>
      </c>
      <c r="AE122">
        <v>0</v>
      </c>
      <c r="AF122">
        <v>3.0596899999999998</v>
      </c>
      <c r="AG122">
        <v>0</v>
      </c>
      <c r="AJ122">
        <f t="shared" si="86"/>
        <v>-1.7689E-2</v>
      </c>
      <c r="AK122">
        <f t="shared" si="87"/>
        <v>6.0471950000000003</v>
      </c>
      <c r="AL122">
        <f t="shared" si="88"/>
        <v>1.0763369999999999</v>
      </c>
      <c r="AM122">
        <f t="shared" si="89"/>
        <v>8.440021999999999</v>
      </c>
      <c r="AN122">
        <f t="shared" si="90"/>
        <v>1.906031</v>
      </c>
      <c r="AO122">
        <f t="shared" si="91"/>
        <v>2.455851</v>
      </c>
      <c r="AP122">
        <f t="shared" si="92"/>
        <v>1.0763369999999999</v>
      </c>
      <c r="AQ122">
        <f t="shared" si="93"/>
        <v>3.4494260000000003</v>
      </c>
      <c r="AR122">
        <f t="shared" si="144"/>
        <v>2.583421</v>
      </c>
      <c r="AS122">
        <f t="shared" si="145"/>
        <v>-1.7689E-2</v>
      </c>
      <c r="AT122">
        <f t="shared" si="146"/>
        <v>6.947851</v>
      </c>
      <c r="AU122">
        <f t="shared" si="140"/>
        <v>3.6984910000000002</v>
      </c>
      <c r="AV122">
        <f t="shared" si="141"/>
        <v>3.042001</v>
      </c>
      <c r="AZ122" t="str">
        <f t="shared" si="97"/>
        <v/>
      </c>
      <c r="BA122" t="str">
        <f t="shared" si="98"/>
        <v/>
      </c>
      <c r="BB122" t="str">
        <f t="shared" si="99"/>
        <v/>
      </c>
      <c r="BC122" t="str">
        <f t="shared" si="100"/>
        <v/>
      </c>
      <c r="BD122" t="str">
        <f t="shared" si="101"/>
        <v/>
      </c>
      <c r="BE122">
        <f t="shared" si="102"/>
        <v>1.0763369999999999</v>
      </c>
      <c r="BF122">
        <f t="shared" si="103"/>
        <v>3.4494260000000003</v>
      </c>
      <c r="BG122">
        <f t="shared" si="104"/>
        <v>2.583421</v>
      </c>
      <c r="BJ122" t="str">
        <f t="shared" si="105"/>
        <v/>
      </c>
      <c r="BK122" t="str">
        <f t="shared" si="106"/>
        <v/>
      </c>
      <c r="BL122" t="str">
        <f t="shared" si="107"/>
        <v/>
      </c>
      <c r="BM122" t="str">
        <f t="shared" si="108"/>
        <v/>
      </c>
      <c r="BN122" t="str">
        <f t="shared" si="109"/>
        <v/>
      </c>
      <c r="BO122">
        <f t="shared" si="110"/>
        <v>9.2253673897991746</v>
      </c>
      <c r="BP122">
        <f t="shared" si="111"/>
        <v>9.2225969696354113</v>
      </c>
      <c r="BQ122">
        <f t="shared" si="112"/>
        <v>9.3447336428136154</v>
      </c>
      <c r="BT122">
        <f t="shared" si="113"/>
        <v>0</v>
      </c>
      <c r="BU122">
        <f t="shared" si="114"/>
        <v>0</v>
      </c>
      <c r="BV122">
        <f t="shared" si="115"/>
        <v>0</v>
      </c>
      <c r="BW122">
        <f t="shared" si="116"/>
        <v>0</v>
      </c>
      <c r="BX122">
        <f t="shared" si="117"/>
        <v>0</v>
      </c>
      <c r="BY122">
        <f t="shared" si="118"/>
        <v>1.1759059916177919E-2</v>
      </c>
      <c r="BZ122">
        <f t="shared" si="119"/>
        <v>0.16866420614045044</v>
      </c>
      <c r="CA122">
        <f t="shared" si="120"/>
        <v>2.3939820922286626E-2</v>
      </c>
      <c r="CD122">
        <f t="shared" si="82"/>
        <v>0</v>
      </c>
      <c r="CE122">
        <f t="shared" si="82"/>
        <v>0</v>
      </c>
      <c r="CF122">
        <f t="shared" si="82"/>
        <v>0</v>
      </c>
      <c r="CG122">
        <f t="shared" si="82"/>
        <v>0</v>
      </c>
      <c r="CH122">
        <f t="shared" si="82"/>
        <v>1.1759059916177919E-2</v>
      </c>
      <c r="CI122">
        <f t="shared" si="82"/>
        <v>0.18042326605662837</v>
      </c>
      <c r="CJ122">
        <f t="shared" si="82"/>
        <v>0.19260402706273708</v>
      </c>
      <c r="CM122" t="str">
        <f t="shared" si="147"/>
        <v/>
      </c>
      <c r="CN122" t="str">
        <f t="shared" si="147"/>
        <v/>
      </c>
      <c r="CO122" t="str">
        <f t="shared" si="147"/>
        <v/>
      </c>
      <c r="CP122" t="str">
        <f t="shared" si="147"/>
        <v/>
      </c>
      <c r="CQ122">
        <f t="shared" si="147"/>
        <v>9.2253673897991746</v>
      </c>
      <c r="CR122">
        <f t="shared" si="147"/>
        <v>9.2227775313634552</v>
      </c>
      <c r="CS122">
        <f t="shared" si="147"/>
        <v>9.2377780129838847</v>
      </c>
      <c r="CV122" t="str">
        <f t="shared" si="83"/>
        <v/>
      </c>
      <c r="CW122" t="str">
        <f t="shared" si="83"/>
        <v/>
      </c>
      <c r="CX122" t="str">
        <f t="shared" si="83"/>
        <v/>
      </c>
      <c r="CY122" t="str">
        <f t="shared" si="83"/>
        <v/>
      </c>
      <c r="CZ122" t="str">
        <f t="shared" si="83"/>
        <v/>
      </c>
      <c r="DA122" t="str">
        <f t="shared" si="83"/>
        <v/>
      </c>
      <c r="DB122">
        <f t="shared" si="83"/>
        <v>9.2377780129838847</v>
      </c>
      <c r="DD122">
        <f t="shared" si="122"/>
        <v>9.2377780129838847</v>
      </c>
      <c r="DJ122" t="str">
        <f t="shared" si="123"/>
        <v/>
      </c>
      <c r="DK122" t="str">
        <f t="shared" si="124"/>
        <v/>
      </c>
      <c r="DL122" t="str">
        <f t="shared" si="125"/>
        <v/>
      </c>
      <c r="DM122" t="str">
        <f t="shared" si="126"/>
        <v/>
      </c>
      <c r="DN122" t="str">
        <f t="shared" si="127"/>
        <v/>
      </c>
      <c r="DO122">
        <f t="shared" si="128"/>
        <v>0.59451115639450336</v>
      </c>
      <c r="DP122">
        <f t="shared" si="129"/>
        <v>3.8657489607049803E-2</v>
      </c>
      <c r="DQ122">
        <f t="shared" si="130"/>
        <v>0.29036347191240558</v>
      </c>
      <c r="DR122" t="str">
        <f t="shared" si="131"/>
        <v/>
      </c>
      <c r="DV122" t="str">
        <f t="shared" si="84"/>
        <v/>
      </c>
      <c r="DW122" t="str">
        <f t="shared" si="84"/>
        <v/>
      </c>
      <c r="DX122" t="str">
        <f t="shared" si="84"/>
        <v/>
      </c>
      <c r="DY122" t="str">
        <f t="shared" si="84"/>
        <v/>
      </c>
      <c r="DZ122">
        <f t="shared" si="84"/>
        <v>0.59451115639450336</v>
      </c>
      <c r="EA122">
        <f t="shared" si="84"/>
        <v>7.48851708548183E-2</v>
      </c>
      <c r="EB122">
        <f t="shared" si="84"/>
        <v>6.9943419778674285E-2</v>
      </c>
      <c r="EF122" t="str">
        <f t="shared" si="85"/>
        <v/>
      </c>
      <c r="EG122" t="str">
        <f t="shared" si="85"/>
        <v/>
      </c>
      <c r="EH122" t="str">
        <f t="shared" si="85"/>
        <v/>
      </c>
      <c r="EI122" t="str">
        <f t="shared" si="85"/>
        <v/>
      </c>
      <c r="EJ122" t="str">
        <f t="shared" si="85"/>
        <v/>
      </c>
      <c r="EK122" t="str">
        <f t="shared" si="85"/>
        <v/>
      </c>
      <c r="EL122">
        <f t="shared" si="85"/>
        <v>6.9943419778674285E-2</v>
      </c>
      <c r="EN122">
        <f t="shared" si="142"/>
        <v>6.9943419778674285E-2</v>
      </c>
      <c r="EP122">
        <f t="shared" si="132"/>
        <v>9.2867611030389359</v>
      </c>
      <c r="EQ122">
        <f t="shared" si="133"/>
        <v>9.2049048110449565</v>
      </c>
      <c r="ER122">
        <f t="shared" si="134"/>
        <v>9.215391308963893</v>
      </c>
      <c r="ES122">
        <v>0.70032449385590601</v>
      </c>
      <c r="ET122">
        <v>-0.46999706395471186</v>
      </c>
      <c r="EU122">
        <v>-0.32006876545116014</v>
      </c>
      <c r="EW122">
        <f t="shared" ca="1" si="148"/>
        <v>0.22385801964227381</v>
      </c>
      <c r="EX122">
        <f t="shared" ca="1" si="148"/>
        <v>0.57712890548186202</v>
      </c>
      <c r="EY122">
        <f t="shared" ca="1" si="148"/>
        <v>0.94865599247229571</v>
      </c>
      <c r="EZ122">
        <f t="shared" ca="1" si="143"/>
        <v>2</v>
      </c>
      <c r="FA122">
        <f t="shared" ca="1" si="143"/>
        <v>2</v>
      </c>
      <c r="FB122">
        <f t="shared" ca="1" si="143"/>
        <v>2</v>
      </c>
    </row>
    <row r="123" spans="1:158">
      <c r="A123">
        <v>103</v>
      </c>
      <c r="B123">
        <f t="shared" si="136"/>
        <v>27.8203125</v>
      </c>
      <c r="C123" s="5">
        <f t="shared" si="137"/>
        <v>0.12092937964470721</v>
      </c>
      <c r="D123">
        <f t="shared" si="138"/>
        <v>9.3201640054844397</v>
      </c>
      <c r="E123">
        <f t="shared" si="139"/>
        <v>6.3722541172161029E-2</v>
      </c>
      <c r="H123" s="1">
        <v>0</v>
      </c>
      <c r="I123" s="5">
        <v>1.7645000000000001E-2</v>
      </c>
      <c r="J123">
        <v>0</v>
      </c>
      <c r="K123" s="5">
        <v>6.0670650000000004</v>
      </c>
      <c r="L123">
        <v>0</v>
      </c>
      <c r="M123" s="5">
        <v>1.0930439999999999</v>
      </c>
      <c r="N123">
        <v>0</v>
      </c>
      <c r="O123" s="5">
        <v>8.4604719999999993</v>
      </c>
      <c r="P123">
        <v>0</v>
      </c>
      <c r="Q123" s="5">
        <v>1.9242049999999999</v>
      </c>
      <c r="R123">
        <v>0</v>
      </c>
      <c r="S123" s="5">
        <v>2.4740700000000002</v>
      </c>
      <c r="T123">
        <v>0</v>
      </c>
      <c r="U123" s="5">
        <v>1.0930439999999999</v>
      </c>
      <c r="V123">
        <v>0</v>
      </c>
      <c r="W123" s="5">
        <v>3.4522089999999999</v>
      </c>
      <c r="X123">
        <v>0</v>
      </c>
      <c r="Y123" s="5">
        <v>2.59944</v>
      </c>
      <c r="Z123">
        <v>0</v>
      </c>
      <c r="AA123">
        <v>0</v>
      </c>
      <c r="AB123">
        <v>6.9568500000000002</v>
      </c>
      <c r="AC123">
        <v>0</v>
      </c>
      <c r="AD123">
        <v>3.6802800000000002</v>
      </c>
      <c r="AE123">
        <v>0</v>
      </c>
      <c r="AF123">
        <v>3.0431300000000001</v>
      </c>
      <c r="AG123">
        <v>0</v>
      </c>
      <c r="AJ123">
        <f t="shared" si="86"/>
        <v>-1.7645000000000001E-2</v>
      </c>
      <c r="AK123">
        <f t="shared" si="87"/>
        <v>6.0494200000000005</v>
      </c>
      <c r="AL123">
        <f t="shared" si="88"/>
        <v>1.075399</v>
      </c>
      <c r="AM123">
        <f t="shared" si="89"/>
        <v>8.4428269999999994</v>
      </c>
      <c r="AN123">
        <f t="shared" si="90"/>
        <v>1.90656</v>
      </c>
      <c r="AO123">
        <f t="shared" si="91"/>
        <v>2.4564250000000003</v>
      </c>
      <c r="AP123">
        <f t="shared" si="92"/>
        <v>1.075399</v>
      </c>
      <c r="AQ123">
        <f t="shared" si="93"/>
        <v>3.434564</v>
      </c>
      <c r="AR123">
        <f t="shared" si="144"/>
        <v>2.5817950000000001</v>
      </c>
      <c r="AS123">
        <f t="shared" si="145"/>
        <v>-1.7645000000000001E-2</v>
      </c>
      <c r="AT123">
        <f t="shared" si="146"/>
        <v>6.9392050000000003</v>
      </c>
      <c r="AU123">
        <f t="shared" si="140"/>
        <v>3.6626350000000003</v>
      </c>
      <c r="AV123">
        <f t="shared" si="141"/>
        <v>3.0254850000000002</v>
      </c>
      <c r="AZ123" t="str">
        <f t="shared" si="97"/>
        <v/>
      </c>
      <c r="BA123" t="str">
        <f t="shared" si="98"/>
        <v/>
      </c>
      <c r="BB123" t="str">
        <f t="shared" si="99"/>
        <v/>
      </c>
      <c r="BC123" t="str">
        <f t="shared" si="100"/>
        <v/>
      </c>
      <c r="BD123" t="str">
        <f t="shared" si="101"/>
        <v/>
      </c>
      <c r="BE123" t="str">
        <f t="shared" si="102"/>
        <v/>
      </c>
      <c r="BF123">
        <f t="shared" si="103"/>
        <v>3.434564</v>
      </c>
      <c r="BG123">
        <f t="shared" si="104"/>
        <v>2.5817950000000001</v>
      </c>
      <c r="BJ123" t="str">
        <f t="shared" si="105"/>
        <v/>
      </c>
      <c r="BK123" t="str">
        <f t="shared" si="106"/>
        <v/>
      </c>
      <c r="BL123" t="str">
        <f t="shared" si="107"/>
        <v/>
      </c>
      <c r="BM123" t="str">
        <f t="shared" si="108"/>
        <v/>
      </c>
      <c r="BN123" t="str">
        <f t="shared" si="109"/>
        <v/>
      </c>
      <c r="BO123" t="str">
        <f t="shared" si="110"/>
        <v/>
      </c>
      <c r="BP123">
        <f t="shared" si="111"/>
        <v>9.3070050544614578</v>
      </c>
      <c r="BQ123">
        <f t="shared" si="112"/>
        <v>9.408166111574813</v>
      </c>
      <c r="BT123">
        <f t="shared" si="113"/>
        <v>0</v>
      </c>
      <c r="BU123">
        <f t="shared" si="114"/>
        <v>0</v>
      </c>
      <c r="BV123">
        <f t="shared" si="115"/>
        <v>0</v>
      </c>
      <c r="BW123">
        <f t="shared" si="116"/>
        <v>0</v>
      </c>
      <c r="BX123">
        <f t="shared" si="117"/>
        <v>0</v>
      </c>
      <c r="BY123">
        <f t="shared" si="118"/>
        <v>0</v>
      </c>
      <c r="BZ123">
        <f t="shared" si="119"/>
        <v>0.18323009950519475</v>
      </c>
      <c r="CA123">
        <f t="shared" si="120"/>
        <v>2.7398388657298583E-2</v>
      </c>
      <c r="CD123">
        <f t="shared" si="82"/>
        <v>0</v>
      </c>
      <c r="CE123">
        <f t="shared" si="82"/>
        <v>0</v>
      </c>
      <c r="CF123">
        <f t="shared" si="82"/>
        <v>0</v>
      </c>
      <c r="CG123">
        <f t="shared" si="82"/>
        <v>0</v>
      </c>
      <c r="CH123">
        <f t="shared" si="82"/>
        <v>0</v>
      </c>
      <c r="CI123">
        <f t="shared" si="82"/>
        <v>0.18323009950519475</v>
      </c>
      <c r="CJ123">
        <f t="shared" si="82"/>
        <v>0.21062848816249333</v>
      </c>
      <c r="CM123" t="str">
        <f t="shared" si="147"/>
        <v/>
      </c>
      <c r="CN123" t="str">
        <f t="shared" si="147"/>
        <v/>
      </c>
      <c r="CO123" t="str">
        <f t="shared" si="147"/>
        <v/>
      </c>
      <c r="CP123" t="str">
        <f t="shared" si="147"/>
        <v/>
      </c>
      <c r="CQ123" t="str">
        <f t="shared" si="147"/>
        <v/>
      </c>
      <c r="CR123">
        <f t="shared" si="147"/>
        <v>9.3070050544614578</v>
      </c>
      <c r="CS123">
        <f t="shared" si="147"/>
        <v>9.3201640054844397</v>
      </c>
      <c r="CV123" t="str">
        <f t="shared" si="83"/>
        <v/>
      </c>
      <c r="CW123" t="str">
        <f t="shared" si="83"/>
        <v/>
      </c>
      <c r="CX123" t="str">
        <f t="shared" si="83"/>
        <v/>
      </c>
      <c r="CY123" t="str">
        <f t="shared" si="83"/>
        <v/>
      </c>
      <c r="CZ123" t="str">
        <f t="shared" si="83"/>
        <v/>
      </c>
      <c r="DA123" t="str">
        <f t="shared" si="83"/>
        <v/>
      </c>
      <c r="DB123">
        <f t="shared" si="83"/>
        <v>9.3201640054844397</v>
      </c>
      <c r="DD123">
        <f t="shared" si="122"/>
        <v>9.3201640054844397</v>
      </c>
      <c r="DJ123" t="str">
        <f t="shared" si="123"/>
        <v/>
      </c>
      <c r="DK123" t="str">
        <f t="shared" si="124"/>
        <v/>
      </c>
      <c r="DL123" t="str">
        <f t="shared" si="125"/>
        <v/>
      </c>
      <c r="DM123" t="str">
        <f t="shared" si="126"/>
        <v/>
      </c>
      <c r="DN123" t="str">
        <f t="shared" si="127"/>
        <v/>
      </c>
      <c r="DO123" t="str">
        <f t="shared" si="128"/>
        <v/>
      </c>
      <c r="DP123">
        <f t="shared" si="129"/>
        <v>3.5405042480917658E-2</v>
      </c>
      <c r="DQ123">
        <f t="shared" si="130"/>
        <v>0.25309930225962607</v>
      </c>
      <c r="DR123" t="str">
        <f t="shared" si="131"/>
        <v/>
      </c>
      <c r="DV123" t="str">
        <f t="shared" si="84"/>
        <v/>
      </c>
      <c r="DW123" t="str">
        <f t="shared" si="84"/>
        <v/>
      </c>
      <c r="DX123" t="str">
        <f t="shared" si="84"/>
        <v/>
      </c>
      <c r="DY123" t="str">
        <f t="shared" si="84"/>
        <v/>
      </c>
      <c r="DZ123" t="str">
        <f t="shared" si="84"/>
        <v/>
      </c>
      <c r="EA123">
        <f t="shared" si="84"/>
        <v>3.5405042480917658E-2</v>
      </c>
      <c r="EB123">
        <f t="shared" si="84"/>
        <v>6.3722541172161029E-2</v>
      </c>
      <c r="EF123" t="str">
        <f t="shared" si="85"/>
        <v/>
      </c>
      <c r="EG123" t="str">
        <f t="shared" si="85"/>
        <v/>
      </c>
      <c r="EH123" t="str">
        <f t="shared" si="85"/>
        <v/>
      </c>
      <c r="EI123" t="str">
        <f t="shared" si="85"/>
        <v/>
      </c>
      <c r="EJ123" t="str">
        <f t="shared" si="85"/>
        <v/>
      </c>
      <c r="EK123" t="str">
        <f t="shared" si="85"/>
        <v/>
      </c>
      <c r="EL123">
        <f t="shared" si="85"/>
        <v>6.3722541172161029E-2</v>
      </c>
      <c r="EN123">
        <f t="shared" si="142"/>
        <v>6.3722541172161029E-2</v>
      </c>
      <c r="EP123">
        <f t="shared" si="132"/>
        <v>9.2870567905853321</v>
      </c>
      <c r="EQ123">
        <f t="shared" si="133"/>
        <v>9.374352962953223</v>
      </c>
      <c r="ER123">
        <f t="shared" si="134"/>
        <v>9.3093942653878443</v>
      </c>
      <c r="ES123">
        <v>-0.51955264636513954</v>
      </c>
      <c r="ET123">
        <v>0.85038914757621209</v>
      </c>
      <c r="EU123">
        <v>-0.16900989663136201</v>
      </c>
      <c r="EW123">
        <f t="shared" ca="1" si="148"/>
        <v>-2.924655807997556E-2</v>
      </c>
      <c r="EX123">
        <f t="shared" ca="1" si="148"/>
        <v>1.8121154574960663E-2</v>
      </c>
      <c r="EY123">
        <f t="shared" ca="1" si="148"/>
        <v>-0.86917001263687022</v>
      </c>
      <c r="EZ123">
        <f t="shared" ca="1" si="143"/>
        <v>1</v>
      </c>
      <c r="FA123">
        <f t="shared" ca="1" si="143"/>
        <v>2</v>
      </c>
      <c r="FB123">
        <f t="shared" ca="1" si="143"/>
        <v>1</v>
      </c>
    </row>
    <row r="124" spans="1:158">
      <c r="A124">
        <v>104</v>
      </c>
      <c r="B124">
        <f t="shared" si="136"/>
        <v>28.0234375</v>
      </c>
      <c r="C124" s="5">
        <f t="shared" si="137"/>
        <v>0.12092937964470721</v>
      </c>
      <c r="D124">
        <f t="shared" si="138"/>
        <v>9.4251716191537405</v>
      </c>
      <c r="E124">
        <f t="shared" si="139"/>
        <v>5.7569048801589945E-2</v>
      </c>
      <c r="H124">
        <v>0</v>
      </c>
      <c r="I124" s="5">
        <v>1.7458999999999999E-2</v>
      </c>
      <c r="J124">
        <v>0</v>
      </c>
      <c r="K124" s="5">
        <v>6.0670929999999998</v>
      </c>
      <c r="L124">
        <v>0</v>
      </c>
      <c r="M124" s="5">
        <v>1.0920259999999999</v>
      </c>
      <c r="N124">
        <v>0</v>
      </c>
      <c r="O124" s="5">
        <v>8.4602160000000008</v>
      </c>
      <c r="P124">
        <v>0</v>
      </c>
      <c r="Q124" s="5">
        <v>1.9240360000000001</v>
      </c>
      <c r="R124">
        <v>0</v>
      </c>
      <c r="S124" s="5">
        <v>2.4739100000000001</v>
      </c>
      <c r="T124">
        <v>0</v>
      </c>
      <c r="U124" s="5">
        <v>1.0920259999999999</v>
      </c>
      <c r="V124">
        <v>0</v>
      </c>
      <c r="W124" s="5">
        <v>3.431988</v>
      </c>
      <c r="X124">
        <v>0</v>
      </c>
      <c r="Y124" s="5">
        <v>2.59633</v>
      </c>
      <c r="Z124">
        <v>0</v>
      </c>
      <c r="AA124">
        <v>0</v>
      </c>
      <c r="AB124">
        <v>6.9494999999999996</v>
      </c>
      <c r="AC124">
        <v>0</v>
      </c>
      <c r="AD124">
        <v>3.6587399999999999</v>
      </c>
      <c r="AE124">
        <v>0</v>
      </c>
      <c r="AF124">
        <v>3.0278200000000002</v>
      </c>
      <c r="AG124">
        <v>0</v>
      </c>
      <c r="AJ124">
        <f t="shared" si="86"/>
        <v>-1.7458999999999999E-2</v>
      </c>
      <c r="AK124">
        <f t="shared" si="87"/>
        <v>6.0496340000000002</v>
      </c>
      <c r="AL124">
        <f t="shared" si="88"/>
        <v>1.074567</v>
      </c>
      <c r="AM124">
        <f t="shared" si="89"/>
        <v>8.4427570000000003</v>
      </c>
      <c r="AN124">
        <f t="shared" si="90"/>
        <v>1.9065770000000002</v>
      </c>
      <c r="AO124">
        <f t="shared" si="91"/>
        <v>2.4564509999999999</v>
      </c>
      <c r="AP124">
        <f t="shared" si="92"/>
        <v>1.074567</v>
      </c>
      <c r="AQ124">
        <f t="shared" si="93"/>
        <v>3.4145289999999999</v>
      </c>
      <c r="AR124">
        <f t="shared" si="144"/>
        <v>2.5788709999999999</v>
      </c>
      <c r="AS124">
        <f t="shared" si="145"/>
        <v>-1.7458999999999999E-2</v>
      </c>
      <c r="AT124">
        <f t="shared" si="146"/>
        <v>6.9320409999999999</v>
      </c>
      <c r="AU124">
        <f t="shared" si="140"/>
        <v>3.6412809999999998</v>
      </c>
      <c r="AV124">
        <f t="shared" si="141"/>
        <v>3.0103610000000001</v>
      </c>
      <c r="AZ124" t="str">
        <f t="shared" si="97"/>
        <v/>
      </c>
      <c r="BA124" t="str">
        <f t="shared" si="98"/>
        <v/>
      </c>
      <c r="BB124" t="str">
        <f t="shared" si="99"/>
        <v/>
      </c>
      <c r="BC124" t="str">
        <f t="shared" si="100"/>
        <v/>
      </c>
      <c r="BD124" t="str">
        <f t="shared" si="101"/>
        <v/>
      </c>
      <c r="BE124" t="str">
        <f t="shared" si="102"/>
        <v/>
      </c>
      <c r="BF124">
        <f t="shared" si="103"/>
        <v>3.4145289999999999</v>
      </c>
      <c r="BG124">
        <f t="shared" si="104"/>
        <v>2.5788709999999999</v>
      </c>
      <c r="BJ124" t="str">
        <f t="shared" si="105"/>
        <v/>
      </c>
      <c r="BK124" t="str">
        <f t="shared" si="106"/>
        <v/>
      </c>
      <c r="BL124" t="str">
        <f t="shared" si="107"/>
        <v/>
      </c>
      <c r="BM124" t="str">
        <f t="shared" si="108"/>
        <v/>
      </c>
      <c r="BN124" t="str">
        <f t="shared" si="109"/>
        <v/>
      </c>
      <c r="BO124" t="str">
        <f t="shared" si="110"/>
        <v/>
      </c>
      <c r="BP124">
        <f t="shared" si="111"/>
        <v>9.4117880020605078</v>
      </c>
      <c r="BQ124">
        <f t="shared" si="112"/>
        <v>9.5044585752406281</v>
      </c>
      <c r="BT124">
        <f t="shared" si="113"/>
        <v>0</v>
      </c>
      <c r="BU124">
        <f t="shared" si="114"/>
        <v>0</v>
      </c>
      <c r="BV124">
        <f t="shared" si="115"/>
        <v>0</v>
      </c>
      <c r="BW124">
        <f t="shared" si="116"/>
        <v>0</v>
      </c>
      <c r="BX124">
        <f t="shared" si="117"/>
        <v>0</v>
      </c>
      <c r="BY124">
        <f t="shared" si="118"/>
        <v>0</v>
      </c>
      <c r="BZ124">
        <f t="shared" si="119"/>
        <v>0.1985614391083603</v>
      </c>
      <c r="CA124">
        <f t="shared" si="120"/>
        <v>3.3517118094370871E-2</v>
      </c>
      <c r="CD124">
        <f t="shared" si="82"/>
        <v>0</v>
      </c>
      <c r="CE124">
        <f t="shared" si="82"/>
        <v>0</v>
      </c>
      <c r="CF124">
        <f t="shared" si="82"/>
        <v>0</v>
      </c>
      <c r="CG124">
        <f t="shared" si="82"/>
        <v>0</v>
      </c>
      <c r="CH124">
        <f t="shared" si="82"/>
        <v>0</v>
      </c>
      <c r="CI124">
        <f t="shared" si="82"/>
        <v>0.1985614391083603</v>
      </c>
      <c r="CJ124">
        <f t="shared" si="82"/>
        <v>0.23207855720273118</v>
      </c>
      <c r="CM124" t="str">
        <f t="shared" si="147"/>
        <v/>
      </c>
      <c r="CN124" t="str">
        <f t="shared" si="147"/>
        <v/>
      </c>
      <c r="CO124" t="str">
        <f t="shared" si="147"/>
        <v/>
      </c>
      <c r="CP124" t="str">
        <f t="shared" si="147"/>
        <v/>
      </c>
      <c r="CQ124" t="str">
        <f t="shared" si="147"/>
        <v/>
      </c>
      <c r="CR124">
        <f t="shared" si="147"/>
        <v>9.4117880020605078</v>
      </c>
      <c r="CS124">
        <f t="shared" si="147"/>
        <v>9.4251716191537405</v>
      </c>
      <c r="CV124" t="str">
        <f t="shared" si="83"/>
        <v/>
      </c>
      <c r="CW124" t="str">
        <f t="shared" si="83"/>
        <v/>
      </c>
      <c r="CX124" t="str">
        <f t="shared" si="83"/>
        <v/>
      </c>
      <c r="CY124" t="str">
        <f t="shared" si="83"/>
        <v/>
      </c>
      <c r="CZ124" t="str">
        <f t="shared" si="83"/>
        <v/>
      </c>
      <c r="DA124" t="str">
        <f t="shared" si="83"/>
        <v/>
      </c>
      <c r="DB124">
        <f t="shared" si="83"/>
        <v>9.4251716191537405</v>
      </c>
      <c r="DD124">
        <f t="shared" si="122"/>
        <v>9.4251716191537405</v>
      </c>
      <c r="DJ124" t="str">
        <f t="shared" si="123"/>
        <v/>
      </c>
      <c r="DK124" t="str">
        <f t="shared" si="124"/>
        <v/>
      </c>
      <c r="DL124" t="str">
        <f t="shared" si="125"/>
        <v/>
      </c>
      <c r="DM124" t="str">
        <f t="shared" si="126"/>
        <v/>
      </c>
      <c r="DN124" t="str">
        <f t="shared" si="127"/>
        <v/>
      </c>
      <c r="DO124" t="str">
        <f t="shared" si="128"/>
        <v/>
      </c>
      <c r="DP124">
        <f t="shared" si="129"/>
        <v>3.2510801190550442E-2</v>
      </c>
      <c r="DQ124">
        <f t="shared" si="130"/>
        <v>0.20601861696470947</v>
      </c>
      <c r="DR124" t="str">
        <f t="shared" si="131"/>
        <v/>
      </c>
      <c r="DV124" t="str">
        <f t="shared" si="84"/>
        <v/>
      </c>
      <c r="DW124" t="str">
        <f t="shared" si="84"/>
        <v/>
      </c>
      <c r="DX124" t="str">
        <f t="shared" si="84"/>
        <v/>
      </c>
      <c r="DY124" t="str">
        <f t="shared" si="84"/>
        <v/>
      </c>
      <c r="DZ124" t="str">
        <f t="shared" si="84"/>
        <v/>
      </c>
      <c r="EA124">
        <f t="shared" si="84"/>
        <v>3.2510801190550442E-2</v>
      </c>
      <c r="EB124">
        <f t="shared" si="84"/>
        <v>5.7569048801589945E-2</v>
      </c>
      <c r="EF124" t="str">
        <f t="shared" si="85"/>
        <v/>
      </c>
      <c r="EG124" t="str">
        <f t="shared" si="85"/>
        <v/>
      </c>
      <c r="EH124" t="str">
        <f t="shared" si="85"/>
        <v/>
      </c>
      <c r="EI124" t="str">
        <f t="shared" si="85"/>
        <v/>
      </c>
      <c r="EJ124" t="str">
        <f t="shared" si="85"/>
        <v/>
      </c>
      <c r="EK124" t="str">
        <f t="shared" si="85"/>
        <v/>
      </c>
      <c r="EL124">
        <f t="shared" si="85"/>
        <v>5.7569048801589945E-2</v>
      </c>
      <c r="EN124">
        <f t="shared" si="142"/>
        <v>5.7569048801589945E-2</v>
      </c>
      <c r="EP124">
        <f t="shared" si="132"/>
        <v>9.4819001771487113</v>
      </c>
      <c r="EQ124">
        <f t="shared" si="133"/>
        <v>9.392140670195797</v>
      </c>
      <c r="ER124">
        <f t="shared" si="134"/>
        <v>9.4294120015771465</v>
      </c>
      <c r="ES124">
        <v>0.98540030061090966</v>
      </c>
      <c r="ET124">
        <v>-0.57376228451825961</v>
      </c>
      <c r="EU124">
        <v>7.3657329965963414E-2</v>
      </c>
      <c r="EW124">
        <f t="shared" ca="1" si="148"/>
        <v>-0.14629094649594565</v>
      </c>
      <c r="EX124">
        <f t="shared" ca="1" si="148"/>
        <v>-0.49328206656263074</v>
      </c>
      <c r="EY124">
        <f t="shared" ca="1" si="148"/>
        <v>0.89949268439694618</v>
      </c>
      <c r="EZ124">
        <f t="shared" ca="1" si="143"/>
        <v>1</v>
      </c>
      <c r="FA124">
        <f t="shared" ca="1" si="143"/>
        <v>1</v>
      </c>
      <c r="FB124">
        <f t="shared" ca="1" si="143"/>
        <v>2</v>
      </c>
    </row>
    <row r="125" spans="1:158">
      <c r="A125">
        <v>105</v>
      </c>
      <c r="B125">
        <f t="shared" si="136"/>
        <v>28.2265625</v>
      </c>
      <c r="C125" s="5">
        <f t="shared" si="137"/>
        <v>0.12092937964470721</v>
      </c>
      <c r="D125">
        <f t="shared" si="138"/>
        <v>9.5364391835162721</v>
      </c>
      <c r="E125">
        <f t="shared" si="139"/>
        <v>5.3104831487531881E-2</v>
      </c>
      <c r="H125" s="1">
        <v>0</v>
      </c>
      <c r="I125" s="5">
        <v>1.7204000000000001E-2</v>
      </c>
      <c r="J125">
        <v>0</v>
      </c>
      <c r="K125" s="5">
        <v>6.0670609999999998</v>
      </c>
      <c r="L125">
        <v>0</v>
      </c>
      <c r="M125" s="5">
        <v>1.091375</v>
      </c>
      <c r="N125">
        <v>0</v>
      </c>
      <c r="O125" s="5">
        <v>8.4599209999999996</v>
      </c>
      <c r="P125">
        <v>0</v>
      </c>
      <c r="Q125" s="5">
        <v>1.923934</v>
      </c>
      <c r="R125">
        <v>0</v>
      </c>
      <c r="S125" s="5">
        <v>2.4737800000000001</v>
      </c>
      <c r="T125">
        <v>0</v>
      </c>
      <c r="U125" s="5">
        <v>1.091375</v>
      </c>
      <c r="V125">
        <v>0</v>
      </c>
      <c r="W125" s="5">
        <v>3.4085450000000002</v>
      </c>
      <c r="X125">
        <v>0</v>
      </c>
      <c r="Y125" s="5">
        <v>2.5926999999999998</v>
      </c>
      <c r="Z125">
        <v>0</v>
      </c>
      <c r="AA125">
        <v>0</v>
      </c>
      <c r="AB125">
        <v>6.9429499999999997</v>
      </c>
      <c r="AC125">
        <v>0</v>
      </c>
      <c r="AD125">
        <v>3.6208</v>
      </c>
      <c r="AE125">
        <v>0</v>
      </c>
      <c r="AF125">
        <v>3.0073699999999999</v>
      </c>
      <c r="AG125">
        <v>0</v>
      </c>
      <c r="AJ125">
        <f t="shared" si="86"/>
        <v>-1.7204000000000001E-2</v>
      </c>
      <c r="AK125">
        <f t="shared" si="87"/>
        <v>6.0498569999999994</v>
      </c>
      <c r="AL125">
        <f t="shared" si="88"/>
        <v>1.074171</v>
      </c>
      <c r="AM125">
        <f t="shared" si="89"/>
        <v>8.442717</v>
      </c>
      <c r="AN125">
        <f t="shared" si="90"/>
        <v>1.90673</v>
      </c>
      <c r="AO125">
        <f t="shared" si="91"/>
        <v>2.4565760000000001</v>
      </c>
      <c r="AP125">
        <f t="shared" si="92"/>
        <v>1.074171</v>
      </c>
      <c r="AQ125">
        <f t="shared" si="93"/>
        <v>3.3913410000000002</v>
      </c>
      <c r="AR125">
        <f t="shared" si="144"/>
        <v>2.5754959999999998</v>
      </c>
      <c r="AS125">
        <f t="shared" si="145"/>
        <v>-1.7204000000000001E-2</v>
      </c>
      <c r="AT125">
        <f t="shared" si="146"/>
        <v>6.9257459999999993</v>
      </c>
      <c r="AU125">
        <f t="shared" si="140"/>
        <v>3.603596</v>
      </c>
      <c r="AV125">
        <f t="shared" si="141"/>
        <v>2.9901659999999999</v>
      </c>
      <c r="AZ125" t="str">
        <f t="shared" si="97"/>
        <v/>
      </c>
      <c r="BA125" t="str">
        <f t="shared" si="98"/>
        <v/>
      </c>
      <c r="BB125" t="str">
        <f t="shared" si="99"/>
        <v/>
      </c>
      <c r="BC125" t="str">
        <f t="shared" si="100"/>
        <v/>
      </c>
      <c r="BD125" t="str">
        <f t="shared" si="101"/>
        <v/>
      </c>
      <c r="BE125" t="str">
        <f t="shared" si="102"/>
        <v/>
      </c>
      <c r="BF125">
        <f t="shared" si="103"/>
        <v>3.3913410000000002</v>
      </c>
      <c r="BG125">
        <f t="shared" si="104"/>
        <v>2.5754959999999998</v>
      </c>
      <c r="BJ125" t="str">
        <f t="shared" si="105"/>
        <v/>
      </c>
      <c r="BK125" t="str">
        <f t="shared" si="106"/>
        <v/>
      </c>
      <c r="BL125" t="str">
        <f t="shared" si="107"/>
        <v/>
      </c>
      <c r="BM125" t="str">
        <f t="shared" si="108"/>
        <v/>
      </c>
      <c r="BN125" t="str">
        <f t="shared" si="109"/>
        <v/>
      </c>
      <c r="BO125" t="str">
        <f t="shared" si="110"/>
        <v/>
      </c>
      <c r="BP125">
        <f t="shared" si="111"/>
        <v>9.5249857938984821</v>
      </c>
      <c r="BQ125">
        <f t="shared" si="112"/>
        <v>9.5959849397270691</v>
      </c>
      <c r="BT125">
        <f t="shared" si="113"/>
        <v>0</v>
      </c>
      <c r="BU125">
        <f t="shared" si="114"/>
        <v>0</v>
      </c>
      <c r="BV125">
        <f t="shared" si="115"/>
        <v>0</v>
      </c>
      <c r="BW125">
        <f t="shared" si="116"/>
        <v>0</v>
      </c>
      <c r="BX125">
        <f t="shared" si="117"/>
        <v>0</v>
      </c>
      <c r="BY125">
        <f t="shared" si="118"/>
        <v>0</v>
      </c>
      <c r="BZ125">
        <f t="shared" si="119"/>
        <v>0.2101350146646799</v>
      </c>
      <c r="CA125">
        <f t="shared" si="120"/>
        <v>4.0418635154696611E-2</v>
      </c>
      <c r="CD125">
        <f t="shared" si="82"/>
        <v>0</v>
      </c>
      <c r="CE125">
        <f t="shared" si="82"/>
        <v>0</v>
      </c>
      <c r="CF125">
        <f t="shared" si="82"/>
        <v>0</v>
      </c>
      <c r="CG125">
        <f t="shared" si="82"/>
        <v>0</v>
      </c>
      <c r="CH125">
        <f t="shared" si="82"/>
        <v>0</v>
      </c>
      <c r="CI125">
        <f t="shared" si="82"/>
        <v>0.2101350146646799</v>
      </c>
      <c r="CJ125">
        <f t="shared" si="82"/>
        <v>0.2505536498193765</v>
      </c>
      <c r="CM125" t="str">
        <f t="shared" si="147"/>
        <v/>
      </c>
      <c r="CN125" t="str">
        <f t="shared" si="147"/>
        <v/>
      </c>
      <c r="CO125" t="str">
        <f t="shared" si="147"/>
        <v/>
      </c>
      <c r="CP125" t="str">
        <f t="shared" si="147"/>
        <v/>
      </c>
      <c r="CQ125" t="str">
        <f t="shared" si="147"/>
        <v/>
      </c>
      <c r="CR125">
        <f t="shared" si="147"/>
        <v>9.5249857938984821</v>
      </c>
      <c r="CS125">
        <f t="shared" si="147"/>
        <v>9.5364391835162721</v>
      </c>
      <c r="CV125" t="str">
        <f t="shared" si="83"/>
        <v/>
      </c>
      <c r="CW125" t="str">
        <f t="shared" si="83"/>
        <v/>
      </c>
      <c r="CX125" t="str">
        <f t="shared" si="83"/>
        <v/>
      </c>
      <c r="CY125" t="str">
        <f t="shared" si="83"/>
        <v/>
      </c>
      <c r="CZ125" t="str">
        <f t="shared" si="83"/>
        <v/>
      </c>
      <c r="DA125" t="str">
        <f t="shared" si="83"/>
        <v/>
      </c>
      <c r="DB125">
        <f t="shared" si="83"/>
        <v>9.5364391835162721</v>
      </c>
      <c r="DD125">
        <f t="shared" si="122"/>
        <v>9.5364391835162721</v>
      </c>
      <c r="DJ125" t="str">
        <f t="shared" si="123"/>
        <v/>
      </c>
      <c r="DK125" t="str">
        <f t="shared" si="124"/>
        <v/>
      </c>
      <c r="DL125" t="str">
        <f t="shared" si="125"/>
        <v/>
      </c>
      <c r="DM125" t="str">
        <f t="shared" si="126"/>
        <v/>
      </c>
      <c r="DN125" t="str">
        <f t="shared" si="127"/>
        <v/>
      </c>
      <c r="DO125" t="str">
        <f t="shared" si="128"/>
        <v/>
      </c>
      <c r="DP125">
        <f t="shared" si="129"/>
        <v>3.0614582521690095E-2</v>
      </c>
      <c r="DQ125">
        <f t="shared" si="130"/>
        <v>0.17003081818058599</v>
      </c>
      <c r="DR125" t="str">
        <f t="shared" si="131"/>
        <v/>
      </c>
      <c r="DV125" t="str">
        <f t="shared" si="84"/>
        <v/>
      </c>
      <c r="DW125" t="str">
        <f t="shared" si="84"/>
        <v/>
      </c>
      <c r="DX125" t="str">
        <f t="shared" si="84"/>
        <v/>
      </c>
      <c r="DY125" t="str">
        <f t="shared" si="84"/>
        <v/>
      </c>
      <c r="DZ125" t="str">
        <f t="shared" si="84"/>
        <v/>
      </c>
      <c r="EA125">
        <f t="shared" si="84"/>
        <v>3.0614582521690095E-2</v>
      </c>
      <c r="EB125">
        <f t="shared" si="84"/>
        <v>5.3104831487531881E-2</v>
      </c>
      <c r="EF125" t="str">
        <f t="shared" si="85"/>
        <v/>
      </c>
      <c r="EG125" t="str">
        <f t="shared" si="85"/>
        <v/>
      </c>
      <c r="EH125" t="str">
        <f t="shared" si="85"/>
        <v/>
      </c>
      <c r="EI125" t="str">
        <f t="shared" si="85"/>
        <v/>
      </c>
      <c r="EJ125" t="str">
        <f t="shared" si="85"/>
        <v/>
      </c>
      <c r="EK125" t="str">
        <f t="shared" si="85"/>
        <v/>
      </c>
      <c r="EL125">
        <f t="shared" si="85"/>
        <v>5.3104831487531881E-2</v>
      </c>
      <c r="EN125">
        <f t="shared" si="142"/>
        <v>5.3104831487531881E-2</v>
      </c>
      <c r="EP125">
        <f t="shared" si="132"/>
        <v>9.572650968275525</v>
      </c>
      <c r="EQ125">
        <f t="shared" si="133"/>
        <v>9.5237588227786496</v>
      </c>
      <c r="ER125">
        <f t="shared" si="134"/>
        <v>9.5786375500792751</v>
      </c>
      <c r="ES125">
        <v>0.68189247089042404</v>
      </c>
      <c r="ET125">
        <v>-0.23877979427540674</v>
      </c>
      <c r="EU125">
        <v>0.79462386718824651</v>
      </c>
      <c r="EW125">
        <f t="shared" ca="1" si="148"/>
        <v>5.6509405702568349E-3</v>
      </c>
      <c r="EX125">
        <f t="shared" ca="1" si="148"/>
        <v>-0.51696080029287006</v>
      </c>
      <c r="EY125">
        <f t="shared" ca="1" si="148"/>
        <v>0.8139263461008388</v>
      </c>
      <c r="EZ125">
        <f t="shared" ca="1" si="143"/>
        <v>2</v>
      </c>
      <c r="FA125">
        <f t="shared" ca="1" si="143"/>
        <v>1</v>
      </c>
      <c r="FB125">
        <f t="shared" ca="1" si="143"/>
        <v>2</v>
      </c>
    </row>
    <row r="126" spans="1:158">
      <c r="A126">
        <v>106</v>
      </c>
      <c r="B126">
        <f t="shared" si="136"/>
        <v>28.4296875</v>
      </c>
      <c r="C126" s="5">
        <f t="shared" si="137"/>
        <v>0.12092937964470721</v>
      </c>
      <c r="D126">
        <f t="shared" si="138"/>
        <v>9.6640382116147041</v>
      </c>
      <c r="E126">
        <f t="shared" si="139"/>
        <v>4.9910403669514283E-2</v>
      </c>
      <c r="H126">
        <v>0</v>
      </c>
      <c r="I126" s="5">
        <v>1.6781999999999998E-2</v>
      </c>
      <c r="J126">
        <v>0</v>
      </c>
      <c r="K126" s="5">
        <v>6.0652439999999999</v>
      </c>
      <c r="L126">
        <v>0</v>
      </c>
      <c r="M126" s="5">
        <v>1.090441</v>
      </c>
      <c r="N126">
        <v>0</v>
      </c>
      <c r="O126" s="5">
        <v>8.4578000000000007</v>
      </c>
      <c r="P126">
        <v>0</v>
      </c>
      <c r="Q126" s="5">
        <v>1.9230689999999999</v>
      </c>
      <c r="R126">
        <v>0</v>
      </c>
      <c r="S126" s="5">
        <v>2.4724599999999999</v>
      </c>
      <c r="T126">
        <v>0</v>
      </c>
      <c r="U126" s="5">
        <v>1.090441</v>
      </c>
      <c r="V126">
        <v>0</v>
      </c>
      <c r="W126" s="5">
        <v>3.380493</v>
      </c>
      <c r="X126">
        <v>0</v>
      </c>
      <c r="Y126" s="5">
        <v>2.5873400000000002</v>
      </c>
      <c r="Z126">
        <v>0</v>
      </c>
      <c r="AA126">
        <v>0</v>
      </c>
      <c r="AB126">
        <v>6.9377199999999997</v>
      </c>
      <c r="AC126">
        <v>0</v>
      </c>
      <c r="AD126">
        <v>3.6117400000000002</v>
      </c>
      <c r="AE126">
        <v>0</v>
      </c>
      <c r="AF126">
        <v>2.9960599999999999</v>
      </c>
      <c r="AG126">
        <v>0</v>
      </c>
      <c r="AJ126">
        <f t="shared" si="86"/>
        <v>-1.6781999999999998E-2</v>
      </c>
      <c r="AK126">
        <f t="shared" si="87"/>
        <v>6.0484619999999998</v>
      </c>
      <c r="AL126">
        <f t="shared" si="88"/>
        <v>1.0736589999999999</v>
      </c>
      <c r="AM126">
        <f t="shared" si="89"/>
        <v>8.4410180000000015</v>
      </c>
      <c r="AN126">
        <f t="shared" si="90"/>
        <v>1.9062869999999998</v>
      </c>
      <c r="AO126">
        <f t="shared" si="91"/>
        <v>2.4556779999999998</v>
      </c>
      <c r="AP126">
        <f t="shared" si="92"/>
        <v>1.0736589999999999</v>
      </c>
      <c r="AQ126">
        <f t="shared" si="93"/>
        <v>3.3637109999999999</v>
      </c>
      <c r="AR126">
        <f t="shared" si="144"/>
        <v>2.5705580000000001</v>
      </c>
      <c r="AS126">
        <f t="shared" si="145"/>
        <v>-1.6781999999999998E-2</v>
      </c>
      <c r="AT126">
        <f t="shared" si="146"/>
        <v>6.9209379999999996</v>
      </c>
      <c r="AU126">
        <f t="shared" si="140"/>
        <v>3.5949580000000001</v>
      </c>
      <c r="AV126">
        <f t="shared" si="141"/>
        <v>2.9792779999999999</v>
      </c>
      <c r="AZ126" t="str">
        <f t="shared" si="97"/>
        <v/>
      </c>
      <c r="BA126" t="str">
        <f t="shared" si="98"/>
        <v/>
      </c>
      <c r="BB126" t="str">
        <f t="shared" si="99"/>
        <v/>
      </c>
      <c r="BC126" t="str">
        <f t="shared" si="100"/>
        <v/>
      </c>
      <c r="BD126" t="str">
        <f t="shared" si="101"/>
        <v/>
      </c>
      <c r="BE126" t="str">
        <f t="shared" si="102"/>
        <v/>
      </c>
      <c r="BF126">
        <f t="shared" si="103"/>
        <v>3.3637109999999999</v>
      </c>
      <c r="BG126">
        <f t="shared" si="104"/>
        <v>2.5705580000000001</v>
      </c>
      <c r="BJ126" t="str">
        <f t="shared" si="105"/>
        <v/>
      </c>
      <c r="BK126" t="str">
        <f t="shared" si="106"/>
        <v/>
      </c>
      <c r="BL126" t="str">
        <f t="shared" si="107"/>
        <v/>
      </c>
      <c r="BM126" t="str">
        <f t="shared" si="108"/>
        <v/>
      </c>
      <c r="BN126" t="str">
        <f t="shared" si="109"/>
        <v/>
      </c>
      <c r="BO126" t="str">
        <f t="shared" si="110"/>
        <v/>
      </c>
      <c r="BP126">
        <f t="shared" si="111"/>
        <v>9.6544121599372801</v>
      </c>
      <c r="BQ126">
        <f t="shared" si="112"/>
        <v>9.7053147081515228</v>
      </c>
      <c r="BT126">
        <f t="shared" si="113"/>
        <v>0</v>
      </c>
      <c r="BU126">
        <f t="shared" si="114"/>
        <v>0</v>
      </c>
      <c r="BV126">
        <f t="shared" si="115"/>
        <v>0</v>
      </c>
      <c r="BW126">
        <f t="shared" si="116"/>
        <v>0</v>
      </c>
      <c r="BX126">
        <f t="shared" si="117"/>
        <v>0</v>
      </c>
      <c r="BY126">
        <f t="shared" si="118"/>
        <v>0</v>
      </c>
      <c r="BZ126">
        <f t="shared" si="119"/>
        <v>0.2152811246405219</v>
      </c>
      <c r="CA126">
        <f t="shared" si="120"/>
        <v>5.0205502037086819E-2</v>
      </c>
      <c r="CD126">
        <f t="shared" si="82"/>
        <v>0</v>
      </c>
      <c r="CE126">
        <f t="shared" si="82"/>
        <v>0</v>
      </c>
      <c r="CF126">
        <f t="shared" si="82"/>
        <v>0</v>
      </c>
      <c r="CG126">
        <f t="shared" si="82"/>
        <v>0</v>
      </c>
      <c r="CH126">
        <f t="shared" si="82"/>
        <v>0</v>
      </c>
      <c r="CI126">
        <f t="shared" si="82"/>
        <v>0.2152811246405219</v>
      </c>
      <c r="CJ126">
        <f t="shared" si="82"/>
        <v>0.26548662667760869</v>
      </c>
      <c r="CM126" t="str">
        <f t="shared" si="147"/>
        <v/>
      </c>
      <c r="CN126" t="str">
        <f t="shared" si="147"/>
        <v/>
      </c>
      <c r="CO126" t="str">
        <f t="shared" si="147"/>
        <v/>
      </c>
      <c r="CP126" t="str">
        <f t="shared" si="147"/>
        <v/>
      </c>
      <c r="CQ126" t="str">
        <f t="shared" si="147"/>
        <v/>
      </c>
      <c r="CR126">
        <f t="shared" si="147"/>
        <v>9.6544121599372801</v>
      </c>
      <c r="CS126">
        <f t="shared" si="147"/>
        <v>9.6640382116147041</v>
      </c>
      <c r="CV126" t="str">
        <f t="shared" si="83"/>
        <v/>
      </c>
      <c r="CW126" t="str">
        <f t="shared" si="83"/>
        <v/>
      </c>
      <c r="CX126" t="str">
        <f t="shared" si="83"/>
        <v/>
      </c>
      <c r="CY126" t="str">
        <f t="shared" si="83"/>
        <v/>
      </c>
      <c r="CZ126" t="str">
        <f t="shared" si="83"/>
        <v/>
      </c>
      <c r="DA126" t="str">
        <f t="shared" si="83"/>
        <v/>
      </c>
      <c r="DB126">
        <f t="shared" si="83"/>
        <v>9.6640382116147041</v>
      </c>
      <c r="DD126">
        <f t="shared" si="122"/>
        <v>9.6640382116147041</v>
      </c>
      <c r="DJ126" t="str">
        <f t="shared" si="123"/>
        <v/>
      </c>
      <c r="DK126" t="str">
        <f t="shared" si="124"/>
        <v/>
      </c>
      <c r="DL126" t="str">
        <f t="shared" si="125"/>
        <v/>
      </c>
      <c r="DM126" t="str">
        <f t="shared" si="126"/>
        <v/>
      </c>
      <c r="DN126" t="str">
        <f t="shared" si="127"/>
        <v/>
      </c>
      <c r="DO126" t="str">
        <f t="shared" si="128"/>
        <v/>
      </c>
      <c r="DP126">
        <f t="shared" si="129"/>
        <v>2.9839346116067117E-2</v>
      </c>
      <c r="DQ126">
        <f t="shared" si="130"/>
        <v>0.13597507123600694</v>
      </c>
      <c r="DR126" t="str">
        <f t="shared" si="131"/>
        <v/>
      </c>
      <c r="DV126" t="str">
        <f t="shared" si="84"/>
        <v/>
      </c>
      <c r="DW126" t="str">
        <f t="shared" si="84"/>
        <v/>
      </c>
      <c r="DX126" t="str">
        <f t="shared" si="84"/>
        <v/>
      </c>
      <c r="DY126" t="str">
        <f t="shared" si="84"/>
        <v/>
      </c>
      <c r="DZ126" t="str">
        <f t="shared" si="84"/>
        <v/>
      </c>
      <c r="EA126">
        <f t="shared" si="84"/>
        <v>2.9839346116067117E-2</v>
      </c>
      <c r="EB126">
        <f t="shared" si="84"/>
        <v>4.9910403669514283E-2</v>
      </c>
      <c r="EF126" t="str">
        <f t="shared" si="85"/>
        <v/>
      </c>
      <c r="EG126" t="str">
        <f t="shared" si="85"/>
        <v/>
      </c>
      <c r="EH126" t="str">
        <f t="shared" si="85"/>
        <v/>
      </c>
      <c r="EI126" t="str">
        <f t="shared" si="85"/>
        <v/>
      </c>
      <c r="EJ126" t="str">
        <f t="shared" si="85"/>
        <v/>
      </c>
      <c r="EK126" t="str">
        <f t="shared" si="85"/>
        <v/>
      </c>
      <c r="EL126">
        <f t="shared" si="85"/>
        <v>4.9910403669514283E-2</v>
      </c>
      <c r="EN126">
        <f t="shared" si="142"/>
        <v>4.9910403669514283E-2</v>
      </c>
      <c r="EP126">
        <f t="shared" si="132"/>
        <v>9.6414416978280837</v>
      </c>
      <c r="EQ126">
        <f t="shared" si="133"/>
        <v>9.6556937392280897</v>
      </c>
      <c r="ER126">
        <f t="shared" si="134"/>
        <v>9.6872751458891777</v>
      </c>
      <c r="ES126">
        <v>-0.45274155537281846</v>
      </c>
      <c r="ET126">
        <v>-0.16718903821871456</v>
      </c>
      <c r="EU126">
        <v>0.46557295806178756</v>
      </c>
      <c r="EW126">
        <f t="shared" ca="1" si="148"/>
        <v>-0.4362949306038828</v>
      </c>
      <c r="EX126">
        <f t="shared" ca="1" si="148"/>
        <v>3.8859548395087096E-3</v>
      </c>
      <c r="EY126">
        <f t="shared" ca="1" si="148"/>
        <v>-0.88585565466807858</v>
      </c>
      <c r="EZ126">
        <f t="shared" ca="1" si="143"/>
        <v>1</v>
      </c>
      <c r="FA126">
        <f t="shared" ca="1" si="143"/>
        <v>2</v>
      </c>
      <c r="FB126">
        <f t="shared" ca="1" si="143"/>
        <v>1</v>
      </c>
    </row>
    <row r="127" spans="1:158">
      <c r="A127">
        <v>107</v>
      </c>
      <c r="B127">
        <f t="shared" si="136"/>
        <v>28.6328125</v>
      </c>
      <c r="C127" s="5">
        <f t="shared" si="137"/>
        <v>0.12092937964470721</v>
      </c>
      <c r="D127">
        <f t="shared" si="138"/>
        <v>9.7393279606490974</v>
      </c>
      <c r="E127">
        <f t="shared" si="139"/>
        <v>4.8742690053330158E-2</v>
      </c>
      <c r="H127" s="1">
        <v>0</v>
      </c>
      <c r="I127" s="5">
        <v>1.6527E-2</v>
      </c>
      <c r="J127">
        <v>0</v>
      </c>
      <c r="K127" s="5">
        <v>6.0666589999999996</v>
      </c>
      <c r="L127">
        <v>0</v>
      </c>
      <c r="M127" s="5">
        <v>1.090122</v>
      </c>
      <c r="N127">
        <v>0</v>
      </c>
      <c r="O127" s="5">
        <v>8.4599340000000005</v>
      </c>
      <c r="P127">
        <v>0</v>
      </c>
      <c r="Q127" s="5">
        <v>1.923357</v>
      </c>
      <c r="R127">
        <v>0</v>
      </c>
      <c r="S127" s="5">
        <v>2.4730300000000001</v>
      </c>
      <c r="T127">
        <v>0</v>
      </c>
      <c r="U127" s="5">
        <v>1.090122</v>
      </c>
      <c r="V127">
        <v>0</v>
      </c>
      <c r="W127" s="5">
        <v>3.3640059999999998</v>
      </c>
      <c r="X127">
        <v>0</v>
      </c>
      <c r="Y127" s="5">
        <v>2.58338</v>
      </c>
      <c r="Z127">
        <v>0</v>
      </c>
      <c r="AA127">
        <v>0</v>
      </c>
      <c r="AB127">
        <v>6.9310700000000001</v>
      </c>
      <c r="AC127">
        <v>0</v>
      </c>
      <c r="AD127">
        <v>3.5923600000000002</v>
      </c>
      <c r="AE127">
        <v>0</v>
      </c>
      <c r="AF127">
        <v>2.9865499999999998</v>
      </c>
      <c r="AG127">
        <v>0</v>
      </c>
      <c r="AJ127">
        <f t="shared" si="86"/>
        <v>-1.6527E-2</v>
      </c>
      <c r="AK127">
        <f t="shared" si="87"/>
        <v>6.0501319999999996</v>
      </c>
      <c r="AL127">
        <f t="shared" si="88"/>
        <v>1.0735950000000001</v>
      </c>
      <c r="AM127">
        <f t="shared" si="89"/>
        <v>8.4434070000000006</v>
      </c>
      <c r="AN127">
        <f t="shared" si="90"/>
        <v>1.90683</v>
      </c>
      <c r="AO127">
        <f t="shared" si="91"/>
        <v>2.4565030000000001</v>
      </c>
      <c r="AP127">
        <f t="shared" si="92"/>
        <v>1.0735950000000001</v>
      </c>
      <c r="AQ127">
        <f t="shared" si="93"/>
        <v>3.3474789999999999</v>
      </c>
      <c r="AR127">
        <f t="shared" si="144"/>
        <v>2.5668530000000001</v>
      </c>
      <c r="AS127">
        <f t="shared" si="145"/>
        <v>-1.6527E-2</v>
      </c>
      <c r="AT127">
        <f t="shared" si="146"/>
        <v>6.9145430000000001</v>
      </c>
      <c r="AU127">
        <f t="shared" si="140"/>
        <v>3.5758330000000003</v>
      </c>
      <c r="AV127">
        <f t="shared" si="141"/>
        <v>2.9700229999999999</v>
      </c>
      <c r="AZ127" t="str">
        <f t="shared" si="97"/>
        <v/>
      </c>
      <c r="BA127" t="str">
        <f t="shared" si="98"/>
        <v/>
      </c>
      <c r="BB127" t="str">
        <f t="shared" si="99"/>
        <v/>
      </c>
      <c r="BC127" t="str">
        <f t="shared" si="100"/>
        <v/>
      </c>
      <c r="BD127" t="str">
        <f t="shared" si="101"/>
        <v/>
      </c>
      <c r="BE127" t="str">
        <f t="shared" si="102"/>
        <v/>
      </c>
      <c r="BF127">
        <f t="shared" si="103"/>
        <v>3.3474789999999999</v>
      </c>
      <c r="BG127">
        <f t="shared" si="104"/>
        <v>2.5668530000000001</v>
      </c>
      <c r="BJ127" t="str">
        <f t="shared" si="105"/>
        <v/>
      </c>
      <c r="BK127" t="str">
        <f t="shared" si="106"/>
        <v/>
      </c>
      <c r="BL127" t="str">
        <f t="shared" si="107"/>
        <v/>
      </c>
      <c r="BM127" t="str">
        <f t="shared" si="108"/>
        <v/>
      </c>
      <c r="BN127" t="str">
        <f t="shared" si="109"/>
        <v/>
      </c>
      <c r="BO127" t="str">
        <f t="shared" si="110"/>
        <v/>
      </c>
      <c r="BP127">
        <f t="shared" si="111"/>
        <v>9.729955286978166</v>
      </c>
      <c r="BQ127">
        <f t="shared" si="112"/>
        <v>9.7743156811388054</v>
      </c>
      <c r="BT127">
        <f t="shared" si="113"/>
        <v>0</v>
      </c>
      <c r="BU127">
        <f t="shared" si="114"/>
        <v>0</v>
      </c>
      <c r="BV127">
        <f t="shared" si="115"/>
        <v>0</v>
      </c>
      <c r="BW127">
        <f t="shared" si="116"/>
        <v>0</v>
      </c>
      <c r="BX127">
        <f t="shared" si="117"/>
        <v>0</v>
      </c>
      <c r="BY127">
        <f t="shared" si="118"/>
        <v>0</v>
      </c>
      <c r="BZ127">
        <f t="shared" si="119"/>
        <v>0.21392101397652941</v>
      </c>
      <c r="CA127">
        <f t="shared" si="120"/>
        <v>5.7306158483409829E-2</v>
      </c>
      <c r="CD127">
        <f t="shared" si="82"/>
        <v>0</v>
      </c>
      <c r="CE127">
        <f t="shared" si="82"/>
        <v>0</v>
      </c>
      <c r="CF127">
        <f t="shared" si="82"/>
        <v>0</v>
      </c>
      <c r="CG127">
        <f t="shared" si="82"/>
        <v>0</v>
      </c>
      <c r="CH127">
        <f t="shared" si="82"/>
        <v>0</v>
      </c>
      <c r="CI127">
        <f t="shared" si="82"/>
        <v>0.21392101397652941</v>
      </c>
      <c r="CJ127">
        <f t="shared" si="82"/>
        <v>0.27122717245993921</v>
      </c>
      <c r="CM127" t="str">
        <f t="shared" si="147"/>
        <v/>
      </c>
      <c r="CN127" t="str">
        <f t="shared" si="147"/>
        <v/>
      </c>
      <c r="CO127" t="str">
        <f t="shared" si="147"/>
        <v/>
      </c>
      <c r="CP127" t="str">
        <f t="shared" si="147"/>
        <v/>
      </c>
      <c r="CQ127" t="str">
        <f t="shared" si="147"/>
        <v/>
      </c>
      <c r="CR127">
        <f t="shared" si="147"/>
        <v>9.729955286978166</v>
      </c>
      <c r="CS127">
        <f t="shared" si="147"/>
        <v>9.7393279606490974</v>
      </c>
      <c r="CV127" t="str">
        <f t="shared" si="83"/>
        <v/>
      </c>
      <c r="CW127" t="str">
        <f t="shared" si="83"/>
        <v/>
      </c>
      <c r="CX127" t="str">
        <f t="shared" si="83"/>
        <v/>
      </c>
      <c r="CY127" t="str">
        <f t="shared" si="83"/>
        <v/>
      </c>
      <c r="CZ127" t="str">
        <f t="shared" si="83"/>
        <v/>
      </c>
      <c r="DA127" t="str">
        <f t="shared" si="83"/>
        <v/>
      </c>
      <c r="DB127">
        <f t="shared" si="83"/>
        <v>9.7393279606490974</v>
      </c>
      <c r="DD127">
        <f t="shared" si="122"/>
        <v>9.7393279606490974</v>
      </c>
      <c r="DJ127" t="str">
        <f t="shared" si="123"/>
        <v/>
      </c>
      <c r="DK127" t="str">
        <f t="shared" si="124"/>
        <v/>
      </c>
      <c r="DL127" t="str">
        <f t="shared" si="125"/>
        <v/>
      </c>
      <c r="DM127" t="str">
        <f t="shared" si="126"/>
        <v/>
      </c>
      <c r="DN127" t="str">
        <f t="shared" si="127"/>
        <v/>
      </c>
      <c r="DO127" t="str">
        <f t="shared" si="128"/>
        <v/>
      </c>
      <c r="DP127">
        <f t="shared" si="129"/>
        <v>3.004046740301565E-2</v>
      </c>
      <c r="DQ127">
        <f t="shared" si="130"/>
        <v>0.11855714872321862</v>
      </c>
      <c r="DR127" t="str">
        <f t="shared" si="131"/>
        <v/>
      </c>
      <c r="DV127" t="str">
        <f t="shared" si="84"/>
        <v/>
      </c>
      <c r="DW127" t="str">
        <f t="shared" si="84"/>
        <v/>
      </c>
      <c r="DX127" t="str">
        <f t="shared" si="84"/>
        <v/>
      </c>
      <c r="DY127" t="str">
        <f t="shared" si="84"/>
        <v/>
      </c>
      <c r="DZ127" t="str">
        <f t="shared" si="84"/>
        <v/>
      </c>
      <c r="EA127">
        <f t="shared" si="84"/>
        <v>3.004046740301565E-2</v>
      </c>
      <c r="EB127">
        <f t="shared" si="84"/>
        <v>4.8742690053330158E-2</v>
      </c>
      <c r="EF127" t="str">
        <f t="shared" si="85"/>
        <v/>
      </c>
      <c r="EG127" t="str">
        <f t="shared" si="85"/>
        <v/>
      </c>
      <c r="EH127" t="str">
        <f t="shared" si="85"/>
        <v/>
      </c>
      <c r="EI127" t="str">
        <f t="shared" si="85"/>
        <v/>
      </c>
      <c r="EJ127" t="str">
        <f t="shared" si="85"/>
        <v/>
      </c>
      <c r="EK127" t="str">
        <f t="shared" si="85"/>
        <v/>
      </c>
      <c r="EL127">
        <f t="shared" si="85"/>
        <v>4.8742690053330158E-2</v>
      </c>
      <c r="EN127">
        <f t="shared" si="142"/>
        <v>4.8742690053330158E-2</v>
      </c>
      <c r="EP127">
        <f t="shared" si="132"/>
        <v>9.7198337231991108</v>
      </c>
      <c r="EQ127">
        <f t="shared" si="133"/>
        <v>9.7409204085934711</v>
      </c>
      <c r="ER127">
        <f t="shared" si="134"/>
        <v>9.7516089250335458</v>
      </c>
      <c r="ES127">
        <v>-0.39994176416314076</v>
      </c>
      <c r="ET127">
        <v>3.2670497722470992E-2</v>
      </c>
      <c r="EU127">
        <v>0.25195499819584877</v>
      </c>
      <c r="EW127">
        <f t="shared" ca="1" si="148"/>
        <v>0.5784362519103583</v>
      </c>
      <c r="EX127">
        <f t="shared" ca="1" si="148"/>
        <v>0.87510841127512473</v>
      </c>
      <c r="EY127">
        <f t="shared" ca="1" si="148"/>
        <v>-0.34233965816931256</v>
      </c>
      <c r="EZ127">
        <f t="shared" ca="1" si="143"/>
        <v>2</v>
      </c>
      <c r="FA127">
        <f t="shared" ca="1" si="143"/>
        <v>2</v>
      </c>
      <c r="FB127">
        <f t="shared" ca="1" si="143"/>
        <v>1</v>
      </c>
    </row>
    <row r="128" spans="1:158">
      <c r="A128">
        <v>108</v>
      </c>
      <c r="B128">
        <f t="shared" si="136"/>
        <v>28.8359375</v>
      </c>
      <c r="C128" s="5">
        <f t="shared" si="137"/>
        <v>0.12092937964470721</v>
      </c>
      <c r="D128">
        <f t="shared" si="138"/>
        <v>9.8320790633187301</v>
      </c>
      <c r="E128">
        <f t="shared" si="139"/>
        <v>4.810730838870602E-2</v>
      </c>
      <c r="H128" s="1">
        <v>0</v>
      </c>
      <c r="I128" s="5">
        <v>1.6119999999999999E-2</v>
      </c>
      <c r="J128">
        <v>0</v>
      </c>
      <c r="K128" s="5">
        <v>6.0673490000000001</v>
      </c>
      <c r="L128">
        <v>0</v>
      </c>
      <c r="M128" s="5">
        <v>1.0895220000000001</v>
      </c>
      <c r="N128">
        <v>0</v>
      </c>
      <c r="O128" s="5">
        <v>8.4608620000000005</v>
      </c>
      <c r="P128">
        <v>0</v>
      </c>
      <c r="Q128" s="5">
        <v>1.92323</v>
      </c>
      <c r="R128">
        <v>0</v>
      </c>
      <c r="S128" s="5">
        <v>2.4730300000000001</v>
      </c>
      <c r="T128">
        <v>0</v>
      </c>
      <c r="U128" s="5">
        <v>1.0895220000000001</v>
      </c>
      <c r="V128">
        <v>0</v>
      </c>
      <c r="W128" s="5">
        <v>3.343518</v>
      </c>
      <c r="X128">
        <v>0</v>
      </c>
      <c r="Y128" s="5">
        <v>2.5780400000000001</v>
      </c>
      <c r="Z128">
        <v>0</v>
      </c>
      <c r="AA128">
        <v>0</v>
      </c>
      <c r="AB128">
        <v>6.9273300000000004</v>
      </c>
      <c r="AC128">
        <v>0</v>
      </c>
      <c r="AD128">
        <v>3.5754899999999998</v>
      </c>
      <c r="AE128">
        <v>0</v>
      </c>
      <c r="AF128">
        <v>2.97723</v>
      </c>
      <c r="AG128">
        <v>0</v>
      </c>
      <c r="AJ128">
        <f t="shared" si="86"/>
        <v>-1.6119999999999999E-2</v>
      </c>
      <c r="AK128">
        <f t="shared" si="87"/>
        <v>6.0512290000000002</v>
      </c>
      <c r="AL128">
        <f t="shared" si="88"/>
        <v>1.0734020000000002</v>
      </c>
      <c r="AM128">
        <f t="shared" si="89"/>
        <v>8.4447419999999997</v>
      </c>
      <c r="AN128">
        <f t="shared" si="90"/>
        <v>1.9071100000000001</v>
      </c>
      <c r="AO128">
        <f t="shared" si="91"/>
        <v>2.4569100000000001</v>
      </c>
      <c r="AP128">
        <f t="shared" si="92"/>
        <v>1.0734020000000002</v>
      </c>
      <c r="AQ128">
        <f t="shared" si="93"/>
        <v>3.3273980000000001</v>
      </c>
      <c r="AR128">
        <f t="shared" si="144"/>
        <v>2.5619200000000002</v>
      </c>
      <c r="AS128">
        <f t="shared" si="145"/>
        <v>-1.6119999999999999E-2</v>
      </c>
      <c r="AT128">
        <f t="shared" si="146"/>
        <v>6.9112100000000005</v>
      </c>
      <c r="AU128">
        <f t="shared" si="140"/>
        <v>3.5593699999999999</v>
      </c>
      <c r="AV128">
        <f t="shared" si="141"/>
        <v>2.9611100000000001</v>
      </c>
      <c r="AZ128" t="str">
        <f t="shared" si="97"/>
        <v/>
      </c>
      <c r="BA128" t="str">
        <f t="shared" si="98"/>
        <v/>
      </c>
      <c r="BB128" t="str">
        <f t="shared" si="99"/>
        <v/>
      </c>
      <c r="BC128" t="str">
        <f t="shared" si="100"/>
        <v/>
      </c>
      <c r="BD128" t="str">
        <f t="shared" si="101"/>
        <v/>
      </c>
      <c r="BE128" t="str">
        <f t="shared" si="102"/>
        <v/>
      </c>
      <c r="BF128">
        <f t="shared" si="103"/>
        <v>3.3273980000000001</v>
      </c>
      <c r="BG128">
        <f t="shared" si="104"/>
        <v>2.5619200000000002</v>
      </c>
      <c r="BJ128" t="str">
        <f t="shared" si="105"/>
        <v/>
      </c>
      <c r="BK128" t="str">
        <f t="shared" si="106"/>
        <v/>
      </c>
      <c r="BL128" t="str">
        <f t="shared" si="107"/>
        <v/>
      </c>
      <c r="BM128" t="str">
        <f t="shared" si="108"/>
        <v/>
      </c>
      <c r="BN128" t="str">
        <f t="shared" si="109"/>
        <v/>
      </c>
      <c r="BO128" t="str">
        <f t="shared" si="110"/>
        <v/>
      </c>
      <c r="BP128">
        <f t="shared" si="111"/>
        <v>9.8250206856627837</v>
      </c>
      <c r="BQ128">
        <f t="shared" si="112"/>
        <v>9.8541504457407569</v>
      </c>
      <c r="BT128">
        <f t="shared" si="113"/>
        <v>0</v>
      </c>
      <c r="BU128">
        <f t="shared" si="114"/>
        <v>0</v>
      </c>
      <c r="BV128">
        <f t="shared" si="115"/>
        <v>0</v>
      </c>
      <c r="BW128">
        <f t="shared" si="116"/>
        <v>0</v>
      </c>
      <c r="BX128">
        <f t="shared" si="117"/>
        <v>0</v>
      </c>
      <c r="BY128">
        <f t="shared" si="118"/>
        <v>0</v>
      </c>
      <c r="BZ128">
        <f t="shared" si="119"/>
        <v>0.20774895456381762</v>
      </c>
      <c r="CA128">
        <f t="shared" si="120"/>
        <v>6.6437640873653628E-2</v>
      </c>
      <c r="CD128">
        <f t="shared" si="82"/>
        <v>0</v>
      </c>
      <c r="CE128">
        <f t="shared" si="82"/>
        <v>0</v>
      </c>
      <c r="CF128">
        <f t="shared" si="82"/>
        <v>0</v>
      </c>
      <c r="CG128">
        <f t="shared" si="82"/>
        <v>0</v>
      </c>
      <c r="CH128">
        <f t="shared" si="82"/>
        <v>0</v>
      </c>
      <c r="CI128">
        <f t="shared" si="82"/>
        <v>0.20774895456381762</v>
      </c>
      <c r="CJ128">
        <f t="shared" si="82"/>
        <v>0.27418659543747126</v>
      </c>
      <c r="CM128" t="str">
        <f t="shared" si="147"/>
        <v/>
      </c>
      <c r="CN128" t="str">
        <f t="shared" si="147"/>
        <v/>
      </c>
      <c r="CO128" t="str">
        <f t="shared" si="147"/>
        <v/>
      </c>
      <c r="CP128" t="str">
        <f t="shared" si="147"/>
        <v/>
      </c>
      <c r="CQ128" t="str">
        <f t="shared" si="147"/>
        <v/>
      </c>
      <c r="CR128">
        <f t="shared" si="147"/>
        <v>9.8250206856627837</v>
      </c>
      <c r="CS128">
        <f t="shared" si="147"/>
        <v>9.8320790633187301</v>
      </c>
      <c r="CV128" t="str">
        <f t="shared" si="83"/>
        <v/>
      </c>
      <c r="CW128" t="str">
        <f t="shared" si="83"/>
        <v/>
      </c>
      <c r="CX128" t="str">
        <f t="shared" si="83"/>
        <v/>
      </c>
      <c r="CY128" t="str">
        <f t="shared" si="83"/>
        <v/>
      </c>
      <c r="CZ128" t="str">
        <f t="shared" si="83"/>
        <v/>
      </c>
      <c r="DA128" t="str">
        <f t="shared" si="83"/>
        <v/>
      </c>
      <c r="DB128">
        <f t="shared" si="83"/>
        <v>9.8320790633187301</v>
      </c>
      <c r="DD128">
        <f t="shared" si="122"/>
        <v>9.8320790633187301</v>
      </c>
      <c r="DJ128" t="str">
        <f t="shared" si="123"/>
        <v/>
      </c>
      <c r="DK128" t="str">
        <f t="shared" si="124"/>
        <v/>
      </c>
      <c r="DL128" t="str">
        <f t="shared" si="125"/>
        <v/>
      </c>
      <c r="DM128" t="str">
        <f t="shared" si="126"/>
        <v/>
      </c>
      <c r="DN128" t="str">
        <f t="shared" si="127"/>
        <v/>
      </c>
      <c r="DO128" t="str">
        <f t="shared" si="128"/>
        <v/>
      </c>
      <c r="DP128">
        <f t="shared" si="129"/>
        <v>3.0987588711479181E-2</v>
      </c>
      <c r="DQ128">
        <f t="shared" si="130"/>
        <v>0.10164027281369499</v>
      </c>
      <c r="DR128" t="str">
        <f t="shared" si="131"/>
        <v/>
      </c>
      <c r="DV128" t="str">
        <f t="shared" si="84"/>
        <v/>
      </c>
      <c r="DW128" t="str">
        <f t="shared" si="84"/>
        <v/>
      </c>
      <c r="DX128" t="str">
        <f t="shared" si="84"/>
        <v/>
      </c>
      <c r="DY128" t="str">
        <f t="shared" si="84"/>
        <v/>
      </c>
      <c r="DZ128" t="str">
        <f t="shared" si="84"/>
        <v/>
      </c>
      <c r="EA128">
        <f t="shared" si="84"/>
        <v>3.0987588711479181E-2</v>
      </c>
      <c r="EB128">
        <f t="shared" si="84"/>
        <v>4.810730838870602E-2</v>
      </c>
      <c r="EF128" t="str">
        <f t="shared" si="85"/>
        <v/>
      </c>
      <c r="EG128" t="str">
        <f t="shared" si="85"/>
        <v/>
      </c>
      <c r="EH128" t="str">
        <f t="shared" si="85"/>
        <v/>
      </c>
      <c r="EI128" t="str">
        <f t="shared" si="85"/>
        <v/>
      </c>
      <c r="EJ128" t="str">
        <f t="shared" si="85"/>
        <v/>
      </c>
      <c r="EK128" t="str">
        <f t="shared" si="85"/>
        <v/>
      </c>
      <c r="EL128">
        <f t="shared" si="85"/>
        <v>4.810730838870602E-2</v>
      </c>
      <c r="EN128">
        <f t="shared" si="142"/>
        <v>4.810730838870602E-2</v>
      </c>
      <c r="EP128">
        <f t="shared" si="132"/>
        <v>9.8661813014048363</v>
      </c>
      <c r="EQ128">
        <f t="shared" si="133"/>
        <v>9.8583712259401395</v>
      </c>
      <c r="ER128">
        <f t="shared" si="134"/>
        <v>9.7865878931583961</v>
      </c>
      <c r="ES128">
        <v>0.70887853069143669</v>
      </c>
      <c r="ET128">
        <v>0.54653156665864921</v>
      </c>
      <c r="EU128">
        <v>-0.94561869462256865</v>
      </c>
      <c r="EW128">
        <f t="shared" ca="1" si="148"/>
        <v>-0.15633981790409102</v>
      </c>
      <c r="EX128">
        <f t="shared" ca="1" si="148"/>
        <v>0.88152185995725851</v>
      </c>
      <c r="EY128">
        <f t="shared" ca="1" si="148"/>
        <v>0.88715524853647654</v>
      </c>
      <c r="EZ128">
        <f t="shared" ca="1" si="143"/>
        <v>1</v>
      </c>
      <c r="FA128">
        <f t="shared" ca="1" si="143"/>
        <v>2</v>
      </c>
      <c r="FB128">
        <f t="shared" ca="1" si="143"/>
        <v>2</v>
      </c>
    </row>
    <row r="129" spans="1:158">
      <c r="A129">
        <v>109</v>
      </c>
      <c r="B129">
        <f t="shared" si="136"/>
        <v>29.0390625</v>
      </c>
      <c r="C129" s="5">
        <f t="shared" si="137"/>
        <v>0.12092937964470721</v>
      </c>
      <c r="D129">
        <f t="shared" si="138"/>
        <v>9.9618852763455923</v>
      </c>
      <c r="E129">
        <f t="shared" si="139"/>
        <v>4.8239095012826104E-2</v>
      </c>
      <c r="H129" s="1">
        <v>0</v>
      </c>
      <c r="I129" s="5">
        <v>1.6251000000000002E-2</v>
      </c>
      <c r="J129">
        <v>0</v>
      </c>
      <c r="K129" s="5">
        <v>6.0638110000000003</v>
      </c>
      <c r="L129">
        <v>0</v>
      </c>
      <c r="M129" s="5">
        <v>1.088892</v>
      </c>
      <c r="N129">
        <v>0</v>
      </c>
      <c r="O129" s="5">
        <v>8.4561060000000001</v>
      </c>
      <c r="P129">
        <v>0</v>
      </c>
      <c r="Q129" s="5">
        <v>1.922212</v>
      </c>
      <c r="R129">
        <v>0</v>
      </c>
      <c r="S129" s="5">
        <v>2.4714800000000001</v>
      </c>
      <c r="T129">
        <v>0</v>
      </c>
      <c r="U129" s="5">
        <v>1.088892</v>
      </c>
      <c r="V129">
        <v>0</v>
      </c>
      <c r="W129" s="5">
        <v>3.3167249999999999</v>
      </c>
      <c r="X129">
        <v>0</v>
      </c>
      <c r="Y129" s="5">
        <v>2.5698099999999999</v>
      </c>
      <c r="Z129">
        <v>0</v>
      </c>
      <c r="AA129">
        <v>0</v>
      </c>
      <c r="AB129">
        <v>6.9227499999999997</v>
      </c>
      <c r="AC129">
        <v>0</v>
      </c>
      <c r="AD129">
        <v>3.5617200000000002</v>
      </c>
      <c r="AE129">
        <v>0</v>
      </c>
      <c r="AF129">
        <v>2.9655999999999998</v>
      </c>
      <c r="AG129">
        <v>0</v>
      </c>
      <c r="AJ129">
        <f t="shared" si="86"/>
        <v>-1.6251000000000002E-2</v>
      </c>
      <c r="AK129">
        <f t="shared" si="87"/>
        <v>6.0475600000000007</v>
      </c>
      <c r="AL129">
        <f t="shared" si="88"/>
        <v>1.072641</v>
      </c>
      <c r="AM129">
        <f t="shared" si="89"/>
        <v>8.4398549999999997</v>
      </c>
      <c r="AN129">
        <f t="shared" si="90"/>
        <v>1.905961</v>
      </c>
      <c r="AO129">
        <f t="shared" si="91"/>
        <v>2.4552290000000001</v>
      </c>
      <c r="AP129">
        <f t="shared" si="92"/>
        <v>1.072641</v>
      </c>
      <c r="AQ129">
        <f t="shared" si="93"/>
        <v>3.3004739999999999</v>
      </c>
      <c r="AR129">
        <f t="shared" si="144"/>
        <v>2.5535589999999999</v>
      </c>
      <c r="AS129">
        <f t="shared" si="145"/>
        <v>-1.6251000000000002E-2</v>
      </c>
      <c r="AT129">
        <f t="shared" si="146"/>
        <v>6.9064990000000002</v>
      </c>
      <c r="AU129">
        <f t="shared" si="140"/>
        <v>3.5454690000000002</v>
      </c>
      <c r="AV129">
        <f t="shared" si="141"/>
        <v>2.9493489999999998</v>
      </c>
      <c r="AZ129" t="str">
        <f t="shared" si="97"/>
        <v/>
      </c>
      <c r="BA129" t="str">
        <f t="shared" si="98"/>
        <v/>
      </c>
      <c r="BB129" t="str">
        <f t="shared" si="99"/>
        <v/>
      </c>
      <c r="BC129" t="str">
        <f t="shared" si="100"/>
        <v/>
      </c>
      <c r="BD129" t="str">
        <f t="shared" si="101"/>
        <v/>
      </c>
      <c r="BE129" t="str">
        <f t="shared" si="102"/>
        <v/>
      </c>
      <c r="BF129">
        <f t="shared" si="103"/>
        <v>3.3004739999999999</v>
      </c>
      <c r="BG129">
        <f t="shared" si="104"/>
        <v>2.5535589999999999</v>
      </c>
      <c r="BJ129" t="str">
        <f t="shared" si="105"/>
        <v/>
      </c>
      <c r="BK129" t="str">
        <f t="shared" si="106"/>
        <v/>
      </c>
      <c r="BL129" t="str">
        <f t="shared" si="107"/>
        <v/>
      </c>
      <c r="BM129" t="str">
        <f t="shared" si="108"/>
        <v/>
      </c>
      <c r="BN129" t="str">
        <f t="shared" si="109"/>
        <v/>
      </c>
      <c r="BO129" t="str">
        <f t="shared" si="110"/>
        <v/>
      </c>
      <c r="BP129">
        <f t="shared" si="111"/>
        <v>9.9594048933807464</v>
      </c>
      <c r="BQ129">
        <f t="shared" si="112"/>
        <v>9.9677496742931204</v>
      </c>
      <c r="BT129">
        <f t="shared" si="113"/>
        <v>0</v>
      </c>
      <c r="BU129">
        <f t="shared" si="114"/>
        <v>0</v>
      </c>
      <c r="BV129">
        <f t="shared" si="115"/>
        <v>0</v>
      </c>
      <c r="BW129">
        <f t="shared" si="116"/>
        <v>0</v>
      </c>
      <c r="BX129">
        <f t="shared" si="117"/>
        <v>0</v>
      </c>
      <c r="BY129">
        <f t="shared" si="118"/>
        <v>0</v>
      </c>
      <c r="BZ129">
        <f t="shared" si="119"/>
        <v>0.19168202388047342</v>
      </c>
      <c r="CA129">
        <f t="shared" si="120"/>
        <v>8.1073083879054209E-2</v>
      </c>
      <c r="CD129">
        <f t="shared" si="82"/>
        <v>0</v>
      </c>
      <c r="CE129">
        <f t="shared" si="82"/>
        <v>0</v>
      </c>
      <c r="CF129">
        <f t="shared" si="82"/>
        <v>0</v>
      </c>
      <c r="CG129">
        <f t="shared" si="82"/>
        <v>0</v>
      </c>
      <c r="CH129">
        <f t="shared" si="82"/>
        <v>0</v>
      </c>
      <c r="CI129">
        <f t="shared" si="82"/>
        <v>0.19168202388047342</v>
      </c>
      <c r="CJ129">
        <f t="shared" si="82"/>
        <v>0.2727551077595276</v>
      </c>
      <c r="CM129" t="str">
        <f t="shared" si="147"/>
        <v/>
      </c>
      <c r="CN129" t="str">
        <f t="shared" si="147"/>
        <v/>
      </c>
      <c r="CO129" t="str">
        <f t="shared" si="147"/>
        <v/>
      </c>
      <c r="CP129" t="str">
        <f t="shared" si="147"/>
        <v/>
      </c>
      <c r="CQ129" t="str">
        <f t="shared" si="147"/>
        <v/>
      </c>
      <c r="CR129">
        <f t="shared" si="147"/>
        <v>9.9594048933807464</v>
      </c>
      <c r="CS129">
        <f t="shared" si="147"/>
        <v>9.9618852763455923</v>
      </c>
      <c r="CV129" t="str">
        <f t="shared" si="83"/>
        <v/>
      </c>
      <c r="CW129" t="str">
        <f t="shared" si="83"/>
        <v/>
      </c>
      <c r="CX129" t="str">
        <f t="shared" si="83"/>
        <v/>
      </c>
      <c r="CY129" t="str">
        <f t="shared" si="83"/>
        <v/>
      </c>
      <c r="CZ129" t="str">
        <f t="shared" si="83"/>
        <v/>
      </c>
      <c r="DA129" t="str">
        <f t="shared" si="83"/>
        <v/>
      </c>
      <c r="DB129">
        <f t="shared" si="83"/>
        <v>9.9618852763455923</v>
      </c>
      <c r="DD129">
        <f t="shared" si="122"/>
        <v>9.9618852763455923</v>
      </c>
      <c r="DJ129" t="str">
        <f t="shared" si="123"/>
        <v/>
      </c>
      <c r="DK129" t="str">
        <f t="shared" si="124"/>
        <v/>
      </c>
      <c r="DL129" t="str">
        <f t="shared" si="125"/>
        <v/>
      </c>
      <c r="DM129" t="str">
        <f t="shared" si="126"/>
        <v/>
      </c>
      <c r="DN129" t="str">
        <f t="shared" si="127"/>
        <v/>
      </c>
      <c r="DO129" t="str">
        <f t="shared" si="128"/>
        <v/>
      </c>
      <c r="DP129">
        <f t="shared" si="129"/>
        <v>3.3750419265833199E-2</v>
      </c>
      <c r="DQ129">
        <f t="shared" si="130"/>
        <v>8.2494837580539632E-2</v>
      </c>
      <c r="DR129" t="str">
        <f t="shared" si="131"/>
        <v/>
      </c>
      <c r="DV129" t="str">
        <f t="shared" si="84"/>
        <v/>
      </c>
      <c r="DW129" t="str">
        <f t="shared" si="84"/>
        <v/>
      </c>
      <c r="DX129" t="str">
        <f t="shared" si="84"/>
        <v/>
      </c>
      <c r="DY129" t="str">
        <f t="shared" si="84"/>
        <v/>
      </c>
      <c r="DZ129" t="str">
        <f t="shared" si="84"/>
        <v/>
      </c>
      <c r="EA129">
        <f t="shared" si="84"/>
        <v>3.3750419265833199E-2</v>
      </c>
      <c r="EB129">
        <f t="shared" si="84"/>
        <v>4.8239095012826104E-2</v>
      </c>
      <c r="EF129" t="str">
        <f t="shared" si="85"/>
        <v/>
      </c>
      <c r="EG129" t="str">
        <f t="shared" si="85"/>
        <v/>
      </c>
      <c r="EH129" t="str">
        <f t="shared" si="85"/>
        <v/>
      </c>
      <c r="EI129" t="str">
        <f t="shared" si="85"/>
        <v/>
      </c>
      <c r="EJ129" t="str">
        <f t="shared" si="85"/>
        <v/>
      </c>
      <c r="EK129" t="str">
        <f t="shared" si="85"/>
        <v/>
      </c>
      <c r="EL129">
        <f t="shared" si="85"/>
        <v>4.8239095012826104E-2</v>
      </c>
      <c r="EN129">
        <f t="shared" si="142"/>
        <v>4.8239095012826104E-2</v>
      </c>
      <c r="EP129">
        <f t="shared" si="132"/>
        <v>9.9405193521649515</v>
      </c>
      <c r="EQ129">
        <f t="shared" si="133"/>
        <v>9.9754103961293108</v>
      </c>
      <c r="ER129">
        <f t="shared" si="134"/>
        <v>9.9229683995193483</v>
      </c>
      <c r="ES129">
        <v>-0.44291718522001133</v>
      </c>
      <c r="ET129">
        <v>0.2803767313653539</v>
      </c>
      <c r="EU129">
        <v>-0.80674972894695673</v>
      </c>
      <c r="EW129">
        <f t="shared" ca="1" si="148"/>
        <v>0.30728775492523264</v>
      </c>
      <c r="EX129">
        <f t="shared" ca="1" si="148"/>
        <v>-0.52628233663520607</v>
      </c>
      <c r="EY129">
        <f t="shared" ca="1" si="148"/>
        <v>-0.68823715478445824</v>
      </c>
      <c r="EZ129">
        <f t="shared" ca="1" si="143"/>
        <v>2</v>
      </c>
      <c r="FA129">
        <f t="shared" ca="1" si="143"/>
        <v>1</v>
      </c>
      <c r="FB129">
        <f t="shared" ca="1" si="143"/>
        <v>1</v>
      </c>
    </row>
    <row r="130" spans="1:158">
      <c r="A130">
        <v>110</v>
      </c>
      <c r="B130">
        <f t="shared" si="136"/>
        <v>29.2421875</v>
      </c>
      <c r="C130" s="5">
        <f t="shared" si="137"/>
        <v>0.12092937964470721</v>
      </c>
      <c r="D130">
        <f t="shared" si="138"/>
        <v>10.03357334890881</v>
      </c>
      <c r="E130">
        <f t="shared" si="139"/>
        <v>4.8663929759230055E-2</v>
      </c>
      <c r="H130" s="1">
        <v>0</v>
      </c>
      <c r="I130" s="5">
        <v>1.609E-2</v>
      </c>
      <c r="J130">
        <v>0</v>
      </c>
      <c r="K130" s="5">
        <v>6.0642269999999998</v>
      </c>
      <c r="L130">
        <v>0</v>
      </c>
      <c r="M130" s="5">
        <v>1.088773</v>
      </c>
      <c r="N130">
        <v>0</v>
      </c>
      <c r="O130" s="5">
        <v>8.4568860000000008</v>
      </c>
      <c r="P130">
        <v>0</v>
      </c>
      <c r="Q130" s="5">
        <v>1.922412</v>
      </c>
      <c r="R130">
        <v>0</v>
      </c>
      <c r="S130" s="5">
        <v>2.47173</v>
      </c>
      <c r="T130">
        <v>0</v>
      </c>
      <c r="U130" s="5">
        <v>1.088773</v>
      </c>
      <c r="V130">
        <v>0</v>
      </c>
      <c r="W130" s="5">
        <v>3.3026710000000001</v>
      </c>
      <c r="X130">
        <v>0</v>
      </c>
      <c r="Y130" s="5">
        <v>2.5641099999999999</v>
      </c>
      <c r="Z130">
        <v>0</v>
      </c>
      <c r="AA130">
        <v>0</v>
      </c>
      <c r="AB130">
        <v>6.9209199999999997</v>
      </c>
      <c r="AC130">
        <v>0</v>
      </c>
      <c r="AD130">
        <v>3.5492900000000001</v>
      </c>
      <c r="AE130">
        <v>0</v>
      </c>
      <c r="AF130">
        <v>2.9617900000000001</v>
      </c>
      <c r="AG130">
        <v>0</v>
      </c>
      <c r="AJ130">
        <f t="shared" si="86"/>
        <v>-1.609E-2</v>
      </c>
      <c r="AK130">
        <f t="shared" si="87"/>
        <v>6.0481369999999997</v>
      </c>
      <c r="AL130">
        <f t="shared" si="88"/>
        <v>1.0726830000000001</v>
      </c>
      <c r="AM130">
        <f t="shared" si="89"/>
        <v>8.4407960000000006</v>
      </c>
      <c r="AN130">
        <f t="shared" si="90"/>
        <v>1.9063220000000001</v>
      </c>
      <c r="AO130">
        <f t="shared" si="91"/>
        <v>2.4556399999999998</v>
      </c>
      <c r="AP130">
        <f t="shared" si="92"/>
        <v>1.0726830000000001</v>
      </c>
      <c r="AQ130">
        <f t="shared" si="93"/>
        <v>3.286581</v>
      </c>
      <c r="AR130">
        <f t="shared" si="144"/>
        <v>2.5480199999999997</v>
      </c>
      <c r="AS130">
        <f t="shared" si="145"/>
        <v>-1.609E-2</v>
      </c>
      <c r="AT130">
        <f t="shared" si="146"/>
        <v>6.9048299999999996</v>
      </c>
      <c r="AU130">
        <f t="shared" si="140"/>
        <v>3.5331999999999999</v>
      </c>
      <c r="AV130">
        <f t="shared" si="141"/>
        <v>2.9457</v>
      </c>
      <c r="AZ130" t="str">
        <f t="shared" si="97"/>
        <v/>
      </c>
      <c r="BA130" t="str">
        <f t="shared" si="98"/>
        <v/>
      </c>
      <c r="BB130" t="str">
        <f t="shared" si="99"/>
        <v/>
      </c>
      <c r="BC130" t="str">
        <f t="shared" si="100"/>
        <v/>
      </c>
      <c r="BD130" t="str">
        <f t="shared" si="101"/>
        <v/>
      </c>
      <c r="BE130" t="str">
        <f t="shared" si="102"/>
        <v/>
      </c>
      <c r="BF130">
        <f t="shared" si="103"/>
        <v>3.286581</v>
      </c>
      <c r="BG130">
        <f t="shared" si="104"/>
        <v>2.5480199999999997</v>
      </c>
      <c r="BJ130" t="str">
        <f t="shared" si="105"/>
        <v/>
      </c>
      <c r="BK130" t="str">
        <f t="shared" si="106"/>
        <v/>
      </c>
      <c r="BL130" t="str">
        <f t="shared" si="107"/>
        <v/>
      </c>
      <c r="BM130" t="str">
        <f t="shared" si="108"/>
        <v/>
      </c>
      <c r="BN130" t="str">
        <f t="shared" si="109"/>
        <v/>
      </c>
      <c r="BO130" t="str">
        <f t="shared" si="110"/>
        <v/>
      </c>
      <c r="BP130">
        <f t="shared" si="111"/>
        <v>10.034127854776191</v>
      </c>
      <c r="BQ130">
        <f t="shared" si="112"/>
        <v>10.032467236283193</v>
      </c>
      <c r="BT130">
        <f t="shared" si="113"/>
        <v>0</v>
      </c>
      <c r="BU130">
        <f t="shared" si="114"/>
        <v>0</v>
      </c>
      <c r="BV130">
        <f t="shared" si="115"/>
        <v>0</v>
      </c>
      <c r="BW130">
        <f t="shared" si="116"/>
        <v>0</v>
      </c>
      <c r="BX130">
        <f t="shared" si="117"/>
        <v>0</v>
      </c>
      <c r="BY130">
        <f t="shared" si="118"/>
        <v>0</v>
      </c>
      <c r="BZ130">
        <f t="shared" si="119"/>
        <v>0.17990010670016973</v>
      </c>
      <c r="CA130">
        <f t="shared" si="120"/>
        <v>9.0185811460060772E-2</v>
      </c>
      <c r="CD130">
        <f t="shared" si="82"/>
        <v>0</v>
      </c>
      <c r="CE130">
        <f t="shared" si="82"/>
        <v>0</v>
      </c>
      <c r="CF130">
        <f t="shared" si="82"/>
        <v>0</v>
      </c>
      <c r="CG130">
        <f t="shared" si="82"/>
        <v>0</v>
      </c>
      <c r="CH130">
        <f t="shared" si="82"/>
        <v>0</v>
      </c>
      <c r="CI130">
        <f t="shared" si="82"/>
        <v>0.17990010670016973</v>
      </c>
      <c r="CJ130">
        <f t="shared" si="82"/>
        <v>0.27008591816023053</v>
      </c>
      <c r="CM130" t="str">
        <f t="shared" si="147"/>
        <v/>
      </c>
      <c r="CN130" t="str">
        <f t="shared" si="147"/>
        <v/>
      </c>
      <c r="CO130" t="str">
        <f t="shared" si="147"/>
        <v/>
      </c>
      <c r="CP130" t="str">
        <f t="shared" si="147"/>
        <v/>
      </c>
      <c r="CQ130" t="str">
        <f t="shared" si="147"/>
        <v/>
      </c>
      <c r="CR130">
        <f t="shared" si="147"/>
        <v>10.034127854776191</v>
      </c>
      <c r="CS130">
        <f t="shared" si="147"/>
        <v>10.03357334890881</v>
      </c>
      <c r="CV130" t="str">
        <f t="shared" si="83"/>
        <v/>
      </c>
      <c r="CW130" t="str">
        <f t="shared" si="83"/>
        <v/>
      </c>
      <c r="CX130" t="str">
        <f t="shared" si="83"/>
        <v/>
      </c>
      <c r="CY130" t="str">
        <f t="shared" si="83"/>
        <v/>
      </c>
      <c r="CZ130" t="str">
        <f t="shared" si="83"/>
        <v/>
      </c>
      <c r="DA130" t="str">
        <f t="shared" si="83"/>
        <v/>
      </c>
      <c r="DB130">
        <f t="shared" si="83"/>
        <v>10.03357334890881</v>
      </c>
      <c r="DD130">
        <f t="shared" si="122"/>
        <v>10.03357334890881</v>
      </c>
      <c r="DJ130" t="str">
        <f t="shared" si="123"/>
        <v/>
      </c>
      <c r="DK130" t="str">
        <f t="shared" si="124"/>
        <v/>
      </c>
      <c r="DL130" t="str">
        <f t="shared" si="125"/>
        <v/>
      </c>
      <c r="DM130" t="str">
        <f t="shared" si="126"/>
        <v/>
      </c>
      <c r="DN130" t="str">
        <f t="shared" si="127"/>
        <v/>
      </c>
      <c r="DO130" t="str">
        <f t="shared" si="128"/>
        <v/>
      </c>
      <c r="DP130">
        <f t="shared" si="129"/>
        <v>3.6100939135599093E-2</v>
      </c>
      <c r="DQ130">
        <f t="shared" si="130"/>
        <v>7.372422823717116E-2</v>
      </c>
      <c r="DR130" t="str">
        <f t="shared" si="131"/>
        <v/>
      </c>
      <c r="DV130" t="str">
        <f t="shared" si="84"/>
        <v/>
      </c>
      <c r="DW130" t="str">
        <f t="shared" si="84"/>
        <v/>
      </c>
      <c r="DX130" t="str">
        <f t="shared" si="84"/>
        <v/>
      </c>
      <c r="DY130" t="str">
        <f t="shared" si="84"/>
        <v/>
      </c>
      <c r="DZ130" t="str">
        <f t="shared" si="84"/>
        <v/>
      </c>
      <c r="EA130">
        <f t="shared" si="84"/>
        <v>3.6100939135599093E-2</v>
      </c>
      <c r="EB130">
        <f t="shared" si="84"/>
        <v>4.8663929759230055E-2</v>
      </c>
      <c r="EF130" t="str">
        <f t="shared" si="85"/>
        <v/>
      </c>
      <c r="EG130" t="str">
        <f t="shared" si="85"/>
        <v/>
      </c>
      <c r="EH130" t="str">
        <f t="shared" si="85"/>
        <v/>
      </c>
      <c r="EI130" t="str">
        <f t="shared" si="85"/>
        <v/>
      </c>
      <c r="EJ130" t="str">
        <f t="shared" si="85"/>
        <v/>
      </c>
      <c r="EK130" t="str">
        <f t="shared" si="85"/>
        <v/>
      </c>
      <c r="EL130">
        <f t="shared" si="85"/>
        <v>4.8663929759230055E-2</v>
      </c>
      <c r="EN130">
        <f t="shared" si="142"/>
        <v>4.8663929759230055E-2</v>
      </c>
      <c r="EP130">
        <f t="shared" si="132"/>
        <v>10.038967698049891</v>
      </c>
      <c r="EQ130">
        <f t="shared" si="133"/>
        <v>10.039865483883949</v>
      </c>
      <c r="ER130">
        <f t="shared" si="134"/>
        <v>10.08031630862974</v>
      </c>
      <c r="ES130">
        <v>0.11084902447808342</v>
      </c>
      <c r="ET130">
        <v>0.12929771611683705</v>
      </c>
      <c r="EU130">
        <v>0.96052579296815788</v>
      </c>
      <c r="EW130">
        <f t="shared" ca="1" si="148"/>
        <v>0.8091914300934544</v>
      </c>
      <c r="EX130">
        <f t="shared" ca="1" si="148"/>
        <v>0.17480701967645296</v>
      </c>
      <c r="EY130">
        <f t="shared" ca="1" si="148"/>
        <v>1.4413224440666395E-2</v>
      </c>
      <c r="EZ130">
        <f t="shared" ca="1" si="143"/>
        <v>2</v>
      </c>
      <c r="FA130">
        <f t="shared" ca="1" si="143"/>
        <v>2</v>
      </c>
      <c r="FB130">
        <f t="shared" ca="1" si="143"/>
        <v>2</v>
      </c>
    </row>
    <row r="131" spans="1:158">
      <c r="A131">
        <v>111</v>
      </c>
      <c r="B131">
        <f t="shared" si="136"/>
        <v>29.4453125</v>
      </c>
      <c r="C131" s="5">
        <f t="shared" si="137"/>
        <v>0.12092937964470721</v>
      </c>
      <c r="D131">
        <f t="shared" si="138"/>
        <v>10.092245455423456</v>
      </c>
      <c r="E131">
        <f t="shared" si="139"/>
        <v>4.840446507756594E-2</v>
      </c>
      <c r="H131">
        <v>0</v>
      </c>
      <c r="I131" s="5">
        <v>1.5396999999999999E-2</v>
      </c>
      <c r="J131">
        <v>0</v>
      </c>
      <c r="K131" s="5">
        <v>6.0653689999999996</v>
      </c>
      <c r="L131">
        <v>0</v>
      </c>
      <c r="M131" s="5">
        <v>1.0881909999999999</v>
      </c>
      <c r="N131">
        <v>0</v>
      </c>
      <c r="O131" s="5">
        <v>8.4584069999999993</v>
      </c>
      <c r="P131">
        <v>0</v>
      </c>
      <c r="Q131" s="5">
        <v>1.922142</v>
      </c>
      <c r="R131">
        <v>0</v>
      </c>
      <c r="S131" s="5">
        <v>2.4718200000000001</v>
      </c>
      <c r="T131">
        <v>0</v>
      </c>
      <c r="U131" s="5">
        <v>1.0881909999999999</v>
      </c>
      <c r="V131">
        <v>0</v>
      </c>
      <c r="W131" s="5">
        <v>3.2927110000000002</v>
      </c>
      <c r="X131">
        <v>0</v>
      </c>
      <c r="Y131" s="5">
        <v>2.55687</v>
      </c>
      <c r="Z131">
        <v>0</v>
      </c>
      <c r="AA131">
        <v>0</v>
      </c>
      <c r="AB131">
        <v>6.9195099999999998</v>
      </c>
      <c r="AC131">
        <v>0</v>
      </c>
      <c r="AD131">
        <v>3.5398800000000001</v>
      </c>
      <c r="AE131">
        <v>0</v>
      </c>
      <c r="AF131">
        <v>2.9576199999999999</v>
      </c>
      <c r="AG131">
        <v>0</v>
      </c>
      <c r="AJ131">
        <f t="shared" si="86"/>
        <v>-1.5396999999999999E-2</v>
      </c>
      <c r="AK131">
        <f t="shared" si="87"/>
        <v>6.0499719999999995</v>
      </c>
      <c r="AL131">
        <f t="shared" si="88"/>
        <v>1.0727939999999998</v>
      </c>
      <c r="AM131">
        <f t="shared" si="89"/>
        <v>8.4430099999999992</v>
      </c>
      <c r="AN131">
        <f t="shared" si="90"/>
        <v>1.9067449999999999</v>
      </c>
      <c r="AO131">
        <f t="shared" si="91"/>
        <v>2.456423</v>
      </c>
      <c r="AP131">
        <f t="shared" si="92"/>
        <v>1.0727939999999998</v>
      </c>
      <c r="AQ131">
        <f t="shared" si="93"/>
        <v>3.2773140000000001</v>
      </c>
      <c r="AR131">
        <f t="shared" si="144"/>
        <v>2.5414729999999999</v>
      </c>
      <c r="AS131">
        <f t="shared" si="145"/>
        <v>-1.5396999999999999E-2</v>
      </c>
      <c r="AT131">
        <f t="shared" si="146"/>
        <v>6.9041129999999997</v>
      </c>
      <c r="AU131">
        <f t="shared" si="140"/>
        <v>3.524483</v>
      </c>
      <c r="AV131">
        <f t="shared" si="141"/>
        <v>2.9422229999999998</v>
      </c>
      <c r="AZ131" t="str">
        <f t="shared" si="97"/>
        <v/>
      </c>
      <c r="BA131" t="str">
        <f t="shared" si="98"/>
        <v/>
      </c>
      <c r="BB131" t="str">
        <f t="shared" si="99"/>
        <v/>
      </c>
      <c r="BC131" t="str">
        <f t="shared" si="100"/>
        <v/>
      </c>
      <c r="BD131" t="str">
        <f t="shared" si="101"/>
        <v/>
      </c>
      <c r="BE131" t="str">
        <f t="shared" si="102"/>
        <v/>
      </c>
      <c r="BF131">
        <f t="shared" si="103"/>
        <v>3.2773140000000001</v>
      </c>
      <c r="BG131">
        <f t="shared" si="104"/>
        <v>2.5414729999999999</v>
      </c>
      <c r="BJ131" t="str">
        <f t="shared" si="105"/>
        <v/>
      </c>
      <c r="BK131" t="str">
        <f t="shared" si="106"/>
        <v/>
      </c>
      <c r="BL131" t="str">
        <f t="shared" si="107"/>
        <v/>
      </c>
      <c r="BM131" t="str">
        <f t="shared" si="108"/>
        <v/>
      </c>
      <c r="BN131" t="str">
        <f t="shared" si="109"/>
        <v/>
      </c>
      <c r="BO131" t="str">
        <f t="shared" si="110"/>
        <v/>
      </c>
      <c r="BP131">
        <f t="shared" si="111"/>
        <v>10.086974020748466</v>
      </c>
      <c r="BQ131">
        <f t="shared" si="112"/>
        <v>10.101212761635534</v>
      </c>
      <c r="BT131">
        <f t="shared" si="113"/>
        <v>0</v>
      </c>
      <c r="BU131">
        <f t="shared" si="114"/>
        <v>0</v>
      </c>
      <c r="BV131">
        <f t="shared" si="115"/>
        <v>0</v>
      </c>
      <c r="BW131">
        <f t="shared" si="116"/>
        <v>0</v>
      </c>
      <c r="BX131">
        <f t="shared" si="117"/>
        <v>0</v>
      </c>
      <c r="BY131">
        <f t="shared" si="118"/>
        <v>0</v>
      </c>
      <c r="BZ131">
        <f t="shared" si="119"/>
        <v>0.17071989303756152</v>
      </c>
      <c r="CA131">
        <f t="shared" si="120"/>
        <v>0.10035775990969587</v>
      </c>
      <c r="CD131">
        <f t="shared" si="82"/>
        <v>0</v>
      </c>
      <c r="CE131">
        <f t="shared" si="82"/>
        <v>0</v>
      </c>
      <c r="CF131">
        <f t="shared" si="82"/>
        <v>0</v>
      </c>
      <c r="CG131">
        <f t="shared" si="82"/>
        <v>0</v>
      </c>
      <c r="CH131">
        <f t="shared" si="82"/>
        <v>0</v>
      </c>
      <c r="CI131">
        <f t="shared" si="82"/>
        <v>0.17071989303756152</v>
      </c>
      <c r="CJ131">
        <f t="shared" si="82"/>
        <v>0.27107765294725739</v>
      </c>
      <c r="CM131" t="str">
        <f t="shared" si="147"/>
        <v/>
      </c>
      <c r="CN131" t="str">
        <f t="shared" si="147"/>
        <v/>
      </c>
      <c r="CO131" t="str">
        <f t="shared" si="147"/>
        <v/>
      </c>
      <c r="CP131" t="str">
        <f t="shared" si="147"/>
        <v/>
      </c>
      <c r="CQ131" t="str">
        <f t="shared" si="147"/>
        <v/>
      </c>
      <c r="CR131">
        <f t="shared" si="147"/>
        <v>10.086974020748466</v>
      </c>
      <c r="CS131">
        <f t="shared" si="147"/>
        <v>10.092245455423456</v>
      </c>
      <c r="CV131" t="str">
        <f t="shared" si="83"/>
        <v/>
      </c>
      <c r="CW131" t="str">
        <f t="shared" si="83"/>
        <v/>
      </c>
      <c r="CX131" t="str">
        <f t="shared" si="83"/>
        <v/>
      </c>
      <c r="CY131" t="str">
        <f t="shared" si="83"/>
        <v/>
      </c>
      <c r="CZ131" t="str">
        <f t="shared" si="83"/>
        <v/>
      </c>
      <c r="DA131" t="str">
        <f t="shared" si="83"/>
        <v/>
      </c>
      <c r="DB131">
        <f t="shared" si="83"/>
        <v>10.092245455423456</v>
      </c>
      <c r="DD131">
        <f t="shared" si="122"/>
        <v>10.092245455423456</v>
      </c>
      <c r="DJ131" t="str">
        <f t="shared" si="123"/>
        <v/>
      </c>
      <c r="DK131" t="str">
        <f t="shared" si="124"/>
        <v/>
      </c>
      <c r="DL131" t="str">
        <f t="shared" si="125"/>
        <v/>
      </c>
      <c r="DM131" t="str">
        <f t="shared" si="126"/>
        <v/>
      </c>
      <c r="DN131" t="str">
        <f t="shared" si="127"/>
        <v/>
      </c>
      <c r="DO131" t="str">
        <f t="shared" si="128"/>
        <v/>
      </c>
      <c r="DP131">
        <f t="shared" si="129"/>
        <v>3.8163951061558753E-2</v>
      </c>
      <c r="DQ131">
        <f t="shared" si="130"/>
        <v>6.582473690343689E-2</v>
      </c>
      <c r="DR131" t="str">
        <f t="shared" si="131"/>
        <v/>
      </c>
      <c r="DV131" t="str">
        <f t="shared" si="84"/>
        <v/>
      </c>
      <c r="DW131" t="str">
        <f t="shared" si="84"/>
        <v/>
      </c>
      <c r="DX131" t="str">
        <f t="shared" si="84"/>
        <v/>
      </c>
      <c r="DY131" t="str">
        <f t="shared" si="84"/>
        <v/>
      </c>
      <c r="DZ131" t="str">
        <f t="shared" si="84"/>
        <v/>
      </c>
      <c r="EA131">
        <f t="shared" si="84"/>
        <v>3.8163951061558753E-2</v>
      </c>
      <c r="EB131">
        <f t="shared" si="84"/>
        <v>4.840446507756594E-2</v>
      </c>
      <c r="EF131" t="str">
        <f t="shared" si="85"/>
        <v/>
      </c>
      <c r="EG131" t="str">
        <f t="shared" si="85"/>
        <v/>
      </c>
      <c r="EH131" t="str">
        <f t="shared" si="85"/>
        <v/>
      </c>
      <c r="EI131" t="str">
        <f t="shared" si="85"/>
        <v/>
      </c>
      <c r="EJ131" t="str">
        <f t="shared" si="85"/>
        <v/>
      </c>
      <c r="EK131" t="str">
        <f t="shared" si="85"/>
        <v/>
      </c>
      <c r="EL131">
        <f t="shared" si="85"/>
        <v>4.840446507756594E-2</v>
      </c>
      <c r="EN131">
        <f t="shared" si="142"/>
        <v>4.840446507756594E-2</v>
      </c>
      <c r="EP131">
        <f t="shared" si="132"/>
        <v>10.114967211877497</v>
      </c>
      <c r="EQ131">
        <f t="shared" si="133"/>
        <v>10.082913502947113</v>
      </c>
      <c r="ER131">
        <f t="shared" si="134"/>
        <v>10.123791626964797</v>
      </c>
      <c r="ES131">
        <v>0.46941447276880521</v>
      </c>
      <c r="ET131">
        <v>-0.19279114977077672</v>
      </c>
      <c r="EU131">
        <v>0.65172028015992012</v>
      </c>
      <c r="EW131">
        <f t="shared" ca="1" si="148"/>
        <v>0.76233164530651387</v>
      </c>
      <c r="EX131">
        <f t="shared" ca="1" si="148"/>
        <v>-0.1041331358368921</v>
      </c>
      <c r="EY131">
        <f t="shared" ca="1" si="148"/>
        <v>-0.73628623078316002</v>
      </c>
      <c r="EZ131">
        <f t="shared" ca="1" si="143"/>
        <v>2</v>
      </c>
      <c r="FA131">
        <f t="shared" ca="1" si="143"/>
        <v>1</v>
      </c>
      <c r="FB131">
        <f t="shared" ca="1" si="143"/>
        <v>1</v>
      </c>
    </row>
    <row r="132" spans="1:158">
      <c r="A132">
        <v>112</v>
      </c>
      <c r="B132">
        <f t="shared" si="136"/>
        <v>29.6484375</v>
      </c>
      <c r="C132" s="5">
        <f t="shared" si="137"/>
        <v>0.12092937964470721</v>
      </c>
      <c r="D132">
        <f t="shared" si="138"/>
        <v>10.136263721078761</v>
      </c>
      <c r="E132">
        <f t="shared" si="139"/>
        <v>4.8649220144770751E-2</v>
      </c>
      <c r="H132" s="1">
        <v>0</v>
      </c>
      <c r="I132" s="5">
        <v>1.3014E-2</v>
      </c>
      <c r="J132">
        <v>0</v>
      </c>
      <c r="K132" s="5">
        <v>6.0712989999999998</v>
      </c>
      <c r="L132">
        <v>0</v>
      </c>
      <c r="M132" s="5">
        <v>1.0712360000000001</v>
      </c>
      <c r="N132">
        <v>0</v>
      </c>
      <c r="O132" s="5">
        <v>8.2475640000000006</v>
      </c>
      <c r="P132">
        <v>0</v>
      </c>
      <c r="Q132" s="5">
        <v>1.921869</v>
      </c>
      <c r="R132">
        <v>0</v>
      </c>
      <c r="S132" s="5">
        <v>2.4725100000000002</v>
      </c>
      <c r="T132">
        <v>0</v>
      </c>
      <c r="U132" s="5">
        <v>1.0712360000000001</v>
      </c>
      <c r="V132">
        <v>0</v>
      </c>
      <c r="W132" s="5">
        <v>3.2829619999999999</v>
      </c>
      <c r="X132">
        <v>0</v>
      </c>
      <c r="Y132" s="5">
        <v>2.5500500000000001</v>
      </c>
      <c r="Z132">
        <v>0</v>
      </c>
      <c r="AA132">
        <v>0</v>
      </c>
      <c r="AB132">
        <v>6.9160500000000003</v>
      </c>
      <c r="AC132">
        <v>0</v>
      </c>
      <c r="AD132">
        <v>3.5590700000000002</v>
      </c>
      <c r="AE132">
        <v>0</v>
      </c>
      <c r="AF132">
        <v>2.9984099999999998</v>
      </c>
      <c r="AG132">
        <v>0</v>
      </c>
      <c r="AJ132">
        <f t="shared" si="86"/>
        <v>-1.3014E-2</v>
      </c>
      <c r="AK132">
        <f t="shared" si="87"/>
        <v>6.0582849999999997</v>
      </c>
      <c r="AL132">
        <f t="shared" si="88"/>
        <v>1.058222</v>
      </c>
      <c r="AM132">
        <f t="shared" si="89"/>
        <v>8.2345500000000005</v>
      </c>
      <c r="AN132">
        <f t="shared" si="90"/>
        <v>1.908855</v>
      </c>
      <c r="AO132">
        <f t="shared" si="91"/>
        <v>2.4594960000000001</v>
      </c>
      <c r="AP132">
        <f t="shared" si="92"/>
        <v>1.058222</v>
      </c>
      <c r="AQ132">
        <f t="shared" si="93"/>
        <v>3.2699479999999999</v>
      </c>
      <c r="AR132">
        <f t="shared" si="144"/>
        <v>2.5370360000000001</v>
      </c>
      <c r="AS132">
        <f t="shared" si="145"/>
        <v>-1.3014E-2</v>
      </c>
      <c r="AT132">
        <f t="shared" si="146"/>
        <v>6.9030360000000002</v>
      </c>
      <c r="AU132">
        <f t="shared" si="140"/>
        <v>3.5460560000000001</v>
      </c>
      <c r="AV132">
        <f t="shared" si="141"/>
        <v>2.9853959999999997</v>
      </c>
      <c r="AZ132">
        <f t="shared" si="97"/>
        <v>6.0582849999999997</v>
      </c>
      <c r="BA132" t="str">
        <f t="shared" si="98"/>
        <v/>
      </c>
      <c r="BB132" t="str">
        <f t="shared" si="99"/>
        <v/>
      </c>
      <c r="BC132" t="str">
        <f t="shared" si="100"/>
        <v/>
      </c>
      <c r="BD132" t="str">
        <f t="shared" si="101"/>
        <v/>
      </c>
      <c r="BE132" t="str">
        <f t="shared" si="102"/>
        <v/>
      </c>
      <c r="BF132">
        <f t="shared" si="103"/>
        <v>3.2699479999999999</v>
      </c>
      <c r="BG132">
        <f t="shared" si="104"/>
        <v>2.5370360000000001</v>
      </c>
      <c r="BJ132">
        <f t="shared" si="105"/>
        <v>2.6223010369496729</v>
      </c>
      <c r="BK132" t="str">
        <f t="shared" si="106"/>
        <v/>
      </c>
      <c r="BL132" t="str">
        <f t="shared" si="107"/>
        <v/>
      </c>
      <c r="BM132" t="str">
        <f t="shared" si="108"/>
        <v/>
      </c>
      <c r="BN132" t="str">
        <f t="shared" si="109"/>
        <v/>
      </c>
      <c r="BO132" t="str">
        <f t="shared" si="110"/>
        <v/>
      </c>
      <c r="BP132">
        <f t="shared" si="111"/>
        <v>10.131156547795721</v>
      </c>
      <c r="BQ132">
        <f t="shared" si="112"/>
        <v>10.144036529444815</v>
      </c>
      <c r="BT132">
        <f t="shared" si="113"/>
        <v>2.2758773535106223E-2</v>
      </c>
      <c r="BU132">
        <f t="shared" si="114"/>
        <v>0</v>
      </c>
      <c r="BV132">
        <f t="shared" si="115"/>
        <v>0</v>
      </c>
      <c r="BW132">
        <f t="shared" si="116"/>
        <v>0</v>
      </c>
      <c r="BX132">
        <f t="shared" si="117"/>
        <v>0</v>
      </c>
      <c r="BY132">
        <f t="shared" si="118"/>
        <v>0</v>
      </c>
      <c r="BZ132">
        <f t="shared" si="119"/>
        <v>0.16266857236750873</v>
      </c>
      <c r="CA132">
        <f t="shared" si="120"/>
        <v>0.10688242237046265</v>
      </c>
      <c r="CD132">
        <f t="shared" si="82"/>
        <v>2.2758773535106223E-2</v>
      </c>
      <c r="CE132">
        <f t="shared" si="82"/>
        <v>0</v>
      </c>
      <c r="CF132">
        <f t="shared" si="82"/>
        <v>0</v>
      </c>
      <c r="CG132">
        <f t="shared" si="82"/>
        <v>0</v>
      </c>
      <c r="CH132">
        <f t="shared" si="82"/>
        <v>0</v>
      </c>
      <c r="CI132">
        <f t="shared" si="82"/>
        <v>0.16266857236750873</v>
      </c>
      <c r="CJ132">
        <f t="shared" si="82"/>
        <v>0.26955099473797139</v>
      </c>
      <c r="CM132">
        <f t="shared" si="147"/>
        <v>2.6223010369496729</v>
      </c>
      <c r="CN132" t="str">
        <f t="shared" si="147"/>
        <v/>
      </c>
      <c r="CO132" t="str">
        <f t="shared" si="147"/>
        <v/>
      </c>
      <c r="CP132" t="str">
        <f t="shared" si="147"/>
        <v/>
      </c>
      <c r="CQ132" t="str">
        <f t="shared" si="147"/>
        <v/>
      </c>
      <c r="CR132">
        <f t="shared" si="147"/>
        <v>10.131156547795721</v>
      </c>
      <c r="CS132">
        <f t="shared" si="147"/>
        <v>10.136263721078761</v>
      </c>
      <c r="CV132" t="str">
        <f t="shared" si="83"/>
        <v/>
      </c>
      <c r="CW132" t="str">
        <f t="shared" si="83"/>
        <v/>
      </c>
      <c r="CX132" t="str">
        <f t="shared" si="83"/>
        <v/>
      </c>
      <c r="CY132" t="str">
        <f t="shared" si="83"/>
        <v/>
      </c>
      <c r="CZ132" t="str">
        <f t="shared" si="83"/>
        <v/>
      </c>
      <c r="DA132" t="str">
        <f t="shared" si="83"/>
        <v/>
      </c>
      <c r="DB132">
        <f t="shared" si="83"/>
        <v>10.136263721078761</v>
      </c>
      <c r="DD132">
        <f t="shared" si="122"/>
        <v>10.136263721078761</v>
      </c>
      <c r="DJ132">
        <f t="shared" si="123"/>
        <v>0.30489904179047306</v>
      </c>
      <c r="DK132" t="str">
        <f t="shared" si="124"/>
        <v/>
      </c>
      <c r="DL132" t="str">
        <f t="shared" si="125"/>
        <v/>
      </c>
      <c r="DM132" t="str">
        <f t="shared" si="126"/>
        <v/>
      </c>
      <c r="DN132" t="str">
        <f t="shared" si="127"/>
        <v/>
      </c>
      <c r="DO132" t="str">
        <f t="shared" si="128"/>
        <v/>
      </c>
      <c r="DP132">
        <f t="shared" si="129"/>
        <v>4.0169922835345595E-2</v>
      </c>
      <c r="DQ132">
        <f t="shared" si="130"/>
        <v>6.1554197010125065E-2</v>
      </c>
      <c r="DR132" t="str">
        <f t="shared" si="131"/>
        <v/>
      </c>
      <c r="DV132">
        <f t="shared" si="84"/>
        <v>0.30489904179047306</v>
      </c>
      <c r="DW132" t="str">
        <f t="shared" si="84"/>
        <v/>
      </c>
      <c r="DX132" t="str">
        <f t="shared" si="84"/>
        <v/>
      </c>
      <c r="DY132" t="str">
        <f t="shared" si="84"/>
        <v/>
      </c>
      <c r="DZ132" t="str">
        <f t="shared" si="84"/>
        <v/>
      </c>
      <c r="EA132">
        <f t="shared" si="84"/>
        <v>4.0169922835345595E-2</v>
      </c>
      <c r="EB132">
        <f t="shared" si="84"/>
        <v>4.8649220144770751E-2</v>
      </c>
      <c r="EF132" t="str">
        <f t="shared" si="85"/>
        <v/>
      </c>
      <c r="EG132" t="str">
        <f t="shared" si="85"/>
        <v/>
      </c>
      <c r="EH132" t="str">
        <f t="shared" si="85"/>
        <v/>
      </c>
      <c r="EI132" t="str">
        <f t="shared" si="85"/>
        <v/>
      </c>
      <c r="EJ132" t="str">
        <f t="shared" si="85"/>
        <v/>
      </c>
      <c r="EK132" t="str">
        <f t="shared" si="85"/>
        <v/>
      </c>
      <c r="EL132">
        <f t="shared" si="85"/>
        <v>4.8649220144770751E-2</v>
      </c>
      <c r="EN132">
        <f t="shared" si="142"/>
        <v>4.8649220144770751E-2</v>
      </c>
      <c r="EP132">
        <f t="shared" si="132"/>
        <v>10.122488587718944</v>
      </c>
      <c r="EQ132">
        <f t="shared" si="133"/>
        <v>10.149130988537651</v>
      </c>
      <c r="ER132">
        <f t="shared" si="134"/>
        <v>10.18325938650989</v>
      </c>
      <c r="ES132">
        <v>-0.28315219275508308</v>
      </c>
      <c r="ET132">
        <v>0.26449072401571871</v>
      </c>
      <c r="EU132">
        <v>0.96601066350663556</v>
      </c>
      <c r="EW132">
        <f t="shared" ca="1" si="148"/>
        <v>-0.79501053898378637</v>
      </c>
      <c r="EX132">
        <f t="shared" ca="1" si="148"/>
        <v>0.51101617371893537</v>
      </c>
      <c r="EY132">
        <f t="shared" ca="1" si="148"/>
        <v>-0.67608904394913594</v>
      </c>
      <c r="EZ132">
        <f t="shared" ca="1" si="143"/>
        <v>1</v>
      </c>
      <c r="FA132">
        <f t="shared" ca="1" si="143"/>
        <v>2</v>
      </c>
      <c r="FB132">
        <f t="shared" ca="1" si="143"/>
        <v>1</v>
      </c>
    </row>
    <row r="133" spans="1:158">
      <c r="A133">
        <v>113</v>
      </c>
      <c r="B133">
        <f t="shared" si="136"/>
        <v>29.8515625</v>
      </c>
      <c r="C133" s="5">
        <f t="shared" si="137"/>
        <v>0.12092937964470721</v>
      </c>
      <c r="D133">
        <f t="shared" si="138"/>
        <v>10.249428719503641</v>
      </c>
      <c r="E133">
        <f t="shared" si="139"/>
        <v>4.9357002947452946E-2</v>
      </c>
      <c r="H133" s="1">
        <v>0</v>
      </c>
      <c r="I133" s="5">
        <v>1.5419E-2</v>
      </c>
      <c r="J133">
        <v>0</v>
      </c>
      <c r="K133" s="5">
        <v>6.0637319999999999</v>
      </c>
      <c r="L133">
        <v>0</v>
      </c>
      <c r="M133" s="5">
        <v>1.087588</v>
      </c>
      <c r="N133">
        <v>0</v>
      </c>
      <c r="O133" s="5">
        <v>8.4573669999999996</v>
      </c>
      <c r="P133">
        <v>0</v>
      </c>
      <c r="Q133" s="5">
        <v>1.9216709999999999</v>
      </c>
      <c r="R133">
        <v>0</v>
      </c>
      <c r="S133" s="5">
        <v>2.4713400000000001</v>
      </c>
      <c r="T133">
        <v>0</v>
      </c>
      <c r="U133" s="5">
        <v>1.087588</v>
      </c>
      <c r="V133">
        <v>0</v>
      </c>
      <c r="W133" s="5">
        <v>3.2681770000000001</v>
      </c>
      <c r="X133">
        <v>0</v>
      </c>
      <c r="Y133" s="5">
        <v>2.5396000000000001</v>
      </c>
      <c r="Z133">
        <v>0</v>
      </c>
      <c r="AA133">
        <v>0</v>
      </c>
      <c r="AB133">
        <v>6.9136199999999999</v>
      </c>
      <c r="AC133">
        <v>0</v>
      </c>
      <c r="AD133">
        <v>3.52597</v>
      </c>
      <c r="AE133">
        <v>0</v>
      </c>
      <c r="AF133">
        <v>2.94495</v>
      </c>
      <c r="AG133">
        <v>0</v>
      </c>
      <c r="AJ133">
        <f t="shared" si="86"/>
        <v>-1.5419E-2</v>
      </c>
      <c r="AK133">
        <f t="shared" si="87"/>
        <v>6.0483130000000003</v>
      </c>
      <c r="AL133">
        <f t="shared" si="88"/>
        <v>1.0721689999999999</v>
      </c>
      <c r="AM133">
        <f t="shared" si="89"/>
        <v>8.441948</v>
      </c>
      <c r="AN133">
        <f t="shared" si="90"/>
        <v>1.9062519999999998</v>
      </c>
      <c r="AO133">
        <f t="shared" si="91"/>
        <v>2.455921</v>
      </c>
      <c r="AP133">
        <f t="shared" si="92"/>
        <v>1.0721689999999999</v>
      </c>
      <c r="AQ133">
        <f t="shared" si="93"/>
        <v>3.252758</v>
      </c>
      <c r="AR133">
        <f t="shared" si="144"/>
        <v>2.524181</v>
      </c>
      <c r="AS133">
        <f t="shared" si="145"/>
        <v>-1.5419E-2</v>
      </c>
      <c r="AT133">
        <f t="shared" si="146"/>
        <v>6.8982010000000002</v>
      </c>
      <c r="AU133">
        <f t="shared" si="140"/>
        <v>3.510551</v>
      </c>
      <c r="AV133">
        <f t="shared" si="141"/>
        <v>2.9295309999999999</v>
      </c>
      <c r="AZ133" t="str">
        <f t="shared" si="97"/>
        <v/>
      </c>
      <c r="BA133" t="str">
        <f t="shared" si="98"/>
        <v/>
      </c>
      <c r="BB133" t="str">
        <f t="shared" si="99"/>
        <v/>
      </c>
      <c r="BC133" t="str">
        <f t="shared" si="100"/>
        <v/>
      </c>
      <c r="BD133" t="str">
        <f t="shared" si="101"/>
        <v/>
      </c>
      <c r="BE133" t="str">
        <f t="shared" si="102"/>
        <v/>
      </c>
      <c r="BF133">
        <f t="shared" si="103"/>
        <v>3.252758</v>
      </c>
      <c r="BG133">
        <f t="shared" si="104"/>
        <v>2.524181</v>
      </c>
      <c r="BJ133" t="str">
        <f t="shared" si="105"/>
        <v/>
      </c>
      <c r="BK133" t="str">
        <f t="shared" si="106"/>
        <v/>
      </c>
      <c r="BL133" t="str">
        <f t="shared" si="107"/>
        <v/>
      </c>
      <c r="BM133" t="str">
        <f t="shared" si="108"/>
        <v/>
      </c>
      <c r="BN133" t="str">
        <f t="shared" si="109"/>
        <v/>
      </c>
      <c r="BO133" t="str">
        <f t="shared" si="110"/>
        <v/>
      </c>
      <c r="BP133">
        <f t="shared" si="111"/>
        <v>10.244229079671022</v>
      </c>
      <c r="BQ133">
        <f t="shared" si="112"/>
        <v>10.255348067674694</v>
      </c>
      <c r="BT133">
        <f t="shared" si="113"/>
        <v>0</v>
      </c>
      <c r="BU133">
        <f t="shared" si="114"/>
        <v>0</v>
      </c>
      <c r="BV133">
        <f t="shared" si="115"/>
        <v>0</v>
      </c>
      <c r="BW133">
        <f t="shared" si="116"/>
        <v>0</v>
      </c>
      <c r="BX133">
        <f t="shared" si="117"/>
        <v>0</v>
      </c>
      <c r="BY133">
        <f t="shared" si="118"/>
        <v>0</v>
      </c>
      <c r="BZ133">
        <f t="shared" si="119"/>
        <v>0.14128041439863456</v>
      </c>
      <c r="CA133">
        <f t="shared" si="120"/>
        <v>0.1241027304101335</v>
      </c>
      <c r="CD133">
        <f t="shared" si="82"/>
        <v>0</v>
      </c>
      <c r="CE133">
        <f t="shared" si="82"/>
        <v>0</v>
      </c>
      <c r="CF133">
        <f t="shared" si="82"/>
        <v>0</v>
      </c>
      <c r="CG133">
        <f t="shared" si="82"/>
        <v>0</v>
      </c>
      <c r="CH133">
        <f t="shared" si="82"/>
        <v>0</v>
      </c>
      <c r="CI133">
        <f t="shared" si="82"/>
        <v>0.14128041439863456</v>
      </c>
      <c r="CJ133">
        <f t="shared" si="82"/>
        <v>0.26538314480876807</v>
      </c>
      <c r="CM133" t="str">
        <f t="shared" si="147"/>
        <v/>
      </c>
      <c r="CN133" t="str">
        <f t="shared" si="147"/>
        <v/>
      </c>
      <c r="CO133" t="str">
        <f t="shared" si="147"/>
        <v/>
      </c>
      <c r="CP133" t="str">
        <f t="shared" si="147"/>
        <v/>
      </c>
      <c r="CQ133" t="str">
        <f t="shared" si="147"/>
        <v/>
      </c>
      <c r="CR133">
        <f t="shared" si="147"/>
        <v>10.244229079671022</v>
      </c>
      <c r="CS133">
        <f t="shared" si="147"/>
        <v>10.249428719503641</v>
      </c>
      <c r="CV133" t="str">
        <f t="shared" si="83"/>
        <v/>
      </c>
      <c r="CW133" t="str">
        <f t="shared" si="83"/>
        <v/>
      </c>
      <c r="CX133" t="str">
        <f t="shared" si="83"/>
        <v/>
      </c>
      <c r="CY133" t="str">
        <f t="shared" si="83"/>
        <v/>
      </c>
      <c r="CZ133" t="str">
        <f t="shared" si="83"/>
        <v/>
      </c>
      <c r="DA133" t="str">
        <f t="shared" si="83"/>
        <v/>
      </c>
      <c r="DB133">
        <f t="shared" si="83"/>
        <v>10.249428719503641</v>
      </c>
      <c r="DD133">
        <f t="shared" si="122"/>
        <v>10.249428719503641</v>
      </c>
      <c r="DJ133" t="str">
        <f t="shared" si="123"/>
        <v/>
      </c>
      <c r="DK133" t="str">
        <f t="shared" si="124"/>
        <v/>
      </c>
      <c r="DL133" t="str">
        <f t="shared" si="125"/>
        <v/>
      </c>
      <c r="DM133" t="str">
        <f t="shared" si="126"/>
        <v/>
      </c>
      <c r="DN133" t="str">
        <f t="shared" si="127"/>
        <v/>
      </c>
      <c r="DO133" t="str">
        <f t="shared" si="128"/>
        <v/>
      </c>
      <c r="DP133">
        <f t="shared" si="129"/>
        <v>4.6634834562777387E-2</v>
      </c>
      <c r="DQ133">
        <f t="shared" si="130"/>
        <v>5.2455960369089345E-2</v>
      </c>
      <c r="DR133" t="str">
        <f t="shared" si="131"/>
        <v/>
      </c>
      <c r="DV133" t="str">
        <f t="shared" si="84"/>
        <v/>
      </c>
      <c r="DW133" t="str">
        <f t="shared" si="84"/>
        <v/>
      </c>
      <c r="DX133" t="str">
        <f t="shared" si="84"/>
        <v/>
      </c>
      <c r="DY133" t="str">
        <f t="shared" si="84"/>
        <v/>
      </c>
      <c r="DZ133" t="str">
        <f t="shared" si="84"/>
        <v/>
      </c>
      <c r="EA133">
        <f t="shared" si="84"/>
        <v>4.6634834562777387E-2</v>
      </c>
      <c r="EB133">
        <f t="shared" si="84"/>
        <v>4.9357002947452946E-2</v>
      </c>
      <c r="EF133" t="str">
        <f t="shared" si="85"/>
        <v/>
      </c>
      <c r="EG133" t="str">
        <f t="shared" si="85"/>
        <v/>
      </c>
      <c r="EH133" t="str">
        <f t="shared" si="85"/>
        <v/>
      </c>
      <c r="EI133" t="str">
        <f t="shared" si="85"/>
        <v/>
      </c>
      <c r="EJ133" t="str">
        <f t="shared" si="85"/>
        <v/>
      </c>
      <c r="EK133" t="str">
        <f t="shared" si="85"/>
        <v/>
      </c>
      <c r="EL133">
        <f t="shared" si="85"/>
        <v>4.9357002947452946E-2</v>
      </c>
      <c r="EN133">
        <f t="shared" si="142"/>
        <v>4.9357002947452946E-2</v>
      </c>
      <c r="EP133">
        <f t="shared" si="132"/>
        <v>10.232032149234705</v>
      </c>
      <c r="EQ133">
        <f t="shared" si="133"/>
        <v>10.224964845171145</v>
      </c>
      <c r="ER133">
        <f t="shared" si="134"/>
        <v>10.206144697559711</v>
      </c>
      <c r="ES133">
        <v>-0.352464072574589</v>
      </c>
      <c r="ET133">
        <v>-0.49565153618707403</v>
      </c>
      <c r="EU133">
        <v>-0.87695806793638365</v>
      </c>
      <c r="EW133">
        <f t="shared" ca="1" si="148"/>
        <v>0.87970877020414806</v>
      </c>
      <c r="EX133">
        <f t="shared" ca="1" si="148"/>
        <v>0.38991550193568669</v>
      </c>
      <c r="EY133">
        <f t="shared" ca="1" si="148"/>
        <v>-0.49431283817599969</v>
      </c>
      <c r="EZ133">
        <f t="shared" ca="1" si="143"/>
        <v>2</v>
      </c>
      <c r="FA133">
        <f t="shared" ca="1" si="143"/>
        <v>2</v>
      </c>
      <c r="FB133">
        <f t="shared" ca="1" si="143"/>
        <v>1</v>
      </c>
    </row>
    <row r="134" spans="1:158">
      <c r="A134">
        <v>114</v>
      </c>
      <c r="B134">
        <f t="shared" si="136"/>
        <v>30.0546875</v>
      </c>
      <c r="C134" s="5">
        <f t="shared" si="137"/>
        <v>0.12092937964470721</v>
      </c>
      <c r="D134">
        <f t="shared" si="138"/>
        <v>10.330282281188458</v>
      </c>
      <c r="E134">
        <f t="shared" si="139"/>
        <v>5.0325310224331489E-2</v>
      </c>
      <c r="H134" s="1">
        <v>0</v>
      </c>
      <c r="I134" s="5">
        <v>1.4749E-2</v>
      </c>
      <c r="J134">
        <v>0</v>
      </c>
      <c r="K134" s="5">
        <v>6.0624039999999999</v>
      </c>
      <c r="L134">
        <v>0</v>
      </c>
      <c r="M134" s="5">
        <v>1.0868450000000001</v>
      </c>
      <c r="N134">
        <v>0</v>
      </c>
      <c r="O134" s="5">
        <v>8.4553720000000006</v>
      </c>
      <c r="P134">
        <v>0</v>
      </c>
      <c r="Q134" s="5">
        <v>1.920776</v>
      </c>
      <c r="R134">
        <v>0</v>
      </c>
      <c r="S134" s="5">
        <v>2.4701599999999999</v>
      </c>
      <c r="T134">
        <v>0</v>
      </c>
      <c r="U134" s="5">
        <v>1.0868450000000001</v>
      </c>
      <c r="V134">
        <v>0</v>
      </c>
      <c r="W134" s="5">
        <v>3.2559840000000002</v>
      </c>
      <c r="X134">
        <v>0</v>
      </c>
      <c r="Y134" s="5">
        <v>2.5292699999999999</v>
      </c>
      <c r="Z134">
        <v>0</v>
      </c>
      <c r="AA134">
        <v>0</v>
      </c>
      <c r="AB134">
        <v>6.9144199999999998</v>
      </c>
      <c r="AC134">
        <v>0</v>
      </c>
      <c r="AD134">
        <v>3.5229900000000001</v>
      </c>
      <c r="AE134">
        <v>0</v>
      </c>
      <c r="AF134">
        <v>2.94937</v>
      </c>
      <c r="AG134">
        <v>0</v>
      </c>
      <c r="AJ134">
        <f t="shared" si="86"/>
        <v>-1.4749E-2</v>
      </c>
      <c r="AK134">
        <f t="shared" si="87"/>
        <v>6.0476549999999998</v>
      </c>
      <c r="AL134">
        <f t="shared" si="88"/>
        <v>1.0720960000000002</v>
      </c>
      <c r="AM134">
        <f t="shared" si="89"/>
        <v>8.4406230000000004</v>
      </c>
      <c r="AN134">
        <f t="shared" si="90"/>
        <v>1.9060270000000001</v>
      </c>
      <c r="AO134">
        <f t="shared" si="91"/>
        <v>2.4554109999999998</v>
      </c>
      <c r="AP134">
        <f t="shared" si="92"/>
        <v>1.0720960000000002</v>
      </c>
      <c r="AQ134">
        <f t="shared" si="93"/>
        <v>3.2412350000000001</v>
      </c>
      <c r="AR134">
        <f t="shared" si="144"/>
        <v>2.5145209999999998</v>
      </c>
      <c r="AS134">
        <f t="shared" si="145"/>
        <v>-1.4749E-2</v>
      </c>
      <c r="AT134">
        <f t="shared" si="146"/>
        <v>6.8996709999999997</v>
      </c>
      <c r="AU134">
        <f t="shared" si="140"/>
        <v>3.5082409999999999</v>
      </c>
      <c r="AV134">
        <f t="shared" si="141"/>
        <v>2.9346209999999999</v>
      </c>
      <c r="AZ134" t="str">
        <f t="shared" si="97"/>
        <v/>
      </c>
      <c r="BA134" t="str">
        <f t="shared" si="98"/>
        <v/>
      </c>
      <c r="BB134" t="str">
        <f t="shared" si="99"/>
        <v/>
      </c>
      <c r="BC134" t="str">
        <f t="shared" si="100"/>
        <v/>
      </c>
      <c r="BD134" t="str">
        <f t="shared" si="101"/>
        <v/>
      </c>
      <c r="BE134" t="str">
        <f t="shared" si="102"/>
        <v/>
      </c>
      <c r="BF134">
        <f t="shared" si="103"/>
        <v>3.2412350000000001</v>
      </c>
      <c r="BG134">
        <f t="shared" si="104"/>
        <v>2.5145209999999998</v>
      </c>
      <c r="BJ134" t="str">
        <f t="shared" si="105"/>
        <v/>
      </c>
      <c r="BK134" t="str">
        <f t="shared" si="106"/>
        <v/>
      </c>
      <c r="BL134" t="str">
        <f t="shared" si="107"/>
        <v/>
      </c>
      <c r="BM134" t="str">
        <f t="shared" si="108"/>
        <v/>
      </c>
      <c r="BN134" t="str">
        <f t="shared" si="109"/>
        <v/>
      </c>
      <c r="BO134" t="str">
        <f t="shared" si="110"/>
        <v/>
      </c>
      <c r="BP134">
        <f t="shared" si="111"/>
        <v>10.330828144234125</v>
      </c>
      <c r="BQ134">
        <f t="shared" si="112"/>
        <v>10.329778709511265</v>
      </c>
      <c r="BT134">
        <f t="shared" si="113"/>
        <v>0</v>
      </c>
      <c r="BU134">
        <f t="shared" si="114"/>
        <v>0</v>
      </c>
      <c r="BV134">
        <f t="shared" si="115"/>
        <v>0</v>
      </c>
      <c r="BW134">
        <f t="shared" si="116"/>
        <v>0</v>
      </c>
      <c r="BX134">
        <f t="shared" si="117"/>
        <v>0</v>
      </c>
      <c r="BY134">
        <f t="shared" si="118"/>
        <v>0</v>
      </c>
      <c r="BZ134">
        <f t="shared" si="119"/>
        <v>0.12490626967845116</v>
      </c>
      <c r="CA134">
        <f t="shared" si="120"/>
        <v>0.13539625018154117</v>
      </c>
      <c r="CD134">
        <f t="shared" si="82"/>
        <v>0</v>
      </c>
      <c r="CE134">
        <f t="shared" si="82"/>
        <v>0</v>
      </c>
      <c r="CF134">
        <f t="shared" si="82"/>
        <v>0</v>
      </c>
      <c r="CG134">
        <f t="shared" si="82"/>
        <v>0</v>
      </c>
      <c r="CH134">
        <f t="shared" si="82"/>
        <v>0</v>
      </c>
      <c r="CI134">
        <f t="shared" si="82"/>
        <v>0.12490626967845116</v>
      </c>
      <c r="CJ134">
        <f t="shared" si="82"/>
        <v>0.26030251985999231</v>
      </c>
      <c r="CM134" t="str">
        <f t="shared" si="147"/>
        <v/>
      </c>
      <c r="CN134" t="str">
        <f t="shared" si="147"/>
        <v/>
      </c>
      <c r="CO134" t="str">
        <f t="shared" si="147"/>
        <v/>
      </c>
      <c r="CP134" t="str">
        <f t="shared" si="147"/>
        <v/>
      </c>
      <c r="CQ134" t="str">
        <f t="shared" si="147"/>
        <v/>
      </c>
      <c r="CR134">
        <f t="shared" si="147"/>
        <v>10.330828144234125</v>
      </c>
      <c r="CS134">
        <f t="shared" si="147"/>
        <v>10.330282281188458</v>
      </c>
      <c r="CV134" t="str">
        <f t="shared" si="83"/>
        <v/>
      </c>
      <c r="CW134" t="str">
        <f t="shared" si="83"/>
        <v/>
      </c>
      <c r="CX134" t="str">
        <f t="shared" si="83"/>
        <v/>
      </c>
      <c r="CY134" t="str">
        <f t="shared" si="83"/>
        <v/>
      </c>
      <c r="CZ134" t="str">
        <f t="shared" si="83"/>
        <v/>
      </c>
      <c r="DA134" t="str">
        <f t="shared" si="83"/>
        <v/>
      </c>
      <c r="DB134">
        <f t="shared" si="83"/>
        <v>10.330282281188458</v>
      </c>
      <c r="DD134">
        <f t="shared" si="122"/>
        <v>10.330282281188458</v>
      </c>
      <c r="DJ134" t="str">
        <f t="shared" si="123"/>
        <v/>
      </c>
      <c r="DK134" t="str">
        <f t="shared" si="124"/>
        <v/>
      </c>
      <c r="DL134" t="str">
        <f t="shared" si="125"/>
        <v/>
      </c>
      <c r="DM134" t="str">
        <f t="shared" si="126"/>
        <v/>
      </c>
      <c r="DN134" t="str">
        <f t="shared" si="127"/>
        <v/>
      </c>
      <c r="DO134" t="str">
        <f t="shared" si="128"/>
        <v/>
      </c>
      <c r="DP134">
        <f t="shared" si="129"/>
        <v>5.310852537622749E-2</v>
      </c>
      <c r="DQ134">
        <f t="shared" si="130"/>
        <v>4.7757727873492722E-2</v>
      </c>
      <c r="DR134" t="str">
        <f t="shared" si="131"/>
        <v/>
      </c>
      <c r="DV134" t="str">
        <f t="shared" si="84"/>
        <v/>
      </c>
      <c r="DW134" t="str">
        <f t="shared" si="84"/>
        <v/>
      </c>
      <c r="DX134" t="str">
        <f t="shared" si="84"/>
        <v/>
      </c>
      <c r="DY134" t="str">
        <f t="shared" si="84"/>
        <v/>
      </c>
      <c r="DZ134" t="str">
        <f t="shared" si="84"/>
        <v/>
      </c>
      <c r="EA134">
        <f t="shared" si="84"/>
        <v>5.310852537622749E-2</v>
      </c>
      <c r="EB134">
        <f t="shared" si="84"/>
        <v>5.0325310224331489E-2</v>
      </c>
      <c r="EF134" t="str">
        <f t="shared" si="85"/>
        <v/>
      </c>
      <c r="EG134" t="str">
        <f t="shared" si="85"/>
        <v/>
      </c>
      <c r="EH134" t="str">
        <f t="shared" si="85"/>
        <v/>
      </c>
      <c r="EI134" t="str">
        <f t="shared" si="85"/>
        <v/>
      </c>
      <c r="EJ134" t="str">
        <f t="shared" si="85"/>
        <v/>
      </c>
      <c r="EK134" t="str">
        <f t="shared" si="85"/>
        <v/>
      </c>
      <c r="EL134">
        <f t="shared" si="85"/>
        <v>5.0325310224331489E-2</v>
      </c>
      <c r="EN134">
        <f t="shared" si="142"/>
        <v>5.0325310224331489E-2</v>
      </c>
      <c r="EP134">
        <f t="shared" si="132"/>
        <v>10.343440995512005</v>
      </c>
      <c r="EQ134">
        <f t="shared" si="133"/>
        <v>10.294345754700792</v>
      </c>
      <c r="ER134">
        <f t="shared" si="134"/>
        <v>10.319836540536917</v>
      </c>
      <c r="ES134">
        <v>0.26147308908559175</v>
      </c>
      <c r="ET134">
        <v>-0.71408454965252266</v>
      </c>
      <c r="EU134">
        <v>-0.20756435688081465</v>
      </c>
      <c r="EW134">
        <f t="shared" ca="1" si="148"/>
        <v>-0.74339965922330342</v>
      </c>
      <c r="EX134">
        <f t="shared" ca="1" si="148"/>
        <v>-0.41925508773337639</v>
      </c>
      <c r="EY134">
        <f t="shared" ca="1" si="148"/>
        <v>0.40145152485441449</v>
      </c>
      <c r="EZ134">
        <f t="shared" ca="1" si="143"/>
        <v>1</v>
      </c>
      <c r="FA134">
        <f t="shared" ca="1" si="143"/>
        <v>1</v>
      </c>
      <c r="FB134">
        <f t="shared" ca="1" si="143"/>
        <v>2</v>
      </c>
    </row>
    <row r="135" spans="1:158">
      <c r="A135">
        <v>115</v>
      </c>
      <c r="B135">
        <f t="shared" si="136"/>
        <v>30.2578125</v>
      </c>
      <c r="C135" s="5">
        <f t="shared" si="137"/>
        <v>0.12092937964470721</v>
      </c>
      <c r="D135">
        <f t="shared" si="138"/>
        <v>10.382263159768275</v>
      </c>
      <c r="E135">
        <f t="shared" si="139"/>
        <v>5.0846356676200397E-2</v>
      </c>
      <c r="H135" s="1">
        <v>0</v>
      </c>
      <c r="I135" s="5">
        <v>1.3747000000000001E-2</v>
      </c>
      <c r="J135">
        <v>0</v>
      </c>
      <c r="K135" s="5">
        <v>6.0639950000000002</v>
      </c>
      <c r="L135">
        <v>0</v>
      </c>
      <c r="M135" s="5">
        <v>1.086263</v>
      </c>
      <c r="N135">
        <v>0</v>
      </c>
      <c r="O135" s="5">
        <v>8.4580730000000006</v>
      </c>
      <c r="P135">
        <v>0</v>
      </c>
      <c r="Q135" s="5">
        <v>1.92065</v>
      </c>
      <c r="R135">
        <v>0</v>
      </c>
      <c r="S135" s="5">
        <v>2.47051</v>
      </c>
      <c r="T135">
        <v>0</v>
      </c>
      <c r="U135" s="5">
        <v>1.086263</v>
      </c>
      <c r="V135">
        <v>0</v>
      </c>
      <c r="W135" s="5">
        <v>3.2484920000000002</v>
      </c>
      <c r="X135">
        <v>0</v>
      </c>
      <c r="Y135" s="5">
        <v>2.5212699999999999</v>
      </c>
      <c r="Z135">
        <v>0</v>
      </c>
      <c r="AA135">
        <v>0</v>
      </c>
      <c r="AB135">
        <v>6.9127099999999997</v>
      </c>
      <c r="AC135">
        <v>0</v>
      </c>
      <c r="AD135">
        <v>3.5178099999999999</v>
      </c>
      <c r="AE135">
        <v>0</v>
      </c>
      <c r="AF135">
        <v>2.9388200000000002</v>
      </c>
      <c r="AG135">
        <v>0</v>
      </c>
      <c r="AJ135">
        <f t="shared" si="86"/>
        <v>-1.3747000000000001E-2</v>
      </c>
      <c r="AK135">
        <f t="shared" si="87"/>
        <v>6.0502479999999998</v>
      </c>
      <c r="AL135">
        <f t="shared" si="88"/>
        <v>1.072516</v>
      </c>
      <c r="AM135">
        <f t="shared" si="89"/>
        <v>8.4443260000000002</v>
      </c>
      <c r="AN135">
        <f t="shared" si="90"/>
        <v>1.906903</v>
      </c>
      <c r="AO135">
        <f t="shared" si="91"/>
        <v>2.456763</v>
      </c>
      <c r="AP135">
        <f t="shared" si="92"/>
        <v>1.072516</v>
      </c>
      <c r="AQ135">
        <f t="shared" si="93"/>
        <v>3.2347450000000002</v>
      </c>
      <c r="AR135">
        <f t="shared" si="144"/>
        <v>2.5075229999999999</v>
      </c>
      <c r="AS135">
        <f t="shared" si="145"/>
        <v>-1.3747000000000001E-2</v>
      </c>
      <c r="AT135">
        <f t="shared" si="146"/>
        <v>6.8989629999999993</v>
      </c>
      <c r="AU135">
        <f t="shared" si="140"/>
        <v>3.5040629999999999</v>
      </c>
      <c r="AV135">
        <f t="shared" si="141"/>
        <v>2.9250730000000003</v>
      </c>
      <c r="AZ135" t="str">
        <f t="shared" si="97"/>
        <v/>
      </c>
      <c r="BA135" t="str">
        <f t="shared" si="98"/>
        <v/>
      </c>
      <c r="BB135" t="str">
        <f t="shared" si="99"/>
        <v/>
      </c>
      <c r="BC135" t="str">
        <f t="shared" si="100"/>
        <v/>
      </c>
      <c r="BD135" t="str">
        <f t="shared" si="101"/>
        <v/>
      </c>
      <c r="BE135" t="str">
        <f t="shared" si="102"/>
        <v/>
      </c>
      <c r="BF135">
        <f t="shared" si="103"/>
        <v>3.2347450000000002</v>
      </c>
      <c r="BG135">
        <f t="shared" si="104"/>
        <v>2.5075229999999999</v>
      </c>
      <c r="BJ135" t="str">
        <f t="shared" si="105"/>
        <v/>
      </c>
      <c r="BK135" t="str">
        <f t="shared" si="106"/>
        <v/>
      </c>
      <c r="BL135" t="str">
        <f t="shared" si="107"/>
        <v/>
      </c>
      <c r="BM135" t="str">
        <f t="shared" si="108"/>
        <v/>
      </c>
      <c r="BN135" t="str">
        <f t="shared" si="109"/>
        <v/>
      </c>
      <c r="BO135" t="str">
        <f t="shared" si="110"/>
        <v/>
      </c>
      <c r="BP135">
        <f t="shared" si="111"/>
        <v>10.384952175255723</v>
      </c>
      <c r="BQ135">
        <f t="shared" si="112"/>
        <v>10.380096715418322</v>
      </c>
      <c r="BT135">
        <f t="shared" si="113"/>
        <v>0</v>
      </c>
      <c r="BU135">
        <f t="shared" si="114"/>
        <v>0</v>
      </c>
      <c r="BV135">
        <f t="shared" si="115"/>
        <v>0</v>
      </c>
      <c r="BW135">
        <f t="shared" si="116"/>
        <v>0</v>
      </c>
      <c r="BX135">
        <f t="shared" si="117"/>
        <v>0</v>
      </c>
      <c r="BY135">
        <f t="shared" si="118"/>
        <v>0</v>
      </c>
      <c r="BZ135">
        <f t="shared" si="119"/>
        <v>0.11496426257624905</v>
      </c>
      <c r="CA135">
        <f t="shared" si="120"/>
        <v>0.1426949566359425</v>
      </c>
      <c r="CD135">
        <f t="shared" si="82"/>
        <v>0</v>
      </c>
      <c r="CE135">
        <f t="shared" si="82"/>
        <v>0</v>
      </c>
      <c r="CF135">
        <f t="shared" si="82"/>
        <v>0</v>
      </c>
      <c r="CG135">
        <f t="shared" si="82"/>
        <v>0</v>
      </c>
      <c r="CH135">
        <f t="shared" si="82"/>
        <v>0</v>
      </c>
      <c r="CI135">
        <f t="shared" si="82"/>
        <v>0.11496426257624905</v>
      </c>
      <c r="CJ135">
        <f t="shared" si="82"/>
        <v>0.25765921921219154</v>
      </c>
      <c r="CM135" t="str">
        <f t="shared" si="147"/>
        <v/>
      </c>
      <c r="CN135" t="str">
        <f t="shared" si="147"/>
        <v/>
      </c>
      <c r="CO135" t="str">
        <f t="shared" si="147"/>
        <v/>
      </c>
      <c r="CP135" t="str">
        <f t="shared" si="147"/>
        <v/>
      </c>
      <c r="CQ135" t="str">
        <f t="shared" si="147"/>
        <v/>
      </c>
      <c r="CR135">
        <f t="shared" si="147"/>
        <v>10.384952175255723</v>
      </c>
      <c r="CS135">
        <f t="shared" si="147"/>
        <v>10.382263159768275</v>
      </c>
      <c r="CV135" t="str">
        <f t="shared" si="83"/>
        <v/>
      </c>
      <c r="CW135" t="str">
        <f t="shared" si="83"/>
        <v/>
      </c>
      <c r="CX135" t="str">
        <f t="shared" si="83"/>
        <v/>
      </c>
      <c r="CY135" t="str">
        <f t="shared" si="83"/>
        <v/>
      </c>
      <c r="CZ135" t="str">
        <f t="shared" si="83"/>
        <v/>
      </c>
      <c r="DA135" t="str">
        <f t="shared" si="83"/>
        <v/>
      </c>
      <c r="DB135">
        <f t="shared" si="83"/>
        <v>10.382263159768275</v>
      </c>
      <c r="DD135">
        <f t="shared" si="122"/>
        <v>10.382263159768275</v>
      </c>
      <c r="DJ135" t="str">
        <f t="shared" si="123"/>
        <v/>
      </c>
      <c r="DK135" t="str">
        <f t="shared" si="124"/>
        <v/>
      </c>
      <c r="DL135" t="str">
        <f t="shared" si="125"/>
        <v/>
      </c>
      <c r="DM135" t="str">
        <f t="shared" si="126"/>
        <v/>
      </c>
      <c r="DN135" t="str">
        <f t="shared" si="127"/>
        <v/>
      </c>
      <c r="DO135" t="str">
        <f t="shared" si="128"/>
        <v/>
      </c>
      <c r="DP135">
        <f t="shared" si="129"/>
        <v>5.7951600107124517E-2</v>
      </c>
      <c r="DQ135">
        <f t="shared" si="130"/>
        <v>4.5121914196113617E-2</v>
      </c>
      <c r="DR135" t="str">
        <f t="shared" si="131"/>
        <v/>
      </c>
      <c r="DV135" t="str">
        <f t="shared" si="84"/>
        <v/>
      </c>
      <c r="DW135" t="str">
        <f t="shared" si="84"/>
        <v/>
      </c>
      <c r="DX135" t="str">
        <f t="shared" si="84"/>
        <v/>
      </c>
      <c r="DY135" t="str">
        <f t="shared" si="84"/>
        <v/>
      </c>
      <c r="DZ135" t="str">
        <f t="shared" si="84"/>
        <v/>
      </c>
      <c r="EA135">
        <f t="shared" si="84"/>
        <v>5.7951600107124517E-2</v>
      </c>
      <c r="EB135">
        <f t="shared" si="84"/>
        <v>5.0846356676200397E-2</v>
      </c>
      <c r="EF135" t="str">
        <f t="shared" si="85"/>
        <v/>
      </c>
      <c r="EG135" t="str">
        <f t="shared" si="85"/>
        <v/>
      </c>
      <c r="EH135" t="str">
        <f t="shared" si="85"/>
        <v/>
      </c>
      <c r="EI135" t="str">
        <f t="shared" si="85"/>
        <v/>
      </c>
      <c r="EJ135" t="str">
        <f t="shared" si="85"/>
        <v/>
      </c>
      <c r="EK135" t="str">
        <f t="shared" si="85"/>
        <v/>
      </c>
      <c r="EL135">
        <f t="shared" si="85"/>
        <v>5.0846356676200397E-2</v>
      </c>
      <c r="EN135">
        <f t="shared" si="142"/>
        <v>5.0846356676200397E-2</v>
      </c>
      <c r="EP135">
        <f t="shared" si="132"/>
        <v>10.40052811626737</v>
      </c>
      <c r="EQ135">
        <f t="shared" si="133"/>
        <v>10.357112418017621</v>
      </c>
      <c r="ER135">
        <f t="shared" si="134"/>
        <v>10.396056793534079</v>
      </c>
      <c r="ES135">
        <v>0.35921858896222381</v>
      </c>
      <c r="ET135">
        <v>-0.49464196443451403</v>
      </c>
      <c r="EU135">
        <v>0.2712806711726502</v>
      </c>
      <c r="EW135">
        <f t="shared" ca="1" si="148"/>
        <v>0.32205942039894564</v>
      </c>
      <c r="EX135">
        <f t="shared" ca="1" si="148"/>
        <v>-0.66740207460059375</v>
      </c>
      <c r="EY135">
        <f t="shared" ca="1" si="148"/>
        <v>0.35167362035096594</v>
      </c>
      <c r="EZ135">
        <f t="shared" ca="1" si="143"/>
        <v>2</v>
      </c>
      <c r="FA135">
        <f t="shared" ca="1" si="143"/>
        <v>1</v>
      </c>
      <c r="FB135">
        <f t="shared" ca="1" si="143"/>
        <v>2</v>
      </c>
    </row>
    <row r="136" spans="1:158">
      <c r="A136">
        <v>116</v>
      </c>
      <c r="B136">
        <f t="shared" si="136"/>
        <v>30.4609375</v>
      </c>
      <c r="C136" s="5">
        <f t="shared" si="137"/>
        <v>0.12092937964470721</v>
      </c>
      <c r="D136">
        <f t="shared" si="138"/>
        <v>10.445712835589118</v>
      </c>
      <c r="E136">
        <f t="shared" si="139"/>
        <v>5.1213074559494365E-2</v>
      </c>
      <c r="H136">
        <v>0</v>
      </c>
      <c r="I136" s="5">
        <v>1.3516E-2</v>
      </c>
      <c r="J136">
        <v>0</v>
      </c>
      <c r="K136" s="5">
        <v>6.0643830000000003</v>
      </c>
      <c r="L136">
        <v>0</v>
      </c>
      <c r="M136" s="5">
        <v>1.0861019999999999</v>
      </c>
      <c r="N136">
        <v>0</v>
      </c>
      <c r="O136" s="5">
        <v>8.4583890000000004</v>
      </c>
      <c r="P136">
        <v>0</v>
      </c>
      <c r="Q136" s="5">
        <v>1.920633</v>
      </c>
      <c r="R136">
        <v>0</v>
      </c>
      <c r="S136" s="5">
        <v>2.4703599999999999</v>
      </c>
      <c r="T136">
        <v>0</v>
      </c>
      <c r="U136" s="5">
        <v>1.0861019999999999</v>
      </c>
      <c r="V136">
        <v>0</v>
      </c>
      <c r="W136" s="5">
        <v>3.2416149999999999</v>
      </c>
      <c r="X136">
        <v>0</v>
      </c>
      <c r="Y136" s="5">
        <v>2.5113699999999999</v>
      </c>
      <c r="Z136">
        <v>0</v>
      </c>
      <c r="AA136">
        <v>0</v>
      </c>
      <c r="AB136">
        <v>6.9121100000000002</v>
      </c>
      <c r="AC136">
        <v>0</v>
      </c>
      <c r="AD136">
        <v>3.5151500000000002</v>
      </c>
      <c r="AE136">
        <v>0</v>
      </c>
      <c r="AF136">
        <v>2.93771</v>
      </c>
      <c r="AG136">
        <v>0</v>
      </c>
      <c r="AJ136">
        <f t="shared" si="86"/>
        <v>-1.3516E-2</v>
      </c>
      <c r="AK136">
        <f t="shared" si="87"/>
        <v>6.0508670000000002</v>
      </c>
      <c r="AL136">
        <f t="shared" si="88"/>
        <v>1.0725859999999998</v>
      </c>
      <c r="AM136">
        <f t="shared" si="89"/>
        <v>8.4448730000000012</v>
      </c>
      <c r="AN136">
        <f t="shared" si="90"/>
        <v>1.907117</v>
      </c>
      <c r="AO136">
        <f t="shared" si="91"/>
        <v>2.4568439999999998</v>
      </c>
      <c r="AP136">
        <f t="shared" si="92"/>
        <v>1.0725859999999998</v>
      </c>
      <c r="AQ136">
        <f t="shared" si="93"/>
        <v>3.2280989999999998</v>
      </c>
      <c r="AR136">
        <f t="shared" si="144"/>
        <v>2.4978539999999998</v>
      </c>
      <c r="AS136">
        <f t="shared" si="145"/>
        <v>-1.3516E-2</v>
      </c>
      <c r="AT136">
        <f t="shared" si="146"/>
        <v>6.8985940000000001</v>
      </c>
      <c r="AU136">
        <f t="shared" si="140"/>
        <v>3.5016340000000001</v>
      </c>
      <c r="AV136">
        <f t="shared" si="141"/>
        <v>2.924194</v>
      </c>
      <c r="AZ136" t="str">
        <f t="shared" si="97"/>
        <v/>
      </c>
      <c r="BA136" t="str">
        <f t="shared" si="98"/>
        <v/>
      </c>
      <c r="BB136" t="str">
        <f t="shared" si="99"/>
        <v/>
      </c>
      <c r="BC136" t="str">
        <f t="shared" si="100"/>
        <v/>
      </c>
      <c r="BD136" t="str">
        <f t="shared" si="101"/>
        <v/>
      </c>
      <c r="BE136" t="str">
        <f t="shared" si="102"/>
        <v/>
      </c>
      <c r="BF136">
        <f t="shared" si="103"/>
        <v>3.2280989999999998</v>
      </c>
      <c r="BG136">
        <f t="shared" si="104"/>
        <v>2.4978539999999998</v>
      </c>
      <c r="BJ136" t="str">
        <f t="shared" si="105"/>
        <v/>
      </c>
      <c r="BK136" t="str">
        <f t="shared" si="106"/>
        <v/>
      </c>
      <c r="BL136" t="str">
        <f t="shared" si="107"/>
        <v/>
      </c>
      <c r="BM136" t="str">
        <f t="shared" si="108"/>
        <v/>
      </c>
      <c r="BN136" t="str">
        <f t="shared" si="109"/>
        <v/>
      </c>
      <c r="BO136" t="str">
        <f t="shared" si="110"/>
        <v/>
      </c>
      <c r="BP136">
        <f t="shared" si="111"/>
        <v>10.445611375149095</v>
      </c>
      <c r="BQ136">
        <f t="shared" si="112"/>
        <v>10.445782622331789</v>
      </c>
      <c r="BT136">
        <f t="shared" si="113"/>
        <v>0</v>
      </c>
      <c r="BU136">
        <f t="shared" si="114"/>
        <v>0</v>
      </c>
      <c r="BV136">
        <f t="shared" si="115"/>
        <v>0</v>
      </c>
      <c r="BW136">
        <f t="shared" si="116"/>
        <v>0</v>
      </c>
      <c r="BX136">
        <f t="shared" si="117"/>
        <v>0</v>
      </c>
      <c r="BY136">
        <f t="shared" si="118"/>
        <v>0</v>
      </c>
      <c r="BZ136">
        <f t="shared" si="119"/>
        <v>0.10424579314522484</v>
      </c>
      <c r="CA136">
        <f t="shared" si="120"/>
        <v>0.15155921652248863</v>
      </c>
      <c r="CD136">
        <f t="shared" ref="CD136:CJ148" si="149">IF(AK136="","",IF(BT136+BU136=0,0,BT136+BU136))</f>
        <v>0</v>
      </c>
      <c r="CE136">
        <f t="shared" si="149"/>
        <v>0</v>
      </c>
      <c r="CF136">
        <f t="shared" si="149"/>
        <v>0</v>
      </c>
      <c r="CG136">
        <f t="shared" si="149"/>
        <v>0</v>
      </c>
      <c r="CH136">
        <f t="shared" si="149"/>
        <v>0</v>
      </c>
      <c r="CI136">
        <f t="shared" si="149"/>
        <v>0.10424579314522484</v>
      </c>
      <c r="CJ136">
        <f t="shared" si="149"/>
        <v>0.25580500966771347</v>
      </c>
      <c r="CM136" t="str">
        <f t="shared" si="147"/>
        <v/>
      </c>
      <c r="CN136" t="str">
        <f t="shared" si="147"/>
        <v/>
      </c>
      <c r="CO136" t="str">
        <f t="shared" si="147"/>
        <v/>
      </c>
      <c r="CP136" t="str">
        <f t="shared" si="147"/>
        <v/>
      </c>
      <c r="CQ136" t="str">
        <f t="shared" si="147"/>
        <v/>
      </c>
      <c r="CR136">
        <f t="shared" si="147"/>
        <v>10.445611375149095</v>
      </c>
      <c r="CS136">
        <f t="shared" si="147"/>
        <v>10.445712835589118</v>
      </c>
      <c r="CV136" t="str">
        <f t="shared" ref="CV136:DB148" si="150">IF(LARGE($CD136:$CJ136,1)=CD136,CM136,"")</f>
        <v/>
      </c>
      <c r="CW136" t="str">
        <f t="shared" si="150"/>
        <v/>
      </c>
      <c r="CX136" t="str">
        <f t="shared" si="150"/>
        <v/>
      </c>
      <c r="CY136" t="str">
        <f t="shared" si="150"/>
        <v/>
      </c>
      <c r="CZ136" t="str">
        <f t="shared" si="150"/>
        <v/>
      </c>
      <c r="DA136" t="str">
        <f t="shared" si="150"/>
        <v/>
      </c>
      <c r="DB136">
        <f t="shared" si="150"/>
        <v>10.445712835589118</v>
      </c>
      <c r="DD136">
        <f t="shared" si="122"/>
        <v>10.445712835589118</v>
      </c>
      <c r="DJ136" t="str">
        <f t="shared" si="123"/>
        <v/>
      </c>
      <c r="DK136" t="str">
        <f t="shared" si="124"/>
        <v/>
      </c>
      <c r="DL136" t="str">
        <f t="shared" si="125"/>
        <v/>
      </c>
      <c r="DM136" t="str">
        <f t="shared" si="126"/>
        <v/>
      </c>
      <c r="DN136" t="str">
        <f t="shared" si="127"/>
        <v/>
      </c>
      <c r="DO136" t="str">
        <f t="shared" si="128"/>
        <v/>
      </c>
      <c r="DP136">
        <f t="shared" si="129"/>
        <v>6.421933515170912E-2</v>
      </c>
      <c r="DQ136">
        <f t="shared" si="130"/>
        <v>4.2267079836120186E-2</v>
      </c>
      <c r="DR136" t="str">
        <f t="shared" si="131"/>
        <v/>
      </c>
      <c r="DV136" t="str">
        <f t="shared" ref="DV136:EB148" si="151">IF(CD136="","",IF(BJ136="",DK136,IF(BK136="",DJ136,(DJ136*BT136+DK136*BU136)/(BT136+BU136))))</f>
        <v/>
      </c>
      <c r="DW136" t="str">
        <f t="shared" si="151"/>
        <v/>
      </c>
      <c r="DX136" t="str">
        <f t="shared" si="151"/>
        <v/>
      </c>
      <c r="DY136" t="str">
        <f t="shared" si="151"/>
        <v/>
      </c>
      <c r="DZ136" t="str">
        <f t="shared" si="151"/>
        <v/>
      </c>
      <c r="EA136">
        <f t="shared" si="151"/>
        <v>6.421933515170912E-2</v>
      </c>
      <c r="EB136">
        <f t="shared" si="151"/>
        <v>5.1213074559494365E-2</v>
      </c>
      <c r="EF136" t="str">
        <f t="shared" ref="EF136:EL148" si="152">IF(LARGE($CD136:$CJ136,1)=CD136,DV136,"")</f>
        <v/>
      </c>
      <c r="EG136" t="str">
        <f t="shared" si="152"/>
        <v/>
      </c>
      <c r="EH136" t="str">
        <f t="shared" si="152"/>
        <v/>
      </c>
      <c r="EI136" t="str">
        <f t="shared" si="152"/>
        <v/>
      </c>
      <c r="EJ136" t="str">
        <f t="shared" si="152"/>
        <v/>
      </c>
      <c r="EK136" t="str">
        <f t="shared" si="152"/>
        <v/>
      </c>
      <c r="EL136">
        <f t="shared" si="152"/>
        <v>5.1213074559494365E-2</v>
      </c>
      <c r="EN136">
        <f t="shared" si="142"/>
        <v>5.1213074559494365E-2</v>
      </c>
      <c r="EP136">
        <f t="shared" si="132"/>
        <v>10.416111746557272</v>
      </c>
      <c r="EQ136">
        <f t="shared" si="133"/>
        <v>10.478620459488816</v>
      </c>
      <c r="ER136">
        <f t="shared" si="134"/>
        <v>10.483367424755819</v>
      </c>
      <c r="ES136">
        <v>-0.57799867097332902</v>
      </c>
      <c r="ET136">
        <v>0.64256294281784232</v>
      </c>
      <c r="EU136">
        <v>0.73525343851320502</v>
      </c>
      <c r="EW136">
        <f t="shared" ca="1" si="148"/>
        <v>-0.16518803527510162</v>
      </c>
      <c r="EX136">
        <f t="shared" ca="1" si="148"/>
        <v>7.7701593157609161E-2</v>
      </c>
      <c r="EY136">
        <f t="shared" ca="1" si="148"/>
        <v>0.90745333281110241</v>
      </c>
      <c r="EZ136">
        <f t="shared" ca="1" si="143"/>
        <v>1</v>
      </c>
      <c r="FA136">
        <f t="shared" ca="1" si="143"/>
        <v>2</v>
      </c>
      <c r="FB136">
        <f t="shared" ca="1" si="143"/>
        <v>2</v>
      </c>
    </row>
    <row r="137" spans="1:158">
      <c r="A137">
        <v>117</v>
      </c>
      <c r="B137">
        <f t="shared" si="136"/>
        <v>30.6640625</v>
      </c>
      <c r="C137" s="5">
        <f t="shared" si="137"/>
        <v>0.12092937964470721</v>
      </c>
      <c r="D137">
        <f t="shared" si="138"/>
        <v>10.522439269931132</v>
      </c>
      <c r="E137">
        <f t="shared" si="139"/>
        <v>5.2427495879061752E-2</v>
      </c>
      <c r="H137">
        <v>0</v>
      </c>
      <c r="I137" s="5">
        <v>1.3276E-2</v>
      </c>
      <c r="J137">
        <v>0</v>
      </c>
      <c r="K137" s="5">
        <v>6.0618499999999997</v>
      </c>
      <c r="L137">
        <v>0</v>
      </c>
      <c r="M137" s="5">
        <v>1.0854649999999999</v>
      </c>
      <c r="N137">
        <v>0</v>
      </c>
      <c r="O137" s="5">
        <v>8.4544870000000003</v>
      </c>
      <c r="P137">
        <v>0</v>
      </c>
      <c r="Q137" s="5">
        <v>1.919718</v>
      </c>
      <c r="R137">
        <v>0</v>
      </c>
      <c r="S137" s="5">
        <v>2.4690799999999999</v>
      </c>
      <c r="T137">
        <v>0</v>
      </c>
      <c r="U137" s="5">
        <v>1.0854649999999999</v>
      </c>
      <c r="V137">
        <v>0</v>
      </c>
      <c r="W137" s="5">
        <v>3.2330739999999998</v>
      </c>
      <c r="X137">
        <v>0</v>
      </c>
      <c r="Y137" s="5">
        <v>2.4999400000000001</v>
      </c>
      <c r="Z137">
        <v>0</v>
      </c>
      <c r="AA137">
        <v>0</v>
      </c>
      <c r="AB137">
        <v>6.9108400000000003</v>
      </c>
      <c r="AC137">
        <v>0</v>
      </c>
      <c r="AD137">
        <v>3.51119</v>
      </c>
      <c r="AE137">
        <v>0</v>
      </c>
      <c r="AF137">
        <v>2.9357099999999998</v>
      </c>
      <c r="AG137">
        <v>0</v>
      </c>
      <c r="AJ137">
        <f t="shared" si="86"/>
        <v>-1.3276E-2</v>
      </c>
      <c r="AK137">
        <f t="shared" si="87"/>
        <v>6.0485739999999995</v>
      </c>
      <c r="AL137">
        <f t="shared" si="88"/>
        <v>1.0721889999999998</v>
      </c>
      <c r="AM137">
        <f t="shared" si="89"/>
        <v>8.4412110000000009</v>
      </c>
      <c r="AN137">
        <f t="shared" si="90"/>
        <v>1.906442</v>
      </c>
      <c r="AO137">
        <f t="shared" si="91"/>
        <v>2.4558040000000001</v>
      </c>
      <c r="AP137">
        <f t="shared" si="92"/>
        <v>1.0721889999999998</v>
      </c>
      <c r="AQ137">
        <f t="shared" si="93"/>
        <v>3.2197979999999999</v>
      </c>
      <c r="AR137">
        <f t="shared" si="144"/>
        <v>2.4866640000000002</v>
      </c>
      <c r="AS137">
        <f t="shared" si="145"/>
        <v>-1.3276E-2</v>
      </c>
      <c r="AT137">
        <f t="shared" si="146"/>
        <v>6.897564</v>
      </c>
      <c r="AU137">
        <f t="shared" si="140"/>
        <v>3.4979140000000002</v>
      </c>
      <c r="AV137">
        <f t="shared" si="141"/>
        <v>2.922434</v>
      </c>
      <c r="AZ137" t="str">
        <f t="shared" si="97"/>
        <v/>
      </c>
      <c r="BA137" t="str">
        <f t="shared" si="98"/>
        <v/>
      </c>
      <c r="BB137" t="str">
        <f t="shared" si="99"/>
        <v/>
      </c>
      <c r="BC137" t="str">
        <f t="shared" si="100"/>
        <v/>
      </c>
      <c r="BD137" t="str">
        <f t="shared" si="101"/>
        <v/>
      </c>
      <c r="BE137" t="str">
        <f t="shared" si="102"/>
        <v/>
      </c>
      <c r="BF137">
        <f t="shared" si="103"/>
        <v>3.2197979999999999</v>
      </c>
      <c r="BG137">
        <f t="shared" si="104"/>
        <v>2.4866640000000002</v>
      </c>
      <c r="BJ137" t="str">
        <f t="shared" si="105"/>
        <v/>
      </c>
      <c r="BK137" t="str">
        <f t="shared" si="106"/>
        <v/>
      </c>
      <c r="BL137" t="str">
        <f t="shared" si="107"/>
        <v/>
      </c>
      <c r="BM137" t="str">
        <f t="shared" si="108"/>
        <v/>
      </c>
      <c r="BN137" t="str">
        <f t="shared" si="109"/>
        <v/>
      </c>
      <c r="BO137" t="str">
        <f t="shared" si="110"/>
        <v/>
      </c>
      <c r="BP137">
        <f t="shared" si="111"/>
        <v>10.531128103612598</v>
      </c>
      <c r="BQ137">
        <f t="shared" si="112"/>
        <v>10.517548224600088</v>
      </c>
      <c r="BT137">
        <f t="shared" si="113"/>
        <v>0</v>
      </c>
      <c r="BU137">
        <f t="shared" si="114"/>
        <v>0</v>
      </c>
      <c r="BV137">
        <f t="shared" si="115"/>
        <v>0</v>
      </c>
      <c r="BW137">
        <f t="shared" si="116"/>
        <v>0</v>
      </c>
      <c r="BX137">
        <f t="shared" si="117"/>
        <v>0</v>
      </c>
      <c r="BY137">
        <f t="shared" si="118"/>
        <v>0</v>
      </c>
      <c r="BZ137">
        <f t="shared" si="119"/>
        <v>9.0094303389170877E-2</v>
      </c>
      <c r="CA137">
        <f t="shared" si="120"/>
        <v>0.16005053415217557</v>
      </c>
      <c r="CD137">
        <f t="shared" si="149"/>
        <v>0</v>
      </c>
      <c r="CE137">
        <f t="shared" si="149"/>
        <v>0</v>
      </c>
      <c r="CF137">
        <f t="shared" si="149"/>
        <v>0</v>
      </c>
      <c r="CG137">
        <f t="shared" si="149"/>
        <v>0</v>
      </c>
      <c r="CH137">
        <f t="shared" si="149"/>
        <v>0</v>
      </c>
      <c r="CI137">
        <f t="shared" si="149"/>
        <v>9.0094303389170877E-2</v>
      </c>
      <c r="CJ137">
        <f t="shared" si="149"/>
        <v>0.25014483754134642</v>
      </c>
      <c r="CM137" t="str">
        <f t="shared" si="147"/>
        <v/>
      </c>
      <c r="CN137" t="str">
        <f t="shared" si="147"/>
        <v/>
      </c>
      <c r="CO137" t="str">
        <f t="shared" si="147"/>
        <v/>
      </c>
      <c r="CP137" t="str">
        <f t="shared" si="147"/>
        <v/>
      </c>
      <c r="CQ137" t="str">
        <f t="shared" si="147"/>
        <v/>
      </c>
      <c r="CR137">
        <f t="shared" si="147"/>
        <v>10.531128103612598</v>
      </c>
      <c r="CS137">
        <f t="shared" si="147"/>
        <v>10.522439269931132</v>
      </c>
      <c r="CV137" t="str">
        <f t="shared" si="150"/>
        <v/>
      </c>
      <c r="CW137" t="str">
        <f t="shared" si="150"/>
        <v/>
      </c>
      <c r="CX137" t="str">
        <f t="shared" si="150"/>
        <v/>
      </c>
      <c r="CY137" t="str">
        <f t="shared" si="150"/>
        <v/>
      </c>
      <c r="CZ137" t="str">
        <f t="shared" si="150"/>
        <v/>
      </c>
      <c r="DA137" t="str">
        <f t="shared" si="150"/>
        <v/>
      </c>
      <c r="DB137">
        <f t="shared" si="150"/>
        <v>10.522439269931132</v>
      </c>
      <c r="DD137">
        <f t="shared" si="122"/>
        <v>10.522439269931132</v>
      </c>
      <c r="DJ137" t="str">
        <f t="shared" si="123"/>
        <v/>
      </c>
      <c r="DK137" t="str">
        <f t="shared" si="124"/>
        <v/>
      </c>
      <c r="DL137" t="str">
        <f t="shared" si="125"/>
        <v/>
      </c>
      <c r="DM137" t="str">
        <f t="shared" si="126"/>
        <v/>
      </c>
      <c r="DN137" t="str">
        <f t="shared" si="127"/>
        <v/>
      </c>
      <c r="DO137" t="str">
        <f t="shared" si="128"/>
        <v/>
      </c>
      <c r="DP137">
        <f t="shared" si="129"/>
        <v>7.4799901388300158E-2</v>
      </c>
      <c r="DQ137">
        <f t="shared" si="130"/>
        <v>3.9833809140231921E-2</v>
      </c>
      <c r="DR137" t="str">
        <f t="shared" si="131"/>
        <v/>
      </c>
      <c r="DV137" t="str">
        <f t="shared" si="151"/>
        <v/>
      </c>
      <c r="DW137" t="str">
        <f t="shared" si="151"/>
        <v/>
      </c>
      <c r="DX137" t="str">
        <f t="shared" si="151"/>
        <v/>
      </c>
      <c r="DY137" t="str">
        <f t="shared" si="151"/>
        <v/>
      </c>
      <c r="DZ137" t="str">
        <f t="shared" si="151"/>
        <v/>
      </c>
      <c r="EA137">
        <f t="shared" si="151"/>
        <v>7.4799901388300158E-2</v>
      </c>
      <c r="EB137">
        <f t="shared" si="151"/>
        <v>5.2427495879061752E-2</v>
      </c>
      <c r="EF137" t="str">
        <f t="shared" si="152"/>
        <v/>
      </c>
      <c r="EG137" t="str">
        <f t="shared" si="152"/>
        <v/>
      </c>
      <c r="EH137" t="str">
        <f t="shared" si="152"/>
        <v/>
      </c>
      <c r="EI137" t="str">
        <f t="shared" si="152"/>
        <v/>
      </c>
      <c r="EJ137" t="str">
        <f t="shared" si="152"/>
        <v/>
      </c>
      <c r="EK137" t="str">
        <f t="shared" si="152"/>
        <v/>
      </c>
      <c r="EL137">
        <f t="shared" si="152"/>
        <v>5.2427495879061752E-2</v>
      </c>
      <c r="EN137">
        <f t="shared" si="142"/>
        <v>5.2427495879061752E-2</v>
      </c>
      <c r="EP137">
        <f t="shared" si="132"/>
        <v>10.510628618748225</v>
      </c>
      <c r="EQ137">
        <f t="shared" si="133"/>
        <v>10.481383188988001</v>
      </c>
      <c r="ER137">
        <f t="shared" si="134"/>
        <v>10.512667679397401</v>
      </c>
      <c r="ES137">
        <v>-0.22527589740605691</v>
      </c>
      <c r="ET137">
        <v>-0.78310207754032235</v>
      </c>
      <c r="EU137">
        <v>-0.18638293456304522</v>
      </c>
      <c r="EW137">
        <f t="shared" ca="1" si="148"/>
        <v>0.35176056200185357</v>
      </c>
      <c r="EX137">
        <f t="shared" ca="1" si="148"/>
        <v>0.20088734366686212</v>
      </c>
      <c r="EY137">
        <f t="shared" ca="1" si="148"/>
        <v>-0.39857385455373251</v>
      </c>
      <c r="EZ137">
        <f t="shared" ca="1" si="143"/>
        <v>2</v>
      </c>
      <c r="FA137">
        <f t="shared" ca="1" si="143"/>
        <v>2</v>
      </c>
      <c r="FB137">
        <f t="shared" ca="1" si="143"/>
        <v>1</v>
      </c>
    </row>
    <row r="138" spans="1:158">
      <c r="A138">
        <v>118</v>
      </c>
      <c r="B138">
        <f t="shared" si="136"/>
        <v>30.8671875</v>
      </c>
      <c r="C138" s="5">
        <f t="shared" si="137"/>
        <v>0.12092937964470721</v>
      </c>
      <c r="D138">
        <f t="shared" si="138"/>
        <v>10.578297333053547</v>
      </c>
      <c r="E138">
        <f t="shared" si="139"/>
        <v>5.3190360612829314E-2</v>
      </c>
      <c r="H138">
        <v>0</v>
      </c>
      <c r="I138" s="5">
        <v>1.2873000000000001E-2</v>
      </c>
      <c r="J138">
        <v>0</v>
      </c>
      <c r="K138" s="5">
        <v>6.0616209999999997</v>
      </c>
      <c r="L138">
        <v>0</v>
      </c>
      <c r="M138" s="5">
        <v>1.0849230000000001</v>
      </c>
      <c r="N138">
        <v>0</v>
      </c>
      <c r="O138" s="5">
        <v>8.4542920000000006</v>
      </c>
      <c r="P138">
        <v>0</v>
      </c>
      <c r="Q138" s="5">
        <v>1.919335</v>
      </c>
      <c r="R138">
        <v>0</v>
      </c>
      <c r="S138" s="5">
        <v>2.4686699999999999</v>
      </c>
      <c r="T138">
        <v>0</v>
      </c>
      <c r="U138" s="5">
        <v>1.0849230000000001</v>
      </c>
      <c r="V138">
        <v>0</v>
      </c>
      <c r="W138" s="5">
        <v>3.2277040000000001</v>
      </c>
      <c r="X138">
        <v>0</v>
      </c>
      <c r="Y138" s="5">
        <v>2.49051</v>
      </c>
      <c r="Z138">
        <v>0</v>
      </c>
      <c r="AA138">
        <v>0</v>
      </c>
      <c r="AB138">
        <v>6.9118500000000003</v>
      </c>
      <c r="AC138">
        <v>0</v>
      </c>
      <c r="AD138">
        <v>3.50901</v>
      </c>
      <c r="AE138">
        <v>0</v>
      </c>
      <c r="AF138">
        <v>2.93472</v>
      </c>
      <c r="AG138">
        <v>0</v>
      </c>
      <c r="AJ138">
        <f t="shared" si="86"/>
        <v>-1.2873000000000001E-2</v>
      </c>
      <c r="AK138">
        <f t="shared" si="87"/>
        <v>6.0487479999999998</v>
      </c>
      <c r="AL138">
        <f t="shared" si="88"/>
        <v>1.0720500000000002</v>
      </c>
      <c r="AM138">
        <f t="shared" si="89"/>
        <v>8.4414189999999998</v>
      </c>
      <c r="AN138">
        <f t="shared" si="90"/>
        <v>1.9064620000000001</v>
      </c>
      <c r="AO138">
        <f t="shared" si="91"/>
        <v>2.455797</v>
      </c>
      <c r="AP138">
        <f t="shared" si="92"/>
        <v>1.0720500000000002</v>
      </c>
      <c r="AQ138">
        <f t="shared" si="93"/>
        <v>3.2148310000000002</v>
      </c>
      <c r="AR138">
        <f t="shared" si="144"/>
        <v>2.4776370000000001</v>
      </c>
      <c r="AS138">
        <f t="shared" si="145"/>
        <v>-1.2873000000000001E-2</v>
      </c>
      <c r="AT138">
        <f t="shared" si="146"/>
        <v>6.8989770000000004</v>
      </c>
      <c r="AU138">
        <f t="shared" si="140"/>
        <v>3.4961370000000001</v>
      </c>
      <c r="AV138">
        <f t="shared" si="141"/>
        <v>2.9218470000000001</v>
      </c>
      <c r="AZ138" t="str">
        <f t="shared" si="97"/>
        <v/>
      </c>
      <c r="BA138" t="str">
        <f t="shared" si="98"/>
        <v/>
      </c>
      <c r="BB138" t="str">
        <f t="shared" si="99"/>
        <v/>
      </c>
      <c r="BC138" t="str">
        <f t="shared" si="100"/>
        <v/>
      </c>
      <c r="BD138" t="str">
        <f t="shared" si="101"/>
        <v/>
      </c>
      <c r="BE138" t="str">
        <f t="shared" si="102"/>
        <v/>
      </c>
      <c r="BF138">
        <f t="shared" si="103"/>
        <v>3.2148310000000002</v>
      </c>
      <c r="BG138">
        <f t="shared" si="104"/>
        <v>2.4776370000000001</v>
      </c>
      <c r="BJ138" t="str">
        <f t="shared" si="105"/>
        <v/>
      </c>
      <c r="BK138" t="str">
        <f t="shared" si="106"/>
        <v/>
      </c>
      <c r="BL138" t="str">
        <f t="shared" si="107"/>
        <v/>
      </c>
      <c r="BM138" t="str">
        <f t="shared" si="108"/>
        <v/>
      </c>
      <c r="BN138" t="str">
        <f t="shared" si="109"/>
        <v/>
      </c>
      <c r="BO138" t="str">
        <f t="shared" si="110"/>
        <v/>
      </c>
      <c r="BP138">
        <f t="shared" si="111"/>
        <v>10.589149579197542</v>
      </c>
      <c r="BQ138">
        <f t="shared" si="112"/>
        <v>10.572972079850404</v>
      </c>
      <c r="BT138">
        <f t="shared" si="113"/>
        <v>0</v>
      </c>
      <c r="BU138">
        <f t="shared" si="114"/>
        <v>0</v>
      </c>
      <c r="BV138">
        <f t="shared" si="115"/>
        <v>0</v>
      </c>
      <c r="BW138">
        <f t="shared" si="116"/>
        <v>0</v>
      </c>
      <c r="BX138">
        <f t="shared" si="117"/>
        <v>0</v>
      </c>
      <c r="BY138">
        <f t="shared" si="118"/>
        <v>0</v>
      </c>
      <c r="BZ138">
        <f t="shared" si="119"/>
        <v>8.122085857027235E-2</v>
      </c>
      <c r="CA138">
        <f t="shared" si="120"/>
        <v>0.1655186552840146</v>
      </c>
      <c r="CD138">
        <f t="shared" si="149"/>
        <v>0</v>
      </c>
      <c r="CE138">
        <f t="shared" si="149"/>
        <v>0</v>
      </c>
      <c r="CF138">
        <f t="shared" si="149"/>
        <v>0</v>
      </c>
      <c r="CG138">
        <f t="shared" si="149"/>
        <v>0</v>
      </c>
      <c r="CH138">
        <f t="shared" si="149"/>
        <v>0</v>
      </c>
      <c r="CI138">
        <f t="shared" si="149"/>
        <v>8.122085857027235E-2</v>
      </c>
      <c r="CJ138">
        <f t="shared" si="149"/>
        <v>0.24673951385428694</v>
      </c>
      <c r="CM138" t="str">
        <f t="shared" si="147"/>
        <v/>
      </c>
      <c r="CN138" t="str">
        <f t="shared" si="147"/>
        <v/>
      </c>
      <c r="CO138" t="str">
        <f t="shared" si="147"/>
        <v/>
      </c>
      <c r="CP138" t="str">
        <f t="shared" si="147"/>
        <v/>
      </c>
      <c r="CQ138" t="str">
        <f t="shared" si="147"/>
        <v/>
      </c>
      <c r="CR138">
        <f t="shared" si="147"/>
        <v>10.589149579197542</v>
      </c>
      <c r="CS138">
        <f t="shared" si="147"/>
        <v>10.578297333053547</v>
      </c>
      <c r="CV138" t="str">
        <f t="shared" si="150"/>
        <v/>
      </c>
      <c r="CW138" t="str">
        <f t="shared" si="150"/>
        <v/>
      </c>
      <c r="CX138" t="str">
        <f t="shared" si="150"/>
        <v/>
      </c>
      <c r="CY138" t="str">
        <f t="shared" si="150"/>
        <v/>
      </c>
      <c r="CZ138" t="str">
        <f t="shared" si="150"/>
        <v/>
      </c>
      <c r="DA138" t="str">
        <f t="shared" si="150"/>
        <v/>
      </c>
      <c r="DB138">
        <f t="shared" si="150"/>
        <v>10.578297333053547</v>
      </c>
      <c r="DD138">
        <f t="shared" si="122"/>
        <v>10.578297333053547</v>
      </c>
      <c r="DJ138" t="str">
        <f t="shared" si="123"/>
        <v/>
      </c>
      <c r="DK138" t="str">
        <f t="shared" si="124"/>
        <v/>
      </c>
      <c r="DL138" t="str">
        <f t="shared" si="125"/>
        <v/>
      </c>
      <c r="DM138" t="str">
        <f t="shared" si="126"/>
        <v/>
      </c>
      <c r="DN138" t="str">
        <f t="shared" si="127"/>
        <v/>
      </c>
      <c r="DO138" t="str">
        <f t="shared" si="128"/>
        <v/>
      </c>
      <c r="DP138">
        <f t="shared" si="129"/>
        <v>8.3328325022998778E-2</v>
      </c>
      <c r="DQ138">
        <f t="shared" si="130"/>
        <v>3.8401505901836004E-2</v>
      </c>
      <c r="DR138" t="str">
        <f t="shared" si="131"/>
        <v/>
      </c>
      <c r="DV138" t="str">
        <f t="shared" si="151"/>
        <v/>
      </c>
      <c r="DW138" t="str">
        <f t="shared" si="151"/>
        <v/>
      </c>
      <c r="DX138" t="str">
        <f t="shared" si="151"/>
        <v/>
      </c>
      <c r="DY138" t="str">
        <f t="shared" si="151"/>
        <v/>
      </c>
      <c r="DZ138" t="str">
        <f t="shared" si="151"/>
        <v/>
      </c>
      <c r="EA138">
        <f t="shared" si="151"/>
        <v>8.3328325022998778E-2</v>
      </c>
      <c r="EB138">
        <f t="shared" si="151"/>
        <v>5.3190360612829314E-2</v>
      </c>
      <c r="EF138" t="str">
        <f t="shared" si="152"/>
        <v/>
      </c>
      <c r="EG138" t="str">
        <f t="shared" si="152"/>
        <v/>
      </c>
      <c r="EH138" t="str">
        <f t="shared" si="152"/>
        <v/>
      </c>
      <c r="EI138" t="str">
        <f t="shared" si="152"/>
        <v/>
      </c>
      <c r="EJ138" t="str">
        <f t="shared" si="152"/>
        <v/>
      </c>
      <c r="EK138" t="str">
        <f t="shared" si="152"/>
        <v/>
      </c>
      <c r="EL138">
        <f t="shared" si="152"/>
        <v>5.3190360612829314E-2</v>
      </c>
      <c r="EN138">
        <f t="shared" si="142"/>
        <v>5.3190360612829314E-2</v>
      </c>
      <c r="EP138">
        <f t="shared" si="132"/>
        <v>10.611367781990916</v>
      </c>
      <c r="EQ138">
        <f t="shared" si="133"/>
        <v>10.619637479660025</v>
      </c>
      <c r="ER138">
        <f t="shared" si="134"/>
        <v>10.529816925401455</v>
      </c>
      <c r="ES138">
        <v>0.62173763359280965</v>
      </c>
      <c r="ET138">
        <v>0.77721124899661376</v>
      </c>
      <c r="EU138">
        <v>-0.91145100528607037</v>
      </c>
      <c r="EW138">
        <f t="shared" ca="1" si="148"/>
        <v>-0.47758069175286133</v>
      </c>
      <c r="EX138">
        <f t="shared" ca="1" si="148"/>
        <v>-6.6644598787666487E-2</v>
      </c>
      <c r="EY138">
        <f t="shared" ca="1" si="148"/>
        <v>0.87048693861545279</v>
      </c>
      <c r="EZ138">
        <f t="shared" ca="1" si="143"/>
        <v>1</v>
      </c>
      <c r="FA138">
        <f t="shared" ca="1" si="143"/>
        <v>1</v>
      </c>
      <c r="FB138">
        <f t="shared" ca="1" si="143"/>
        <v>2</v>
      </c>
    </row>
    <row r="139" spans="1:158">
      <c r="A139">
        <v>119</v>
      </c>
      <c r="B139">
        <f t="shared" si="136"/>
        <v>31.0703125</v>
      </c>
      <c r="C139" s="5">
        <f t="shared" si="137"/>
        <v>0.12092937964470721</v>
      </c>
      <c r="D139">
        <f t="shared" si="138"/>
        <v>10.645744247353626</v>
      </c>
      <c r="E139">
        <f t="shared" si="139"/>
        <v>9.2865340560960907E-2</v>
      </c>
      <c r="H139">
        <v>0</v>
      </c>
      <c r="I139" s="5">
        <v>1.3079E-2</v>
      </c>
      <c r="J139">
        <v>0</v>
      </c>
      <c r="K139" s="5">
        <v>6.0615230000000002</v>
      </c>
      <c r="L139">
        <v>0</v>
      </c>
      <c r="M139" s="5">
        <v>1.085053</v>
      </c>
      <c r="N139">
        <v>0</v>
      </c>
      <c r="O139" s="5">
        <v>8.4539430000000007</v>
      </c>
      <c r="P139">
        <v>0</v>
      </c>
      <c r="Q139" s="5">
        <v>1.9195690000000001</v>
      </c>
      <c r="R139">
        <v>0</v>
      </c>
      <c r="S139" s="5">
        <v>2.4694199999999999</v>
      </c>
      <c r="T139">
        <v>0</v>
      </c>
      <c r="U139" s="5">
        <v>1.085053</v>
      </c>
      <c r="V139">
        <v>0</v>
      </c>
      <c r="W139" s="5">
        <v>3.223544</v>
      </c>
      <c r="X139">
        <v>0</v>
      </c>
      <c r="Y139" s="5">
        <v>0</v>
      </c>
      <c r="Z139">
        <v>0</v>
      </c>
      <c r="AA139">
        <v>0</v>
      </c>
      <c r="AB139">
        <v>6.9117300000000004</v>
      </c>
      <c r="AC139">
        <v>0</v>
      </c>
      <c r="AD139">
        <v>3.5076000000000001</v>
      </c>
      <c r="AE139">
        <v>0</v>
      </c>
      <c r="AF139">
        <v>2.9331999999999998</v>
      </c>
      <c r="AG139">
        <v>0</v>
      </c>
      <c r="AJ139">
        <f t="shared" si="86"/>
        <v>-1.3079E-2</v>
      </c>
      <c r="AK139">
        <f t="shared" si="87"/>
        <v>6.0484439999999999</v>
      </c>
      <c r="AL139">
        <f t="shared" si="88"/>
        <v>1.071974</v>
      </c>
      <c r="AM139">
        <f t="shared" si="89"/>
        <v>8.4408640000000013</v>
      </c>
      <c r="AN139">
        <f t="shared" si="90"/>
        <v>1.90649</v>
      </c>
      <c r="AO139">
        <f t="shared" si="91"/>
        <v>2.4563410000000001</v>
      </c>
      <c r="AP139">
        <f t="shared" si="92"/>
        <v>1.071974</v>
      </c>
      <c r="AQ139">
        <f t="shared" si="93"/>
        <v>3.2104650000000001</v>
      </c>
      <c r="AR139">
        <f t="shared" si="144"/>
        <v>-1.3079E-2</v>
      </c>
      <c r="AS139">
        <f t="shared" si="145"/>
        <v>-1.3079E-2</v>
      </c>
      <c r="AT139">
        <f t="shared" si="146"/>
        <v>6.8986510000000001</v>
      </c>
      <c r="AU139">
        <f t="shared" si="140"/>
        <v>3.4945210000000002</v>
      </c>
      <c r="AV139">
        <f t="shared" si="141"/>
        <v>2.920121</v>
      </c>
      <c r="AZ139" t="str">
        <f t="shared" si="97"/>
        <v/>
      </c>
      <c r="BA139" t="str">
        <f t="shared" si="98"/>
        <v/>
      </c>
      <c r="BB139" t="str">
        <f t="shared" si="99"/>
        <v/>
      </c>
      <c r="BC139" t="str">
        <f t="shared" si="100"/>
        <v/>
      </c>
      <c r="BD139" t="str">
        <f t="shared" si="101"/>
        <v/>
      </c>
      <c r="BE139" t="str">
        <f t="shared" si="102"/>
        <v/>
      </c>
      <c r="BF139">
        <f t="shared" si="103"/>
        <v>3.2104650000000001</v>
      </c>
      <c r="BG139" t="str">
        <f t="shared" si="104"/>
        <v/>
      </c>
      <c r="BJ139" t="str">
        <f t="shared" si="105"/>
        <v/>
      </c>
      <c r="BK139" t="str">
        <f t="shared" si="106"/>
        <v/>
      </c>
      <c r="BL139" t="str">
        <f t="shared" si="107"/>
        <v/>
      </c>
      <c r="BM139" t="str">
        <f t="shared" si="108"/>
        <v/>
      </c>
      <c r="BN139" t="str">
        <f t="shared" si="109"/>
        <v/>
      </c>
      <c r="BO139" t="str">
        <f t="shared" si="110"/>
        <v/>
      </c>
      <c r="BP139">
        <f t="shared" si="111"/>
        <v>10.645744247353626</v>
      </c>
      <c r="BQ139" t="str">
        <f t="shared" si="112"/>
        <v/>
      </c>
      <c r="BT139">
        <f t="shared" si="113"/>
        <v>0</v>
      </c>
      <c r="BU139">
        <f t="shared" si="114"/>
        <v>0</v>
      </c>
      <c r="BV139">
        <f t="shared" si="115"/>
        <v>0</v>
      </c>
      <c r="BW139">
        <f t="shared" si="116"/>
        <v>0</v>
      </c>
      <c r="BX139">
        <f t="shared" si="117"/>
        <v>0</v>
      </c>
      <c r="BY139">
        <f t="shared" si="118"/>
        <v>0</v>
      </c>
      <c r="BZ139">
        <f t="shared" si="119"/>
        <v>7.3170217864679532E-2</v>
      </c>
      <c r="CA139">
        <f t="shared" si="120"/>
        <v>0</v>
      </c>
      <c r="CD139">
        <f t="shared" si="149"/>
        <v>0</v>
      </c>
      <c r="CE139">
        <f t="shared" si="149"/>
        <v>0</v>
      </c>
      <c r="CF139">
        <f t="shared" si="149"/>
        <v>0</v>
      </c>
      <c r="CG139">
        <f t="shared" si="149"/>
        <v>0</v>
      </c>
      <c r="CH139">
        <f t="shared" si="149"/>
        <v>0</v>
      </c>
      <c r="CI139">
        <f t="shared" si="149"/>
        <v>7.3170217864679532E-2</v>
      </c>
      <c r="CJ139">
        <f t="shared" si="149"/>
        <v>7.3170217864679532E-2</v>
      </c>
      <c r="CM139" t="str">
        <f t="shared" si="147"/>
        <v/>
      </c>
      <c r="CN139" t="str">
        <f t="shared" si="147"/>
        <v/>
      </c>
      <c r="CO139" t="str">
        <f t="shared" si="147"/>
        <v/>
      </c>
      <c r="CP139" t="str">
        <f t="shared" si="147"/>
        <v/>
      </c>
      <c r="CQ139" t="str">
        <f t="shared" si="147"/>
        <v/>
      </c>
      <c r="CR139">
        <f t="shared" si="147"/>
        <v>10.645744247353626</v>
      </c>
      <c r="CS139">
        <f t="shared" si="147"/>
        <v>10.645744247353626</v>
      </c>
      <c r="CV139" t="str">
        <f t="shared" si="150"/>
        <v/>
      </c>
      <c r="CW139" t="str">
        <f t="shared" si="150"/>
        <v/>
      </c>
      <c r="CX139" t="str">
        <f t="shared" si="150"/>
        <v/>
      </c>
      <c r="CY139" t="str">
        <f t="shared" si="150"/>
        <v/>
      </c>
      <c r="CZ139" t="str">
        <f t="shared" si="150"/>
        <v/>
      </c>
      <c r="DA139">
        <f t="shared" si="150"/>
        <v>10.645744247353626</v>
      </c>
      <c r="DB139">
        <f t="shared" si="150"/>
        <v>10.645744247353626</v>
      </c>
      <c r="DD139">
        <f t="shared" si="122"/>
        <v>10.645744247353626</v>
      </c>
      <c r="DJ139" t="str">
        <f t="shared" si="123"/>
        <v/>
      </c>
      <c r="DK139" t="str">
        <f t="shared" si="124"/>
        <v/>
      </c>
      <c r="DL139" t="str">
        <f t="shared" si="125"/>
        <v/>
      </c>
      <c r="DM139" t="str">
        <f t="shared" si="126"/>
        <v/>
      </c>
      <c r="DN139" t="str">
        <f t="shared" si="127"/>
        <v/>
      </c>
      <c r="DO139" t="str">
        <f t="shared" si="128"/>
        <v/>
      </c>
      <c r="DP139">
        <f t="shared" si="129"/>
        <v>9.2865340560960907E-2</v>
      </c>
      <c r="DQ139" t="str">
        <f t="shared" si="130"/>
        <v/>
      </c>
      <c r="DR139" t="str">
        <f t="shared" si="131"/>
        <v/>
      </c>
      <c r="DV139" t="str">
        <f t="shared" si="151"/>
        <v/>
      </c>
      <c r="DW139" t="str">
        <f t="shared" si="151"/>
        <v/>
      </c>
      <c r="DX139" t="str">
        <f t="shared" si="151"/>
        <v/>
      </c>
      <c r="DY139" t="str">
        <f t="shared" si="151"/>
        <v/>
      </c>
      <c r="DZ139" t="str">
        <f t="shared" si="151"/>
        <v/>
      </c>
      <c r="EA139">
        <f t="shared" si="151"/>
        <v>9.2865340560960907E-2</v>
      </c>
      <c r="EB139">
        <f t="shared" si="151"/>
        <v>9.2865340560960907E-2</v>
      </c>
      <c r="EF139" t="str">
        <f t="shared" si="152"/>
        <v/>
      </c>
      <c r="EG139" t="str">
        <f t="shared" si="152"/>
        <v/>
      </c>
      <c r="EH139" t="str">
        <f t="shared" si="152"/>
        <v/>
      </c>
      <c r="EI139" t="str">
        <f t="shared" si="152"/>
        <v/>
      </c>
      <c r="EJ139" t="str">
        <f t="shared" si="152"/>
        <v/>
      </c>
      <c r="EK139">
        <f t="shared" si="152"/>
        <v>9.2865340560960907E-2</v>
      </c>
      <c r="EL139">
        <f t="shared" si="152"/>
        <v>9.2865340560960907E-2</v>
      </c>
      <c r="EN139">
        <f t="shared" si="142"/>
        <v>9.2865340560960907E-2</v>
      </c>
      <c r="EP139">
        <f t="shared" si="132"/>
        <v>10.641454769276987</v>
      </c>
      <c r="EQ139">
        <f t="shared" si="133"/>
        <v>10.617544775183104</v>
      </c>
      <c r="ER139">
        <f t="shared" si="134"/>
        <v>10.581486478137583</v>
      </c>
      <c r="ES139">
        <v>-4.6190301470161343E-2</v>
      </c>
      <c r="ET139">
        <v>-0.30365981538624376</v>
      </c>
      <c r="EU139">
        <v>-0.69194565838976296</v>
      </c>
      <c r="EW139">
        <f t="shared" ca="1" si="148"/>
        <v>-0.96475386668201446</v>
      </c>
      <c r="EX139">
        <f t="shared" ca="1" si="148"/>
        <v>0.86744952300759925</v>
      </c>
      <c r="EY139">
        <f t="shared" ca="1" si="148"/>
        <v>0.1463603809020354</v>
      </c>
      <c r="EZ139">
        <f t="shared" ca="1" si="143"/>
        <v>1</v>
      </c>
      <c r="FA139">
        <f t="shared" ca="1" si="143"/>
        <v>2</v>
      </c>
      <c r="FB139">
        <f t="shared" ca="1" si="143"/>
        <v>2</v>
      </c>
    </row>
    <row r="140" spans="1:158">
      <c r="A140">
        <v>120</v>
      </c>
      <c r="B140">
        <f t="shared" si="136"/>
        <v>31.2734375</v>
      </c>
      <c r="C140" s="5">
        <f t="shared" si="137"/>
        <v>0.12092937964470721</v>
      </c>
      <c r="D140">
        <f t="shared" si="138"/>
        <v>10.715909669847271</v>
      </c>
      <c r="E140">
        <f t="shared" si="139"/>
        <v>0.10660763847841023</v>
      </c>
      <c r="H140" s="1">
        <v>0</v>
      </c>
      <c r="I140" s="5">
        <v>1.285E-2</v>
      </c>
      <c r="J140">
        <v>0</v>
      </c>
      <c r="K140" s="5">
        <v>6.0599889999999998</v>
      </c>
      <c r="L140">
        <v>0</v>
      </c>
      <c r="M140" s="5">
        <v>1.084557</v>
      </c>
      <c r="N140">
        <v>0</v>
      </c>
      <c r="O140" s="5">
        <v>8.4523430000000008</v>
      </c>
      <c r="P140">
        <v>0</v>
      </c>
      <c r="Q140" s="5">
        <v>1.918787</v>
      </c>
      <c r="R140">
        <v>0</v>
      </c>
      <c r="S140" s="5">
        <v>2.4684400000000002</v>
      </c>
      <c r="T140">
        <v>0</v>
      </c>
      <c r="U140" s="5">
        <v>1.084557</v>
      </c>
      <c r="V140">
        <v>0</v>
      </c>
      <c r="W140" s="5">
        <v>3.2185069999999998</v>
      </c>
      <c r="X140">
        <v>0</v>
      </c>
      <c r="Y140" s="5">
        <v>0</v>
      </c>
      <c r="Z140">
        <v>0</v>
      </c>
      <c r="AA140">
        <v>0</v>
      </c>
      <c r="AB140">
        <v>6.9107399999999997</v>
      </c>
      <c r="AC140">
        <v>0</v>
      </c>
      <c r="AD140">
        <v>3.5051000000000001</v>
      </c>
      <c r="AE140">
        <v>0</v>
      </c>
      <c r="AF140">
        <v>2.94103</v>
      </c>
      <c r="AG140">
        <v>0</v>
      </c>
      <c r="AJ140">
        <f t="shared" si="86"/>
        <v>-1.285E-2</v>
      </c>
      <c r="AK140">
        <f t="shared" si="87"/>
        <v>6.0471389999999996</v>
      </c>
      <c r="AL140">
        <f t="shared" si="88"/>
        <v>1.071707</v>
      </c>
      <c r="AM140">
        <f t="shared" si="89"/>
        <v>8.4394930000000006</v>
      </c>
      <c r="AN140">
        <f t="shared" si="90"/>
        <v>1.905937</v>
      </c>
      <c r="AO140">
        <f t="shared" si="91"/>
        <v>2.4555900000000004</v>
      </c>
      <c r="AP140">
        <f t="shared" si="92"/>
        <v>1.071707</v>
      </c>
      <c r="AQ140">
        <f t="shared" si="93"/>
        <v>3.205657</v>
      </c>
      <c r="AR140">
        <f t="shared" si="144"/>
        <v>-1.285E-2</v>
      </c>
      <c r="AS140">
        <f t="shared" si="145"/>
        <v>-1.285E-2</v>
      </c>
      <c r="AT140">
        <f t="shared" si="146"/>
        <v>6.8978899999999994</v>
      </c>
      <c r="AU140">
        <f t="shared" si="140"/>
        <v>3.4922500000000003</v>
      </c>
      <c r="AV140">
        <f t="shared" si="141"/>
        <v>2.9281800000000002</v>
      </c>
      <c r="AZ140" t="str">
        <f t="shared" si="97"/>
        <v/>
      </c>
      <c r="BA140" t="str">
        <f t="shared" si="98"/>
        <v/>
      </c>
      <c r="BB140" t="str">
        <f t="shared" si="99"/>
        <v/>
      </c>
      <c r="BC140" t="str">
        <f t="shared" si="100"/>
        <v/>
      </c>
      <c r="BD140" t="str">
        <f t="shared" si="101"/>
        <v/>
      </c>
      <c r="BE140" t="str">
        <f t="shared" si="102"/>
        <v/>
      </c>
      <c r="BF140">
        <f t="shared" si="103"/>
        <v>3.205657</v>
      </c>
      <c r="BG140" t="str">
        <f t="shared" si="104"/>
        <v/>
      </c>
      <c r="BJ140" t="str">
        <f t="shared" si="105"/>
        <v/>
      </c>
      <c r="BK140" t="str">
        <f t="shared" si="106"/>
        <v/>
      </c>
      <c r="BL140" t="str">
        <f t="shared" si="107"/>
        <v/>
      </c>
      <c r="BM140" t="str">
        <f t="shared" si="108"/>
        <v/>
      </c>
      <c r="BN140" t="str">
        <f t="shared" si="109"/>
        <v/>
      </c>
      <c r="BO140" t="str">
        <f t="shared" si="110"/>
        <v/>
      </c>
      <c r="BP140">
        <f t="shared" si="111"/>
        <v>10.715909669847271</v>
      </c>
      <c r="BQ140" t="str">
        <f t="shared" si="112"/>
        <v/>
      </c>
      <c r="BT140">
        <f t="shared" si="113"/>
        <v>0</v>
      </c>
      <c r="BU140">
        <f t="shared" si="114"/>
        <v>0</v>
      </c>
      <c r="BV140">
        <f t="shared" si="115"/>
        <v>0</v>
      </c>
      <c r="BW140">
        <f t="shared" si="116"/>
        <v>0</v>
      </c>
      <c r="BX140">
        <f t="shared" si="117"/>
        <v>0</v>
      </c>
      <c r="BY140">
        <f t="shared" si="118"/>
        <v>0</v>
      </c>
      <c r="BZ140">
        <f t="shared" si="119"/>
        <v>6.4032994887942049E-2</v>
      </c>
      <c r="CA140">
        <f t="shared" si="120"/>
        <v>0</v>
      </c>
      <c r="CD140">
        <f t="shared" si="149"/>
        <v>0</v>
      </c>
      <c r="CE140">
        <f t="shared" si="149"/>
        <v>0</v>
      </c>
      <c r="CF140">
        <f t="shared" si="149"/>
        <v>0</v>
      </c>
      <c r="CG140">
        <f t="shared" si="149"/>
        <v>0</v>
      </c>
      <c r="CH140">
        <f t="shared" si="149"/>
        <v>0</v>
      </c>
      <c r="CI140">
        <f t="shared" si="149"/>
        <v>6.4032994887942049E-2</v>
      </c>
      <c r="CJ140">
        <f t="shared" si="149"/>
        <v>6.4032994887942049E-2</v>
      </c>
      <c r="CM140" t="str">
        <f t="shared" si="147"/>
        <v/>
      </c>
      <c r="CN140" t="str">
        <f t="shared" si="147"/>
        <v/>
      </c>
      <c r="CO140" t="str">
        <f t="shared" si="147"/>
        <v/>
      </c>
      <c r="CP140" t="str">
        <f t="shared" si="147"/>
        <v/>
      </c>
      <c r="CQ140" t="str">
        <f t="shared" si="147"/>
        <v/>
      </c>
      <c r="CR140">
        <f t="shared" si="147"/>
        <v>10.715909669847271</v>
      </c>
      <c r="CS140">
        <f t="shared" si="147"/>
        <v>10.715909669847271</v>
      </c>
      <c r="CV140" t="str">
        <f t="shared" si="150"/>
        <v/>
      </c>
      <c r="CW140" t="str">
        <f t="shared" si="150"/>
        <v/>
      </c>
      <c r="CX140" t="str">
        <f t="shared" si="150"/>
        <v/>
      </c>
      <c r="CY140" t="str">
        <f t="shared" si="150"/>
        <v/>
      </c>
      <c r="CZ140" t="str">
        <f t="shared" si="150"/>
        <v/>
      </c>
      <c r="DA140">
        <f t="shared" si="150"/>
        <v>10.715909669847271</v>
      </c>
      <c r="DB140">
        <f t="shared" si="150"/>
        <v>10.715909669847271</v>
      </c>
      <c r="DD140">
        <f t="shared" si="122"/>
        <v>10.715909669847271</v>
      </c>
      <c r="DJ140" t="str">
        <f t="shared" si="123"/>
        <v/>
      </c>
      <c r="DK140" t="str">
        <f t="shared" si="124"/>
        <v/>
      </c>
      <c r="DL140" t="str">
        <f t="shared" si="125"/>
        <v/>
      </c>
      <c r="DM140" t="str">
        <f t="shared" si="126"/>
        <v/>
      </c>
      <c r="DN140" t="str">
        <f t="shared" si="127"/>
        <v/>
      </c>
      <c r="DO140" t="str">
        <f t="shared" si="128"/>
        <v/>
      </c>
      <c r="DP140">
        <f t="shared" si="129"/>
        <v>0.10660763847841023</v>
      </c>
      <c r="DQ140" t="str">
        <f t="shared" si="130"/>
        <v/>
      </c>
      <c r="DR140" t="str">
        <f t="shared" si="131"/>
        <v/>
      </c>
      <c r="DV140" t="str">
        <f t="shared" si="151"/>
        <v/>
      </c>
      <c r="DW140" t="str">
        <f t="shared" si="151"/>
        <v/>
      </c>
      <c r="DX140" t="str">
        <f t="shared" si="151"/>
        <v/>
      </c>
      <c r="DY140" t="str">
        <f t="shared" si="151"/>
        <v/>
      </c>
      <c r="DZ140" t="str">
        <f t="shared" si="151"/>
        <v/>
      </c>
      <c r="EA140">
        <f t="shared" si="151"/>
        <v>0.10660763847841023</v>
      </c>
      <c r="EB140">
        <f t="shared" si="151"/>
        <v>0.10660763847841023</v>
      </c>
      <c r="EF140" t="str">
        <f t="shared" si="152"/>
        <v/>
      </c>
      <c r="EG140" t="str">
        <f t="shared" si="152"/>
        <v/>
      </c>
      <c r="EH140" t="str">
        <f t="shared" si="152"/>
        <v/>
      </c>
      <c r="EI140" t="str">
        <f t="shared" si="152"/>
        <v/>
      </c>
      <c r="EJ140" t="str">
        <f t="shared" si="152"/>
        <v/>
      </c>
      <c r="EK140">
        <f t="shared" si="152"/>
        <v>0.10660763847841023</v>
      </c>
      <c r="EL140">
        <f t="shared" si="152"/>
        <v>0.10660763847841023</v>
      </c>
      <c r="EN140">
        <f t="shared" si="142"/>
        <v>0.10660763847841023</v>
      </c>
      <c r="EP140">
        <f t="shared" si="132"/>
        <v>10.729639857418398</v>
      </c>
      <c r="EQ140">
        <f t="shared" si="133"/>
        <v>10.619344892252315</v>
      </c>
      <c r="ER140">
        <f t="shared" si="134"/>
        <v>10.756461552307991</v>
      </c>
      <c r="ES140">
        <v>0.12879178046803474</v>
      </c>
      <c r="ET140">
        <v>-0.90579604776173717</v>
      </c>
      <c r="EU140">
        <v>0.38038439871203289</v>
      </c>
      <c r="EW140">
        <f t="shared" ca="1" si="148"/>
        <v>-0.9626327774485598</v>
      </c>
      <c r="EX140">
        <f t="shared" ca="1" si="148"/>
        <v>-2.622648922299986E-2</v>
      </c>
      <c r="EY140">
        <f t="shared" ca="1" si="148"/>
        <v>0.23813883348976361</v>
      </c>
      <c r="EZ140">
        <f t="shared" ca="1" si="143"/>
        <v>1</v>
      </c>
      <c r="FA140">
        <f t="shared" ca="1" si="143"/>
        <v>1</v>
      </c>
      <c r="FB140">
        <f t="shared" ca="1" si="143"/>
        <v>2</v>
      </c>
    </row>
    <row r="141" spans="1:158" s="9" customFormat="1">
      <c r="A141" s="9">
        <v>121</v>
      </c>
      <c r="B141" s="9">
        <f t="shared" si="136"/>
        <v>31.4765625</v>
      </c>
      <c r="C141" s="9">
        <f t="shared" si="137"/>
        <v>0.12092937964470721</v>
      </c>
      <c r="D141" s="9">
        <f t="shared" si="138"/>
        <v>10.75225211009715</v>
      </c>
      <c r="E141" s="9">
        <f t="shared" si="139"/>
        <v>0.11466879371089102</v>
      </c>
      <c r="H141" s="9">
        <v>0</v>
      </c>
      <c r="I141" s="29">
        <v>1.2341E-2</v>
      </c>
      <c r="J141" s="10">
        <v>0</v>
      </c>
      <c r="K141" s="29">
        <v>6.0610429999999997</v>
      </c>
      <c r="L141" s="9">
        <v>0</v>
      </c>
      <c r="M141" s="29">
        <v>1.0842160000000001</v>
      </c>
      <c r="N141" s="9">
        <v>0</v>
      </c>
      <c r="O141" s="29">
        <v>8.4540439999999997</v>
      </c>
      <c r="P141" s="9">
        <v>0</v>
      </c>
      <c r="Q141" s="29">
        <v>1.9186749999999999</v>
      </c>
      <c r="R141" s="9">
        <v>0</v>
      </c>
      <c r="S141" s="29">
        <v>2.4673799999999999</v>
      </c>
      <c r="T141" s="9">
        <v>0</v>
      </c>
      <c r="U141" s="29">
        <v>1.0842160000000001</v>
      </c>
      <c r="V141" s="9">
        <v>0</v>
      </c>
      <c r="W141" s="29">
        <v>3.215751</v>
      </c>
      <c r="X141" s="9">
        <v>0</v>
      </c>
      <c r="Y141" s="29">
        <v>0</v>
      </c>
      <c r="Z141" s="9">
        <v>0</v>
      </c>
      <c r="AA141" s="9">
        <v>0</v>
      </c>
      <c r="AB141" s="9">
        <v>6.9102800000000002</v>
      </c>
      <c r="AC141" s="9">
        <v>0</v>
      </c>
      <c r="AD141" s="9">
        <v>3.5031400000000001</v>
      </c>
      <c r="AE141" s="9">
        <v>0</v>
      </c>
      <c r="AF141" s="9">
        <v>2.9319700000000002</v>
      </c>
      <c r="AG141" s="9">
        <v>0</v>
      </c>
      <c r="AJ141" s="9">
        <f t="shared" si="86"/>
        <v>-1.2341E-2</v>
      </c>
      <c r="AK141" s="9">
        <f t="shared" si="87"/>
        <v>6.0487019999999996</v>
      </c>
      <c r="AL141" s="9">
        <f t="shared" si="88"/>
        <v>1.0718750000000001</v>
      </c>
      <c r="AM141" s="9">
        <f t="shared" si="89"/>
        <v>8.4417030000000004</v>
      </c>
      <c r="AN141" s="9">
        <f t="shared" si="90"/>
        <v>1.906334</v>
      </c>
      <c r="AO141" s="9">
        <f t="shared" si="91"/>
        <v>2.4550389999999997</v>
      </c>
      <c r="AP141" s="9">
        <f t="shared" si="92"/>
        <v>1.0718750000000001</v>
      </c>
      <c r="AQ141" s="9">
        <f t="shared" si="93"/>
        <v>3.2034099999999999</v>
      </c>
      <c r="AR141" s="9">
        <f t="shared" si="144"/>
        <v>-1.2341E-2</v>
      </c>
      <c r="AS141" s="9">
        <f t="shared" si="145"/>
        <v>-1.2341E-2</v>
      </c>
      <c r="AT141" s="9">
        <f t="shared" si="146"/>
        <v>6.897939</v>
      </c>
      <c r="AU141" s="9">
        <f t="shared" si="140"/>
        <v>3.490799</v>
      </c>
      <c r="AV141" s="9">
        <f t="shared" si="141"/>
        <v>2.919629</v>
      </c>
      <c r="AZ141" s="9" t="str">
        <f t="shared" si="97"/>
        <v/>
      </c>
      <c r="BA141" s="9" t="str">
        <f t="shared" si="98"/>
        <v/>
      </c>
      <c r="BB141" s="9" t="str">
        <f t="shared" si="99"/>
        <v/>
      </c>
      <c r="BC141" s="9" t="str">
        <f t="shared" si="100"/>
        <v/>
      </c>
      <c r="BD141" s="9" t="str">
        <f t="shared" si="101"/>
        <v/>
      </c>
      <c r="BE141" s="9" t="str">
        <f t="shared" si="102"/>
        <v/>
      </c>
      <c r="BF141" s="9">
        <f t="shared" si="103"/>
        <v>3.2034099999999999</v>
      </c>
      <c r="BG141" s="9" t="str">
        <f t="shared" si="104"/>
        <v/>
      </c>
      <c r="BJ141" s="9" t="str">
        <f t="shared" si="105"/>
        <v/>
      </c>
      <c r="BK141" s="9" t="str">
        <f t="shared" si="106"/>
        <v/>
      </c>
      <c r="BL141" s="9" t="str">
        <f t="shared" si="107"/>
        <v/>
      </c>
      <c r="BM141" s="9" t="str">
        <f t="shared" si="108"/>
        <v/>
      </c>
      <c r="BN141" s="9" t="str">
        <f t="shared" si="109"/>
        <v/>
      </c>
      <c r="BO141" s="9" t="str">
        <f t="shared" si="110"/>
        <v/>
      </c>
      <c r="BP141" s="9">
        <f t="shared" si="111"/>
        <v>10.75225211009715</v>
      </c>
      <c r="BQ141" s="9" t="str">
        <f t="shared" si="112"/>
        <v/>
      </c>
      <c r="BT141" s="9">
        <f t="shared" si="113"/>
        <v>0</v>
      </c>
      <c r="BU141" s="9">
        <f t="shared" si="114"/>
        <v>0</v>
      </c>
      <c r="BV141" s="9">
        <f t="shared" si="115"/>
        <v>0</v>
      </c>
      <c r="BW141" s="9">
        <f t="shared" si="116"/>
        <v>0</v>
      </c>
      <c r="BX141" s="9">
        <f t="shared" si="117"/>
        <v>0</v>
      </c>
      <c r="BY141" s="9">
        <f t="shared" si="118"/>
        <v>0</v>
      </c>
      <c r="BZ141" s="9">
        <f t="shared" si="119"/>
        <v>5.9665150725303734E-2</v>
      </c>
      <c r="CA141" s="9">
        <f t="shared" si="120"/>
        <v>0</v>
      </c>
      <c r="CD141" s="9">
        <f t="shared" si="149"/>
        <v>0</v>
      </c>
      <c r="CE141" s="9">
        <f t="shared" si="149"/>
        <v>0</v>
      </c>
      <c r="CF141" s="9">
        <f t="shared" si="149"/>
        <v>0</v>
      </c>
      <c r="CG141" s="9">
        <f t="shared" si="149"/>
        <v>0</v>
      </c>
      <c r="CH141" s="9">
        <f t="shared" si="149"/>
        <v>0</v>
      </c>
      <c r="CI141" s="9">
        <f t="shared" si="149"/>
        <v>5.9665150725303734E-2</v>
      </c>
      <c r="CJ141" s="9">
        <f t="shared" si="149"/>
        <v>5.9665150725303734E-2</v>
      </c>
      <c r="CM141" s="9" t="str">
        <f t="shared" si="147"/>
        <v/>
      </c>
      <c r="CN141" s="9" t="str">
        <f t="shared" si="147"/>
        <v/>
      </c>
      <c r="CO141" s="9" t="str">
        <f t="shared" si="147"/>
        <v/>
      </c>
      <c r="CP141" s="9" t="str">
        <f t="shared" si="147"/>
        <v/>
      </c>
      <c r="CQ141" s="9" t="str">
        <f t="shared" si="147"/>
        <v/>
      </c>
      <c r="CR141" s="9">
        <f t="shared" si="147"/>
        <v>10.75225211009715</v>
      </c>
      <c r="CS141" s="9">
        <f t="shared" si="147"/>
        <v>10.75225211009715</v>
      </c>
      <c r="CV141" s="9" t="str">
        <f t="shared" si="150"/>
        <v/>
      </c>
      <c r="CW141" s="9" t="str">
        <f t="shared" si="150"/>
        <v/>
      </c>
      <c r="CX141" s="9" t="str">
        <f t="shared" si="150"/>
        <v/>
      </c>
      <c r="CY141" s="9" t="str">
        <f t="shared" si="150"/>
        <v/>
      </c>
      <c r="CZ141" s="9" t="str">
        <f t="shared" si="150"/>
        <v/>
      </c>
      <c r="DA141" s="9">
        <f t="shared" si="150"/>
        <v>10.75225211009715</v>
      </c>
      <c r="DB141" s="9">
        <f t="shared" si="150"/>
        <v>10.75225211009715</v>
      </c>
      <c r="DD141" s="9">
        <f t="shared" si="122"/>
        <v>10.75225211009715</v>
      </c>
      <c r="DJ141" s="9" t="str">
        <f t="shared" si="123"/>
        <v/>
      </c>
      <c r="DK141" s="9" t="str">
        <f t="shared" si="124"/>
        <v/>
      </c>
      <c r="DL141" s="9" t="str">
        <f t="shared" si="125"/>
        <v/>
      </c>
      <c r="DM141" s="9" t="str">
        <f t="shared" si="126"/>
        <v/>
      </c>
      <c r="DN141" s="9" t="str">
        <f t="shared" si="127"/>
        <v/>
      </c>
      <c r="DO141" s="9" t="str">
        <f t="shared" si="128"/>
        <v/>
      </c>
      <c r="DP141" s="9">
        <f t="shared" si="129"/>
        <v>0.11466879371089102</v>
      </c>
      <c r="DQ141" s="9" t="str">
        <f t="shared" si="130"/>
        <v/>
      </c>
      <c r="DR141" s="9" t="str">
        <f t="shared" si="131"/>
        <v/>
      </c>
      <c r="DV141" s="9" t="str">
        <f t="shared" si="151"/>
        <v/>
      </c>
      <c r="DW141" s="9" t="str">
        <f t="shared" si="151"/>
        <v/>
      </c>
      <c r="DX141" s="9" t="str">
        <f t="shared" si="151"/>
        <v/>
      </c>
      <c r="DY141" s="9" t="str">
        <f t="shared" si="151"/>
        <v/>
      </c>
      <c r="DZ141" s="9" t="str">
        <f t="shared" si="151"/>
        <v/>
      </c>
      <c r="EA141" s="9">
        <f t="shared" si="151"/>
        <v>0.11466879371089102</v>
      </c>
      <c r="EB141" s="9">
        <f t="shared" si="151"/>
        <v>0.11466879371089102</v>
      </c>
      <c r="EF141" s="9" t="str">
        <f t="shared" si="152"/>
        <v/>
      </c>
      <c r="EG141" s="9" t="str">
        <f t="shared" si="152"/>
        <v/>
      </c>
      <c r="EH141" s="9" t="str">
        <f t="shared" si="152"/>
        <v/>
      </c>
      <c r="EI141" s="9" t="str">
        <f t="shared" si="152"/>
        <v/>
      </c>
      <c r="EJ141" s="9" t="str">
        <f t="shared" si="152"/>
        <v/>
      </c>
      <c r="EK141" s="9">
        <f t="shared" si="152"/>
        <v>0.11466879371089102</v>
      </c>
      <c r="EL141" s="9">
        <f t="shared" si="152"/>
        <v>0.11466879371089102</v>
      </c>
      <c r="EN141" s="9">
        <f t="shared" si="142"/>
        <v>0.11466879371089102</v>
      </c>
      <c r="EP141" s="9">
        <f t="shared" si="132"/>
        <v>10.652869342345925</v>
      </c>
      <c r="EQ141" s="9">
        <f t="shared" si="133"/>
        <v>10.849298048875559</v>
      </c>
      <c r="ER141" s="9">
        <f t="shared" si="134"/>
        <v>10.72700446102888</v>
      </c>
      <c r="ES141" s="9">
        <v>-0.86669410687090476</v>
      </c>
      <c r="ET141" s="9">
        <v>0.84631516245898764</v>
      </c>
      <c r="EU141" s="9">
        <v>-0.22017890178495758</v>
      </c>
      <c r="EW141" s="9">
        <f t="shared" ca="1" si="148"/>
        <v>0.95131270185582184</v>
      </c>
      <c r="EX141" s="9">
        <f t="shared" ca="1" si="148"/>
        <v>-0.91329266741554027</v>
      </c>
      <c r="EY141" s="9">
        <f t="shared" ca="1" si="148"/>
        <v>-0.76687101655473522</v>
      </c>
      <c r="EZ141" s="9">
        <f t="shared" ca="1" si="143"/>
        <v>2</v>
      </c>
      <c r="FA141" s="9">
        <f t="shared" ca="1" si="143"/>
        <v>1</v>
      </c>
      <c r="FB141" s="9">
        <f t="shared" ca="1" si="143"/>
        <v>1</v>
      </c>
    </row>
    <row r="142" spans="1:158" s="9" customFormat="1">
      <c r="A142" s="9">
        <v>122</v>
      </c>
      <c r="B142" s="9">
        <f t="shared" si="136"/>
        <v>31.6796875</v>
      </c>
      <c r="C142" s="9">
        <f t="shared" si="137"/>
        <v>0.12092937964470721</v>
      </c>
      <c r="D142" s="9">
        <f t="shared" si="138"/>
        <v>10.816226489554813</v>
      </c>
      <c r="E142" s="9">
        <f t="shared" si="139"/>
        <v>0.13063744848017272</v>
      </c>
      <c r="H142" s="9">
        <v>0</v>
      </c>
      <c r="I142" s="29">
        <v>1.2548999999999999E-2</v>
      </c>
      <c r="J142" s="10">
        <v>0</v>
      </c>
      <c r="K142" s="29">
        <v>6.0597269999999996</v>
      </c>
      <c r="L142" s="9">
        <v>0</v>
      </c>
      <c r="M142" s="29">
        <v>1.083833</v>
      </c>
      <c r="N142" s="9">
        <v>0</v>
      </c>
      <c r="O142" s="29">
        <v>8.4525170000000003</v>
      </c>
      <c r="P142" s="9">
        <v>0</v>
      </c>
      <c r="Q142" s="29">
        <v>1.918388</v>
      </c>
      <c r="R142" s="9">
        <v>0</v>
      </c>
      <c r="S142" s="29">
        <v>2.4662199999999999</v>
      </c>
      <c r="T142" s="9">
        <v>0</v>
      </c>
      <c r="U142" s="29">
        <v>1.083833</v>
      </c>
      <c r="V142" s="9">
        <v>0</v>
      </c>
      <c r="W142" s="29">
        <v>3.2123729999999999</v>
      </c>
      <c r="X142" s="9">
        <v>0</v>
      </c>
      <c r="Y142" s="29">
        <v>0</v>
      </c>
      <c r="Z142" s="9">
        <v>0</v>
      </c>
      <c r="AA142" s="9">
        <v>0</v>
      </c>
      <c r="AB142" s="9">
        <v>6.9094300000000004</v>
      </c>
      <c r="AC142" s="9">
        <v>0</v>
      </c>
      <c r="AD142" s="9">
        <v>3.5027599999999999</v>
      </c>
      <c r="AE142" s="9">
        <v>0</v>
      </c>
      <c r="AF142" s="9">
        <v>2.9330099999999999</v>
      </c>
      <c r="AG142" s="9">
        <v>0</v>
      </c>
      <c r="AJ142" s="9">
        <f t="shared" si="86"/>
        <v>-1.2548999999999999E-2</v>
      </c>
      <c r="AK142" s="9">
        <f t="shared" si="87"/>
        <v>6.0471779999999997</v>
      </c>
      <c r="AL142" s="9">
        <f t="shared" si="88"/>
        <v>1.0712840000000001</v>
      </c>
      <c r="AM142" s="9">
        <f t="shared" si="89"/>
        <v>8.4399680000000004</v>
      </c>
      <c r="AN142" s="9">
        <f t="shared" si="90"/>
        <v>1.9058390000000001</v>
      </c>
      <c r="AO142" s="9">
        <f t="shared" si="91"/>
        <v>2.4536709999999999</v>
      </c>
      <c r="AP142" s="9">
        <f t="shared" si="92"/>
        <v>1.0712840000000001</v>
      </c>
      <c r="AQ142" s="9">
        <f t="shared" si="93"/>
        <v>3.199824</v>
      </c>
      <c r="AR142" s="9">
        <f t="shared" si="144"/>
        <v>-1.2548999999999999E-2</v>
      </c>
      <c r="AS142" s="9">
        <f t="shared" si="145"/>
        <v>-1.2548999999999999E-2</v>
      </c>
      <c r="AT142" s="9">
        <f t="shared" si="146"/>
        <v>6.8968810000000005</v>
      </c>
      <c r="AU142" s="9">
        <f t="shared" si="140"/>
        <v>3.490211</v>
      </c>
      <c r="AV142" s="9">
        <f t="shared" si="141"/>
        <v>2.920461</v>
      </c>
      <c r="AZ142" s="9" t="str">
        <f t="shared" si="97"/>
        <v/>
      </c>
      <c r="BA142" s="9" t="str">
        <f t="shared" si="98"/>
        <v/>
      </c>
      <c r="BB142" s="9" t="str">
        <f t="shared" si="99"/>
        <v/>
      </c>
      <c r="BC142" s="9" t="str">
        <f t="shared" si="100"/>
        <v/>
      </c>
      <c r="BD142" s="9" t="str">
        <f t="shared" si="101"/>
        <v/>
      </c>
      <c r="BE142" s="9" t="str">
        <f t="shared" si="102"/>
        <v/>
      </c>
      <c r="BF142" s="9">
        <f t="shared" si="103"/>
        <v>3.199824</v>
      </c>
      <c r="BG142" s="9" t="str">
        <f t="shared" si="104"/>
        <v/>
      </c>
      <c r="BJ142" s="9" t="str">
        <f t="shared" si="105"/>
        <v/>
      </c>
      <c r="BK142" s="9" t="str">
        <f t="shared" si="106"/>
        <v/>
      </c>
      <c r="BL142" s="9" t="str">
        <f t="shared" si="107"/>
        <v/>
      </c>
      <c r="BM142" s="9" t="str">
        <f t="shared" si="108"/>
        <v/>
      </c>
      <c r="BN142" s="9" t="str">
        <f t="shared" si="109"/>
        <v/>
      </c>
      <c r="BO142" s="9" t="str">
        <f t="shared" si="110"/>
        <v/>
      </c>
      <c r="BP142" s="9">
        <f t="shared" si="111"/>
        <v>10.816226489554813</v>
      </c>
      <c r="BQ142" s="9" t="str">
        <f t="shared" si="112"/>
        <v/>
      </c>
      <c r="BT142" s="9">
        <f t="shared" si="113"/>
        <v>0</v>
      </c>
      <c r="BU142" s="9">
        <f t="shared" si="114"/>
        <v>0</v>
      </c>
      <c r="BV142" s="9">
        <f t="shared" si="115"/>
        <v>0</v>
      </c>
      <c r="BW142" s="9">
        <f t="shared" si="116"/>
        <v>0</v>
      </c>
      <c r="BX142" s="9">
        <f t="shared" si="117"/>
        <v>0</v>
      </c>
      <c r="BY142" s="9">
        <f t="shared" si="118"/>
        <v>0</v>
      </c>
      <c r="BZ142" s="9">
        <f t="shared" si="119"/>
        <v>5.2565704153760655E-2</v>
      </c>
      <c r="CA142" s="9">
        <f t="shared" si="120"/>
        <v>0</v>
      </c>
      <c r="CD142" s="9">
        <f t="shared" si="149"/>
        <v>0</v>
      </c>
      <c r="CE142" s="9">
        <f t="shared" si="149"/>
        <v>0</v>
      </c>
      <c r="CF142" s="9">
        <f t="shared" si="149"/>
        <v>0</v>
      </c>
      <c r="CG142" s="9">
        <f t="shared" si="149"/>
        <v>0</v>
      </c>
      <c r="CH142" s="9">
        <f t="shared" si="149"/>
        <v>0</v>
      </c>
      <c r="CI142" s="9">
        <f t="shared" si="149"/>
        <v>5.2565704153760655E-2</v>
      </c>
      <c r="CJ142" s="9">
        <f t="shared" si="149"/>
        <v>5.2565704153760655E-2</v>
      </c>
      <c r="CM142" s="9" t="str">
        <f t="shared" si="147"/>
        <v/>
      </c>
      <c r="CN142" s="9" t="str">
        <f t="shared" si="147"/>
        <v/>
      </c>
      <c r="CO142" s="9" t="str">
        <f t="shared" si="147"/>
        <v/>
      </c>
      <c r="CP142" s="9" t="str">
        <f t="shared" si="147"/>
        <v/>
      </c>
      <c r="CQ142" s="9" t="str">
        <f t="shared" si="147"/>
        <v/>
      </c>
      <c r="CR142" s="9">
        <f t="shared" si="147"/>
        <v>10.816226489554813</v>
      </c>
      <c r="CS142" s="9">
        <f t="shared" si="147"/>
        <v>10.816226489554813</v>
      </c>
      <c r="CV142" s="9" t="str">
        <f t="shared" si="150"/>
        <v/>
      </c>
      <c r="CW142" s="9" t="str">
        <f t="shared" si="150"/>
        <v/>
      </c>
      <c r="CX142" s="9" t="str">
        <f t="shared" si="150"/>
        <v/>
      </c>
      <c r="CY142" s="9" t="str">
        <f t="shared" si="150"/>
        <v/>
      </c>
      <c r="CZ142" s="9" t="str">
        <f t="shared" si="150"/>
        <v/>
      </c>
      <c r="DA142" s="9">
        <f t="shared" si="150"/>
        <v>10.816226489554813</v>
      </c>
      <c r="DB142" s="9">
        <f t="shared" si="150"/>
        <v>10.816226489554813</v>
      </c>
      <c r="DD142" s="9">
        <f t="shared" si="122"/>
        <v>10.816226489554813</v>
      </c>
      <c r="DJ142" s="9" t="str">
        <f t="shared" si="123"/>
        <v/>
      </c>
      <c r="DK142" s="9" t="str">
        <f t="shared" si="124"/>
        <v/>
      </c>
      <c r="DL142" s="9" t="str">
        <f t="shared" si="125"/>
        <v/>
      </c>
      <c r="DM142" s="9" t="str">
        <f t="shared" si="126"/>
        <v/>
      </c>
      <c r="DN142" s="9" t="str">
        <f t="shared" si="127"/>
        <v/>
      </c>
      <c r="DO142" s="9" t="str">
        <f t="shared" si="128"/>
        <v/>
      </c>
      <c r="DP142" s="9">
        <f t="shared" si="129"/>
        <v>0.13063744848017272</v>
      </c>
      <c r="DQ142" s="9" t="str">
        <f t="shared" si="130"/>
        <v/>
      </c>
      <c r="DR142" s="9" t="str">
        <f t="shared" si="131"/>
        <v/>
      </c>
      <c r="DV142" s="9" t="str">
        <f t="shared" si="151"/>
        <v/>
      </c>
      <c r="DW142" s="9" t="str">
        <f t="shared" si="151"/>
        <v/>
      </c>
      <c r="DX142" s="9" t="str">
        <f t="shared" si="151"/>
        <v/>
      </c>
      <c r="DY142" s="9" t="str">
        <f t="shared" si="151"/>
        <v/>
      </c>
      <c r="DZ142" s="9" t="str">
        <f t="shared" si="151"/>
        <v/>
      </c>
      <c r="EA142" s="9">
        <f t="shared" si="151"/>
        <v>0.13063744848017272</v>
      </c>
      <c r="EB142" s="9">
        <f t="shared" si="151"/>
        <v>0.13063744848017272</v>
      </c>
      <c r="EF142" s="9" t="str">
        <f t="shared" si="152"/>
        <v/>
      </c>
      <c r="EG142" s="9" t="str">
        <f t="shared" si="152"/>
        <v/>
      </c>
      <c r="EH142" s="9" t="str">
        <f t="shared" si="152"/>
        <v/>
      </c>
      <c r="EI142" s="9" t="str">
        <f t="shared" si="152"/>
        <v/>
      </c>
      <c r="EJ142" s="9" t="str">
        <f t="shared" si="152"/>
        <v/>
      </c>
      <c r="EK142" s="9">
        <f t="shared" si="152"/>
        <v>0.13063744848017272</v>
      </c>
      <c r="EL142" s="9">
        <f t="shared" si="152"/>
        <v>0.13063744848017272</v>
      </c>
      <c r="EN142" s="9">
        <f t="shared" si="142"/>
        <v>0.13063744848017272</v>
      </c>
      <c r="EP142" s="9">
        <f t="shared" si="132"/>
        <v>10.884878761852036</v>
      </c>
      <c r="EQ142" s="9">
        <f t="shared" si="133"/>
        <v>10.696078568479779</v>
      </c>
      <c r="ER142" s="9">
        <f t="shared" si="134"/>
        <v>10.928435694110801</v>
      </c>
      <c r="ES142" s="9">
        <v>0.5255175533196591</v>
      </c>
      <c r="ET142" s="9">
        <v>-0.91970504991353919</v>
      </c>
      <c r="EU142" s="9">
        <v>0.85893597786410525</v>
      </c>
      <c r="EW142" s="9">
        <f t="shared" ca="1" si="148"/>
        <v>-0.28275850093791222</v>
      </c>
      <c r="EX142" s="9">
        <f t="shared" ca="1" si="148"/>
        <v>-0.50546355810946186</v>
      </c>
      <c r="EY142" s="9">
        <f t="shared" ca="1" si="148"/>
        <v>0.38105804052206105</v>
      </c>
      <c r="EZ142" s="9">
        <f t="shared" ca="1" si="143"/>
        <v>1</v>
      </c>
      <c r="FA142" s="9">
        <f t="shared" ca="1" si="143"/>
        <v>1</v>
      </c>
      <c r="FB142" s="9">
        <f t="shared" ca="1" si="143"/>
        <v>2</v>
      </c>
    </row>
    <row r="143" spans="1:158" s="9" customFormat="1">
      <c r="A143" s="9">
        <v>123</v>
      </c>
      <c r="B143" s="9">
        <f t="shared" si="136"/>
        <v>31.8828125</v>
      </c>
      <c r="C143" s="9">
        <f t="shared" si="137"/>
        <v>0.12092937964470721</v>
      </c>
      <c r="D143" s="9">
        <f t="shared" si="138"/>
        <v>10.877068937771277</v>
      </c>
      <c r="E143" s="9">
        <f t="shared" si="139"/>
        <v>0.14820331137024936</v>
      </c>
      <c r="H143" s="9">
        <v>0</v>
      </c>
      <c r="I143" s="29">
        <v>1.2406E-2</v>
      </c>
      <c r="J143" s="10">
        <v>0</v>
      </c>
      <c r="K143" s="29">
        <v>6.0583349999999996</v>
      </c>
      <c r="L143" s="9">
        <v>0</v>
      </c>
      <c r="M143" s="29">
        <v>1.0834029999999999</v>
      </c>
      <c r="N143" s="9">
        <v>0</v>
      </c>
      <c r="O143" s="29">
        <v>8.4505739999999996</v>
      </c>
      <c r="P143" s="9">
        <v>0</v>
      </c>
      <c r="Q143" s="29">
        <v>1.9177679999999999</v>
      </c>
      <c r="R143" s="9">
        <v>0</v>
      </c>
      <c r="S143" s="29">
        <v>2.46658</v>
      </c>
      <c r="T143" s="9">
        <v>0</v>
      </c>
      <c r="U143" s="29">
        <v>1.0834029999999999</v>
      </c>
      <c r="V143" s="9">
        <v>0</v>
      </c>
      <c r="W143" s="29">
        <v>3.2092200000000002</v>
      </c>
      <c r="X143" s="9">
        <v>0</v>
      </c>
      <c r="Y143" s="29">
        <v>0</v>
      </c>
      <c r="Z143" s="9">
        <v>0</v>
      </c>
      <c r="AA143" s="9">
        <v>0</v>
      </c>
      <c r="AB143" s="9">
        <v>6.9084700000000003</v>
      </c>
      <c r="AC143" s="9">
        <v>0</v>
      </c>
      <c r="AD143" s="9">
        <v>3.5018600000000002</v>
      </c>
      <c r="AE143" s="9">
        <v>0</v>
      </c>
      <c r="AF143" s="9">
        <v>2.93336</v>
      </c>
      <c r="AG143" s="9">
        <v>0</v>
      </c>
      <c r="AJ143" s="9">
        <f t="shared" si="86"/>
        <v>-1.2406E-2</v>
      </c>
      <c r="AK143" s="9">
        <f t="shared" si="87"/>
        <v>6.0459289999999992</v>
      </c>
      <c r="AL143" s="9">
        <f t="shared" si="88"/>
        <v>1.070997</v>
      </c>
      <c r="AM143" s="9">
        <f t="shared" si="89"/>
        <v>8.4381679999999992</v>
      </c>
      <c r="AN143" s="9">
        <f t="shared" si="90"/>
        <v>1.905362</v>
      </c>
      <c r="AO143" s="9">
        <f t="shared" si="91"/>
        <v>2.4541740000000001</v>
      </c>
      <c r="AP143" s="9">
        <f t="shared" si="92"/>
        <v>1.070997</v>
      </c>
      <c r="AQ143" s="9">
        <f t="shared" si="93"/>
        <v>3.1968140000000003</v>
      </c>
      <c r="AR143" s="9">
        <f t="shared" si="144"/>
        <v>-1.2406E-2</v>
      </c>
      <c r="AS143" s="9">
        <f t="shared" si="145"/>
        <v>-1.2406E-2</v>
      </c>
      <c r="AT143" s="9">
        <f t="shared" si="146"/>
        <v>6.896064</v>
      </c>
      <c r="AU143" s="9">
        <f t="shared" si="140"/>
        <v>3.4894540000000003</v>
      </c>
      <c r="AV143" s="9">
        <f t="shared" si="141"/>
        <v>2.9209540000000001</v>
      </c>
      <c r="AZ143" s="9" t="str">
        <f t="shared" si="97"/>
        <v/>
      </c>
      <c r="BA143" s="9" t="str">
        <f t="shared" si="98"/>
        <v/>
      </c>
      <c r="BB143" s="9" t="str">
        <f t="shared" si="99"/>
        <v/>
      </c>
      <c r="BC143" s="9" t="str">
        <f t="shared" si="100"/>
        <v/>
      </c>
      <c r="BD143" s="9" t="str">
        <f t="shared" si="101"/>
        <v/>
      </c>
      <c r="BE143" s="9" t="str">
        <f t="shared" si="102"/>
        <v/>
      </c>
      <c r="BF143" s="9">
        <f t="shared" si="103"/>
        <v>3.1968140000000003</v>
      </c>
      <c r="BG143" s="9" t="str">
        <f t="shared" si="104"/>
        <v/>
      </c>
      <c r="BJ143" s="9" t="str">
        <f t="shared" si="105"/>
        <v/>
      </c>
      <c r="BK143" s="9" t="str">
        <f t="shared" si="106"/>
        <v/>
      </c>
      <c r="BL143" s="9" t="str">
        <f t="shared" si="107"/>
        <v/>
      </c>
      <c r="BM143" s="9" t="str">
        <f t="shared" si="108"/>
        <v/>
      </c>
      <c r="BN143" s="9" t="str">
        <f t="shared" si="109"/>
        <v/>
      </c>
      <c r="BO143" s="9" t="str">
        <f t="shared" si="110"/>
        <v/>
      </c>
      <c r="BP143" s="9">
        <f t="shared" si="111"/>
        <v>10.877068937771277</v>
      </c>
      <c r="BQ143" s="9" t="str">
        <f t="shared" si="112"/>
        <v/>
      </c>
      <c r="BT143" s="9">
        <f t="shared" si="113"/>
        <v>0</v>
      </c>
      <c r="BU143" s="9">
        <f t="shared" si="114"/>
        <v>0</v>
      </c>
      <c r="BV143" s="9">
        <f t="shared" si="115"/>
        <v>0</v>
      </c>
      <c r="BW143" s="9">
        <f t="shared" si="116"/>
        <v>0</v>
      </c>
      <c r="BX143" s="9">
        <f t="shared" si="117"/>
        <v>0</v>
      </c>
      <c r="BY143" s="9">
        <f t="shared" si="118"/>
        <v>0</v>
      </c>
      <c r="BZ143" s="9">
        <f t="shared" si="119"/>
        <v>4.6484369936771339E-2</v>
      </c>
      <c r="CA143" s="9">
        <f t="shared" si="120"/>
        <v>0</v>
      </c>
      <c r="CD143" s="9">
        <f t="shared" si="149"/>
        <v>0</v>
      </c>
      <c r="CE143" s="9">
        <f t="shared" si="149"/>
        <v>0</v>
      </c>
      <c r="CF143" s="9">
        <f t="shared" si="149"/>
        <v>0</v>
      </c>
      <c r="CG143" s="9">
        <f t="shared" si="149"/>
        <v>0</v>
      </c>
      <c r="CH143" s="9">
        <f t="shared" si="149"/>
        <v>0</v>
      </c>
      <c r="CI143" s="9">
        <f t="shared" si="149"/>
        <v>4.6484369936771339E-2</v>
      </c>
      <c r="CJ143" s="9">
        <f t="shared" si="149"/>
        <v>4.6484369936771339E-2</v>
      </c>
      <c r="CM143" s="9" t="str">
        <f t="shared" si="147"/>
        <v/>
      </c>
      <c r="CN143" s="9" t="str">
        <f t="shared" si="147"/>
        <v/>
      </c>
      <c r="CO143" s="9" t="str">
        <f t="shared" si="147"/>
        <v/>
      </c>
      <c r="CP143" s="9" t="str">
        <f t="shared" si="147"/>
        <v/>
      </c>
      <c r="CQ143" s="9" t="str">
        <f t="shared" si="147"/>
        <v/>
      </c>
      <c r="CR143" s="9">
        <f t="shared" si="147"/>
        <v>10.877068937771277</v>
      </c>
      <c r="CS143" s="9">
        <f t="shared" si="147"/>
        <v>10.877068937771277</v>
      </c>
      <c r="CV143" s="9" t="str">
        <f t="shared" si="150"/>
        <v/>
      </c>
      <c r="CW143" s="9" t="str">
        <f t="shared" si="150"/>
        <v/>
      </c>
      <c r="CX143" s="9" t="str">
        <f t="shared" si="150"/>
        <v/>
      </c>
      <c r="CY143" s="9" t="str">
        <f t="shared" si="150"/>
        <v/>
      </c>
      <c r="CZ143" s="9" t="str">
        <f t="shared" si="150"/>
        <v/>
      </c>
      <c r="DA143" s="9">
        <f t="shared" si="150"/>
        <v>10.877068937771277</v>
      </c>
      <c r="DB143" s="9">
        <f t="shared" si="150"/>
        <v>10.877068937771277</v>
      </c>
      <c r="DD143" s="9">
        <f t="shared" si="122"/>
        <v>10.877068937771277</v>
      </c>
      <c r="DJ143" s="9" t="str">
        <f t="shared" si="123"/>
        <v/>
      </c>
      <c r="DK143" s="9" t="str">
        <f t="shared" si="124"/>
        <v/>
      </c>
      <c r="DL143" s="9" t="str">
        <f t="shared" si="125"/>
        <v/>
      </c>
      <c r="DM143" s="9" t="str">
        <f t="shared" si="126"/>
        <v/>
      </c>
      <c r="DN143" s="9" t="str">
        <f t="shared" si="127"/>
        <v/>
      </c>
      <c r="DO143" s="9" t="str">
        <f t="shared" si="128"/>
        <v/>
      </c>
      <c r="DP143" s="9">
        <f t="shared" si="129"/>
        <v>0.14820331137024936</v>
      </c>
      <c r="DQ143" s="9" t="str">
        <f t="shared" si="130"/>
        <v/>
      </c>
      <c r="DR143" s="9" t="str">
        <f t="shared" si="131"/>
        <v/>
      </c>
      <c r="DV143" s="9" t="str">
        <f t="shared" si="151"/>
        <v/>
      </c>
      <c r="DW143" s="9" t="str">
        <f t="shared" si="151"/>
        <v/>
      </c>
      <c r="DX143" s="9" t="str">
        <f t="shared" si="151"/>
        <v/>
      </c>
      <c r="DY143" s="9" t="str">
        <f t="shared" si="151"/>
        <v/>
      </c>
      <c r="DZ143" s="9" t="str">
        <f t="shared" si="151"/>
        <v/>
      </c>
      <c r="EA143" s="9">
        <f t="shared" si="151"/>
        <v>0.14820331137024936</v>
      </c>
      <c r="EB143" s="9">
        <f t="shared" si="151"/>
        <v>0.14820331137024936</v>
      </c>
      <c r="EF143" s="9" t="str">
        <f t="shared" si="152"/>
        <v/>
      </c>
      <c r="EG143" s="9" t="str">
        <f t="shared" si="152"/>
        <v/>
      </c>
      <c r="EH143" s="9" t="str">
        <f t="shared" si="152"/>
        <v/>
      </c>
      <c r="EI143" s="9" t="str">
        <f t="shared" si="152"/>
        <v/>
      </c>
      <c r="EJ143" s="9" t="str">
        <f t="shared" si="152"/>
        <v/>
      </c>
      <c r="EK143" s="9">
        <f t="shared" si="152"/>
        <v>0.14820331137024936</v>
      </c>
      <c r="EL143" s="9">
        <f t="shared" si="152"/>
        <v>0.14820331137024936</v>
      </c>
      <c r="EN143" s="9">
        <f t="shared" si="142"/>
        <v>0.14820331137024936</v>
      </c>
      <c r="EP143" s="9">
        <f t="shared" si="132"/>
        <v>10.995219737429707</v>
      </c>
      <c r="EQ143" s="9">
        <f t="shared" si="133"/>
        <v>10.970393469909137</v>
      </c>
      <c r="ER143" s="9">
        <f t="shared" si="134"/>
        <v>10.882977885953984</v>
      </c>
      <c r="ES143" s="9">
        <v>0.79722105104156615</v>
      </c>
      <c r="ET143" s="9">
        <v>0.62970611975538782</v>
      </c>
      <c r="EU143" s="9">
        <v>3.9870554362618105E-2</v>
      </c>
      <c r="EW143" s="9">
        <f t="shared" ca="1" si="148"/>
        <v>-0.83060019630824322</v>
      </c>
      <c r="EX143" s="9">
        <f t="shared" ca="1" si="148"/>
        <v>0.679928885211871</v>
      </c>
      <c r="EY143" s="9">
        <f t="shared" ca="1" si="148"/>
        <v>-0.9389091575388131</v>
      </c>
      <c r="EZ143" s="9">
        <f t="shared" ca="1" si="143"/>
        <v>1</v>
      </c>
      <c r="FA143" s="9">
        <f t="shared" ca="1" si="143"/>
        <v>2</v>
      </c>
      <c r="FB143" s="9">
        <f t="shared" ca="1" si="143"/>
        <v>1</v>
      </c>
    </row>
    <row r="144" spans="1:158" s="9" customFormat="1">
      <c r="A144" s="9">
        <v>124</v>
      </c>
      <c r="B144" s="9">
        <f t="shared" si="136"/>
        <v>32.0859375</v>
      </c>
      <c r="C144" s="9">
        <f t="shared" si="137"/>
        <v>0.12092937964470721</v>
      </c>
      <c r="D144" s="9">
        <f t="shared" si="138"/>
        <v>10.868432752161231</v>
      </c>
      <c r="E144" s="9">
        <f t="shared" si="139"/>
        <v>0.14555588348974272</v>
      </c>
      <c r="H144" s="11">
        <v>0</v>
      </c>
      <c r="I144" s="29">
        <v>1.0368E-2</v>
      </c>
      <c r="J144" s="10">
        <v>0</v>
      </c>
      <c r="K144" s="29">
        <v>6.0601479999999999</v>
      </c>
      <c r="L144" s="9">
        <v>0</v>
      </c>
      <c r="M144" s="29">
        <v>1.082603</v>
      </c>
      <c r="N144" s="9">
        <v>0</v>
      </c>
      <c r="O144" s="29">
        <v>8.4536269999999991</v>
      </c>
      <c r="P144" s="9">
        <v>0</v>
      </c>
      <c r="Q144" s="29">
        <v>1.917546</v>
      </c>
      <c r="R144" s="9">
        <v>0</v>
      </c>
      <c r="S144" s="29">
        <v>2.46665</v>
      </c>
      <c r="T144" s="9">
        <v>0</v>
      </c>
      <c r="U144" s="29">
        <v>1.082603</v>
      </c>
      <c r="V144" s="9">
        <v>0</v>
      </c>
      <c r="W144" s="29">
        <v>3.2075870000000002</v>
      </c>
      <c r="X144" s="9">
        <v>0</v>
      </c>
      <c r="Y144" s="29">
        <v>0</v>
      </c>
      <c r="Z144" s="9">
        <v>0</v>
      </c>
      <c r="AA144" s="9">
        <v>0</v>
      </c>
      <c r="AB144" s="9">
        <v>6.9509699999999999</v>
      </c>
      <c r="AC144" s="9">
        <v>0</v>
      </c>
      <c r="AD144" s="9">
        <v>3.5196299999999998</v>
      </c>
      <c r="AE144" s="9">
        <v>0</v>
      </c>
      <c r="AF144" s="9">
        <v>2.94354</v>
      </c>
      <c r="AG144" s="9">
        <v>0</v>
      </c>
      <c r="AJ144" s="9">
        <f t="shared" si="86"/>
        <v>-1.0368E-2</v>
      </c>
      <c r="AK144" s="9">
        <f t="shared" si="87"/>
        <v>6.0497800000000002</v>
      </c>
      <c r="AL144" s="9">
        <f t="shared" si="88"/>
        <v>1.072235</v>
      </c>
      <c r="AM144" s="9">
        <f t="shared" si="89"/>
        <v>8.4432589999999994</v>
      </c>
      <c r="AN144" s="9">
        <f t="shared" si="90"/>
        <v>1.907178</v>
      </c>
      <c r="AO144" s="9">
        <f t="shared" si="91"/>
        <v>2.4562819999999999</v>
      </c>
      <c r="AP144" s="9">
        <f t="shared" si="92"/>
        <v>1.072235</v>
      </c>
      <c r="AQ144" s="9">
        <f t="shared" si="93"/>
        <v>3.197219</v>
      </c>
      <c r="AR144" s="9">
        <f t="shared" si="144"/>
        <v>-1.0368E-2</v>
      </c>
      <c r="AS144" s="9">
        <f t="shared" si="145"/>
        <v>-1.0368E-2</v>
      </c>
      <c r="AT144" s="9">
        <f t="shared" si="146"/>
        <v>6.9406020000000002</v>
      </c>
      <c r="AU144" s="9">
        <f t="shared" si="140"/>
        <v>3.5092619999999997</v>
      </c>
      <c r="AV144" s="9">
        <f t="shared" si="141"/>
        <v>2.9331719999999999</v>
      </c>
      <c r="AZ144" s="9" t="str">
        <f t="shared" si="97"/>
        <v/>
      </c>
      <c r="BA144" s="9" t="str">
        <f t="shared" si="98"/>
        <v/>
      </c>
      <c r="BB144" s="9" t="str">
        <f t="shared" si="99"/>
        <v/>
      </c>
      <c r="BC144" s="9" t="str">
        <f t="shared" si="100"/>
        <v/>
      </c>
      <c r="BD144" s="9" t="str">
        <f t="shared" si="101"/>
        <v/>
      </c>
      <c r="BE144" s="9" t="str">
        <f t="shared" si="102"/>
        <v/>
      </c>
      <c r="BF144" s="9">
        <f t="shared" si="103"/>
        <v>3.197219</v>
      </c>
      <c r="BG144" s="9" t="str">
        <f t="shared" si="104"/>
        <v/>
      </c>
      <c r="BJ144" s="9" t="str">
        <f t="shared" si="105"/>
        <v/>
      </c>
      <c r="BK144" s="9" t="str">
        <f t="shared" si="106"/>
        <v/>
      </c>
      <c r="BL144" s="9" t="str">
        <f t="shared" si="107"/>
        <v/>
      </c>
      <c r="BM144" s="9" t="str">
        <f t="shared" si="108"/>
        <v/>
      </c>
      <c r="BN144" s="9" t="str">
        <f t="shared" si="109"/>
        <v/>
      </c>
      <c r="BO144" s="9" t="str">
        <f t="shared" si="110"/>
        <v/>
      </c>
      <c r="BP144" s="9">
        <f t="shared" si="111"/>
        <v>10.868432752161231</v>
      </c>
      <c r="BQ144" s="9" t="str">
        <f t="shared" si="112"/>
        <v/>
      </c>
      <c r="BT144" s="9">
        <f t="shared" si="113"/>
        <v>0</v>
      </c>
      <c r="BU144" s="9">
        <f t="shared" si="114"/>
        <v>0</v>
      </c>
      <c r="BV144" s="9">
        <f t="shared" si="115"/>
        <v>0</v>
      </c>
      <c r="BW144" s="9">
        <f t="shared" si="116"/>
        <v>0</v>
      </c>
      <c r="BX144" s="9">
        <f t="shared" si="117"/>
        <v>0</v>
      </c>
      <c r="BY144" s="9">
        <f t="shared" si="118"/>
        <v>0</v>
      </c>
      <c r="BZ144" s="9">
        <f t="shared" si="119"/>
        <v>4.7309117961367164E-2</v>
      </c>
      <c r="CA144" s="9">
        <f t="shared" si="120"/>
        <v>0</v>
      </c>
      <c r="CD144" s="9">
        <f t="shared" si="149"/>
        <v>0</v>
      </c>
      <c r="CE144" s="9">
        <f t="shared" si="149"/>
        <v>0</v>
      </c>
      <c r="CF144" s="9">
        <f t="shared" si="149"/>
        <v>0</v>
      </c>
      <c r="CG144" s="9">
        <f t="shared" si="149"/>
        <v>0</v>
      </c>
      <c r="CH144" s="9">
        <f t="shared" si="149"/>
        <v>0</v>
      </c>
      <c r="CI144" s="9">
        <f t="shared" si="149"/>
        <v>4.7309117961367164E-2</v>
      </c>
      <c r="CJ144" s="9">
        <f t="shared" si="149"/>
        <v>4.7309117961367164E-2</v>
      </c>
      <c r="CM144" s="9" t="str">
        <f t="shared" si="147"/>
        <v/>
      </c>
      <c r="CN144" s="9" t="str">
        <f t="shared" si="147"/>
        <v/>
      </c>
      <c r="CO144" s="9" t="str">
        <f t="shared" si="147"/>
        <v/>
      </c>
      <c r="CP144" s="9" t="str">
        <f t="shared" si="147"/>
        <v/>
      </c>
      <c r="CQ144" s="9" t="str">
        <f t="shared" si="147"/>
        <v/>
      </c>
      <c r="CR144" s="9">
        <f t="shared" si="147"/>
        <v>10.868432752161231</v>
      </c>
      <c r="CS144" s="9">
        <f t="shared" si="147"/>
        <v>10.868432752161231</v>
      </c>
      <c r="CV144" s="9" t="str">
        <f t="shared" si="150"/>
        <v/>
      </c>
      <c r="CW144" s="9" t="str">
        <f t="shared" si="150"/>
        <v/>
      </c>
      <c r="CX144" s="9" t="str">
        <f t="shared" si="150"/>
        <v/>
      </c>
      <c r="CY144" s="9" t="str">
        <f t="shared" si="150"/>
        <v/>
      </c>
      <c r="CZ144" s="9" t="str">
        <f t="shared" si="150"/>
        <v/>
      </c>
      <c r="DA144" s="9">
        <f t="shared" si="150"/>
        <v>10.868432752161231</v>
      </c>
      <c r="DB144" s="9">
        <f t="shared" si="150"/>
        <v>10.868432752161231</v>
      </c>
      <c r="DD144" s="9">
        <f t="shared" si="122"/>
        <v>10.868432752161231</v>
      </c>
      <c r="DJ144" s="9" t="str">
        <f t="shared" si="123"/>
        <v/>
      </c>
      <c r="DK144" s="9" t="str">
        <f t="shared" si="124"/>
        <v/>
      </c>
      <c r="DL144" s="9" t="str">
        <f t="shared" si="125"/>
        <v/>
      </c>
      <c r="DM144" s="9" t="str">
        <f t="shared" si="126"/>
        <v/>
      </c>
      <c r="DN144" s="9" t="str">
        <f t="shared" si="127"/>
        <v/>
      </c>
      <c r="DO144" s="9" t="str">
        <f t="shared" si="128"/>
        <v/>
      </c>
      <c r="DP144" s="9">
        <f t="shared" si="129"/>
        <v>0.14555588348974272</v>
      </c>
      <c r="DQ144" s="9" t="str">
        <f t="shared" si="130"/>
        <v/>
      </c>
      <c r="DR144" s="9" t="str">
        <f t="shared" si="131"/>
        <v/>
      </c>
      <c r="DV144" s="9" t="str">
        <f t="shared" si="151"/>
        <v/>
      </c>
      <c r="DW144" s="9" t="str">
        <f t="shared" si="151"/>
        <v/>
      </c>
      <c r="DX144" s="9" t="str">
        <f t="shared" si="151"/>
        <v/>
      </c>
      <c r="DY144" s="9" t="str">
        <f t="shared" si="151"/>
        <v/>
      </c>
      <c r="DZ144" s="9" t="str">
        <f t="shared" si="151"/>
        <v/>
      </c>
      <c r="EA144" s="9">
        <f t="shared" si="151"/>
        <v>0.14555588348974272</v>
      </c>
      <c r="EB144" s="9">
        <f t="shared" si="151"/>
        <v>0.14555588348974272</v>
      </c>
      <c r="EF144" s="9" t="str">
        <f t="shared" si="152"/>
        <v/>
      </c>
      <c r="EG144" s="9" t="str">
        <f t="shared" si="152"/>
        <v/>
      </c>
      <c r="EH144" s="9" t="str">
        <f t="shared" si="152"/>
        <v/>
      </c>
      <c r="EI144" s="9" t="str">
        <f t="shared" si="152"/>
        <v/>
      </c>
      <c r="EJ144" s="9" t="str">
        <f t="shared" si="152"/>
        <v/>
      </c>
      <c r="EK144" s="9">
        <f t="shared" si="152"/>
        <v>0.14555588348974272</v>
      </c>
      <c r="EL144" s="9">
        <f t="shared" si="152"/>
        <v>0.14555588348974272</v>
      </c>
      <c r="EN144" s="9">
        <f t="shared" si="142"/>
        <v>0.14555588348974272</v>
      </c>
      <c r="EP144" s="9">
        <f t="shared" si="132"/>
        <v>10.949099390644275</v>
      </c>
      <c r="EQ144" s="9">
        <f t="shared" si="133"/>
        <v>10.879842223531606</v>
      </c>
      <c r="ER144" s="9">
        <f t="shared" si="134"/>
        <v>10.866740603603187</v>
      </c>
      <c r="ES144" s="9">
        <v>0.55419703105802942</v>
      </c>
      <c r="ET144" s="9">
        <v>7.8385504569300823E-2</v>
      </c>
      <c r="EU144" s="9">
        <v>-1.1625421916823586E-2</v>
      </c>
      <c r="EW144" s="9">
        <f t="shared" ca="1" si="148"/>
        <v>-0.67403982606562873</v>
      </c>
      <c r="EX144" s="9">
        <f t="shared" ca="1" si="148"/>
        <v>-0.17145265721616432</v>
      </c>
      <c r="EY144" s="9">
        <f t="shared" ca="1" si="148"/>
        <v>-0.37296702756498645</v>
      </c>
      <c r="EZ144" s="9">
        <f t="shared" ca="1" si="143"/>
        <v>1</v>
      </c>
      <c r="FA144" s="9">
        <f t="shared" ca="1" si="143"/>
        <v>1</v>
      </c>
      <c r="FB144" s="9">
        <f t="shared" ca="1" si="143"/>
        <v>1</v>
      </c>
    </row>
    <row r="145" spans="1:158" s="9" customFormat="1">
      <c r="A145" s="9">
        <v>125</v>
      </c>
      <c r="B145" s="9">
        <f t="shared" si="136"/>
        <v>32.2890625</v>
      </c>
      <c r="C145" s="9">
        <f t="shared" si="137"/>
        <v>0.12092937964470721</v>
      </c>
      <c r="D145" s="9">
        <f t="shared" si="138"/>
        <v>3.4932921621077959</v>
      </c>
      <c r="E145" s="9">
        <f t="shared" si="139"/>
        <v>7.9140446040632501E-2</v>
      </c>
      <c r="H145" s="11">
        <v>0</v>
      </c>
      <c r="I145" s="29">
        <v>0.18747</v>
      </c>
      <c r="J145" s="10">
        <v>0</v>
      </c>
      <c r="K145" s="29">
        <v>6.4633760000000002</v>
      </c>
      <c r="L145" s="9">
        <v>0</v>
      </c>
      <c r="M145" s="29">
        <v>1.5071140000000001</v>
      </c>
      <c r="N145" s="9">
        <v>0</v>
      </c>
      <c r="O145" s="29">
        <v>8.5695709999999998</v>
      </c>
      <c r="P145" s="9">
        <v>0</v>
      </c>
      <c r="Q145" s="29">
        <v>2.0989</v>
      </c>
      <c r="R145" s="9">
        <v>0</v>
      </c>
      <c r="S145" s="29">
        <v>0</v>
      </c>
      <c r="T145" s="9">
        <v>0</v>
      </c>
      <c r="U145" s="29">
        <v>1.5071140000000001</v>
      </c>
      <c r="V145" s="9">
        <v>0</v>
      </c>
      <c r="W145" s="29">
        <v>3.2329530000000002</v>
      </c>
      <c r="X145" s="9">
        <v>0</v>
      </c>
      <c r="Y145" s="29">
        <v>0</v>
      </c>
      <c r="Z145" s="9">
        <v>0</v>
      </c>
      <c r="AA145" s="9">
        <v>0</v>
      </c>
      <c r="AB145" s="9">
        <v>6.9163699999999997</v>
      </c>
      <c r="AC145" s="9">
        <v>0</v>
      </c>
      <c r="AD145" s="9">
        <v>3.5049199999999998</v>
      </c>
      <c r="AE145" s="9">
        <v>0</v>
      </c>
      <c r="AF145" s="9">
        <v>3.1986500000000002</v>
      </c>
      <c r="AG145" s="9">
        <v>0</v>
      </c>
      <c r="AJ145" s="9">
        <f t="shared" si="86"/>
        <v>-0.18747</v>
      </c>
      <c r="AK145" s="9">
        <f t="shared" si="87"/>
        <v>6.275906</v>
      </c>
      <c r="AL145" s="9">
        <f t="shared" si="88"/>
        <v>1.319644</v>
      </c>
      <c r="AM145" s="9">
        <f t="shared" si="89"/>
        <v>8.3821010000000005</v>
      </c>
      <c r="AN145" s="9">
        <f t="shared" si="90"/>
        <v>1.91143</v>
      </c>
      <c r="AO145" s="9">
        <f t="shared" si="91"/>
        <v>-0.18747</v>
      </c>
      <c r="AP145" s="9">
        <f t="shared" si="92"/>
        <v>1.319644</v>
      </c>
      <c r="AQ145" s="9">
        <f t="shared" si="93"/>
        <v>3.0454830000000004</v>
      </c>
      <c r="AR145" s="9">
        <f t="shared" si="144"/>
        <v>-0.18747</v>
      </c>
      <c r="AS145" s="9">
        <f t="shared" si="145"/>
        <v>-0.18747</v>
      </c>
      <c r="AT145" s="9">
        <f t="shared" si="146"/>
        <v>6.7288999999999994</v>
      </c>
      <c r="AU145" s="9">
        <f t="shared" si="140"/>
        <v>3.31745</v>
      </c>
      <c r="AV145" s="9">
        <f t="shared" si="141"/>
        <v>3.0111800000000004</v>
      </c>
      <c r="AZ145" s="9">
        <f t="shared" si="97"/>
        <v>6.275906</v>
      </c>
      <c r="BA145" s="9">
        <f t="shared" si="98"/>
        <v>1.319644</v>
      </c>
      <c r="BB145" s="9">
        <f t="shared" si="99"/>
        <v>8.3821010000000005</v>
      </c>
      <c r="BC145" s="9">
        <f t="shared" si="100"/>
        <v>1.91143</v>
      </c>
      <c r="BD145" s="9" t="str">
        <f t="shared" si="101"/>
        <v/>
      </c>
      <c r="BE145" s="9" t="str">
        <f t="shared" si="102"/>
        <v/>
      </c>
      <c r="BF145" s="9" t="str">
        <f t="shared" si="103"/>
        <v/>
      </c>
      <c r="BG145" s="9" t="str">
        <f t="shared" si="104"/>
        <v/>
      </c>
      <c r="BJ145" s="9">
        <f t="shared" si="105"/>
        <v>0.42776777180226755</v>
      </c>
      <c r="BK145" s="9">
        <f t="shared" si="106"/>
        <v>2.9645870574573272</v>
      </c>
      <c r="BL145" s="9">
        <f t="shared" si="107"/>
        <v>3.9189105515430258</v>
      </c>
      <c r="BM145" s="9">
        <f t="shared" si="108"/>
        <v>6.1401431938504558</v>
      </c>
      <c r="BN145" s="9" t="str">
        <f t="shared" si="109"/>
        <v/>
      </c>
      <c r="BO145" s="9" t="str">
        <f t="shared" si="110"/>
        <v/>
      </c>
      <c r="BP145" s="9" t="str">
        <f t="shared" si="111"/>
        <v/>
      </c>
      <c r="BQ145" s="9" t="str">
        <f t="shared" si="112"/>
        <v/>
      </c>
      <c r="BT145" s="9">
        <f t="shared" si="113"/>
        <v>7.1403337990033233E-2</v>
      </c>
      <c r="BU145" s="9">
        <f t="shared" si="114"/>
        <v>7.2565594308206152E-2</v>
      </c>
      <c r="BV145" s="9">
        <f t="shared" si="115"/>
        <v>9.0141312229607098E-2</v>
      </c>
      <c r="BW145" s="9">
        <f t="shared" si="116"/>
        <v>1.2119469308017541E-2</v>
      </c>
      <c r="BX145" s="9">
        <f t="shared" si="117"/>
        <v>0</v>
      </c>
      <c r="BY145" s="9">
        <f t="shared" si="118"/>
        <v>0</v>
      </c>
      <c r="BZ145" s="9">
        <f t="shared" si="119"/>
        <v>0</v>
      </c>
      <c r="CA145" s="9">
        <f t="shared" si="120"/>
        <v>0</v>
      </c>
      <c r="CD145" s="9">
        <f t="shared" si="149"/>
        <v>0.14396893229823937</v>
      </c>
      <c r="CE145" s="9">
        <f t="shared" si="149"/>
        <v>0.16270690653781325</v>
      </c>
      <c r="CF145" s="9">
        <f t="shared" si="149"/>
        <v>0.10226078153762463</v>
      </c>
      <c r="CG145" s="9">
        <f t="shared" si="149"/>
        <v>1.2119469308017541E-2</v>
      </c>
      <c r="CH145" s="9">
        <f t="shared" si="149"/>
        <v>0</v>
      </c>
      <c r="CI145" s="9">
        <f t="shared" si="149"/>
        <v>0</v>
      </c>
      <c r="CJ145" s="9">
        <f t="shared" si="149"/>
        <v>0</v>
      </c>
      <c r="CM145" s="9">
        <f t="shared" si="147"/>
        <v>1.7064172427501716</v>
      </c>
      <c r="CN145" s="9">
        <f t="shared" si="147"/>
        <v>3.4932921621077959</v>
      </c>
      <c r="CO145" s="9">
        <f t="shared" si="147"/>
        <v>4.1821606502576243</v>
      </c>
      <c r="CP145" s="9">
        <f t="shared" si="147"/>
        <v>6.1401431938504558</v>
      </c>
      <c r="CQ145" s="9" t="str">
        <f t="shared" si="147"/>
        <v/>
      </c>
      <c r="CR145" s="9" t="str">
        <f t="shared" si="147"/>
        <v/>
      </c>
      <c r="CS145" s="9" t="str">
        <f t="shared" si="147"/>
        <v/>
      </c>
      <c r="CV145" s="9" t="str">
        <f t="shared" si="150"/>
        <v/>
      </c>
      <c r="CW145" s="9">
        <f t="shared" si="150"/>
        <v>3.4932921621077959</v>
      </c>
      <c r="CX145" s="9" t="str">
        <f t="shared" si="150"/>
        <v/>
      </c>
      <c r="CY145" s="9" t="str">
        <f t="shared" si="150"/>
        <v/>
      </c>
      <c r="CZ145" s="9" t="str">
        <f t="shared" si="150"/>
        <v/>
      </c>
      <c r="DA145" s="9" t="str">
        <f t="shared" si="150"/>
        <v/>
      </c>
      <c r="DB145" s="9" t="str">
        <f t="shared" si="150"/>
        <v/>
      </c>
      <c r="DD145" s="9">
        <f t="shared" si="122"/>
        <v>3.4932921621077959</v>
      </c>
      <c r="DJ145" s="9">
        <f t="shared" si="123"/>
        <v>9.3447974578747303E-2</v>
      </c>
      <c r="DK145" s="9">
        <f t="shared" si="124"/>
        <v>9.0914399955008968E-2</v>
      </c>
      <c r="DL145" s="9">
        <f t="shared" si="125"/>
        <v>6.966217307098814E-2</v>
      </c>
      <c r="DM145" s="9">
        <f t="shared" si="126"/>
        <v>0.5746739879198931</v>
      </c>
      <c r="DN145" s="9" t="str">
        <f t="shared" si="127"/>
        <v/>
      </c>
      <c r="DO145" s="9" t="str">
        <f t="shared" si="128"/>
        <v/>
      </c>
      <c r="DP145" s="9" t="str">
        <f t="shared" si="129"/>
        <v/>
      </c>
      <c r="DQ145" s="9" t="str">
        <f t="shared" si="130"/>
        <v/>
      </c>
      <c r="DR145" s="9" t="str">
        <f t="shared" si="131"/>
        <v/>
      </c>
      <c r="DV145" s="9">
        <f t="shared" si="151"/>
        <v>9.2170960535780694E-2</v>
      </c>
      <c r="DW145" s="9">
        <f t="shared" si="151"/>
        <v>7.9140446040632501E-2</v>
      </c>
      <c r="DX145" s="9">
        <f t="shared" si="151"/>
        <v>0.12951381021103528</v>
      </c>
      <c r="DY145" s="9">
        <f t="shared" si="151"/>
        <v>0.5746739879198931</v>
      </c>
      <c r="DZ145" s="9" t="str">
        <f t="shared" si="151"/>
        <v/>
      </c>
      <c r="EA145" s="9" t="str">
        <f t="shared" si="151"/>
        <v/>
      </c>
      <c r="EB145" s="9" t="str">
        <f t="shared" si="151"/>
        <v/>
      </c>
      <c r="EF145" s="9" t="str">
        <f t="shared" si="152"/>
        <v/>
      </c>
      <c r="EG145" s="9">
        <f t="shared" si="152"/>
        <v>7.9140446040632501E-2</v>
      </c>
      <c r="EH145" s="9" t="str">
        <f t="shared" si="152"/>
        <v/>
      </c>
      <c r="EI145" s="9" t="str">
        <f t="shared" si="152"/>
        <v/>
      </c>
      <c r="EJ145" s="9" t="str">
        <f t="shared" si="152"/>
        <v/>
      </c>
      <c r="EK145" s="9" t="str">
        <f t="shared" si="152"/>
        <v/>
      </c>
      <c r="EL145" s="9" t="str">
        <f t="shared" si="152"/>
        <v/>
      </c>
      <c r="EN145" s="9">
        <f t="shared" si="142"/>
        <v>7.9140446040632501E-2</v>
      </c>
      <c r="EP145" s="9">
        <f t="shared" si="132"/>
        <v>3.5524768420251331</v>
      </c>
      <c r="EQ145" s="9">
        <f t="shared" si="133"/>
        <v>3.4569124451077702</v>
      </c>
      <c r="ER145" s="9">
        <f t="shared" si="134"/>
        <v>3.443115016234068</v>
      </c>
      <c r="ES145" s="9">
        <v>0.74784364858078178</v>
      </c>
      <c r="ET145" s="9">
        <v>-0.45968551884768993</v>
      </c>
      <c r="EU145" s="9">
        <v>-0.63402657407270335</v>
      </c>
      <c r="EW145" s="9">
        <f t="shared" ca="1" si="148"/>
        <v>0.14313165639026115</v>
      </c>
      <c r="EX145" s="9">
        <f t="shared" ca="1" si="148"/>
        <v>-0.88585851430510187</v>
      </c>
      <c r="EY145" s="9">
        <f t="shared" ca="1" si="148"/>
        <v>0.4377290651020701</v>
      </c>
      <c r="EZ145" s="9">
        <f t="shared" ca="1" si="143"/>
        <v>2</v>
      </c>
      <c r="FA145" s="9">
        <f t="shared" ca="1" si="143"/>
        <v>1</v>
      </c>
      <c r="FB145" s="9">
        <f t="shared" ca="1" si="143"/>
        <v>2</v>
      </c>
    </row>
    <row r="146" spans="1:158" s="9" customFormat="1">
      <c r="A146" s="9">
        <v>126</v>
      </c>
      <c r="B146" s="9">
        <f t="shared" si="136"/>
        <v>32.4921875</v>
      </c>
      <c r="C146" s="9">
        <f t="shared" si="137"/>
        <v>0.12092937964470721</v>
      </c>
      <c r="D146" s="9">
        <f t="shared" si="138"/>
        <v>2.5574870464144519</v>
      </c>
      <c r="E146" s="9">
        <f t="shared" si="139"/>
        <v>5.9718546772254369E-2</v>
      </c>
      <c r="H146" s="11">
        <v>0</v>
      </c>
      <c r="I146" s="29">
        <v>-1.1932E-2</v>
      </c>
      <c r="J146" s="10">
        <v>0</v>
      </c>
      <c r="K146" s="29">
        <v>5.8307149999999996</v>
      </c>
      <c r="L146" s="9">
        <v>0</v>
      </c>
      <c r="M146" s="29">
        <v>1.407197</v>
      </c>
      <c r="N146" s="9">
        <v>0</v>
      </c>
      <c r="O146" s="29">
        <v>8.3075039999999998</v>
      </c>
      <c r="P146" s="9">
        <v>0</v>
      </c>
      <c r="Q146" s="29">
        <v>2.0004949999999999</v>
      </c>
      <c r="R146" s="9">
        <v>0</v>
      </c>
      <c r="S146" s="29">
        <v>0</v>
      </c>
      <c r="T146" s="9">
        <v>0</v>
      </c>
      <c r="U146" s="29">
        <v>1.407197</v>
      </c>
      <c r="V146" s="9">
        <v>0</v>
      </c>
      <c r="W146" s="29">
        <v>3.2676069999999999</v>
      </c>
      <c r="X146" s="9">
        <v>0</v>
      </c>
      <c r="Y146" s="29">
        <v>0</v>
      </c>
      <c r="Z146" s="9">
        <v>0</v>
      </c>
      <c r="AA146" s="9">
        <v>0</v>
      </c>
      <c r="AB146" s="9">
        <v>6.91378</v>
      </c>
      <c r="AC146" s="9">
        <v>0</v>
      </c>
      <c r="AD146" s="9">
        <v>3.5028299999999999</v>
      </c>
      <c r="AE146" s="9">
        <v>0</v>
      </c>
      <c r="AF146" s="9">
        <v>3.1954199999999999</v>
      </c>
      <c r="AG146" s="9">
        <v>0</v>
      </c>
      <c r="AJ146" s="9">
        <f t="shared" si="86"/>
        <v>1.1932E-2</v>
      </c>
      <c r="AK146" s="9">
        <f t="shared" si="87"/>
        <v>5.8426469999999995</v>
      </c>
      <c r="AL146" s="9">
        <f t="shared" si="88"/>
        <v>1.4191290000000001</v>
      </c>
      <c r="AM146" s="9">
        <f t="shared" si="89"/>
        <v>8.3194359999999996</v>
      </c>
      <c r="AN146" s="9">
        <f t="shared" si="90"/>
        <v>2.0124269999999997</v>
      </c>
      <c r="AO146" s="9">
        <f t="shared" si="91"/>
        <v>1.1932E-2</v>
      </c>
      <c r="AP146" s="9">
        <f t="shared" si="92"/>
        <v>1.4191290000000001</v>
      </c>
      <c r="AQ146" s="9">
        <f t="shared" si="93"/>
        <v>3.2795389999999998</v>
      </c>
      <c r="AR146" s="9">
        <f t="shared" si="144"/>
        <v>1.1932E-2</v>
      </c>
      <c r="AS146" s="9">
        <f t="shared" si="145"/>
        <v>1.1932E-2</v>
      </c>
      <c r="AT146" s="9">
        <f t="shared" si="146"/>
        <v>6.9257119999999999</v>
      </c>
      <c r="AU146" s="9">
        <f t="shared" si="140"/>
        <v>3.5147619999999997</v>
      </c>
      <c r="AV146" s="9">
        <f t="shared" si="141"/>
        <v>3.2073519999999998</v>
      </c>
      <c r="AZ146" s="9" t="str">
        <f t="shared" si="97"/>
        <v/>
      </c>
      <c r="BA146" s="9">
        <f t="shared" si="98"/>
        <v>1.4191290000000001</v>
      </c>
      <c r="BB146" s="9">
        <f t="shared" si="99"/>
        <v>8.3194359999999996</v>
      </c>
      <c r="BC146" s="9">
        <f t="shared" si="100"/>
        <v>2.0124269999999997</v>
      </c>
      <c r="BD146" s="9" t="str">
        <f t="shared" si="101"/>
        <v/>
      </c>
      <c r="BE146" s="9" t="str">
        <f t="shared" si="102"/>
        <v/>
      </c>
      <c r="BF146" s="9">
        <f t="shared" si="103"/>
        <v>3.2795389999999998</v>
      </c>
      <c r="BG146" s="9" t="str">
        <f t="shared" si="104"/>
        <v/>
      </c>
      <c r="BJ146" s="9" t="str">
        <f t="shared" si="105"/>
        <v/>
      </c>
      <c r="BK146" s="9">
        <f t="shared" si="106"/>
        <v>2.0843392005674204</v>
      </c>
      <c r="BL146" s="9">
        <f t="shared" si="107"/>
        <v>3.264727016159291</v>
      </c>
      <c r="BM146" s="9">
        <f t="shared" si="108"/>
        <v>4.4620884312146494</v>
      </c>
      <c r="BN146" s="9" t="str">
        <f t="shared" si="109"/>
        <v/>
      </c>
      <c r="BO146" s="9" t="str">
        <f t="shared" si="110"/>
        <v/>
      </c>
      <c r="BP146" s="9">
        <f t="shared" si="111"/>
        <v>10.074028394502427</v>
      </c>
      <c r="BQ146" s="9" t="str">
        <f t="shared" si="112"/>
        <v/>
      </c>
      <c r="BT146" s="9">
        <f t="shared" si="113"/>
        <v>0</v>
      </c>
      <c r="BU146" s="9">
        <f t="shared" si="114"/>
        <v>0.12638014511556983</v>
      </c>
      <c r="BV146" s="9">
        <f t="shared" si="115"/>
        <v>8.4549086558047257E-2</v>
      </c>
      <c r="BW146" s="9">
        <f t="shared" si="116"/>
        <v>9.7708607048706375E-2</v>
      </c>
      <c r="BX146" s="9">
        <f t="shared" si="117"/>
        <v>0</v>
      </c>
      <c r="BY146" s="9">
        <f t="shared" si="118"/>
        <v>0</v>
      </c>
      <c r="BZ146" s="9">
        <f t="shared" si="119"/>
        <v>0.17302052077931007</v>
      </c>
      <c r="CA146" s="9">
        <f t="shared" si="120"/>
        <v>0</v>
      </c>
      <c r="CD146" s="9">
        <f t="shared" si="149"/>
        <v>0.12638014511556983</v>
      </c>
      <c r="CE146" s="9">
        <f t="shared" si="149"/>
        <v>0.2109292316736171</v>
      </c>
      <c r="CF146" s="9">
        <f t="shared" si="149"/>
        <v>0.18225769360675365</v>
      </c>
      <c r="CG146" s="9">
        <f t="shared" si="149"/>
        <v>9.7708607048706375E-2</v>
      </c>
      <c r="CH146" s="9">
        <f t="shared" si="149"/>
        <v>0</v>
      </c>
      <c r="CI146" s="9">
        <f t="shared" si="149"/>
        <v>0.17302052077931007</v>
      </c>
      <c r="CJ146" s="9">
        <f t="shared" si="149"/>
        <v>0.17302052077931007</v>
      </c>
      <c r="CM146" s="9">
        <f t="shared" si="147"/>
        <v>2.0843392005674204</v>
      </c>
      <c r="CN146" s="9">
        <f t="shared" si="147"/>
        <v>2.5574870464144519</v>
      </c>
      <c r="CO146" s="9">
        <f t="shared" si="147"/>
        <v>3.9066341624845085</v>
      </c>
      <c r="CP146" s="9">
        <f t="shared" si="147"/>
        <v>4.4620884312146494</v>
      </c>
      <c r="CQ146" s="9" t="str">
        <f t="shared" si="147"/>
        <v/>
      </c>
      <c r="CR146" s="9">
        <f t="shared" si="147"/>
        <v>10.074028394502427</v>
      </c>
      <c r="CS146" s="9">
        <f t="shared" si="147"/>
        <v>10.074028394502427</v>
      </c>
      <c r="CV146" s="9" t="str">
        <f t="shared" si="150"/>
        <v/>
      </c>
      <c r="CW146" s="9">
        <f t="shared" si="150"/>
        <v>2.5574870464144519</v>
      </c>
      <c r="CX146" s="9" t="str">
        <f t="shared" si="150"/>
        <v/>
      </c>
      <c r="CY146" s="9" t="str">
        <f t="shared" si="150"/>
        <v/>
      </c>
      <c r="CZ146" s="9" t="str">
        <f t="shared" si="150"/>
        <v/>
      </c>
      <c r="DA146" s="9" t="str">
        <f t="shared" si="150"/>
        <v/>
      </c>
      <c r="DB146" s="9" t="str">
        <f t="shared" si="150"/>
        <v/>
      </c>
      <c r="DD146" s="9">
        <f t="shared" si="122"/>
        <v>2.5574870464144519</v>
      </c>
      <c r="DJ146" s="9" t="str">
        <f t="shared" si="123"/>
        <v/>
      </c>
      <c r="DK146" s="9">
        <f t="shared" si="124"/>
        <v>4.9597103138724112E-2</v>
      </c>
      <c r="DL146" s="9">
        <f t="shared" si="125"/>
        <v>7.4847622286351306E-2</v>
      </c>
      <c r="DM146" s="9">
        <f t="shared" si="126"/>
        <v>6.3732016757147181E-2</v>
      </c>
      <c r="DN146" s="9" t="str">
        <f t="shared" si="127"/>
        <v/>
      </c>
      <c r="DO146" s="9" t="str">
        <f t="shared" si="128"/>
        <v/>
      </c>
      <c r="DP146" s="9">
        <f t="shared" si="129"/>
        <v>3.7625851561466167E-2</v>
      </c>
      <c r="DQ146" s="9" t="str">
        <f t="shared" si="130"/>
        <v/>
      </c>
      <c r="DR146" s="9" t="str">
        <f t="shared" si="131"/>
        <v/>
      </c>
      <c r="DV146" s="9">
        <f t="shared" si="151"/>
        <v>4.9597103138724112E-2</v>
      </c>
      <c r="DW146" s="9">
        <f t="shared" si="151"/>
        <v>5.9718546772254369E-2</v>
      </c>
      <c r="DX146" s="9">
        <f t="shared" si="151"/>
        <v>6.8888530457257791E-2</v>
      </c>
      <c r="DY146" s="9">
        <f t="shared" si="151"/>
        <v>6.3732016757147181E-2</v>
      </c>
      <c r="DZ146" s="9" t="str">
        <f t="shared" si="151"/>
        <v/>
      </c>
      <c r="EA146" s="9">
        <f t="shared" si="151"/>
        <v>3.7625851561466167E-2</v>
      </c>
      <c r="EB146" s="9">
        <f t="shared" si="151"/>
        <v>3.7625851561466167E-2</v>
      </c>
      <c r="EF146" s="9" t="str">
        <f t="shared" si="152"/>
        <v/>
      </c>
      <c r="EG146" s="9">
        <f t="shared" si="152"/>
        <v>5.9718546772254369E-2</v>
      </c>
      <c r="EH146" s="9" t="str">
        <f t="shared" si="152"/>
        <v/>
      </c>
      <c r="EI146" s="9" t="str">
        <f t="shared" si="152"/>
        <v/>
      </c>
      <c r="EJ146" s="9" t="str">
        <f t="shared" si="152"/>
        <v/>
      </c>
      <c r="EK146" s="9" t="str">
        <f t="shared" si="152"/>
        <v/>
      </c>
      <c r="EL146" s="9" t="str">
        <f t="shared" si="152"/>
        <v/>
      </c>
      <c r="EN146" s="9">
        <f t="shared" si="142"/>
        <v>5.9718546772254369E-2</v>
      </c>
      <c r="EP146" s="9">
        <f t="shared" si="132"/>
        <v>2.5060653029900588</v>
      </c>
      <c r="EQ146" s="9">
        <f t="shared" si="133"/>
        <v>2.5446867718704143</v>
      </c>
      <c r="ER146" s="9">
        <f t="shared" si="134"/>
        <v>2.5487620254073851</v>
      </c>
      <c r="ES146" s="9">
        <v>-0.86106823095508067</v>
      </c>
      <c r="ET146" s="9">
        <v>-0.21434336962105582</v>
      </c>
      <c r="EU146" s="9">
        <v>-0.14610236649496866</v>
      </c>
      <c r="EW146" s="9">
        <f t="shared" ca="1" si="148"/>
        <v>5.0574593481914509E-2</v>
      </c>
      <c r="EX146" s="9">
        <f t="shared" ca="1" si="148"/>
        <v>-0.5585087563062946</v>
      </c>
      <c r="EY146" s="9">
        <f t="shared" ca="1" si="148"/>
        <v>-0.52280237148765296</v>
      </c>
      <c r="EZ146" s="9">
        <f t="shared" ca="1" si="143"/>
        <v>2</v>
      </c>
      <c r="FA146" s="9">
        <f t="shared" ca="1" si="143"/>
        <v>1</v>
      </c>
      <c r="FB146" s="9">
        <f t="shared" ca="1" si="143"/>
        <v>1</v>
      </c>
    </row>
    <row r="147" spans="1:158" s="9" customFormat="1">
      <c r="A147" s="9">
        <v>127</v>
      </c>
      <c r="B147" s="9">
        <f t="shared" si="136"/>
        <v>32.6953125</v>
      </c>
      <c r="C147" s="9">
        <f t="shared" si="137"/>
        <v>0.12092937964470721</v>
      </c>
      <c r="D147" s="9">
        <f t="shared" si="138"/>
        <v>2.3792833649238396</v>
      </c>
      <c r="E147" s="9">
        <f t="shared" si="139"/>
        <v>6.8326343820233892E-2</v>
      </c>
      <c r="H147" s="9">
        <v>0</v>
      </c>
      <c r="I147" s="29">
        <v>-0.191523</v>
      </c>
      <c r="J147" s="10">
        <v>0</v>
      </c>
      <c r="K147" s="29">
        <v>5.8308400000000002</v>
      </c>
      <c r="L147" s="9">
        <v>0</v>
      </c>
      <c r="M147" s="29">
        <v>1.22777</v>
      </c>
      <c r="N147" s="9">
        <v>0</v>
      </c>
      <c r="O147" s="29">
        <v>8.1079939999999997</v>
      </c>
      <c r="P147" s="9">
        <v>0</v>
      </c>
      <c r="Q147" s="29">
        <v>2.0351569999999999</v>
      </c>
      <c r="R147" s="9">
        <v>0</v>
      </c>
      <c r="S147" s="29">
        <v>0</v>
      </c>
      <c r="T147" s="9">
        <v>0</v>
      </c>
      <c r="U147" s="29">
        <v>1.22777</v>
      </c>
      <c r="V147" s="9">
        <v>0</v>
      </c>
      <c r="W147" s="29">
        <v>3.2504469999999999</v>
      </c>
      <c r="X147" s="9">
        <v>0</v>
      </c>
      <c r="Y147" s="29">
        <v>0</v>
      </c>
      <c r="Z147" s="9">
        <v>0</v>
      </c>
      <c r="AA147" s="9">
        <v>0</v>
      </c>
      <c r="AB147" s="9">
        <v>6.3532500000000001</v>
      </c>
      <c r="AC147" s="9">
        <v>0</v>
      </c>
      <c r="AD147" s="9">
        <v>3.3806400000000001</v>
      </c>
      <c r="AE147" s="9">
        <v>0</v>
      </c>
      <c r="AF147" s="9">
        <v>2.9706199999999998</v>
      </c>
      <c r="AG147" s="9">
        <v>0</v>
      </c>
      <c r="AJ147" s="9">
        <f t="shared" si="86"/>
        <v>0.191523</v>
      </c>
      <c r="AK147" s="9">
        <f t="shared" si="87"/>
        <v>6.0223630000000004</v>
      </c>
      <c r="AL147" s="9">
        <f t="shared" si="88"/>
        <v>1.4192930000000001</v>
      </c>
      <c r="AM147" s="9">
        <f t="shared" si="89"/>
        <v>8.2995169999999998</v>
      </c>
      <c r="AN147" s="9">
        <f t="shared" si="90"/>
        <v>2.22668</v>
      </c>
      <c r="AO147" s="9">
        <f t="shared" si="91"/>
        <v>0.191523</v>
      </c>
      <c r="AP147" s="9">
        <f t="shared" si="92"/>
        <v>1.4192930000000001</v>
      </c>
      <c r="AQ147" s="9">
        <f t="shared" si="93"/>
        <v>3.44197</v>
      </c>
      <c r="AR147" s="9">
        <f t="shared" si="144"/>
        <v>0.191523</v>
      </c>
      <c r="AS147" s="9">
        <f t="shared" si="145"/>
        <v>0.191523</v>
      </c>
      <c r="AT147" s="9">
        <f t="shared" si="146"/>
        <v>6.5447730000000002</v>
      </c>
      <c r="AU147" s="9">
        <f t="shared" si="140"/>
        <v>3.5721630000000002</v>
      </c>
      <c r="AV147" s="9">
        <f t="shared" si="141"/>
        <v>3.1621429999999999</v>
      </c>
      <c r="AZ147" s="9" t="str">
        <f t="shared" si="97"/>
        <v/>
      </c>
      <c r="BA147" s="9">
        <f t="shared" si="98"/>
        <v>1.4192930000000001</v>
      </c>
      <c r="BB147" s="9">
        <f t="shared" si="99"/>
        <v>8.2995169999999998</v>
      </c>
      <c r="BC147" s="9" t="str">
        <f t="shared" si="100"/>
        <v/>
      </c>
      <c r="BD147" s="9" t="str">
        <f t="shared" si="101"/>
        <v/>
      </c>
      <c r="BE147" s="9" t="str">
        <f t="shared" si="102"/>
        <v/>
      </c>
      <c r="BF147" s="9">
        <f t="shared" si="103"/>
        <v>3.44197</v>
      </c>
      <c r="BG147" s="9" t="str">
        <f t="shared" si="104"/>
        <v/>
      </c>
      <c r="BJ147" s="9" t="str">
        <f t="shared" si="105"/>
        <v/>
      </c>
      <c r="BK147" s="9">
        <f t="shared" si="106"/>
        <v>2.0830411393954655</v>
      </c>
      <c r="BL147" s="9">
        <f t="shared" si="107"/>
        <v>2.9920153230957878</v>
      </c>
      <c r="BM147" s="9" t="str">
        <f t="shared" si="108"/>
        <v/>
      </c>
      <c r="BN147" s="9" t="str">
        <f t="shared" si="109"/>
        <v/>
      </c>
      <c r="BO147" s="9" t="str">
        <f t="shared" si="110"/>
        <v/>
      </c>
      <c r="BP147" s="9">
        <f t="shared" si="111"/>
        <v>9.2658159759233456</v>
      </c>
      <c r="BQ147" s="9" t="str">
        <f t="shared" si="112"/>
        <v/>
      </c>
      <c r="BT147" s="9">
        <f t="shared" si="113"/>
        <v>0</v>
      </c>
      <c r="BU147" s="9">
        <f t="shared" si="114"/>
        <v>0.1263043198104844</v>
      </c>
      <c r="BV147" s="9">
        <f t="shared" si="115"/>
        <v>6.1065319501427552E-2</v>
      </c>
      <c r="BW147" s="9">
        <f t="shared" si="116"/>
        <v>0</v>
      </c>
      <c r="BX147" s="9">
        <f t="shared" si="117"/>
        <v>0</v>
      </c>
      <c r="BY147" s="9">
        <f t="shared" si="118"/>
        <v>0</v>
      </c>
      <c r="BZ147" s="9">
        <f t="shared" si="119"/>
        <v>0.17631161932663417</v>
      </c>
      <c r="CA147" s="9">
        <f t="shared" si="120"/>
        <v>0</v>
      </c>
      <c r="CD147" s="9">
        <f t="shared" si="149"/>
        <v>0.1263043198104844</v>
      </c>
      <c r="CE147" s="9">
        <f t="shared" si="149"/>
        <v>0.18736963931191195</v>
      </c>
      <c r="CF147" s="9">
        <f t="shared" si="149"/>
        <v>6.1065319501427552E-2</v>
      </c>
      <c r="CG147" s="9">
        <f t="shared" si="149"/>
        <v>0</v>
      </c>
      <c r="CH147" s="9">
        <f t="shared" si="149"/>
        <v>0</v>
      </c>
      <c r="CI147" s="9">
        <f t="shared" si="149"/>
        <v>0.17631161932663417</v>
      </c>
      <c r="CJ147" s="9">
        <f t="shared" si="149"/>
        <v>0.17631161932663417</v>
      </c>
      <c r="CM147" s="9">
        <f t="shared" si="147"/>
        <v>2.0830411393954655</v>
      </c>
      <c r="CN147" s="9">
        <f t="shared" si="147"/>
        <v>2.3792833649238396</v>
      </c>
      <c r="CO147" s="9">
        <f t="shared" si="147"/>
        <v>2.9920153230957878</v>
      </c>
      <c r="CP147" s="9" t="str">
        <f t="shared" si="147"/>
        <v/>
      </c>
      <c r="CQ147" s="9" t="str">
        <f t="shared" si="147"/>
        <v/>
      </c>
      <c r="CR147" s="9">
        <f t="shared" si="147"/>
        <v>9.2658159759233456</v>
      </c>
      <c r="CS147" s="9">
        <f t="shared" si="147"/>
        <v>9.2658159759233456</v>
      </c>
      <c r="CV147" s="9" t="str">
        <f t="shared" si="150"/>
        <v/>
      </c>
      <c r="CW147" s="9">
        <f t="shared" si="150"/>
        <v>2.3792833649238396</v>
      </c>
      <c r="CX147" s="9" t="str">
        <f t="shared" si="150"/>
        <v/>
      </c>
      <c r="CY147" s="9" t="str">
        <f t="shared" si="150"/>
        <v/>
      </c>
      <c r="CZ147" s="9" t="str">
        <f t="shared" si="150"/>
        <v/>
      </c>
      <c r="DA147" s="9" t="str">
        <f t="shared" si="150"/>
        <v/>
      </c>
      <c r="DB147" s="9" t="str">
        <f t="shared" si="150"/>
        <v/>
      </c>
      <c r="DD147" s="9">
        <f t="shared" si="122"/>
        <v>2.3792833649238396</v>
      </c>
      <c r="DJ147" s="9" t="str">
        <f t="shared" si="123"/>
        <v/>
      </c>
      <c r="DK147" s="9">
        <f t="shared" si="124"/>
        <v>4.9630436742362845E-2</v>
      </c>
      <c r="DL147" s="9">
        <f t="shared" si="125"/>
        <v>0.10699598226624776</v>
      </c>
      <c r="DM147" s="9" t="str">
        <f t="shared" si="126"/>
        <v/>
      </c>
      <c r="DN147" s="9" t="str">
        <f t="shared" si="127"/>
        <v/>
      </c>
      <c r="DO147" s="9" t="str">
        <f t="shared" si="128"/>
        <v/>
      </c>
      <c r="DP147" s="9">
        <f t="shared" si="129"/>
        <v>3.688111321520373E-2</v>
      </c>
      <c r="DQ147" s="9" t="str">
        <f t="shared" si="130"/>
        <v/>
      </c>
      <c r="DR147" s="9" t="str">
        <f t="shared" si="131"/>
        <v/>
      </c>
      <c r="DV147" s="9">
        <f t="shared" si="151"/>
        <v>4.9630436742362845E-2</v>
      </c>
      <c r="DW147" s="9">
        <f t="shared" si="151"/>
        <v>6.8326343820233892E-2</v>
      </c>
      <c r="DX147" s="9">
        <f t="shared" si="151"/>
        <v>0.10699598226624776</v>
      </c>
      <c r="DY147" s="9" t="str">
        <f t="shared" si="151"/>
        <v/>
      </c>
      <c r="DZ147" s="9" t="str">
        <f t="shared" si="151"/>
        <v/>
      </c>
      <c r="EA147" s="9">
        <f t="shared" si="151"/>
        <v>3.688111321520373E-2</v>
      </c>
      <c r="EB147" s="9">
        <f t="shared" si="151"/>
        <v>3.688111321520373E-2</v>
      </c>
      <c r="EF147" s="9" t="str">
        <f t="shared" si="152"/>
        <v/>
      </c>
      <c r="EG147" s="9">
        <f t="shared" si="152"/>
        <v>6.8326343820233892E-2</v>
      </c>
      <c r="EH147" s="9" t="str">
        <f t="shared" si="152"/>
        <v/>
      </c>
      <c r="EI147" s="9" t="str">
        <f t="shared" si="152"/>
        <v/>
      </c>
      <c r="EJ147" s="9" t="str">
        <f t="shared" si="152"/>
        <v/>
      </c>
      <c r="EK147" s="9" t="str">
        <f t="shared" si="152"/>
        <v/>
      </c>
      <c r="EL147" s="9" t="str">
        <f t="shared" si="152"/>
        <v/>
      </c>
      <c r="EN147" s="9">
        <f t="shared" si="142"/>
        <v>6.8326343820233892E-2</v>
      </c>
      <c r="EP147" s="9">
        <f t="shared" si="132"/>
        <v>2.3347957606156053</v>
      </c>
      <c r="EQ147" s="9">
        <f t="shared" si="133"/>
        <v>2.3701179075512187</v>
      </c>
      <c r="ER147" s="9">
        <f t="shared" si="134"/>
        <v>2.3118628227120137</v>
      </c>
      <c r="ES147" s="9">
        <v>-0.65110471043614826</v>
      </c>
      <c r="ET147" s="9">
        <v>-0.13414236530400758</v>
      </c>
      <c r="EU147" s="9">
        <v>-0.98674301070768489</v>
      </c>
      <c r="EW147" s="9">
        <f t="shared" ca="1" si="148"/>
        <v>0.61352455225624691</v>
      </c>
      <c r="EX147" s="9">
        <f t="shared" ca="1" si="148"/>
        <v>0.51302684229231899</v>
      </c>
      <c r="EY147" s="9">
        <f t="shared" ca="1" si="148"/>
        <v>-9.7584255834082922E-2</v>
      </c>
      <c r="EZ147" s="9">
        <f t="shared" ca="1" si="143"/>
        <v>2</v>
      </c>
      <c r="FA147" s="9">
        <f t="shared" ca="1" si="143"/>
        <v>2</v>
      </c>
      <c r="FB147" s="9">
        <f t="shared" ca="1" si="143"/>
        <v>1</v>
      </c>
    </row>
    <row r="148" spans="1:158" s="9" customFormat="1">
      <c r="A148" s="9">
        <v>128</v>
      </c>
      <c r="B148" s="9">
        <f t="shared" si="136"/>
        <v>32.8984375</v>
      </c>
      <c r="C148" s="9">
        <f t="shared" si="137"/>
        <v>0.12092937964470721</v>
      </c>
      <c r="D148" s="9">
        <f t="shared" si="138"/>
        <v>10.203288287490912</v>
      </c>
      <c r="E148" s="9">
        <f t="shared" si="139"/>
        <v>4.4055950662268313E-2</v>
      </c>
      <c r="H148" s="9">
        <v>0</v>
      </c>
      <c r="I148" s="29">
        <v>7.3569999999999998E-3</v>
      </c>
      <c r="J148" s="10">
        <v>0</v>
      </c>
      <c r="K148" s="29">
        <v>6.0588340000000001</v>
      </c>
      <c r="L148" s="9">
        <v>0</v>
      </c>
      <c r="M148" s="29">
        <v>1.080532</v>
      </c>
      <c r="N148" s="9">
        <v>0</v>
      </c>
      <c r="O148" s="29">
        <v>8.4497820000000008</v>
      </c>
      <c r="P148" s="9">
        <v>0</v>
      </c>
      <c r="Q148" s="29">
        <v>1.9149229999999999</v>
      </c>
      <c r="R148" s="9">
        <v>0</v>
      </c>
      <c r="S148" s="29">
        <v>0</v>
      </c>
      <c r="T148" s="9">
        <v>0</v>
      </c>
      <c r="U148" s="29">
        <v>1.080532</v>
      </c>
      <c r="V148" s="9">
        <v>0</v>
      </c>
      <c r="W148" s="29">
        <v>3.2660589999999998</v>
      </c>
      <c r="X148" s="9">
        <v>0</v>
      </c>
      <c r="Y148" s="29">
        <v>0</v>
      </c>
      <c r="Z148" s="9">
        <v>0</v>
      </c>
      <c r="AA148" s="9">
        <v>0</v>
      </c>
      <c r="AB148" s="9">
        <v>6.2194799999999999</v>
      </c>
      <c r="AC148" s="9">
        <v>0</v>
      </c>
      <c r="AD148" s="9">
        <v>3.4636999999999998</v>
      </c>
      <c r="AE148" s="9">
        <v>0</v>
      </c>
      <c r="AF148" s="9">
        <v>0</v>
      </c>
      <c r="AG148" s="9">
        <v>0</v>
      </c>
      <c r="AJ148" s="9">
        <f t="shared" si="86"/>
        <v>-7.3569999999999998E-3</v>
      </c>
      <c r="AK148" s="9">
        <f t="shared" si="87"/>
        <v>6.0514770000000002</v>
      </c>
      <c r="AL148" s="9">
        <f t="shared" si="88"/>
        <v>1.073175</v>
      </c>
      <c r="AM148" s="9">
        <f t="shared" si="89"/>
        <v>8.4424250000000001</v>
      </c>
      <c r="AN148" s="9">
        <f t="shared" si="90"/>
        <v>1.9075659999999999</v>
      </c>
      <c r="AO148" s="9">
        <f t="shared" si="91"/>
        <v>-7.3569999999999998E-3</v>
      </c>
      <c r="AP148" s="9">
        <f t="shared" si="92"/>
        <v>1.073175</v>
      </c>
      <c r="AQ148" s="9">
        <f t="shared" si="93"/>
        <v>3.258702</v>
      </c>
      <c r="AR148" s="9">
        <f t="shared" si="144"/>
        <v>-7.3569999999999998E-3</v>
      </c>
      <c r="AS148" s="9">
        <f t="shared" si="145"/>
        <v>-7.3569999999999998E-3</v>
      </c>
      <c r="AT148" s="9">
        <f t="shared" si="146"/>
        <v>6.2121230000000001</v>
      </c>
      <c r="AU148" s="9">
        <f t="shared" si="140"/>
        <v>3.4563429999999999</v>
      </c>
      <c r="AV148" s="9">
        <f t="shared" si="141"/>
        <v>-7.3569999999999998E-3</v>
      </c>
      <c r="AZ148" s="9" t="str">
        <f t="shared" si="97"/>
        <v/>
      </c>
      <c r="BA148" s="9" t="str">
        <f t="shared" si="98"/>
        <v/>
      </c>
      <c r="BB148" s="9" t="str">
        <f t="shared" si="99"/>
        <v/>
      </c>
      <c r="BC148" s="9" t="str">
        <f t="shared" si="100"/>
        <v/>
      </c>
      <c r="BD148" s="9" t="str">
        <f t="shared" si="101"/>
        <v/>
      </c>
      <c r="BE148" s="9" t="str">
        <f t="shared" si="102"/>
        <v/>
      </c>
      <c r="BF148" s="9">
        <f t="shared" si="103"/>
        <v>3.258702</v>
      </c>
      <c r="BG148" s="9" t="str">
        <f t="shared" si="104"/>
        <v/>
      </c>
      <c r="BJ148" s="9" t="str">
        <f t="shared" si="105"/>
        <v/>
      </c>
      <c r="BK148" s="9" t="str">
        <f t="shared" si="106"/>
        <v/>
      </c>
      <c r="BL148" s="9" t="str">
        <f t="shared" si="107"/>
        <v/>
      </c>
      <c r="BM148" s="9" t="str">
        <f t="shared" si="108"/>
        <v/>
      </c>
      <c r="BN148" s="9" t="str">
        <f t="shared" si="109"/>
        <v/>
      </c>
      <c r="BO148" s="9" t="str">
        <f t="shared" si="110"/>
        <v/>
      </c>
      <c r="BP148" s="9">
        <f t="shared" si="111"/>
        <v>10.203288287490912</v>
      </c>
      <c r="BQ148" s="9" t="str">
        <f t="shared" si="112"/>
        <v/>
      </c>
      <c r="BT148" s="9">
        <f t="shared" si="113"/>
        <v>0</v>
      </c>
      <c r="BU148" s="9">
        <f t="shared" si="114"/>
        <v>0</v>
      </c>
      <c r="BV148" s="9">
        <f t="shared" si="115"/>
        <v>0</v>
      </c>
      <c r="BW148" s="9">
        <f t="shared" si="116"/>
        <v>0</v>
      </c>
      <c r="BX148" s="9">
        <f t="shared" si="117"/>
        <v>0</v>
      </c>
      <c r="BY148" s="9">
        <f t="shared" si="118"/>
        <v>0</v>
      </c>
      <c r="BZ148" s="9">
        <f t="shared" si="119"/>
        <v>0.14908761211581814</v>
      </c>
      <c r="CA148" s="9">
        <f t="shared" si="120"/>
        <v>0</v>
      </c>
      <c r="CD148" s="9">
        <f t="shared" si="149"/>
        <v>0</v>
      </c>
      <c r="CE148" s="9">
        <f t="shared" si="149"/>
        <v>0</v>
      </c>
      <c r="CF148" s="9">
        <f t="shared" si="149"/>
        <v>0</v>
      </c>
      <c r="CG148" s="9">
        <f t="shared" si="149"/>
        <v>0</v>
      </c>
      <c r="CH148" s="9">
        <f t="shared" si="149"/>
        <v>0</v>
      </c>
      <c r="CI148" s="9">
        <f t="shared" si="149"/>
        <v>0.14908761211581814</v>
      </c>
      <c r="CJ148" s="9">
        <f t="shared" si="149"/>
        <v>0.14908761211581814</v>
      </c>
      <c r="CM148" s="9" t="str">
        <f t="shared" si="147"/>
        <v/>
      </c>
      <c r="CN148" s="9" t="str">
        <f t="shared" si="147"/>
        <v/>
      </c>
      <c r="CO148" s="9" t="str">
        <f t="shared" si="147"/>
        <v/>
      </c>
      <c r="CP148" s="9" t="str">
        <f t="shared" si="147"/>
        <v/>
      </c>
      <c r="CQ148" s="9" t="str">
        <f t="shared" si="147"/>
        <v/>
      </c>
      <c r="CR148" s="9">
        <f t="shared" si="147"/>
        <v>10.203288287490912</v>
      </c>
      <c r="CS148" s="9">
        <f t="shared" si="147"/>
        <v>10.203288287490912</v>
      </c>
      <c r="CV148" s="9" t="str">
        <f t="shared" si="150"/>
        <v/>
      </c>
      <c r="CW148" s="9" t="str">
        <f t="shared" si="150"/>
        <v/>
      </c>
      <c r="CX148" s="9" t="str">
        <f t="shared" si="150"/>
        <v/>
      </c>
      <c r="CY148" s="9" t="str">
        <f t="shared" si="150"/>
        <v/>
      </c>
      <c r="CZ148" s="9" t="str">
        <f t="shared" si="150"/>
        <v/>
      </c>
      <c r="DA148" s="9">
        <f t="shared" si="150"/>
        <v>10.203288287490912</v>
      </c>
      <c r="DB148" s="9">
        <f t="shared" si="150"/>
        <v>10.203288287490912</v>
      </c>
      <c r="DD148" s="9">
        <f t="shared" si="122"/>
        <v>10.203288287490912</v>
      </c>
      <c r="DJ148" s="9" t="str">
        <f t="shared" si="123"/>
        <v/>
      </c>
      <c r="DK148" s="9" t="str">
        <f t="shared" si="124"/>
        <v/>
      </c>
      <c r="DL148" s="9" t="str">
        <f t="shared" si="125"/>
        <v/>
      </c>
      <c r="DM148" s="9" t="str">
        <f t="shared" si="126"/>
        <v/>
      </c>
      <c r="DN148" s="9" t="str">
        <f t="shared" si="127"/>
        <v/>
      </c>
      <c r="DO148" s="9" t="str">
        <f t="shared" si="128"/>
        <v/>
      </c>
      <c r="DP148" s="9">
        <f t="shared" si="129"/>
        <v>4.4055950662268313E-2</v>
      </c>
      <c r="DQ148" s="9" t="str">
        <f t="shared" si="130"/>
        <v/>
      </c>
      <c r="DR148" s="9" t="str">
        <f t="shared" si="131"/>
        <v/>
      </c>
      <c r="DV148" s="9" t="str">
        <f t="shared" si="151"/>
        <v/>
      </c>
      <c r="DW148" s="9" t="str">
        <f t="shared" si="151"/>
        <v/>
      </c>
      <c r="DX148" s="9" t="str">
        <f t="shared" si="151"/>
        <v/>
      </c>
      <c r="DY148" s="9" t="str">
        <f t="shared" si="151"/>
        <v/>
      </c>
      <c r="DZ148" s="9" t="str">
        <f t="shared" si="151"/>
        <v/>
      </c>
      <c r="EA148" s="9">
        <f t="shared" si="151"/>
        <v>4.4055950662268313E-2</v>
      </c>
      <c r="EB148" s="9">
        <f t="shared" si="151"/>
        <v>4.4055950662268313E-2</v>
      </c>
      <c r="EF148" s="9" t="str">
        <f t="shared" si="152"/>
        <v/>
      </c>
      <c r="EG148" s="9" t="str">
        <f t="shared" si="152"/>
        <v/>
      </c>
      <c r="EH148" s="9" t="str">
        <f t="shared" si="152"/>
        <v/>
      </c>
      <c r="EI148" s="9" t="str">
        <f t="shared" si="152"/>
        <v/>
      </c>
      <c r="EJ148" s="9" t="str">
        <f t="shared" si="152"/>
        <v/>
      </c>
      <c r="EK148" s="9">
        <f t="shared" si="152"/>
        <v>4.4055950662268313E-2</v>
      </c>
      <c r="EL148" s="9">
        <f t="shared" si="152"/>
        <v>4.4055950662268313E-2</v>
      </c>
      <c r="EN148" s="9">
        <f t="shared" si="142"/>
        <v>4.4055950662268313E-2</v>
      </c>
      <c r="EP148" s="9">
        <f t="shared" si="132"/>
        <v>10.164080769981458</v>
      </c>
      <c r="EQ148" s="9">
        <f t="shared" si="133"/>
        <v>10.242378260628781</v>
      </c>
      <c r="ER148" s="9">
        <f t="shared" si="134"/>
        <v>10.197722557589685</v>
      </c>
      <c r="ES148" s="9">
        <v>-0.88994827985931924</v>
      </c>
      <c r="ET148" s="9">
        <v>0.88728020960282006</v>
      </c>
      <c r="EU148" s="9">
        <v>-0.12633321532187824</v>
      </c>
      <c r="EW148" s="9">
        <f t="shared" ca="1" si="148"/>
        <v>-0.57557957085991152</v>
      </c>
      <c r="EX148" s="9">
        <f t="shared" ca="1" si="148"/>
        <v>-0.38420322574850552</v>
      </c>
      <c r="EY148" s="9">
        <f t="shared" ca="1" si="148"/>
        <v>-0.97085226221064402</v>
      </c>
      <c r="EZ148" s="9">
        <f t="shared" ca="1" si="143"/>
        <v>1</v>
      </c>
      <c r="FA148" s="9">
        <f t="shared" ca="1" si="143"/>
        <v>1</v>
      </c>
      <c r="FB148" s="9">
        <f t="shared" ca="1" si="143"/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6113D-873A-45EA-ADC9-672DB3BC1BD3}">
  <dimension ref="A1:AW251"/>
  <sheetViews>
    <sheetView zoomScale="70" zoomScaleNormal="70" workbookViewId="0">
      <selection activeCell="F13" sqref="F13"/>
    </sheetView>
  </sheetViews>
  <sheetFormatPr defaultRowHeight="15"/>
  <cols>
    <col min="1" max="1" width="43.42578125" bestFit="1" customWidth="1"/>
    <col min="2" max="2" width="16.7109375" bestFit="1" customWidth="1"/>
    <col min="3" max="3" width="18.7109375" bestFit="1" customWidth="1"/>
    <col min="4" max="4" width="20" bestFit="1" customWidth="1"/>
    <col min="5" max="5" width="24.85546875" bestFit="1" customWidth="1"/>
    <col min="6" max="6" width="24" bestFit="1" customWidth="1"/>
    <col min="7" max="7" width="20.140625" bestFit="1" customWidth="1"/>
    <col min="8" max="8" width="15.42578125" customWidth="1"/>
    <col min="9" max="9" width="53.42578125" bestFit="1" customWidth="1"/>
    <col min="10" max="10" width="28.42578125" bestFit="1" customWidth="1"/>
    <col min="11" max="11" width="26" bestFit="1" customWidth="1"/>
    <col min="12" max="12" width="26.28515625" bestFit="1" customWidth="1"/>
    <col min="13" max="13" width="12" bestFit="1" customWidth="1"/>
    <col min="14" max="14" width="16.28515625" customWidth="1"/>
    <col min="16" max="16" width="39.140625" bestFit="1" customWidth="1"/>
    <col min="17" max="17" width="31.42578125" bestFit="1" customWidth="1"/>
    <col min="27" max="27" width="37.140625" bestFit="1" customWidth="1"/>
    <col min="28" max="28" width="38.85546875" bestFit="1" customWidth="1"/>
    <col min="29" max="29" width="50.85546875" bestFit="1" customWidth="1"/>
    <col min="30" max="30" width="57.85546875" style="14" bestFit="1" customWidth="1"/>
    <col min="31" max="31" width="29.7109375" style="14" customWidth="1"/>
    <col min="32" max="32" width="14.85546875" style="14" customWidth="1"/>
    <col min="33" max="37" width="9.140625" style="14"/>
    <col min="38" max="38" width="19.28515625" style="14" bestFit="1" customWidth="1"/>
    <col min="39" max="39" width="29.5703125" style="14" customWidth="1"/>
    <col min="40" max="40" width="14.85546875" style="14" customWidth="1"/>
    <col min="41" max="41" width="14.85546875" style="14" bestFit="1" customWidth="1"/>
    <col min="42" max="42" width="15.7109375" style="14" bestFit="1" customWidth="1"/>
    <col min="45" max="45" width="19.28515625" style="14" bestFit="1" customWidth="1"/>
    <col min="46" max="46" width="29.5703125" style="14" customWidth="1"/>
    <col min="47" max="47" width="14.85546875" style="14" customWidth="1"/>
    <col min="48" max="48" width="14.85546875" style="14" bestFit="1" customWidth="1"/>
    <col min="49" max="49" width="15.7109375" style="14" bestFit="1" customWidth="1"/>
    <col min="50" max="50" width="12.7109375" bestFit="1" customWidth="1"/>
    <col min="51" max="51" width="22.85546875" bestFit="1" customWidth="1"/>
    <col min="53" max="53" width="18" bestFit="1" customWidth="1"/>
    <col min="54" max="54" width="8.5703125" bestFit="1" customWidth="1"/>
    <col min="55" max="55" width="18" bestFit="1" customWidth="1"/>
  </cols>
  <sheetData>
    <row r="1" spans="7:49" ht="18">
      <c r="J1" s="2" t="s">
        <v>66</v>
      </c>
      <c r="K1" s="30">
        <f>K11-K5*((0.51*SQRT($B$21)/(1+SQRT($B$21)))-0.1*$B$21)</f>
        <v>1.3854236042899717</v>
      </c>
      <c r="L1" s="4" t="s">
        <v>67</v>
      </c>
      <c r="M1" s="30">
        <f>(MAX(K1,AF1,AN1,AU1)-MIN(K1,AF1,AN1,AU1))</f>
        <v>0.15112075527430213</v>
      </c>
      <c r="P1" t="s">
        <v>112</v>
      </c>
      <c r="AD1" s="12" t="s">
        <v>68</v>
      </c>
      <c r="AE1" s="13" t="s">
        <v>69</v>
      </c>
      <c r="AF1" s="13">
        <f>AF11-AF5*((0.51*SQRT($B$21)/(1+SQRT($B$21)))-0.1*$B$21)</f>
        <v>1.4634589201108255</v>
      </c>
      <c r="AM1" s="13" t="s">
        <v>69</v>
      </c>
      <c r="AN1" s="13">
        <f>AN11-AN5*((0.51*SQRT($B$21)/(1+SQRT($B$21)))-0.1*$B$21)</f>
        <v>1.5365443595642738</v>
      </c>
      <c r="AT1" s="13" t="s">
        <v>69</v>
      </c>
      <c r="AU1" s="13">
        <f>AU11-AU5*((0.51*SQRT($B$21)/(1+SQRT($B$21)))-0.1*$B$21)</f>
        <v>1.4789286442064611</v>
      </c>
    </row>
    <row r="2" spans="7:49" ht="18">
      <c r="J2" s="2" t="s">
        <v>70</v>
      </c>
      <c r="K2" s="30">
        <f>K12-K6*((0.51*SQRT($B$21)/(1+SQRT($B$21)))-0.1*$B$21)</f>
        <v>5.8333174704793711</v>
      </c>
      <c r="L2" s="4" t="s">
        <v>71</v>
      </c>
      <c r="M2" s="30">
        <f t="shared" ref="M2:M3" si="0">(MAX(K2,AF2,AN2,AU2)-MIN(K2,AF2,AN2,AU2))</f>
        <v>0.24754329734094593</v>
      </c>
      <c r="P2" t="s">
        <v>119</v>
      </c>
      <c r="Q2" s="26" t="s">
        <v>115</v>
      </c>
      <c r="R2" s="26" t="s">
        <v>116</v>
      </c>
      <c r="AA2" t="s">
        <v>118</v>
      </c>
      <c r="AB2" s="27" t="s">
        <v>117</v>
      </c>
      <c r="AE2" s="13" t="s">
        <v>69</v>
      </c>
      <c r="AF2" s="13">
        <f>AF12-AF6*((0.51*SQRT($B$21)/(1+SQRT($B$21)))-0.1*$B$21)</f>
        <v>6.080860767820317</v>
      </c>
      <c r="AM2" s="13" t="s">
        <v>69</v>
      </c>
      <c r="AN2" s="13">
        <f>AN12-AN6*((0.51*SQRT($B$21)/(1+SQRT($B$21)))-0.1*$B$21)</f>
        <v>6.0647478276324174</v>
      </c>
      <c r="AT2" s="13" t="s">
        <v>69</v>
      </c>
      <c r="AU2" s="13">
        <f>AU12-AU6*((0.51*SQRT($B$21)/(1+SQRT($B$21)))-0.1*$B$21)</f>
        <v>5.997685179098216</v>
      </c>
    </row>
    <row r="3" spans="7:49" ht="18">
      <c r="J3" s="2" t="s">
        <v>72</v>
      </c>
      <c r="K3" s="30">
        <f>K13-(K7)*(0.51*((SQRT($B$21))/(1+SQRT($B$21)))-0.1*$B$21)</f>
        <v>9.1178967426786102</v>
      </c>
      <c r="L3" s="4" t="s">
        <v>73</v>
      </c>
      <c r="M3" s="30">
        <f t="shared" si="0"/>
        <v>0.16879043545649175</v>
      </c>
      <c r="P3" t="b">
        <f>$K$21=1</f>
        <v>0</v>
      </c>
      <c r="Q3" t="b">
        <f>$K$21=1</f>
        <v>0</v>
      </c>
      <c r="R3" t="b">
        <f>$K$21=1</f>
        <v>0</v>
      </c>
      <c r="AA3" t="b">
        <f>$AD$19=1</f>
        <v>0</v>
      </c>
      <c r="AB3" t="b">
        <f>$AD$19=1</f>
        <v>0</v>
      </c>
      <c r="AE3" s="13" t="s">
        <v>74</v>
      </c>
      <c r="AF3" s="13">
        <f>AF13-(AF7)*(0.51*((SQRT($B$21))/(1+SQRT($B$21)))-0.1*$B$21)</f>
        <v>9.2866871781351019</v>
      </c>
      <c r="AM3" s="13" t="s">
        <v>74</v>
      </c>
      <c r="AN3" s="13">
        <f>AN13-(AN7)*(0.51*((SQRT($B$21))/(1+SQRT($B$21)))-0.1*$B$21)</f>
        <v>9.2824372483399227</v>
      </c>
      <c r="AT3" s="13" t="s">
        <v>74</v>
      </c>
      <c r="AU3" s="13">
        <f>AU13-(AU7)*(0.51*((SQRT($B$21))/(1+SQRT($B$21)))-0.1*$B$21)</f>
        <v>9.2598124849165941</v>
      </c>
    </row>
    <row r="4" spans="7:49">
      <c r="J4" s="2"/>
      <c r="K4" s="2"/>
      <c r="P4">
        <f>COUNT($K$11:$K$13,$K$15:$M$18)</f>
        <v>15</v>
      </c>
      <c r="Q4">
        <f>COUNT($K$11:$K$13,$K$15:$M$18)</f>
        <v>15</v>
      </c>
      <c r="R4">
        <f>COUNT($K$11:$K$13,$K$15:$M$18)</f>
        <v>15</v>
      </c>
      <c r="AA4">
        <f>COUNT($AF$11:$AF$13,$AF$15:$AH$18,$AN$11:$AN$13,$AN$15:$AP$18,$AU$11:$AU$13,$AU$15:$AW$18)</f>
        <v>45</v>
      </c>
      <c r="AB4">
        <f>COUNT($AF$11:$AF$13,$AF$15:$AH$18,$AN$11:$AN$13,$AN$15:$AP$18,$AU$11:$AU$13,$AU$15:$AW$18)</f>
        <v>45</v>
      </c>
      <c r="AE4" s="13"/>
      <c r="AF4" s="13"/>
      <c r="AM4" s="13"/>
      <c r="AN4" s="13"/>
      <c r="AT4" s="13"/>
      <c r="AU4" s="13"/>
    </row>
    <row r="5" spans="7:49" ht="18.75">
      <c r="J5" s="4" t="s">
        <v>75</v>
      </c>
      <c r="K5" s="2">
        <v>3</v>
      </c>
      <c r="P5">
        <f>{100,100,0.000001,0.05,FALSE,FALSE,FALSE,1,1,1,0.0001,TRUE}</f>
        <v>100</v>
      </c>
      <c r="Q5" t="b">
        <f>$L$15&lt;=$L$19</f>
        <v>1</v>
      </c>
      <c r="R5" t="b">
        <f>$K$15&lt;=$K$19</f>
        <v>1</v>
      </c>
      <c r="AA5">
        <f>{100,100,0.000001,0.05,FALSE,FALSE,FALSE,1,1,1,0.0001,TRUE}</f>
        <v>100</v>
      </c>
      <c r="AB5" t="b">
        <f>$AF$15&lt;=$K$19</f>
        <v>1</v>
      </c>
      <c r="AE5" s="15" t="s">
        <v>76</v>
      </c>
      <c r="AF5" s="16">
        <f>$K5</f>
        <v>3</v>
      </c>
      <c r="AM5" s="15" t="s">
        <v>76</v>
      </c>
      <c r="AN5" s="16">
        <f>$K5</f>
        <v>3</v>
      </c>
      <c r="AT5" s="15" t="s">
        <v>76</v>
      </c>
      <c r="AU5" s="16">
        <f>$K5</f>
        <v>3</v>
      </c>
    </row>
    <row r="6" spans="7:49" ht="18.75">
      <c r="J6" s="4" t="s">
        <v>77</v>
      </c>
      <c r="K6" s="2">
        <v>1</v>
      </c>
      <c r="P6">
        <f>{100,100,1,100,0,FALSE,TRUE,0.075,0,0,FALSE,30}</f>
        <v>100</v>
      </c>
      <c r="Q6" t="b">
        <f>$K$15&lt;=$K$19</f>
        <v>1</v>
      </c>
      <c r="R6" t="b">
        <f>$K$18&gt;=$K$20</f>
        <v>1</v>
      </c>
      <c r="AA6">
        <f>{100,100,1,100,0,FALSE,TRUE,0.075,0,0,FALSE,30}</f>
        <v>100</v>
      </c>
      <c r="AB6" t="b">
        <f>$AG$15&lt;=$L$19</f>
        <v>1</v>
      </c>
      <c r="AE6" s="15" t="s">
        <v>78</v>
      </c>
      <c r="AF6" s="16">
        <f t="shared" ref="AF6:AF7" si="1">$K6</f>
        <v>1</v>
      </c>
      <c r="AM6" s="15" t="s">
        <v>78</v>
      </c>
      <c r="AN6" s="16">
        <f t="shared" ref="AN6:AN7" si="2">$K6</f>
        <v>1</v>
      </c>
      <c r="AT6" s="15" t="s">
        <v>78</v>
      </c>
      <c r="AU6" s="16">
        <f t="shared" ref="AU6:AU7" si="3">$K6</f>
        <v>1</v>
      </c>
    </row>
    <row r="7" spans="7:49" ht="18.75">
      <c r="J7" s="4" t="s">
        <v>79</v>
      </c>
      <c r="K7" s="2">
        <v>-1</v>
      </c>
      <c r="Q7" t="b">
        <f>$M$15&lt;=$M$19</f>
        <v>1</v>
      </c>
      <c r="R7" t="b">
        <f>$L$15&lt;=$L$19</f>
        <v>1</v>
      </c>
      <c r="AB7" t="b">
        <f>$AH$15&lt;=$M$19</f>
        <v>1</v>
      </c>
      <c r="AE7" s="15" t="s">
        <v>80</v>
      </c>
      <c r="AF7" s="16">
        <f t="shared" si="1"/>
        <v>-1</v>
      </c>
      <c r="AM7" s="15" t="s">
        <v>80</v>
      </c>
      <c r="AN7" s="16">
        <f t="shared" si="2"/>
        <v>-1</v>
      </c>
      <c r="AT7" s="15" t="s">
        <v>80</v>
      </c>
      <c r="AU7" s="16">
        <f t="shared" si="3"/>
        <v>-1</v>
      </c>
    </row>
    <row r="8" spans="7:49">
      <c r="Q8">
        <f>{100,100,0.000001,0.05,FALSE,FALSE,FALSE,1,1,1,0.0001,TRUE}</f>
        <v>100</v>
      </c>
      <c r="R8" t="b">
        <f>$M$15&lt;=$M$19</f>
        <v>1</v>
      </c>
      <c r="AB8" t="b">
        <f>$AN$16&lt;=$K$19</f>
        <v>1</v>
      </c>
    </row>
    <row r="9" spans="7:49">
      <c r="Q9">
        <f>{100,100,1,100,0,FALSE,TRUE,0.075,0,0,FALSE,30}</f>
        <v>100</v>
      </c>
      <c r="R9" t="b">
        <f>$L$18&gt;=$L$20</f>
        <v>1</v>
      </c>
      <c r="AB9" t="b">
        <f>$AO$15&lt;=$L$19</f>
        <v>1</v>
      </c>
    </row>
    <row r="10" spans="7:49" ht="17.25">
      <c r="J10" s="17" t="s">
        <v>81</v>
      </c>
      <c r="K10" s="17"/>
      <c r="L10" s="17"/>
      <c r="M10" s="17"/>
      <c r="R10" t="b">
        <f>$M$18&gt;=$L$20</f>
        <v>0</v>
      </c>
      <c r="AB10" t="b">
        <f>$AP$15&lt;=$M$19</f>
        <v>1</v>
      </c>
      <c r="AE10" s="18" t="s">
        <v>82</v>
      </c>
      <c r="AF10" s="18"/>
      <c r="AG10" s="18"/>
      <c r="AH10" s="18"/>
      <c r="AM10" s="18" t="s">
        <v>82</v>
      </c>
      <c r="AN10" s="18"/>
      <c r="AO10" s="18"/>
      <c r="AP10" s="18"/>
      <c r="AT10" s="18" t="s">
        <v>82</v>
      </c>
      <c r="AU10" s="18"/>
      <c r="AV10" s="18"/>
      <c r="AW10" s="18"/>
    </row>
    <row r="11" spans="7:49" ht="18">
      <c r="J11" s="17" t="s">
        <v>83</v>
      </c>
      <c r="K11" s="25">
        <v>1.7439185877710581</v>
      </c>
      <c r="L11" s="25"/>
      <c r="M11" s="25"/>
      <c r="R11">
        <f>{100,100,0.000001,0.05,FALSE,FALSE,FALSE,1,1,1,0.0001,FALSE}</f>
        <v>100</v>
      </c>
      <c r="AB11" t="b">
        <f>$AU$15&lt;=$K$19</f>
        <v>1</v>
      </c>
      <c r="AE11" s="18" t="s">
        <v>84</v>
      </c>
      <c r="AF11" s="18">
        <v>1.8219539035919119</v>
      </c>
      <c r="AG11" s="18"/>
      <c r="AH11" s="18"/>
      <c r="AM11" s="18" t="s">
        <v>84</v>
      </c>
      <c r="AN11" s="18">
        <v>1.8950393430453603</v>
      </c>
      <c r="AO11" s="18"/>
      <c r="AP11" s="18"/>
      <c r="AT11" s="18" t="s">
        <v>84</v>
      </c>
      <c r="AU11" s="18">
        <v>1.8374236276875475</v>
      </c>
      <c r="AV11" s="18"/>
      <c r="AW11" s="18"/>
    </row>
    <row r="12" spans="7:49" ht="18">
      <c r="J12" s="17" t="s">
        <v>85</v>
      </c>
      <c r="K12" s="25">
        <v>5.9528157983063998</v>
      </c>
      <c r="L12" s="25"/>
      <c r="M12" s="25"/>
      <c r="R12">
        <f>{100,100,1,100,0,FALSE,TRUE,0.075,0,0,FALSE,30}</f>
        <v>100</v>
      </c>
      <c r="AB12" t="b">
        <f>$AV$15&lt;=$L$19</f>
        <v>1</v>
      </c>
      <c r="AE12" s="18" t="s">
        <v>86</v>
      </c>
      <c r="AF12" s="18">
        <v>6.2003590956473458</v>
      </c>
      <c r="AG12" s="18"/>
      <c r="AH12" s="18"/>
      <c r="AM12" s="18" t="s">
        <v>86</v>
      </c>
      <c r="AN12" s="18">
        <v>6.1842461554594461</v>
      </c>
      <c r="AO12" s="18"/>
      <c r="AP12" s="18"/>
      <c r="AT12" s="18" t="s">
        <v>86</v>
      </c>
      <c r="AU12" s="18">
        <v>6.1171835069252447</v>
      </c>
      <c r="AV12" s="18"/>
      <c r="AW12" s="18"/>
    </row>
    <row r="13" spans="7:49" ht="18">
      <c r="J13" s="17" t="s">
        <v>87</v>
      </c>
      <c r="K13" s="25">
        <v>8.9983984148515805</v>
      </c>
      <c r="L13" s="25"/>
      <c r="M13" s="25"/>
      <c r="AB13" t="b">
        <f>$AW$15&lt;=$M$19</f>
        <v>1</v>
      </c>
      <c r="AE13" s="18" t="s">
        <v>88</v>
      </c>
      <c r="AF13" s="18">
        <v>9.1671888503080723</v>
      </c>
      <c r="AG13" s="18"/>
      <c r="AH13" s="18"/>
      <c r="AM13" s="18" t="s">
        <v>88</v>
      </c>
      <c r="AN13" s="18">
        <v>9.162938920512893</v>
      </c>
      <c r="AO13" s="18"/>
      <c r="AP13" s="18"/>
      <c r="AT13" s="18" t="s">
        <v>88</v>
      </c>
      <c r="AU13" s="18">
        <v>9.1403141570895645</v>
      </c>
      <c r="AV13" s="18"/>
      <c r="AW13" s="18"/>
    </row>
    <row r="14" spans="7:49">
      <c r="J14" s="17"/>
      <c r="K14" s="25"/>
      <c r="L14" s="25"/>
      <c r="M14" s="25"/>
      <c r="Q14" s="28" t="s">
        <v>120</v>
      </c>
      <c r="R14" s="28"/>
      <c r="S14" s="28"/>
      <c r="T14" s="28"/>
      <c r="AB14">
        <f>{100,100,0.000001,0.05,FALSE,FALSE,FALSE,1,1,1,0.0001,TRUE}</f>
        <v>100</v>
      </c>
      <c r="AE14" s="18"/>
      <c r="AF14" s="18"/>
      <c r="AG14" s="18"/>
      <c r="AH14" s="18"/>
      <c r="AM14" s="18"/>
      <c r="AN14" s="18"/>
      <c r="AO14" s="18"/>
      <c r="AP14" s="18"/>
      <c r="AT14" s="18"/>
      <c r="AU14" s="18"/>
      <c r="AV14" s="18"/>
      <c r="AW14" s="18"/>
    </row>
    <row r="15" spans="7:49" ht="18">
      <c r="J15" s="19" t="s">
        <v>89</v>
      </c>
      <c r="K15" s="25">
        <v>7.4740150122300193</v>
      </c>
      <c r="L15" s="25">
        <v>4.4922500000000003</v>
      </c>
      <c r="M15" s="25">
        <v>3.4993144789225052</v>
      </c>
      <c r="Q15" s="28" t="s">
        <v>83</v>
      </c>
      <c r="R15" s="28">
        <v>2</v>
      </c>
      <c r="S15" s="28"/>
      <c r="T15" s="28"/>
      <c r="AB15">
        <f>{100,100,1,100,0,FALSE,TRUE,0.075,0,0,FALSE,30}</f>
        <v>100</v>
      </c>
      <c r="AE15" s="20" t="s">
        <v>90</v>
      </c>
      <c r="AF15" s="18">
        <v>7.4615755605407461</v>
      </c>
      <c r="AG15" s="18">
        <v>4.4307820371450806</v>
      </c>
      <c r="AH15" s="18">
        <v>3.4776025789892513</v>
      </c>
      <c r="AM15" s="20" t="s">
        <v>90</v>
      </c>
      <c r="AN15" s="18">
        <v>7.4474629201462283</v>
      </c>
      <c r="AO15" s="18">
        <v>4.3820140778794183</v>
      </c>
      <c r="AP15" s="18">
        <v>3.4588606906131547</v>
      </c>
      <c r="AT15" s="20" t="s">
        <v>90</v>
      </c>
      <c r="AU15" s="18">
        <v>7.4550531542519707</v>
      </c>
      <c r="AV15" s="18">
        <v>4.4178260003339336</v>
      </c>
      <c r="AW15" s="18">
        <v>3.4714329555833845</v>
      </c>
    </row>
    <row r="16" spans="7:49" ht="23.25">
      <c r="G16" s="64"/>
      <c r="H16" s="64"/>
      <c r="I16" s="21"/>
      <c r="J16" s="19" t="s">
        <v>91</v>
      </c>
      <c r="K16" s="25">
        <v>7.3599390600349572</v>
      </c>
      <c r="L16" s="25">
        <v>4.0061560147812827</v>
      </c>
      <c r="M16" s="25">
        <v>3.3219987652200134</v>
      </c>
      <c r="Q16" s="28" t="s">
        <v>85</v>
      </c>
      <c r="R16" s="28">
        <v>6</v>
      </c>
      <c r="S16" s="28"/>
      <c r="T16" s="28"/>
      <c r="AE16" s="20" t="s">
        <v>92</v>
      </c>
      <c r="AF16" s="18">
        <v>7.3592708807178315</v>
      </c>
      <c r="AG16" s="18">
        <v>4.0061933300283172</v>
      </c>
      <c r="AH16" s="18">
        <v>3.3217545412838554</v>
      </c>
      <c r="AM16" s="20" t="s">
        <v>92</v>
      </c>
      <c r="AN16" s="18">
        <v>7.3602351518932796</v>
      </c>
      <c r="AO16" s="18">
        <v>4.0067718917413897</v>
      </c>
      <c r="AP16" s="18">
        <v>3.3222553515992375</v>
      </c>
      <c r="AT16" s="20" t="s">
        <v>92</v>
      </c>
      <c r="AU16" s="18">
        <v>7.3605847758537877</v>
      </c>
      <c r="AV16" s="18">
        <v>4.0073054750563992</v>
      </c>
      <c r="AW16" s="18">
        <v>3.3225688154482786</v>
      </c>
    </row>
    <row r="17" spans="1:49" ht="18">
      <c r="J17" s="19" t="s">
        <v>93</v>
      </c>
      <c r="K17" s="25">
        <v>7.0146916735902538</v>
      </c>
      <c r="L17" s="25">
        <v>3.9533596817884731</v>
      </c>
      <c r="M17" s="25">
        <v>3.1814277997771998</v>
      </c>
      <c r="Q17" s="28" t="s">
        <v>87</v>
      </c>
      <c r="R17" s="28">
        <v>9</v>
      </c>
      <c r="S17" s="28"/>
      <c r="T17" s="28"/>
      <c r="AE17" s="20" t="s">
        <v>94</v>
      </c>
      <c r="AF17" s="18">
        <v>7.0145843128975818</v>
      </c>
      <c r="AG17" s="18">
        <v>3.9555711139251946</v>
      </c>
      <c r="AH17" s="18">
        <v>3.1824533945258411</v>
      </c>
      <c r="AM17" s="20" t="s">
        <v>94</v>
      </c>
      <c r="AN17" s="18">
        <v>7.0157517764312942</v>
      </c>
      <c r="AO17" s="18">
        <v>3.9576414250420124</v>
      </c>
      <c r="AP17" s="18">
        <v>3.18381859508691</v>
      </c>
      <c r="AT17" s="20" t="s">
        <v>94</v>
      </c>
      <c r="AU17" s="18">
        <v>7.0188583507977729</v>
      </c>
      <c r="AV17" s="18">
        <v>3.9574366246727095</v>
      </c>
      <c r="AW17" s="18">
        <v>3.1847386511541194</v>
      </c>
    </row>
    <row r="18" spans="1:49" ht="18">
      <c r="J18" s="19" t="s">
        <v>95</v>
      </c>
      <c r="K18" s="25">
        <v>6.8928860502014828</v>
      </c>
      <c r="L18" s="25">
        <v>3.4856115123847347</v>
      </c>
      <c r="M18" s="25">
        <v>2.9212213291231262</v>
      </c>
      <c r="Q18" s="28"/>
      <c r="R18" s="28"/>
      <c r="S18" s="28"/>
      <c r="T18" s="28"/>
      <c r="AE18" s="20" t="s">
        <v>96</v>
      </c>
      <c r="AF18" s="18">
        <v>6.8909722390625907</v>
      </c>
      <c r="AG18" s="18">
        <v>3.477757150701168</v>
      </c>
      <c r="AH18" s="18">
        <v>2.916849689426992</v>
      </c>
      <c r="AM18" s="20" t="s">
        <v>96</v>
      </c>
      <c r="AN18" s="18">
        <v>6.8906854820178323</v>
      </c>
      <c r="AO18" s="18">
        <v>3.4772875647546022</v>
      </c>
      <c r="AP18" s="18">
        <v>2.9165675182969828</v>
      </c>
      <c r="AT18" s="20" t="s">
        <v>96</v>
      </c>
      <c r="AU18" s="18">
        <v>6.890853985739815</v>
      </c>
      <c r="AV18" s="18">
        <v>3.4803953313474238</v>
      </c>
      <c r="AW18" s="18">
        <v>2.9180967161816915</v>
      </c>
    </row>
    <row r="19" spans="1:49" ht="21.75">
      <c r="J19" t="s">
        <v>113</v>
      </c>
      <c r="K19">
        <f>SMALL(F24:F124,1)+1</f>
        <v>7.897564</v>
      </c>
      <c r="L19">
        <f t="shared" ref="L19:M19" si="4">SMALL(G24:G124,1)+1</f>
        <v>4.4922500000000003</v>
      </c>
      <c r="M19">
        <f t="shared" si="4"/>
        <v>3.920121</v>
      </c>
      <c r="Q19" s="28" t="s">
        <v>89</v>
      </c>
      <c r="R19" s="28">
        <f>LARGE(F$24:F$124,1)</f>
        <v>7.3934940000000005</v>
      </c>
      <c r="S19" s="28">
        <f t="shared" ref="S19:T19" si="5">LARGE(G$24:G$124,1)</f>
        <v>4.1451739999999999</v>
      </c>
      <c r="T19" s="28">
        <f t="shared" si="5"/>
        <v>3.373694</v>
      </c>
      <c r="AC19" s="22" t="s">
        <v>97</v>
      </c>
      <c r="AD19" s="22">
        <f>1-(1-AF21)-(1-AN21)-(1-AU21)</f>
        <v>0.98927015652920736</v>
      </c>
      <c r="AE19" t="s">
        <v>113</v>
      </c>
      <c r="AF19">
        <f>$K19</f>
        <v>7.897564</v>
      </c>
      <c r="AG19">
        <f>$L19</f>
        <v>4.4922500000000003</v>
      </c>
      <c r="AH19">
        <f>$M19</f>
        <v>3.920121</v>
      </c>
      <c r="AM19" t="s">
        <v>113</v>
      </c>
      <c r="AN19">
        <f>$K19</f>
        <v>7.897564</v>
      </c>
      <c r="AO19">
        <f>$L19</f>
        <v>4.4922500000000003</v>
      </c>
      <c r="AP19">
        <f>$M19</f>
        <v>3.920121</v>
      </c>
      <c r="AT19" t="s">
        <v>113</v>
      </c>
      <c r="AU19">
        <f>$K19</f>
        <v>7.897564</v>
      </c>
      <c r="AV19">
        <f>$L19</f>
        <v>4.4922500000000003</v>
      </c>
      <c r="AW19">
        <f>$M19</f>
        <v>3.920121</v>
      </c>
    </row>
    <row r="20" spans="1:49" ht="18">
      <c r="J20" t="s">
        <v>114</v>
      </c>
      <c r="K20">
        <f>LARGE(F24:F124,1)-1</f>
        <v>6.3934940000000005</v>
      </c>
      <c r="L20">
        <f t="shared" ref="L20:M20" si="6">LARGE(G24:G124,1)-1</f>
        <v>3.1451739999999999</v>
      </c>
      <c r="M20">
        <f t="shared" si="6"/>
        <v>2.373694</v>
      </c>
      <c r="Q20" s="28" t="s">
        <v>91</v>
      </c>
      <c r="R20" s="28">
        <f>SMALL(F$24:F$124,1)+2*(LARGE(F$24:F$124,1)-SMALL(F$24:F$124,1))/COUNTA(Q$19:Q$22)</f>
        <v>7.1455289999999998</v>
      </c>
      <c r="S20" s="28">
        <f t="shared" ref="S20:T20" si="7">SMALL(G$24:G$124,1)+2*(LARGE(G$24:G$124,1)-SMALL(G$24:G$124,1))/COUNTA(R$19:R$22)</f>
        <v>3.8187120000000001</v>
      </c>
      <c r="T20" s="28">
        <f t="shared" si="7"/>
        <v>3.1469075000000002</v>
      </c>
      <c r="AE20" t="s">
        <v>114</v>
      </c>
      <c r="AF20">
        <f>$K20</f>
        <v>6.3934940000000005</v>
      </c>
      <c r="AG20">
        <f>$L20</f>
        <v>3.1451739999999999</v>
      </c>
      <c r="AH20">
        <f>$M20</f>
        <v>2.373694</v>
      </c>
      <c r="AM20" t="s">
        <v>114</v>
      </c>
      <c r="AN20">
        <f>$K20</f>
        <v>6.3934940000000005</v>
      </c>
      <c r="AO20">
        <f>$L20</f>
        <v>3.1451739999999999</v>
      </c>
      <c r="AP20">
        <f>$M20</f>
        <v>2.373694</v>
      </c>
      <c r="AT20" t="s">
        <v>114</v>
      </c>
      <c r="AU20">
        <f>$K20</f>
        <v>6.3934940000000005</v>
      </c>
      <c r="AV20">
        <f>$L20</f>
        <v>3.1451739999999999</v>
      </c>
      <c r="AW20">
        <f>$M20</f>
        <v>2.373694</v>
      </c>
    </row>
    <row r="21" spans="1:49" ht="18.75">
      <c r="A21" s="8" t="s">
        <v>98</v>
      </c>
      <c r="B21" s="8">
        <f>AVERAGE('pH Mnova'!DJ13:DJ14)</f>
        <v>0.12092937964470721</v>
      </c>
      <c r="J21" s="6" t="s">
        <v>99</v>
      </c>
      <c r="K21" s="6">
        <f>1-(1-K22)-(1-L22)-(1-M22)</f>
        <v>0.9980890888138616</v>
      </c>
      <c r="Q21" s="28" t="s">
        <v>93</v>
      </c>
      <c r="R21" s="28">
        <f>SMALL(F$24:F$124,1)+(LARGE(F$24:F$124,1)-SMALL(F$24:F$124,1))/COUNTA(Q$19:Q$22)</f>
        <v>7.0215465000000004</v>
      </c>
      <c r="S21" s="28">
        <f t="shared" ref="S21:T21" si="8">SMALL(G$24:G$124,1)+(LARGE(G$24:G$124,1)-SMALL(G$24:G$124,1))/COUNTA(R$19:R$22)</f>
        <v>3.655481</v>
      </c>
      <c r="T21" s="28">
        <f t="shared" si="8"/>
        <v>3.0335142500000001</v>
      </c>
      <c r="AE21" s="14" t="s">
        <v>100</v>
      </c>
      <c r="AF21" s="14">
        <f>1-(1-AF22)-(1-AG22)-(1-AH22)</f>
        <v>0.99666131626168342</v>
      </c>
      <c r="AM21" s="14" t="s">
        <v>100</v>
      </c>
      <c r="AN21" s="14">
        <f>1-(1-AN22)-(1-AO22)-(1-AP22)</f>
        <v>0.99603139217889847</v>
      </c>
      <c r="AT21" s="14" t="s">
        <v>100</v>
      </c>
      <c r="AU21" s="14">
        <f>1-(1-AU22)-(1-AV22)-(1-AW22)</f>
        <v>0.99657744808862547</v>
      </c>
    </row>
    <row r="22" spans="1:49" ht="18.75">
      <c r="A22" s="23" t="s">
        <v>101</v>
      </c>
      <c r="B22" s="8"/>
      <c r="C22" s="8"/>
      <c r="D22" s="8"/>
      <c r="E22" s="8"/>
      <c r="F22" s="8" t="s">
        <v>102</v>
      </c>
      <c r="G22" s="8"/>
      <c r="H22" s="8"/>
      <c r="J22" t="s">
        <v>103</v>
      </c>
      <c r="K22">
        <f t="array" ref="K22">1-((SUM((F24:F124-K24:K124)^2))/(SUM((F24:F124-AVERAGE(F24:F124))^2)))</f>
        <v>0.99982531972179378</v>
      </c>
      <c r="L22">
        <f t="array" ref="L22">1-((SUM((G24:G124-L24:L124)^2))/(SUM((G24:G124-AVERAGE(G24:G124))^2)))</f>
        <v>0.99953777987963277</v>
      </c>
      <c r="M22">
        <f t="array" ref="M22">1-((SUM((H24:H124-M24:M124)^2))/(SUM((H24:H124-AVERAGE(H24:H124))^2)))</f>
        <v>0.99872598921243505</v>
      </c>
      <c r="Q22" s="28" t="s">
        <v>95</v>
      </c>
      <c r="R22" s="28">
        <f>SMALL(F$24:F$124,1)</f>
        <v>6.897564</v>
      </c>
      <c r="S22" s="28">
        <f t="shared" ref="S22:T22" si="9">SMALL(G$24:G$124,1)</f>
        <v>3.4922500000000003</v>
      </c>
      <c r="T22" s="28">
        <f t="shared" si="9"/>
        <v>2.920121</v>
      </c>
      <c r="AE22" s="14" t="s">
        <v>104</v>
      </c>
      <c r="AF22" s="14">
        <f t="array" ref="AF22">1-((SUM((F24:F124-AF24:AF124)^2))/(SUM((F24:F124-AVERAGE(F24:F124))^2)))</f>
        <v>0.99942235290185089</v>
      </c>
      <c r="AG22" s="14">
        <f t="array" ref="AG22">1-((SUM((G24:G124-AG24:AG124)^2))/(SUM((G24:G124-AVERAGE(G24:G124))^2)))</f>
        <v>0.99873898316825205</v>
      </c>
      <c r="AH22" s="14">
        <f t="array" ref="AH22">1-((SUM((H24:H124-AH24:AH124)^2))/(SUM((H24:H124-AVERAGE(H24:H124))^2)))</f>
        <v>0.99849998019158048</v>
      </c>
      <c r="AM22" s="14" t="s">
        <v>104</v>
      </c>
      <c r="AN22" s="14">
        <f t="array" ref="AN22">1-((SUM((F24:F124-AN24:AN124)^2))/(SUM((F24:F124-AVERAGE(F24:F124))^2)))</f>
        <v>0.99942647582770716</v>
      </c>
      <c r="AO22" s="14" cm="1">
        <f t="array" ref="AO22">1-((SUM((G24:G124-AO24:AO124)^2))/(SUM((G24:G124-AVERAGE(G24:G124))^2)))</f>
        <v>0.99830883836005779</v>
      </c>
      <c r="AP22" s="14">
        <f t="array" ref="AP22">1-((SUM((H24:H124-AP24:AP124)^2))/(SUM((H24:H124-AVERAGE(H24:H124))^2)))</f>
        <v>0.99829607799113351</v>
      </c>
      <c r="AT22" s="14" t="s">
        <v>104</v>
      </c>
      <c r="AU22" s="14">
        <f t="array" ref="AU22">1-((SUM((F24:F124-AU24:AU124)^2))/(SUM((F24:F124-AVERAGE(F24:F124))^2)))</f>
        <v>0.99958035993553085</v>
      </c>
      <c r="AV22" s="14">
        <f t="array" ref="AV22">1-((SUM((G24:G124-AV24:AV124)^2))/(SUM((G24:G124-AVERAGE(G24:G124))^2)))</f>
        <v>0.99863259740372423</v>
      </c>
      <c r="AW22" s="14">
        <f t="array" ref="AW22">1-((SUM((H24:H124-AW24:AW124)^2))/(SUM((H24:H124-AVERAGE(H24:H124))^2)))</f>
        <v>0.99836449074937039</v>
      </c>
    </row>
    <row r="23" spans="1:49">
      <c r="A23" s="8"/>
      <c r="B23" s="8" t="str">
        <f>'pH Mnova'!A19</f>
        <v>Row on CSI image</v>
      </c>
      <c r="C23" s="8" t="str">
        <f>'pH Mnova'!B19</f>
        <v>Height from tube base/mm</v>
      </c>
      <c r="D23" s="8" t="str">
        <f>'pH Mnova'!D19</f>
        <v>pH</v>
      </c>
      <c r="E23" s="8"/>
      <c r="F23" s="8" t="str">
        <f>'pH Mnova'!AT19</f>
        <v>Imidazole upfield</v>
      </c>
      <c r="G23" s="8" t="str">
        <f>'pH Mnova'!AU19</f>
        <v>Alpha</v>
      </c>
      <c r="H23" s="8" t="str">
        <f>'pH Mnova'!AV19</f>
        <v>Beta downfield</v>
      </c>
      <c r="K23" t="str">
        <f>F23</f>
        <v>Imidazole upfield</v>
      </c>
      <c r="L23" t="str">
        <f t="shared" ref="L23:M23" si="10">G23</f>
        <v>Alpha</v>
      </c>
      <c r="M23" t="str">
        <f t="shared" si="10"/>
        <v>Beta downfield</v>
      </c>
      <c r="AD23" s="24" t="s">
        <v>105</v>
      </c>
      <c r="AF23" s="14" t="str">
        <f>F23</f>
        <v>Imidazole upfield</v>
      </c>
      <c r="AG23" s="14" t="str">
        <f>G23</f>
        <v>Alpha</v>
      </c>
      <c r="AH23" s="14" t="str">
        <f>H23</f>
        <v>Beta downfield</v>
      </c>
      <c r="AL23" s="24" t="s">
        <v>106</v>
      </c>
      <c r="AN23" s="14" t="str">
        <f>F23</f>
        <v>Imidazole upfield</v>
      </c>
      <c r="AO23" s="14" t="str">
        <f>G23</f>
        <v>Alpha</v>
      </c>
      <c r="AP23" s="14" t="str">
        <f>H23</f>
        <v>Beta downfield</v>
      </c>
      <c r="AS23" s="24" t="s">
        <v>107</v>
      </c>
      <c r="AU23" s="14" t="str">
        <f>F23</f>
        <v>Imidazole upfield</v>
      </c>
      <c r="AV23" s="14" t="str">
        <f t="shared" ref="AV23:AW23" si="11">G23</f>
        <v>Alpha</v>
      </c>
      <c r="AW23" s="14" t="str">
        <f t="shared" si="11"/>
        <v>Beta downfield</v>
      </c>
    </row>
    <row r="24" spans="1:49">
      <c r="A24" s="8"/>
      <c r="B24" s="8">
        <f>'pH Mnova'!A39</f>
        <v>19</v>
      </c>
      <c r="C24" s="8">
        <f>'pH Mnova'!B39</f>
        <v>10.7578125</v>
      </c>
      <c r="D24" s="8">
        <f>'pH Mnova'!D39</f>
        <v>2.1632501912605169</v>
      </c>
      <c r="E24" s="8"/>
      <c r="F24" s="8">
        <f>'pH Mnova'!AT40</f>
        <v>7.3919410000000001</v>
      </c>
      <c r="G24" s="8">
        <f>'pH Mnova'!AU40</f>
        <v>4.145111</v>
      </c>
      <c r="H24" s="8">
        <f>'pH Mnova'!AV40</f>
        <v>3.3734109999999999</v>
      </c>
      <c r="K24">
        <f>($K$18+$K$17*10^($K$13-$D24)+$K$16*10^($K$13+$K$12-2*$D24)+$K$15*10^($K$13+$K$12+$K$11-3*$D24))/(1+10^($K$13-$D24)+10^($K$13+$K$12-2*$D24)+10^($K$13+$K$12+$K$11-3*$D24))</f>
        <v>7.3913533889308063</v>
      </c>
      <c r="L24">
        <f t="shared" ref="L24:M39" si="12">(L$15+L$16*10^($D24-$K$11)+L$17*10^(2*$D24-$K$11-$K$12)+L$18*10^(3*$D24-$K$11-$K$12-$K$13))/(1+10^($D24-$K$11)+10^(2*$D24-$K$11-$K$12)+10^(3*$D24-$K$11-$K$12-$K$13))</f>
        <v>4.1401837153304442</v>
      </c>
      <c r="M24">
        <f t="shared" si="12"/>
        <v>3.3708746733379846</v>
      </c>
      <c r="AD24" s="24">
        <f>'pH Mnova'!EP40</f>
        <v>2.1293523460868053</v>
      </c>
      <c r="AF24" s="14">
        <f t="shared" ref="AF24:AH43" si="13">(AF$18+AF$17*10^($AF$13-$AD24)+AF$16*10^($AF$13+$AF$12-2*$AD24)+AF$15*10^($AF$13+$AF$12+$AF$11-3*$AD24))/(1+10^($AF$13-$AD24)+10^($AF$13+$AF$12-2*$AD24)+10^($AF$13+$AF$12+$AF$11-3*$AD24))</f>
        <v>7.3930183569615595</v>
      </c>
      <c r="AG24" s="14">
        <f t="shared" si="13"/>
        <v>4.1463318623422589</v>
      </c>
      <c r="AH24" s="14">
        <f t="shared" si="13"/>
        <v>3.373186431109426</v>
      </c>
      <c r="AL24" s="24">
        <f>'pH Mnova'!EQ40</f>
        <v>2.1920575326564675</v>
      </c>
      <c r="AN24" s="14">
        <f t="shared" ref="AN24:AP43" si="14">(AN$18+AN$17*10^($AN$13-$AL24)+AN$16*10^($AN$13+$AN$12-2*$AL24)+AN$15*10^($AN$13+$AN$12+$AN$11-3*$AL24))/(1+10^($AN$13-$AL24)+10^($AN$13+$AN$12-2*$AL24)+10^($AN$13+$AN$12+$AN$11-3*$AL24))</f>
        <v>7.3894651210058724</v>
      </c>
      <c r="AO24" s="14">
        <f t="shared" si="14"/>
        <v>4.1326122538036199</v>
      </c>
      <c r="AP24" s="14">
        <f t="shared" si="14"/>
        <v>3.3680588491194374</v>
      </c>
      <c r="AS24" s="24">
        <f>'pH Mnova'!ER40</f>
        <v>2.2329549360772387</v>
      </c>
      <c r="AU24" s="14">
        <f>(AU$18+AU$17*10^($AU$13-$AS24)+AU$16*10^($AU$13+$AU$12-2*$AS24)+AU$15*10^($AU$13+$AU$12+$AU$11-3*$AS24))/(1+10^($AU$13-$AS24)+10^($AU$13+$AU$12-2*$AS24)+10^($AU$13+$AU$12+$AU$11-3*$AS24))</f>
        <v>7.3876484607320698</v>
      </c>
      <c r="AV24" s="14">
        <f t="shared" ref="AV24:AW39" si="15">(AV$18+AV$17*10^($AU$13-$AS24)+AV$16*10^($AU$13+$AU$12-2*$AS24)+AV$15*10^($AU$13+$AU$12+$AU$11-3*$AS24))/(1+10^($AU$13-$AS24)+10^($AU$13+$AU$12-2*$AS24)+10^($AU$13+$AU$12+$AU$11-3*$AS24))</f>
        <v>4.1250466628577103</v>
      </c>
      <c r="AW24" s="14">
        <f t="shared" si="15"/>
        <v>3.3652533180084716</v>
      </c>
    </row>
    <row r="25" spans="1:49">
      <c r="A25" s="8"/>
      <c r="B25" s="8">
        <f>'pH Mnova'!A40</f>
        <v>20</v>
      </c>
      <c r="C25" s="8">
        <f>'pH Mnova'!B40</f>
        <v>10.9609375</v>
      </c>
      <c r="D25" s="8">
        <f>'pH Mnova'!D40</f>
        <v>2.1714818043289132</v>
      </c>
      <c r="E25" s="8"/>
      <c r="F25" s="8">
        <f>'pH Mnova'!AT41</f>
        <v>7.3934940000000005</v>
      </c>
      <c r="G25" s="8">
        <f>'pH Mnova'!AU41</f>
        <v>4.1451739999999999</v>
      </c>
      <c r="H25" s="8">
        <f>'pH Mnova'!AV41</f>
        <v>3.373694</v>
      </c>
      <c r="K25">
        <f t="shared" ref="K25:M56" si="16">(K$15+K$16*10^($D25-$K$11)+K$17*10^(2*$D25-$K$11-$K$12)+K$18*10^(3*$D25-$K$11-$K$12-$K$13))/(1+10^($D25-$K$11)+10^(2*$D25-$K$11-$K$12)+10^(3*$D25-$K$11-$K$12-$K$13))</f>
        <v>7.3909223644421838</v>
      </c>
      <c r="L25">
        <f t="shared" si="12"/>
        <v>4.1383511327091993</v>
      </c>
      <c r="M25">
        <f t="shared" si="12"/>
        <v>3.3702058415764249</v>
      </c>
      <c r="AD25" s="24">
        <f>'pH Mnova'!EP41</f>
        <v>2.1339268812675543</v>
      </c>
      <c r="AF25" s="14">
        <f t="shared" si="13"/>
        <v>7.39278020718411</v>
      </c>
      <c r="AG25" s="14">
        <f t="shared" si="13"/>
        <v>4.1453445906510966</v>
      </c>
      <c r="AH25" s="14">
        <f t="shared" si="13"/>
        <v>3.3728239498403907</v>
      </c>
      <c r="AL25" s="24">
        <f>'pH Mnova'!EQ41</f>
        <v>2.1828345030232796</v>
      </c>
      <c r="AN25" s="14">
        <f t="shared" si="14"/>
        <v>7.3898801498482056</v>
      </c>
      <c r="AO25" s="14">
        <f t="shared" si="14"/>
        <v>4.1343949370476896</v>
      </c>
      <c r="AP25" s="14">
        <f t="shared" si="14"/>
        <v>3.3687080559111635</v>
      </c>
      <c r="AS25" s="24">
        <f>'pH Mnova'!ER41</f>
        <v>2.1303873737516748</v>
      </c>
      <c r="AU25" s="14">
        <f t="shared" ref="AU25:AW56" si="17">(AU$18+AU$17*10^($AU$13-$AS25)+AU$16*10^($AU$13+$AU$12-2*$AS25)+AU$15*10^($AU$13+$AU$12+$AU$11-3*$AS25))/(1+10^($AU$13-$AS25)+10^($AU$13+$AU$12-2*$AS25)+10^($AU$13+$AU$12+$AU$11-3*$AS25))</f>
        <v>7.3924398271719971</v>
      </c>
      <c r="AV25" s="14">
        <f t="shared" si="15"/>
        <v>4.1458323710694209</v>
      </c>
      <c r="AW25" s="14">
        <f t="shared" si="15"/>
        <v>3.3727936612322291</v>
      </c>
    </row>
    <row r="26" spans="1:49">
      <c r="A26" s="8"/>
      <c r="B26" s="8">
        <f>'pH Mnova'!A41</f>
        <v>21</v>
      </c>
      <c r="C26" s="8">
        <f>'pH Mnova'!B41</f>
        <v>11.1640625</v>
      </c>
      <c r="D26" s="8">
        <f>'pH Mnova'!D41</f>
        <v>2.1698299206291627</v>
      </c>
      <c r="E26" s="8"/>
      <c r="F26" s="8">
        <f>'pH Mnova'!AT42</f>
        <v>7.3913390000000003</v>
      </c>
      <c r="G26" s="8">
        <f>'pH Mnova'!AU42</f>
        <v>4.1419090000000001</v>
      </c>
      <c r="H26" s="8">
        <f>'pH Mnova'!AV42</f>
        <v>3.370889</v>
      </c>
      <c r="K26">
        <f t="shared" si="16"/>
        <v>7.3910085663617995</v>
      </c>
      <c r="L26">
        <f t="shared" si="12"/>
        <v>4.1387176268564119</v>
      </c>
      <c r="M26">
        <f t="shared" si="12"/>
        <v>3.3703396005946407</v>
      </c>
      <c r="AD26" s="24">
        <f>'pH Mnova'!EP42</f>
        <v>2.1562382745011135</v>
      </c>
      <c r="AF26" s="14">
        <f t="shared" si="13"/>
        <v>7.3916311306163198</v>
      </c>
      <c r="AG26" s="14">
        <f t="shared" si="13"/>
        <v>4.1405812443720516</v>
      </c>
      <c r="AH26" s="14">
        <f t="shared" si="13"/>
        <v>3.3710750432985193</v>
      </c>
      <c r="AL26" s="24">
        <f>'pH Mnova'!EQ42</f>
        <v>2.1264061925361983</v>
      </c>
      <c r="AN26" s="14">
        <f t="shared" si="14"/>
        <v>7.3924779729080958</v>
      </c>
      <c r="AO26" s="14">
        <f t="shared" si="14"/>
        <v>4.1455552142299954</v>
      </c>
      <c r="AP26" s="14">
        <f t="shared" si="14"/>
        <v>3.3727721875871652</v>
      </c>
      <c r="AS26" s="24">
        <f>'pH Mnova'!ER42</f>
        <v>2.1983573606823725</v>
      </c>
      <c r="AU26" s="14">
        <f t="shared" si="17"/>
        <v>7.3892169516972643</v>
      </c>
      <c r="AV26" s="14">
        <f t="shared" si="15"/>
        <v>4.131849580882168</v>
      </c>
      <c r="AW26" s="14">
        <f t="shared" si="15"/>
        <v>3.3677213044887129</v>
      </c>
    </row>
    <row r="27" spans="1:49">
      <c r="A27" s="8"/>
      <c r="B27" s="8">
        <f>'pH Mnova'!A42</f>
        <v>22</v>
      </c>
      <c r="C27" s="8">
        <f>'pH Mnova'!B42</f>
        <v>11.3671875</v>
      </c>
      <c r="D27" s="8">
        <f>'pH Mnova'!D42</f>
        <v>2.1871639136717342</v>
      </c>
      <c r="E27" s="8"/>
      <c r="F27" s="8">
        <f>'pH Mnova'!AT43</f>
        <v>7.3921789999999996</v>
      </c>
      <c r="G27" s="8">
        <f>'pH Mnova'!AU43</f>
        <v>4.1420490000000001</v>
      </c>
      <c r="H27" s="8">
        <f>'pH Mnova'!AV43</f>
        <v>3.3723990000000001</v>
      </c>
      <c r="K27">
        <f t="shared" si="16"/>
        <v>7.3901114210542778</v>
      </c>
      <c r="L27">
        <f t="shared" si="12"/>
        <v>4.1349035914784809</v>
      </c>
      <c r="M27">
        <f t="shared" si="12"/>
        <v>3.368947574537589</v>
      </c>
      <c r="AD27" s="24">
        <f>'pH Mnova'!EP43</f>
        <v>2.1298722220202686</v>
      </c>
      <c r="AF27" s="14">
        <f t="shared" si="13"/>
        <v>7.3929912493295618</v>
      </c>
      <c r="AG27" s="14">
        <f t="shared" si="13"/>
        <v>4.1462194842926259</v>
      </c>
      <c r="AH27" s="14">
        <f t="shared" si="13"/>
        <v>3.3731451710771321</v>
      </c>
      <c r="AI27" s="14" t="s">
        <v>108</v>
      </c>
      <c r="AJ27" s="14" t="s">
        <v>108</v>
      </c>
      <c r="AL27" s="24">
        <f>'pH Mnova'!EQ43</f>
        <v>2.2003743111191021</v>
      </c>
      <c r="AN27" s="14">
        <f t="shared" si="14"/>
        <v>7.3890933321419308</v>
      </c>
      <c r="AO27" s="14">
        <f t="shared" si="14"/>
        <v>4.131015374802069</v>
      </c>
      <c r="AP27" s="14">
        <f t="shared" si="14"/>
        <v>3.3674773011110886</v>
      </c>
      <c r="AS27" s="24">
        <f>'pH Mnova'!ER43</f>
        <v>2.2049608501885869</v>
      </c>
      <c r="AU27" s="14">
        <f t="shared" si="17"/>
        <v>7.3889136760316267</v>
      </c>
      <c r="AV27" s="14">
        <f t="shared" si="15"/>
        <v>4.1305340790381075</v>
      </c>
      <c r="AW27" s="14">
        <f t="shared" si="15"/>
        <v>3.3672440724130563</v>
      </c>
    </row>
    <row r="28" spans="1:49">
      <c r="A28" s="8"/>
      <c r="B28" s="8">
        <f>'pH Mnova'!A43</f>
        <v>23</v>
      </c>
      <c r="C28" s="8">
        <f>'pH Mnova'!B43</f>
        <v>11.5703125</v>
      </c>
      <c r="D28" s="8">
        <f>'pH Mnova'!D43</f>
        <v>2.1795524399333925</v>
      </c>
      <c r="E28" s="8"/>
      <c r="F28" s="8">
        <f>'pH Mnova'!AT44</f>
        <v>7.3910410000000004</v>
      </c>
      <c r="G28" s="8">
        <f>'pH Mnova'!AU44</f>
        <v>4.1398710000000003</v>
      </c>
      <c r="H28" s="8">
        <f>'pH Mnova'!AV44</f>
        <v>3.3706310000000004</v>
      </c>
      <c r="K28">
        <f t="shared" si="16"/>
        <v>7.3905033409509375</v>
      </c>
      <c r="L28">
        <f t="shared" si="12"/>
        <v>4.1365696929344598</v>
      </c>
      <c r="M28">
        <f t="shared" si="12"/>
        <v>3.3695556651117164</v>
      </c>
      <c r="AD28" s="24">
        <f>'pH Mnova'!EP44</f>
        <v>2.1379757169662015</v>
      </c>
      <c r="AF28" s="14">
        <f t="shared" si="13"/>
        <v>7.3925701408536382</v>
      </c>
      <c r="AG28" s="14">
        <f t="shared" si="13"/>
        <v>4.1444737561420659</v>
      </c>
      <c r="AH28" s="14">
        <f t="shared" si="13"/>
        <v>3.3725042177236877</v>
      </c>
      <c r="AI28" s="14" t="s">
        <v>108</v>
      </c>
      <c r="AJ28" s="14" t="s">
        <v>108</v>
      </c>
      <c r="AL28" s="24">
        <f>'pH Mnova'!EQ44</f>
        <v>2.1405423482001167</v>
      </c>
      <c r="AN28" s="14">
        <f t="shared" si="14"/>
        <v>7.3918181790783191</v>
      </c>
      <c r="AO28" s="14">
        <f t="shared" si="14"/>
        <v>4.1427204623118659</v>
      </c>
      <c r="AP28" s="14">
        <f t="shared" si="14"/>
        <v>3.3717399057869</v>
      </c>
      <c r="AS28" s="24">
        <f>'pH Mnova'!ER44</f>
        <v>2.2542127339809972</v>
      </c>
      <c r="AU28" s="14">
        <f t="shared" si="17"/>
        <v>7.3867103635898728</v>
      </c>
      <c r="AV28" s="14">
        <f t="shared" si="15"/>
        <v>4.1209787308784831</v>
      </c>
      <c r="AW28" s="14">
        <f t="shared" si="15"/>
        <v>3.3637774709611521</v>
      </c>
    </row>
    <row r="29" spans="1:49">
      <c r="A29" s="8"/>
      <c r="B29" s="8">
        <f>'pH Mnova'!A44</f>
        <v>24</v>
      </c>
      <c r="C29" s="8">
        <f>'pH Mnova'!B44</f>
        <v>11.7734375</v>
      </c>
      <c r="D29" s="8">
        <f>'pH Mnova'!D44</f>
        <v>2.19027106542304</v>
      </c>
      <c r="E29" s="8"/>
      <c r="F29" s="8">
        <f>'pH Mnova'!AT45</f>
        <v>7.3906000000000001</v>
      </c>
      <c r="G29" s="8">
        <f>'pH Mnova'!AU45</f>
        <v>4.1395400000000002</v>
      </c>
      <c r="H29" s="8">
        <f>'pH Mnova'!AV45</f>
        <v>3.3701599999999998</v>
      </c>
      <c r="K29">
        <f t="shared" si="16"/>
        <v>7.3899523473628603</v>
      </c>
      <c r="L29">
        <f t="shared" si="12"/>
        <v>4.1342273802052292</v>
      </c>
      <c r="M29">
        <f t="shared" si="12"/>
        <v>3.3687007695384747</v>
      </c>
      <c r="AD29" s="24">
        <f>'pH Mnova'!EP45</f>
        <v>2.1703463252034103</v>
      </c>
      <c r="AF29" s="14">
        <f t="shared" si="13"/>
        <v>7.3909154990680044</v>
      </c>
      <c r="AG29" s="14">
        <f t="shared" si="13"/>
        <v>4.1376149158706745</v>
      </c>
      <c r="AH29" s="14">
        <f t="shared" si="13"/>
        <v>3.3699859084229411</v>
      </c>
      <c r="AI29" s="14" t="s">
        <v>108</v>
      </c>
      <c r="AJ29" s="14" t="s">
        <v>108</v>
      </c>
      <c r="AL29" s="24">
        <f>'pH Mnova'!EQ45</f>
        <v>2.1649268817473399</v>
      </c>
      <c r="AN29" s="14">
        <f t="shared" si="14"/>
        <v>7.3906939348121741</v>
      </c>
      <c r="AO29" s="14">
        <f t="shared" si="14"/>
        <v>4.1378906484189075</v>
      </c>
      <c r="AP29" s="14">
        <f t="shared" si="14"/>
        <v>3.369981082566845</v>
      </c>
      <c r="AS29" s="24">
        <f>'pH Mnova'!ER45</f>
        <v>2.1826446565693098</v>
      </c>
      <c r="AU29" s="14">
        <f t="shared" si="17"/>
        <v>7.3899458044726734</v>
      </c>
      <c r="AV29" s="14">
        <f t="shared" si="15"/>
        <v>4.135011307489429</v>
      </c>
      <c r="AW29" s="14">
        <f t="shared" si="15"/>
        <v>3.3688682833830241</v>
      </c>
    </row>
    <row r="30" spans="1:49">
      <c r="A30" s="8"/>
      <c r="B30" s="8">
        <f>'pH Mnova'!A45</f>
        <v>25</v>
      </c>
      <c r="C30" s="8">
        <f>'pH Mnova'!B45</f>
        <v>11.9765625</v>
      </c>
      <c r="D30" s="8">
        <f>'pH Mnova'!D45</f>
        <v>2.1832729102496313</v>
      </c>
      <c r="E30" s="8"/>
      <c r="F30" s="8">
        <f>'pH Mnova'!AT46</f>
        <v>7.3917739999999998</v>
      </c>
      <c r="G30" s="8">
        <f>'pH Mnova'!AU46</f>
        <v>4.1387540000000005</v>
      </c>
      <c r="H30" s="8">
        <f>'pH Mnova'!AV46</f>
        <v>3.371054</v>
      </c>
      <c r="K30">
        <f t="shared" si="16"/>
        <v>7.3903113742081112</v>
      </c>
      <c r="L30">
        <f t="shared" si="12"/>
        <v>4.1357536042970233</v>
      </c>
      <c r="M30">
        <f t="shared" si="12"/>
        <v>3.3692578117769436</v>
      </c>
      <c r="AD30" s="24">
        <f>'pH Mnova'!EP46</f>
        <v>2.2173655846314473</v>
      </c>
      <c r="AF30" s="14">
        <f t="shared" si="13"/>
        <v>7.388594753245048</v>
      </c>
      <c r="AG30" s="14">
        <f t="shared" si="13"/>
        <v>4.1279966850322225</v>
      </c>
      <c r="AH30" s="14">
        <f t="shared" si="13"/>
        <v>3.3664543008161689</v>
      </c>
      <c r="AI30" s="14" t="s">
        <v>108</v>
      </c>
      <c r="AJ30" s="14" t="s">
        <v>108</v>
      </c>
      <c r="AL30" s="24">
        <f>'pH Mnova'!EQ46</f>
        <v>2.1703145343922583</v>
      </c>
      <c r="AN30" s="14">
        <f t="shared" si="14"/>
        <v>7.3904480168979498</v>
      </c>
      <c r="AO30" s="14">
        <f t="shared" si="14"/>
        <v>4.1368342457529925</v>
      </c>
      <c r="AP30" s="14">
        <f t="shared" si="14"/>
        <v>3.3695963771383739</v>
      </c>
      <c r="AS30" s="24">
        <f>'pH Mnova'!ER46</f>
        <v>2.1902374615193811</v>
      </c>
      <c r="AU30" s="14">
        <f t="shared" si="17"/>
        <v>7.3895923432454973</v>
      </c>
      <c r="AV30" s="14">
        <f t="shared" si="15"/>
        <v>4.1334779721137798</v>
      </c>
      <c r="AW30" s="14">
        <f t="shared" si="15"/>
        <v>3.3683120388408003</v>
      </c>
    </row>
    <row r="31" spans="1:49">
      <c r="A31" s="8"/>
      <c r="B31" s="8">
        <f>'pH Mnova'!A46</f>
        <v>26</v>
      </c>
      <c r="C31" s="8">
        <f>'pH Mnova'!B46</f>
        <v>12.1796875</v>
      </c>
      <c r="D31" s="8">
        <f>'pH Mnova'!D46</f>
        <v>2.2040593301159461</v>
      </c>
      <c r="E31" s="8"/>
      <c r="F31" s="8">
        <f>'pH Mnova'!AT47</f>
        <v>7.3875039999999998</v>
      </c>
      <c r="G31" s="8">
        <f>'pH Mnova'!AU47</f>
        <v>4.1333539999999998</v>
      </c>
      <c r="H31" s="8">
        <f>'pH Mnova'!AV47</f>
        <v>3.3670340000000003</v>
      </c>
      <c r="K31">
        <f t="shared" si="16"/>
        <v>7.3892528899394261</v>
      </c>
      <c r="L31">
        <f t="shared" si="12"/>
        <v>4.1312542583268632</v>
      </c>
      <c r="M31">
        <f t="shared" si="12"/>
        <v>3.3676156141764384</v>
      </c>
      <c r="AD31" s="24">
        <f>'pH Mnova'!EP47</f>
        <v>2.2761872063831148</v>
      </c>
      <c r="AF31" s="14">
        <f t="shared" si="13"/>
        <v>7.3858385203509176</v>
      </c>
      <c r="AG31" s="14">
        <f t="shared" si="13"/>
        <v>4.1165769222741133</v>
      </c>
      <c r="AH31" s="14">
        <f t="shared" si="13"/>
        <v>3.3622609180863297</v>
      </c>
      <c r="AI31" s="14" t="s">
        <v>108</v>
      </c>
      <c r="AJ31" s="14" t="s">
        <v>108</v>
      </c>
      <c r="AL31" s="24">
        <f>'pH Mnova'!EQ47</f>
        <v>2.2564058814590773</v>
      </c>
      <c r="AN31" s="14">
        <f t="shared" si="14"/>
        <v>7.3866526220795956</v>
      </c>
      <c r="AO31" s="14">
        <f t="shared" si="14"/>
        <v>4.120534185439646</v>
      </c>
      <c r="AP31" s="14">
        <f t="shared" si="14"/>
        <v>3.3636601185250403</v>
      </c>
      <c r="AS31" s="24">
        <f>'pH Mnova'!ER47</f>
        <v>2.1899643788379839</v>
      </c>
      <c r="AU31" s="14">
        <f t="shared" si="17"/>
        <v>7.3896050151698409</v>
      </c>
      <c r="AV31" s="14">
        <f t="shared" si="15"/>
        <v>4.133532942426382</v>
      </c>
      <c r="AW31" s="14">
        <f t="shared" si="15"/>
        <v>3.3683319803975174</v>
      </c>
    </row>
    <row r="32" spans="1:49">
      <c r="A32" s="8"/>
      <c r="B32" s="8">
        <f>'pH Mnova'!A47</f>
        <v>27</v>
      </c>
      <c r="C32" s="8">
        <f>'pH Mnova'!B47</f>
        <v>12.3828125</v>
      </c>
      <c r="D32" s="8">
        <f>'pH Mnova'!D47</f>
        <v>2.2182113427315873</v>
      </c>
      <c r="E32" s="8"/>
      <c r="F32" s="8">
        <f>'pH Mnova'!AT48</f>
        <v>7.3882470000000007</v>
      </c>
      <c r="G32" s="8">
        <f>'pH Mnova'!AU48</f>
        <v>4.1319870000000005</v>
      </c>
      <c r="H32" s="8">
        <f>'pH Mnova'!AV48</f>
        <v>3.3668670000000001</v>
      </c>
      <c r="K32">
        <f t="shared" si="16"/>
        <v>7.3885460036069377</v>
      </c>
      <c r="L32">
        <f t="shared" si="12"/>
        <v>4.1282499487437434</v>
      </c>
      <c r="M32">
        <f t="shared" si="12"/>
        <v>3.3665190422461349</v>
      </c>
      <c r="AD32" s="24">
        <f>'pH Mnova'!EP48</f>
        <v>2.2725590433162646</v>
      </c>
      <c r="AF32" s="14">
        <f t="shared" si="13"/>
        <v>7.386003620997716</v>
      </c>
      <c r="AG32" s="14">
        <f t="shared" si="13"/>
        <v>4.1172608553647017</v>
      </c>
      <c r="AH32" s="14">
        <f t="shared" si="13"/>
        <v>3.3625120715973495</v>
      </c>
      <c r="AI32" s="14" t="s">
        <v>108</v>
      </c>
      <c r="AJ32" s="14" t="s">
        <v>108</v>
      </c>
      <c r="AL32" s="24">
        <f>'pH Mnova'!EQ48</f>
        <v>2.2352470204381585</v>
      </c>
      <c r="AN32" s="14">
        <f t="shared" si="14"/>
        <v>7.3875607996692896</v>
      </c>
      <c r="AO32" s="14">
        <f t="shared" si="14"/>
        <v>4.1244337652122516</v>
      </c>
      <c r="AP32" s="14">
        <f t="shared" si="14"/>
        <v>3.3650803565418839</v>
      </c>
      <c r="AS32" s="24">
        <f>'pH Mnova'!ER48</f>
        <v>2.2422257389137568</v>
      </c>
      <c r="AU32" s="14">
        <f t="shared" si="17"/>
        <v>7.3872369019988922</v>
      </c>
      <c r="AV32" s="14">
        <f t="shared" si="15"/>
        <v>4.1232619128491939</v>
      </c>
      <c r="AW32" s="14">
        <f t="shared" si="15"/>
        <v>3.364605816893754</v>
      </c>
    </row>
    <row r="33" spans="1:49">
      <c r="A33" s="8"/>
      <c r="B33" s="8">
        <f>'pH Mnova'!A48</f>
        <v>28</v>
      </c>
      <c r="C33" s="8">
        <f>'pH Mnova'!B48</f>
        <v>12.5859375</v>
      </c>
      <c r="D33" s="8">
        <f>'pH Mnova'!D48</f>
        <v>2.2121688760981173</v>
      </c>
      <c r="E33" s="8"/>
      <c r="F33" s="8">
        <f>'pH Mnova'!AT49</f>
        <v>7.3856279999999996</v>
      </c>
      <c r="G33" s="8">
        <f>'pH Mnova'!AU49</f>
        <v>4.1290479999999992</v>
      </c>
      <c r="H33" s="8">
        <f>'pH Mnova'!AV49</f>
        <v>3.3655880000000002</v>
      </c>
      <c r="K33">
        <f t="shared" si="16"/>
        <v>7.3888464491497947</v>
      </c>
      <c r="L33">
        <f t="shared" si="12"/>
        <v>4.1295268107555074</v>
      </c>
      <c r="M33">
        <f t="shared" si="12"/>
        <v>3.3669851006870535</v>
      </c>
      <c r="AD33" s="24">
        <f>'pH Mnova'!EP49</f>
        <v>2.1641372787171411</v>
      </c>
      <c r="AF33" s="14">
        <f t="shared" si="13"/>
        <v>7.3912293874347288</v>
      </c>
      <c r="AG33" s="14">
        <f t="shared" si="13"/>
        <v>4.1389159762115781</v>
      </c>
      <c r="AH33" s="14">
        <f t="shared" si="13"/>
        <v>3.3704636154831316</v>
      </c>
      <c r="AI33" s="14" t="s">
        <v>108</v>
      </c>
      <c r="AJ33" s="14" t="s">
        <v>108</v>
      </c>
      <c r="AL33" s="24">
        <f>'pH Mnova'!EQ49</f>
        <v>2.2072223755238745</v>
      </c>
      <c r="AN33" s="14">
        <f t="shared" si="14"/>
        <v>7.388788983944738</v>
      </c>
      <c r="AO33" s="14">
        <f t="shared" si="14"/>
        <v>4.1297082162012106</v>
      </c>
      <c r="AP33" s="14">
        <f t="shared" si="14"/>
        <v>3.367001258277635</v>
      </c>
      <c r="AS33" s="24">
        <f>'pH Mnova'!ER49</f>
        <v>2.1617399246505848</v>
      </c>
      <c r="AU33" s="14">
        <f t="shared" si="17"/>
        <v>7.3909308827769866</v>
      </c>
      <c r="AV33" s="14">
        <f t="shared" si="15"/>
        <v>4.1392849945648678</v>
      </c>
      <c r="AW33" s="14">
        <f t="shared" si="15"/>
        <v>3.3704186089039143</v>
      </c>
    </row>
    <row r="34" spans="1:49">
      <c r="A34" s="8"/>
      <c r="B34" s="8">
        <f>'pH Mnova'!A49</f>
        <v>29</v>
      </c>
      <c r="C34" s="8">
        <f>'pH Mnova'!B49</f>
        <v>12.7890625</v>
      </c>
      <c r="D34" s="8">
        <f>'pH Mnova'!D49</f>
        <v>2.2280874499817656</v>
      </c>
      <c r="E34" s="8"/>
      <c r="F34" s="8">
        <f>'pH Mnova'!AT50</f>
        <v>7.388566</v>
      </c>
      <c r="G34" s="8">
        <f>'pH Mnova'!AU50</f>
        <v>4.1287959999999995</v>
      </c>
      <c r="H34" s="8">
        <f>'pH Mnova'!AV50</f>
        <v>3.3669860000000003</v>
      </c>
      <c r="K34">
        <f t="shared" si="16"/>
        <v>7.3880593662764324</v>
      </c>
      <c r="L34">
        <f t="shared" si="12"/>
        <v>4.1261819535571407</v>
      </c>
      <c r="M34">
        <f t="shared" si="12"/>
        <v>3.3657642039132405</v>
      </c>
      <c r="AD34" s="24">
        <f>'pH Mnova'!EP50</f>
        <v>2.204916729692981</v>
      </c>
      <c r="AF34" s="14">
        <f t="shared" si="13"/>
        <v>7.3891993263249871</v>
      </c>
      <c r="AG34" s="14">
        <f t="shared" si="13"/>
        <v>4.1305020930054583</v>
      </c>
      <c r="AH34" s="14">
        <f t="shared" si="13"/>
        <v>3.3673742519566052</v>
      </c>
      <c r="AI34" s="14" t="s">
        <v>108</v>
      </c>
      <c r="AJ34" s="14" t="s">
        <v>108</v>
      </c>
      <c r="AL34" s="24">
        <f>'pH Mnova'!EQ50</f>
        <v>2.2299844731731171</v>
      </c>
      <c r="AN34" s="14">
        <f t="shared" si="14"/>
        <v>7.3877892671125114</v>
      </c>
      <c r="AO34" s="14">
        <f t="shared" si="14"/>
        <v>4.1254148535581932</v>
      </c>
      <c r="AP34" s="14">
        <f t="shared" si="14"/>
        <v>3.365437664699872</v>
      </c>
      <c r="AS34" s="24">
        <f>'pH Mnova'!ER50</f>
        <v>2.2292751789567817</v>
      </c>
      <c r="AU34" s="14">
        <f t="shared" si="17"/>
        <v>7.3878128534490131</v>
      </c>
      <c r="AV34" s="14">
        <f t="shared" si="15"/>
        <v>4.1257595960391997</v>
      </c>
      <c r="AW34" s="14">
        <f t="shared" si="15"/>
        <v>3.3655119648557261</v>
      </c>
    </row>
    <row r="35" spans="1:49">
      <c r="A35" s="8"/>
      <c r="B35" s="8">
        <f>'pH Mnova'!A50</f>
        <v>30</v>
      </c>
      <c r="C35" s="8">
        <f>'pH Mnova'!B50</f>
        <v>12.9921875</v>
      </c>
      <c r="D35" s="8">
        <f>'pH Mnova'!D50</f>
        <v>2.2291341681398182</v>
      </c>
      <c r="E35" s="8"/>
      <c r="F35" s="8">
        <f>'pH Mnova'!AT51</f>
        <v>7.387664</v>
      </c>
      <c r="G35" s="8">
        <f>'pH Mnova'!AU51</f>
        <v>4.1273039999999996</v>
      </c>
      <c r="H35" s="8">
        <f>'pH Mnova'!AV51</f>
        <v>3.365294</v>
      </c>
      <c r="K35">
        <f t="shared" si="16"/>
        <v>7.3880081129489179</v>
      </c>
      <c r="L35">
        <f t="shared" si="12"/>
        <v>4.125964161430189</v>
      </c>
      <c r="M35">
        <f t="shared" si="12"/>
        <v>3.3656847066392093</v>
      </c>
      <c r="AD35" s="24">
        <f>'pH Mnova'!EP51</f>
        <v>2.2900661396578776</v>
      </c>
      <c r="AF35" s="14">
        <f t="shared" si="13"/>
        <v>7.3852130285026716</v>
      </c>
      <c r="AG35" s="14">
        <f t="shared" si="13"/>
        <v>4.1139859653588617</v>
      </c>
      <c r="AH35" s="14">
        <f t="shared" si="13"/>
        <v>3.3613094546425417</v>
      </c>
      <c r="AI35" s="14" t="s">
        <v>108</v>
      </c>
      <c r="AJ35" s="14" t="s">
        <v>108</v>
      </c>
      <c r="AL35" s="24">
        <f>'pH Mnova'!EQ51</f>
        <v>2.2116551484374209</v>
      </c>
      <c r="AN35" s="14">
        <f t="shared" si="14"/>
        <v>7.3885928499563969</v>
      </c>
      <c r="AO35" s="14">
        <f t="shared" si="14"/>
        <v>4.1288658583705606</v>
      </c>
      <c r="AP35" s="14">
        <f t="shared" si="14"/>
        <v>3.3666944849791061</v>
      </c>
      <c r="AS35" s="24">
        <f>'pH Mnova'!ER51</f>
        <v>2.1899358316108608</v>
      </c>
      <c r="AU35" s="14">
        <f t="shared" si="17"/>
        <v>7.3896063400298484</v>
      </c>
      <c r="AV35" s="14">
        <f t="shared" si="15"/>
        <v>4.1335386896226787</v>
      </c>
      <c r="AW35" s="14">
        <f t="shared" si="15"/>
        <v>3.368334065305004</v>
      </c>
    </row>
    <row r="36" spans="1:49">
      <c r="A36" s="8"/>
      <c r="B36" s="8">
        <f>'pH Mnova'!A51</f>
        <v>31</v>
      </c>
      <c r="C36" s="8">
        <f>'pH Mnova'!B51</f>
        <v>13.1953125</v>
      </c>
      <c r="D36" s="8">
        <f>'pH Mnova'!D51</f>
        <v>2.2474699891519587</v>
      </c>
      <c r="E36" s="8"/>
      <c r="F36" s="8">
        <f>'pH Mnova'!AT52</f>
        <v>7.3859940000000002</v>
      </c>
      <c r="G36" s="8">
        <f>'pH Mnova'!AU52</f>
        <v>4.124784</v>
      </c>
      <c r="H36" s="8">
        <f>'pH Mnova'!AV52</f>
        <v>3.3638440000000003</v>
      </c>
      <c r="K36">
        <f t="shared" si="16"/>
        <v>7.3871203714135252</v>
      </c>
      <c r="L36">
        <f t="shared" si="12"/>
        <v>4.1221922404018896</v>
      </c>
      <c r="M36">
        <f t="shared" si="12"/>
        <v>3.3643078681279683</v>
      </c>
      <c r="AD36" s="24">
        <f>'pH Mnova'!EP52</f>
        <v>2.295381212224946</v>
      </c>
      <c r="AF36" s="14">
        <f t="shared" si="13"/>
        <v>7.3849760534095497</v>
      </c>
      <c r="AG36" s="14">
        <f t="shared" si="13"/>
        <v>4.1130044176731229</v>
      </c>
      <c r="AH36" s="14">
        <f t="shared" si="13"/>
        <v>3.3609490001515505</v>
      </c>
      <c r="AI36" s="14" t="s">
        <v>108</v>
      </c>
      <c r="AJ36" s="14" t="s">
        <v>108</v>
      </c>
      <c r="AL36" s="24">
        <f>'pH Mnova'!EQ52</f>
        <v>2.2954136920109174</v>
      </c>
      <c r="AN36" s="14">
        <f t="shared" si="14"/>
        <v>7.3850235830036404</v>
      </c>
      <c r="AO36" s="14">
        <f t="shared" si="14"/>
        <v>4.1135408016345894</v>
      </c>
      <c r="AP36" s="14">
        <f t="shared" si="14"/>
        <v>3.3611129845416232</v>
      </c>
      <c r="AS36" s="24">
        <f>'pH Mnova'!ER52</f>
        <v>2.1841103328787432</v>
      </c>
      <c r="AU36" s="14">
        <f t="shared" si="17"/>
        <v>7.3898773920716785</v>
      </c>
      <c r="AV36" s="14">
        <f t="shared" si="15"/>
        <v>4.1347145249969248</v>
      </c>
      <c r="AW36" s="14">
        <f t="shared" si="15"/>
        <v>3.3687606207428376</v>
      </c>
    </row>
    <row r="37" spans="1:49">
      <c r="A37" s="8"/>
      <c r="B37" s="8">
        <f>'pH Mnova'!A52</f>
        <v>32</v>
      </c>
      <c r="C37" s="8">
        <f>'pH Mnova'!B52</f>
        <v>13.3984375</v>
      </c>
      <c r="D37" s="8">
        <f>'pH Mnova'!D52</f>
        <v>2.2352833832108323</v>
      </c>
      <c r="E37" s="8"/>
      <c r="F37" s="8">
        <f>'pH Mnova'!AT53</f>
        <v>7.3853270000000002</v>
      </c>
      <c r="G37" s="8">
        <f>'pH Mnova'!AU53</f>
        <v>4.1224769999999999</v>
      </c>
      <c r="H37" s="8">
        <f>'pH Mnova'!AV53</f>
        <v>3.3632969999999998</v>
      </c>
      <c r="K37">
        <f t="shared" si="16"/>
        <v>7.3877082654151645</v>
      </c>
      <c r="L37">
        <f t="shared" si="12"/>
        <v>4.124690058653008</v>
      </c>
      <c r="M37">
        <f t="shared" si="12"/>
        <v>3.3652196366528724</v>
      </c>
      <c r="AD37" s="24">
        <f>'pH Mnova'!EP53</f>
        <v>2.2363817071077232</v>
      </c>
      <c r="AF37" s="14">
        <f t="shared" si="13"/>
        <v>7.3876853697809652</v>
      </c>
      <c r="AG37" s="14">
        <f t="shared" si="13"/>
        <v>4.1242284375221345</v>
      </c>
      <c r="AH37" s="14">
        <f t="shared" si="13"/>
        <v>3.3650706241288146</v>
      </c>
      <c r="AI37" s="14" t="s">
        <v>108</v>
      </c>
      <c r="AJ37" s="14" t="s">
        <v>108</v>
      </c>
      <c r="AL37" s="24">
        <f>'pH Mnova'!EQ53</f>
        <v>2.1828462136130247</v>
      </c>
      <c r="AN37" s="14">
        <f t="shared" si="14"/>
        <v>7.389879621087859</v>
      </c>
      <c r="AO37" s="14">
        <f t="shared" si="14"/>
        <v>4.1343926657964438</v>
      </c>
      <c r="AP37" s="14">
        <f t="shared" si="14"/>
        <v>3.3687072287852167</v>
      </c>
      <c r="AS37" s="24">
        <f>'pH Mnova'!ER53</f>
        <v>2.2940457789760478</v>
      </c>
      <c r="AU37" s="14">
        <f t="shared" si="17"/>
        <v>7.3850069844219117</v>
      </c>
      <c r="AV37" s="14">
        <f t="shared" si="15"/>
        <v>4.1135940894824552</v>
      </c>
      <c r="AW37" s="14">
        <f t="shared" si="15"/>
        <v>3.3610981673811788</v>
      </c>
    </row>
    <row r="38" spans="1:49">
      <c r="A38" s="8"/>
      <c r="B38" s="8">
        <f>'pH Mnova'!A53</f>
        <v>33</v>
      </c>
      <c r="C38" s="8">
        <f>'pH Mnova'!B53</f>
        <v>13.6015625</v>
      </c>
      <c r="D38" s="8">
        <f>'pH Mnova'!D53</f>
        <v>2.2447140249677644</v>
      </c>
      <c r="E38" s="8"/>
      <c r="F38" s="8">
        <f>'pH Mnova'!AT54</f>
        <v>7.3853840000000002</v>
      </c>
      <c r="G38" s="8">
        <f>'pH Mnova'!AU54</f>
        <v>4.120044</v>
      </c>
      <c r="H38" s="8">
        <f>'pH Mnova'!AV54</f>
        <v>3.3631340000000001</v>
      </c>
      <c r="K38">
        <f t="shared" si="16"/>
        <v>7.3872525817774086</v>
      </c>
      <c r="L38">
        <f t="shared" si="12"/>
        <v>4.1227539412292566</v>
      </c>
      <c r="M38">
        <f t="shared" si="12"/>
        <v>3.3645129059839269</v>
      </c>
      <c r="AD38" s="24">
        <f>'pH Mnova'!EP54</f>
        <v>2.3003489288842052</v>
      </c>
      <c r="AF38" s="14">
        <f t="shared" si="13"/>
        <v>7.3847558552514645</v>
      </c>
      <c r="AG38" s="14">
        <f t="shared" si="13"/>
        <v>4.1120923944440797</v>
      </c>
      <c r="AH38" s="14">
        <f t="shared" si="13"/>
        <v>3.3606140741445345</v>
      </c>
      <c r="AI38" s="14" t="s">
        <v>108</v>
      </c>
      <c r="AJ38" s="14" t="s">
        <v>108</v>
      </c>
      <c r="AL38" s="24">
        <f>'pH Mnova'!EQ54</f>
        <v>2.2233320830107499</v>
      </c>
      <c r="AN38" s="14">
        <f t="shared" si="14"/>
        <v>7.3880795200949434</v>
      </c>
      <c r="AO38" s="14">
        <f t="shared" si="14"/>
        <v>4.1266613080034684</v>
      </c>
      <c r="AP38" s="14">
        <f t="shared" si="14"/>
        <v>3.3658916141982358</v>
      </c>
      <c r="AS38" s="24">
        <f>'pH Mnova'!ER54</f>
        <v>2.2406278555832482</v>
      </c>
      <c r="AU38" s="14">
        <f t="shared" si="17"/>
        <v>7.3873075687618561</v>
      </c>
      <c r="AV38" s="14">
        <f t="shared" si="15"/>
        <v>4.1235683548551556</v>
      </c>
      <c r="AW38" s="14">
        <f t="shared" si="15"/>
        <v>3.3647169937268324</v>
      </c>
    </row>
    <row r="39" spans="1:49">
      <c r="A39" s="8"/>
      <c r="B39" s="8">
        <f>'pH Mnova'!A54</f>
        <v>34</v>
      </c>
      <c r="C39" s="8">
        <f>'pH Mnova'!B54</f>
        <v>13.8046875</v>
      </c>
      <c r="D39" s="8">
        <f>'pH Mnova'!D54</f>
        <v>2.2611081185058186</v>
      </c>
      <c r="E39" s="8"/>
      <c r="F39" s="8">
        <f>'pH Mnova'!AT55</f>
        <v>7.3856250000000001</v>
      </c>
      <c r="G39" s="8">
        <f>'pH Mnova'!AU55</f>
        <v>4.1164849999999999</v>
      </c>
      <c r="H39" s="8">
        <f>'pH Mnova'!AV55</f>
        <v>3.3615349999999999</v>
      </c>
      <c r="K39">
        <f t="shared" si="16"/>
        <v>7.3864725049453916</v>
      </c>
      <c r="L39">
        <f t="shared" si="12"/>
        <v>4.1194400071688371</v>
      </c>
      <c r="M39">
        <f t="shared" si="12"/>
        <v>3.3633031977819856</v>
      </c>
      <c r="AD39" s="24">
        <f>'pH Mnova'!EP55</f>
        <v>2.2556106701411252</v>
      </c>
      <c r="AF39" s="14">
        <f t="shared" si="13"/>
        <v>7.3867835032166136</v>
      </c>
      <c r="AG39" s="14">
        <f t="shared" si="13"/>
        <v>4.1204917553827922</v>
      </c>
      <c r="AH39" s="14">
        <f t="shared" si="13"/>
        <v>3.3636985014817435</v>
      </c>
      <c r="AI39" s="14" t="s">
        <v>108</v>
      </c>
      <c r="AJ39" s="14" t="s">
        <v>108</v>
      </c>
      <c r="AL39" s="24">
        <f>'pH Mnova'!EQ55</f>
        <v>2.2727625578948598</v>
      </c>
      <c r="AN39" s="14">
        <f t="shared" si="14"/>
        <v>7.3859622615656901</v>
      </c>
      <c r="AO39" s="14">
        <f t="shared" si="14"/>
        <v>4.1175702576810336</v>
      </c>
      <c r="AP39" s="14">
        <f t="shared" si="14"/>
        <v>3.3625806157781799</v>
      </c>
      <c r="AS39" s="24">
        <f>'pH Mnova'!ER55</f>
        <v>2.270126236749312</v>
      </c>
      <c r="AU39" s="14">
        <f t="shared" si="17"/>
        <v>7.3860212384635204</v>
      </c>
      <c r="AV39" s="14">
        <f t="shared" si="15"/>
        <v>4.1179908713269215</v>
      </c>
      <c r="AW39" s="14">
        <f t="shared" si="15"/>
        <v>3.3626934378517941</v>
      </c>
    </row>
    <row r="40" spans="1:49">
      <c r="A40" s="8"/>
      <c r="B40" s="8">
        <f>'pH Mnova'!A55</f>
        <v>35</v>
      </c>
      <c r="C40" s="8">
        <f>'pH Mnova'!B55</f>
        <v>14.0078125</v>
      </c>
      <c r="D40" s="8">
        <f>'pH Mnova'!D55</f>
        <v>2.2760014836428155</v>
      </c>
      <c r="E40" s="8"/>
      <c r="F40" s="8">
        <f>'pH Mnova'!AT56</f>
        <v>7.385249</v>
      </c>
      <c r="G40" s="8">
        <f>'pH Mnova'!AU56</f>
        <v>4.1150289999999998</v>
      </c>
      <c r="H40" s="8">
        <f>'pH Mnova'!AV56</f>
        <v>3.3610789999999997</v>
      </c>
      <c r="K40">
        <f t="shared" si="16"/>
        <v>7.3857771915512131</v>
      </c>
      <c r="L40">
        <f t="shared" si="16"/>
        <v>4.1164867051035579</v>
      </c>
      <c r="M40">
        <f t="shared" si="16"/>
        <v>3.3622250873493784</v>
      </c>
      <c r="AD40" s="24">
        <f>'pH Mnova'!EP56</f>
        <v>2.2884691671465904</v>
      </c>
      <c r="AF40" s="14">
        <f t="shared" si="13"/>
        <v>7.3852845083650696</v>
      </c>
      <c r="AG40" s="14">
        <f t="shared" si="13"/>
        <v>4.1142820414272201</v>
      </c>
      <c r="AH40" s="14">
        <f t="shared" si="13"/>
        <v>3.3614181822274731</v>
      </c>
      <c r="AI40" s="14" t="s">
        <v>108</v>
      </c>
      <c r="AJ40" s="14" t="s">
        <v>108</v>
      </c>
      <c r="AL40" s="24">
        <f>'pH Mnova'!EQ56</f>
        <v>2.2900713420906689</v>
      </c>
      <c r="AN40" s="14">
        <f t="shared" si="14"/>
        <v>7.3852431305534498</v>
      </c>
      <c r="AO40" s="14">
        <f t="shared" si="14"/>
        <v>4.1144831883328576</v>
      </c>
      <c r="AP40" s="14">
        <f t="shared" si="14"/>
        <v>3.3614562312474563</v>
      </c>
      <c r="AS40" s="24">
        <f>'pH Mnova'!ER56</f>
        <v>2.2546860363858077</v>
      </c>
      <c r="AU40" s="14">
        <f t="shared" si="17"/>
        <v>7.3866897040529524</v>
      </c>
      <c r="AV40" s="14">
        <f t="shared" si="17"/>
        <v>4.1208891511316965</v>
      </c>
      <c r="AW40" s="14">
        <f t="shared" si="17"/>
        <v>3.3637449707681877</v>
      </c>
    </row>
    <row r="41" spans="1:49">
      <c r="A41" s="8"/>
      <c r="B41" s="8">
        <f>'pH Mnova'!A56</f>
        <v>36</v>
      </c>
      <c r="C41" s="8">
        <f>'pH Mnova'!B56</f>
        <v>14.2109375</v>
      </c>
      <c r="D41" s="8">
        <f>'pH Mnova'!D56</f>
        <v>2.2868019067412813</v>
      </c>
      <c r="E41" s="8"/>
      <c r="F41" s="8">
        <f>'pH Mnova'!AT57</f>
        <v>7.3848399999999996</v>
      </c>
      <c r="G41" s="8">
        <f>'pH Mnova'!AU57</f>
        <v>4.1136399999999993</v>
      </c>
      <c r="H41" s="8">
        <f>'pH Mnova'!AV57</f>
        <v>3.3609200000000001</v>
      </c>
      <c r="K41">
        <f t="shared" si="16"/>
        <v>7.3852809442633154</v>
      </c>
      <c r="L41">
        <f t="shared" si="16"/>
        <v>4.1143792587601524</v>
      </c>
      <c r="M41">
        <f t="shared" si="16"/>
        <v>3.3614557300116785</v>
      </c>
      <c r="AD41" s="24">
        <f>'pH Mnova'!EP57</f>
        <v>2.2722148885248696</v>
      </c>
      <c r="AF41" s="14">
        <f t="shared" si="13"/>
        <v>7.3860193158876815</v>
      </c>
      <c r="AG41" s="14">
        <f t="shared" si="13"/>
        <v>4.1173258726680082</v>
      </c>
      <c r="AH41" s="14">
        <f t="shared" si="13"/>
        <v>3.3625359471370193</v>
      </c>
      <c r="AI41" s="14" t="s">
        <v>108</v>
      </c>
      <c r="AJ41" s="14" t="s">
        <v>108</v>
      </c>
      <c r="AL41" s="24">
        <f>'pH Mnova'!EQ57</f>
        <v>2.3390432277513371</v>
      </c>
      <c r="AN41" s="14">
        <f t="shared" si="14"/>
        <v>7.3832742766257828</v>
      </c>
      <c r="AO41" s="14">
        <f t="shared" si="14"/>
        <v>4.1060336024426913</v>
      </c>
      <c r="AP41" s="14">
        <f t="shared" si="14"/>
        <v>3.3583784988302883</v>
      </c>
      <c r="AS41" s="24">
        <f>'pH Mnova'!ER57</f>
        <v>2.2995406997932832</v>
      </c>
      <c r="AU41" s="14">
        <f t="shared" si="17"/>
        <v>7.384777689452708</v>
      </c>
      <c r="AV41" s="14">
        <f t="shared" si="17"/>
        <v>4.1126002312195578</v>
      </c>
      <c r="AW41" s="14">
        <f t="shared" si="17"/>
        <v>3.3607375577770155</v>
      </c>
    </row>
    <row r="42" spans="1:49">
      <c r="A42" s="8"/>
      <c r="B42" s="8">
        <f>'pH Mnova'!A57</f>
        <v>37</v>
      </c>
      <c r="C42" s="8">
        <f>'pH Mnova'!B57</f>
        <v>14.4140625</v>
      </c>
      <c r="D42" s="8">
        <f>'pH Mnova'!D57</f>
        <v>2.30856068935157</v>
      </c>
      <c r="E42" s="8"/>
      <c r="F42" s="8">
        <f>'pH Mnova'!AT58</f>
        <v>7.3841460000000003</v>
      </c>
      <c r="G42" s="8">
        <f>'pH Mnova'!AU58</f>
        <v>4.1115060000000003</v>
      </c>
      <c r="H42" s="8">
        <f>'pH Mnova'!AV58</f>
        <v>3.3595459999999999</v>
      </c>
      <c r="K42">
        <f t="shared" si="16"/>
        <v>7.3843016260027516</v>
      </c>
      <c r="L42">
        <f t="shared" si="16"/>
        <v>4.1102212116319965</v>
      </c>
      <c r="M42">
        <f t="shared" si="16"/>
        <v>3.3599376914470636</v>
      </c>
      <c r="AD42" s="24">
        <f>'pH Mnova'!EP58</f>
        <v>2.2947697249090488</v>
      </c>
      <c r="AF42" s="14">
        <f t="shared" si="13"/>
        <v>7.3850032443208331</v>
      </c>
      <c r="AG42" s="14">
        <f t="shared" si="13"/>
        <v>4.1131170401235355</v>
      </c>
      <c r="AH42" s="14">
        <f t="shared" si="13"/>
        <v>3.3609903587485679</v>
      </c>
      <c r="AI42" s="14" t="s">
        <v>108</v>
      </c>
      <c r="AJ42" s="14" t="s">
        <v>108</v>
      </c>
      <c r="AL42" s="24">
        <f>'pH Mnova'!EQ58</f>
        <v>2.2833158832362601</v>
      </c>
      <c r="AN42" s="14">
        <f t="shared" si="14"/>
        <v>7.3855223870304112</v>
      </c>
      <c r="AO42" s="14">
        <f t="shared" si="14"/>
        <v>4.1156819262673077</v>
      </c>
      <c r="AP42" s="14">
        <f t="shared" si="14"/>
        <v>3.3618928443325569</v>
      </c>
      <c r="AS42" s="24">
        <f>'pH Mnova'!ER58</f>
        <v>2.333285142649002</v>
      </c>
      <c r="AU42" s="14">
        <f t="shared" si="17"/>
        <v>7.3834003685861536</v>
      </c>
      <c r="AV42" s="14">
        <f t="shared" si="17"/>
        <v>4.1066315107251041</v>
      </c>
      <c r="AW42" s="14">
        <f t="shared" si="17"/>
        <v>3.3585717824433887</v>
      </c>
    </row>
    <row r="43" spans="1:49">
      <c r="A43" s="8"/>
      <c r="B43" s="8">
        <f>'pH Mnova'!A58</f>
        <v>38</v>
      </c>
      <c r="C43" s="8">
        <f>'pH Mnova'!B58</f>
        <v>14.6171875</v>
      </c>
      <c r="D43" s="8">
        <f>'pH Mnova'!D58</f>
        <v>2.3107213017884343</v>
      </c>
      <c r="E43" s="8"/>
      <c r="F43" s="8">
        <f>'pH Mnova'!AT59</f>
        <v>7.3839369999999995</v>
      </c>
      <c r="G43" s="8">
        <f>'pH Mnova'!AU59</f>
        <v>4.1090770000000001</v>
      </c>
      <c r="H43" s="8">
        <f>'pH Mnova'!AV59</f>
        <v>3.3588070000000001</v>
      </c>
      <c r="K43">
        <f t="shared" si="16"/>
        <v>7.3842058734842295</v>
      </c>
      <c r="L43">
        <f t="shared" si="16"/>
        <v>4.1098147273080956</v>
      </c>
      <c r="M43">
        <f t="shared" si="16"/>
        <v>3.3597892845383686</v>
      </c>
      <c r="AD43" s="24">
        <f>'pH Mnova'!EP59</f>
        <v>2.2589326661922873</v>
      </c>
      <c r="AF43" s="14">
        <f t="shared" si="13"/>
        <v>7.3866295245856168</v>
      </c>
      <c r="AG43" s="14">
        <f t="shared" si="13"/>
        <v>4.1198538239038331</v>
      </c>
      <c r="AH43" s="14">
        <f t="shared" si="13"/>
        <v>3.3634642469299898</v>
      </c>
      <c r="AI43" s="14" t="s">
        <v>108</v>
      </c>
      <c r="AJ43" s="14" t="s">
        <v>108</v>
      </c>
      <c r="AL43" s="24">
        <f>'pH Mnova'!EQ59</f>
        <v>2.3494853862090586</v>
      </c>
      <c r="AN43" s="14">
        <f t="shared" si="14"/>
        <v>7.3828673714516047</v>
      </c>
      <c r="AO43" s="14">
        <f t="shared" si="14"/>
        <v>4.1042877872665997</v>
      </c>
      <c r="AP43" s="14">
        <f t="shared" si="14"/>
        <v>3.3577425520646424</v>
      </c>
      <c r="AS43" s="24">
        <f>'pH Mnova'!ER59</f>
        <v>2.3032508643291298</v>
      </c>
      <c r="AU43" s="14">
        <f t="shared" si="17"/>
        <v>7.3846236588836547</v>
      </c>
      <c r="AV43" s="14">
        <f t="shared" si="17"/>
        <v>4.1119326288679652</v>
      </c>
      <c r="AW43" s="14">
        <f t="shared" si="17"/>
        <v>3.3604953237929345</v>
      </c>
    </row>
    <row r="44" spans="1:49">
      <c r="A44" s="8"/>
      <c r="B44" s="8">
        <f>'pH Mnova'!A59</f>
        <v>39</v>
      </c>
      <c r="C44" s="8">
        <f>'pH Mnova'!B59</f>
        <v>14.8203125</v>
      </c>
      <c r="D44" s="8">
        <f>'pH Mnova'!D59</f>
        <v>2.3351805613658438</v>
      </c>
      <c r="E44" s="8"/>
      <c r="F44" s="8">
        <f>'pH Mnova'!AT60</f>
        <v>7.3831720000000001</v>
      </c>
      <c r="G44" s="8">
        <f>'pH Mnova'!AU60</f>
        <v>4.1056720000000002</v>
      </c>
      <c r="H44" s="8">
        <f>'pH Mnova'!AV60</f>
        <v>3.3583019999999997</v>
      </c>
      <c r="K44">
        <f t="shared" si="16"/>
        <v>7.3831407091610863</v>
      </c>
      <c r="L44">
        <f t="shared" si="16"/>
        <v>4.1052938217701849</v>
      </c>
      <c r="M44">
        <f t="shared" si="16"/>
        <v>3.3581386319162512</v>
      </c>
      <c r="AD44" s="24">
        <f>'pH Mnova'!EP60</f>
        <v>2.3638941376681908</v>
      </c>
      <c r="AF44" s="14">
        <f t="shared" ref="AF44:AH63" si="18">(AF$18+AF$17*10^($AF$13-$AD44)+AF$16*10^($AF$13+$AF$12-2*$AD44)+AF$15*10^($AF$13+$AF$12+$AF$11-3*$AD44))/(1+10^($AF$13-$AD44)+10^($AF$13+$AF$12-2*$AD44)+10^($AF$13+$AF$12+$AF$11-3*$AD44))</f>
        <v>7.382050401739523</v>
      </c>
      <c r="AG44" s="14">
        <f t="shared" si="18"/>
        <v>4.1008899631865434</v>
      </c>
      <c r="AH44" s="14">
        <f t="shared" si="18"/>
        <v>3.3564998882678836</v>
      </c>
      <c r="AI44" s="14" t="s">
        <v>108</v>
      </c>
      <c r="AJ44" s="14" t="s">
        <v>108</v>
      </c>
      <c r="AL44" s="24">
        <f>'pH Mnova'!EQ60</f>
        <v>2.2639403280409045</v>
      </c>
      <c r="AN44" s="14">
        <f t="shared" ref="AN44:AP63" si="19">(AN$18+AN$17*10^($AN$13-$AL44)+AN$16*10^($AN$13+$AN$12-2*$AL44)+AN$15*10^($AN$13+$AN$12+$AN$11-3*$AL44))/(1+10^($AN$13-$AL44)+10^($AN$13+$AN$12-2*$AL44)+10^($AN$13+$AN$12+$AN$11-3*$AL44))</f>
        <v>7.3863333322042006</v>
      </c>
      <c r="AO44" s="14">
        <f t="shared" si="19"/>
        <v>4.1191633343911285</v>
      </c>
      <c r="AP44" s="14">
        <f t="shared" si="19"/>
        <v>3.3631608395329735</v>
      </c>
      <c r="AS44" s="24">
        <f>'pH Mnova'!ER60</f>
        <v>2.3128681753728628</v>
      </c>
      <c r="AU44" s="14">
        <f t="shared" si="17"/>
        <v>7.3842273620240544</v>
      </c>
      <c r="AV44" s="14">
        <f t="shared" si="17"/>
        <v>4.1102151024864035</v>
      </c>
      <c r="AW44" s="14">
        <f t="shared" si="17"/>
        <v>3.3598721242558711</v>
      </c>
    </row>
    <row r="45" spans="1:49">
      <c r="A45" s="8"/>
      <c r="B45" s="8">
        <f>'pH Mnova'!A60</f>
        <v>40</v>
      </c>
      <c r="C45" s="8">
        <f>'pH Mnova'!B60</f>
        <v>15.0234375</v>
      </c>
      <c r="D45" s="8">
        <f>'pH Mnova'!D60</f>
        <v>2.3381720557090468</v>
      </c>
      <c r="E45" s="8"/>
      <c r="F45" s="8">
        <f>'pH Mnova'!AT61</f>
        <v>7.3828360000000002</v>
      </c>
      <c r="G45" s="8">
        <f>'pH Mnova'!AU61</f>
        <v>4.1043560000000001</v>
      </c>
      <c r="H45" s="8">
        <f>'pH Mnova'!AV61</f>
        <v>3.3573660000000003</v>
      </c>
      <c r="K45">
        <f t="shared" si="16"/>
        <v>7.383012804371063</v>
      </c>
      <c r="L45">
        <f t="shared" si="16"/>
        <v>4.1047510669340639</v>
      </c>
      <c r="M45">
        <f t="shared" si="16"/>
        <v>3.3579404538542894</v>
      </c>
      <c r="AD45" s="24">
        <f>'pH Mnova'!EP61</f>
        <v>2.3672084033956757</v>
      </c>
      <c r="AF45" s="14">
        <f t="shared" si="18"/>
        <v>7.3819150057987235</v>
      </c>
      <c r="AG45" s="14">
        <f t="shared" si="18"/>
        <v>4.1003295018053176</v>
      </c>
      <c r="AH45" s="14">
        <f t="shared" si="18"/>
        <v>3.356294039215137</v>
      </c>
      <c r="AI45" s="14" t="s">
        <v>108</v>
      </c>
      <c r="AJ45" s="14" t="s">
        <v>108</v>
      </c>
      <c r="AL45" s="24">
        <f>'pH Mnova'!EQ61</f>
        <v>2.4059297614480486</v>
      </c>
      <c r="AN45" s="14">
        <f t="shared" si="19"/>
        <v>7.3807487617927423</v>
      </c>
      <c r="AO45" s="14">
        <f t="shared" si="19"/>
        <v>4.0952011161085968</v>
      </c>
      <c r="AP45" s="14">
        <f t="shared" si="19"/>
        <v>3.3544322903727868</v>
      </c>
      <c r="AS45" s="24">
        <f>'pH Mnova'!ER61</f>
        <v>2.3460480790484999</v>
      </c>
      <c r="AU45" s="14">
        <f t="shared" si="17"/>
        <v>7.3828933638949392</v>
      </c>
      <c r="AV45" s="14">
        <f t="shared" si="17"/>
        <v>4.1044349128153295</v>
      </c>
      <c r="AW45" s="14">
        <f t="shared" si="17"/>
        <v>3.3577746921434444</v>
      </c>
    </row>
    <row r="46" spans="1:49">
      <c r="A46" s="8"/>
      <c r="B46" s="8">
        <f>'pH Mnova'!A61</f>
        <v>41</v>
      </c>
      <c r="C46" s="8">
        <f>'pH Mnova'!B61</f>
        <v>15.2265625</v>
      </c>
      <c r="D46" s="8">
        <f>'pH Mnova'!D61</f>
        <v>2.3468791723265827</v>
      </c>
      <c r="E46" s="8"/>
      <c r="F46" s="8">
        <f>'pH Mnova'!AT62</f>
        <v>7.3824649999999998</v>
      </c>
      <c r="G46" s="8">
        <f>'pH Mnova'!AU62</f>
        <v>4.100835</v>
      </c>
      <c r="H46" s="8">
        <f>'pH Mnova'!AV62</f>
        <v>3.3552749999999998</v>
      </c>
      <c r="K46">
        <f t="shared" si="16"/>
        <v>7.3826434580229412</v>
      </c>
      <c r="L46">
        <f t="shared" si="16"/>
        <v>4.1031839197394957</v>
      </c>
      <c r="M46">
        <f t="shared" si="16"/>
        <v>3.3573682229767603</v>
      </c>
      <c r="AD46" s="24">
        <f>'pH Mnova'!EP62</f>
        <v>2.3914964627881234</v>
      </c>
      <c r="AF46" s="14">
        <f t="shared" si="18"/>
        <v>7.3809401606736929</v>
      </c>
      <c r="AG46" s="14">
        <f t="shared" si="18"/>
        <v>4.096294766850062</v>
      </c>
      <c r="AH46" s="14">
        <f t="shared" si="18"/>
        <v>3.3548120921924127</v>
      </c>
      <c r="AI46" s="14" t="s">
        <v>108</v>
      </c>
      <c r="AJ46" s="14" t="s">
        <v>108</v>
      </c>
      <c r="AL46" s="24">
        <f>'pH Mnova'!EQ62</f>
        <v>2.3144428718046393</v>
      </c>
      <c r="AN46" s="14">
        <f t="shared" si="19"/>
        <v>7.3842509648622148</v>
      </c>
      <c r="AO46" s="14">
        <f t="shared" si="19"/>
        <v>4.1102247395077347</v>
      </c>
      <c r="AP46" s="14">
        <f t="shared" si="19"/>
        <v>3.3599051434598985</v>
      </c>
      <c r="AS46" s="24">
        <f>'pH Mnova'!ER62</f>
        <v>2.3061994291697161</v>
      </c>
      <c r="AU46" s="14">
        <f t="shared" si="17"/>
        <v>7.3845017016490777</v>
      </c>
      <c r="AV46" s="14">
        <f t="shared" si="17"/>
        <v>4.1114040563877046</v>
      </c>
      <c r="AW46" s="14">
        <f t="shared" si="17"/>
        <v>3.3603035342250087</v>
      </c>
    </row>
    <row r="47" spans="1:49">
      <c r="A47" s="8"/>
      <c r="B47" s="8">
        <f>'pH Mnova'!A62</f>
        <v>42</v>
      </c>
      <c r="C47" s="8">
        <f>'pH Mnova'!B62</f>
        <v>15.4296875</v>
      </c>
      <c r="D47" s="8">
        <f>'pH Mnova'!D62</f>
        <v>2.3858832331873399</v>
      </c>
      <c r="E47" s="8"/>
      <c r="F47" s="8">
        <f>'pH Mnova'!AT63</f>
        <v>7.3799289999999997</v>
      </c>
      <c r="G47" s="8">
        <f>'pH Mnova'!AU63</f>
        <v>4.0961790000000002</v>
      </c>
      <c r="H47" s="8">
        <f>'pH Mnova'!AV63</f>
        <v>3.3534790000000001</v>
      </c>
      <c r="K47">
        <f t="shared" si="16"/>
        <v>7.3810424149894969</v>
      </c>
      <c r="L47">
        <f t="shared" si="16"/>
        <v>4.0963934314232375</v>
      </c>
      <c r="M47">
        <f t="shared" si="16"/>
        <v>3.3548884930721603</v>
      </c>
      <c r="AD47" s="24">
        <f>'pH Mnova'!EP63</f>
        <v>2.4359475740660854</v>
      </c>
      <c r="AF47" s="14">
        <f t="shared" si="18"/>
        <v>7.3792352799905787</v>
      </c>
      <c r="AG47" s="14">
        <f t="shared" si="18"/>
        <v>4.0892412366750444</v>
      </c>
      <c r="AH47" s="14">
        <f t="shared" si="18"/>
        <v>3.3522211122444663</v>
      </c>
      <c r="AI47" s="14" t="s">
        <v>108</v>
      </c>
      <c r="AJ47" s="14" t="s">
        <v>108</v>
      </c>
      <c r="AL47" s="24">
        <f>'pH Mnova'!EQ63</f>
        <v>2.3614653015833307</v>
      </c>
      <c r="AN47" s="14">
        <f t="shared" si="19"/>
        <v>7.3824062456533293</v>
      </c>
      <c r="AO47" s="14">
        <f t="shared" si="19"/>
        <v>4.1023095592218848</v>
      </c>
      <c r="AP47" s="14">
        <f t="shared" si="19"/>
        <v>3.3570219259491765</v>
      </c>
      <c r="AS47" s="24">
        <f>'pH Mnova'!ER63</f>
        <v>2.3282098026685145</v>
      </c>
      <c r="AU47" s="14">
        <f t="shared" si="17"/>
        <v>7.3836041197994362</v>
      </c>
      <c r="AV47" s="14">
        <f t="shared" si="17"/>
        <v>4.1075143494955499</v>
      </c>
      <c r="AW47" s="14">
        <f t="shared" si="17"/>
        <v>3.3588921352471979</v>
      </c>
    </row>
    <row r="48" spans="1:49">
      <c r="A48" s="8"/>
      <c r="B48" s="8">
        <f>'pH Mnova'!A63</f>
        <v>43</v>
      </c>
      <c r="C48" s="8">
        <f>'pH Mnova'!B63</f>
        <v>15.6328125</v>
      </c>
      <c r="D48" s="8">
        <f>'pH Mnova'!D63</f>
        <v>2.3925792476053447</v>
      </c>
      <c r="E48" s="8"/>
      <c r="F48" s="8">
        <f>'pH Mnova'!AT64</f>
        <v>7.3788030000000004</v>
      </c>
      <c r="G48" s="8">
        <f>'pH Mnova'!AU64</f>
        <v>4.0934430000000006</v>
      </c>
      <c r="H48" s="8">
        <f>'pH Mnova'!AV64</f>
        <v>3.353253</v>
      </c>
      <c r="K48">
        <f t="shared" si="16"/>
        <v>7.3807763054349902</v>
      </c>
      <c r="L48">
        <f t="shared" si="16"/>
        <v>4.0952652680655444</v>
      </c>
      <c r="M48">
        <f t="shared" si="16"/>
        <v>3.354476472167681</v>
      </c>
      <c r="AD48" s="24">
        <f>'pH Mnova'!EP64</f>
        <v>2.3950944130137453</v>
      </c>
      <c r="AF48" s="14">
        <f t="shared" si="18"/>
        <v>7.3807983536399471</v>
      </c>
      <c r="AG48" s="14">
        <f t="shared" si="18"/>
        <v>4.0957079364151481</v>
      </c>
      <c r="AH48" s="14">
        <f t="shared" si="18"/>
        <v>3.3545965433422644</v>
      </c>
      <c r="AI48" s="14" t="s">
        <v>108</v>
      </c>
      <c r="AJ48" s="14" t="s">
        <v>108</v>
      </c>
      <c r="AL48" s="24">
        <f>'pH Mnova'!EQ64</f>
        <v>2.4506198001274608</v>
      </c>
      <c r="AN48" s="14">
        <f t="shared" si="19"/>
        <v>7.3791698936903964</v>
      </c>
      <c r="AO48" s="14">
        <f t="shared" si="19"/>
        <v>4.0884335747088905</v>
      </c>
      <c r="AP48" s="14">
        <f t="shared" si="19"/>
        <v>3.3519665308509978</v>
      </c>
      <c r="AS48" s="24">
        <f>'pH Mnova'!ER64</f>
        <v>2.489791880308283</v>
      </c>
      <c r="AU48" s="14">
        <f t="shared" si="17"/>
        <v>7.377718960809708</v>
      </c>
      <c r="AV48" s="14">
        <f t="shared" si="17"/>
        <v>4.0820403268868466</v>
      </c>
      <c r="AW48" s="14">
        <f t="shared" si="17"/>
        <v>3.3496462903595412</v>
      </c>
    </row>
    <row r="49" spans="1:49">
      <c r="A49" s="8"/>
      <c r="B49" s="8">
        <f>'pH Mnova'!A64</f>
        <v>44</v>
      </c>
      <c r="C49" s="8">
        <f>'pH Mnova'!B64</f>
        <v>15.8359375</v>
      </c>
      <c r="D49" s="8">
        <f>'pH Mnova'!D64</f>
        <v>2.4135846658400282</v>
      </c>
      <c r="E49" s="8"/>
      <c r="F49" s="8">
        <f>'pH Mnova'!AT65</f>
        <v>7.3782399999999999</v>
      </c>
      <c r="G49" s="8">
        <f>'pH Mnova'!AU65</f>
        <v>4.0909899999999997</v>
      </c>
      <c r="H49" s="8">
        <f>'pH Mnova'!AV65</f>
        <v>3.3523100000000001</v>
      </c>
      <c r="K49">
        <f t="shared" si="16"/>
        <v>7.3799580242676175</v>
      </c>
      <c r="L49">
        <f t="shared" si="16"/>
        <v>4.0917971688596397</v>
      </c>
      <c r="M49">
        <f t="shared" si="16"/>
        <v>3.3532097900856823</v>
      </c>
      <c r="AD49" s="24">
        <f>'pH Mnova'!EP65</f>
        <v>2.4094528835553746</v>
      </c>
      <c r="AF49" s="14">
        <f t="shared" si="18"/>
        <v>7.3802391290727689</v>
      </c>
      <c r="AG49" s="14">
        <f t="shared" si="18"/>
        <v>4.0933939682353975</v>
      </c>
      <c r="AH49" s="14">
        <f t="shared" si="18"/>
        <v>3.353746578609579</v>
      </c>
      <c r="AI49" s="14" t="s">
        <v>108</v>
      </c>
      <c r="AJ49" s="14" t="s">
        <v>108</v>
      </c>
      <c r="AL49" s="24">
        <f>'pH Mnova'!EQ65</f>
        <v>2.4893379494685646</v>
      </c>
      <c r="AN49" s="14">
        <f t="shared" si="19"/>
        <v>7.3778731886264115</v>
      </c>
      <c r="AO49" s="14">
        <f t="shared" si="19"/>
        <v>4.0828788975287242</v>
      </c>
      <c r="AP49" s="14">
        <f t="shared" si="19"/>
        <v>3.3499423905039225</v>
      </c>
      <c r="AS49" s="24">
        <f>'pH Mnova'!ER65</f>
        <v>2.3943660137664762</v>
      </c>
      <c r="AU49" s="14">
        <f t="shared" si="17"/>
        <v>7.38104403104452</v>
      </c>
      <c r="AV49" s="14">
        <f t="shared" si="17"/>
        <v>4.0964256055944945</v>
      </c>
      <c r="AW49" s="14">
        <f t="shared" si="17"/>
        <v>3.3548680703726537</v>
      </c>
    </row>
    <row r="50" spans="1:49">
      <c r="A50" s="8"/>
      <c r="B50" s="8">
        <f>'pH Mnova'!A65</f>
        <v>45</v>
      </c>
      <c r="C50" s="8">
        <f>'pH Mnova'!B65</f>
        <v>16.0390625</v>
      </c>
      <c r="D50" s="8">
        <f>'pH Mnova'!D65</f>
        <v>2.4320041796513605</v>
      </c>
      <c r="E50" s="8"/>
      <c r="F50" s="8">
        <f>'pH Mnova'!AT66</f>
        <v>7.3794599999999999</v>
      </c>
      <c r="G50" s="8">
        <f>'pH Mnova'!AU66</f>
        <v>4.09002</v>
      </c>
      <c r="H50" s="8">
        <f>'pH Mnova'!AV66</f>
        <v>3.35249</v>
      </c>
      <c r="K50">
        <f t="shared" si="16"/>
        <v>7.3792609352570349</v>
      </c>
      <c r="L50">
        <f t="shared" si="16"/>
        <v>4.0888439854746785</v>
      </c>
      <c r="M50">
        <f t="shared" si="16"/>
        <v>3.3521310656581869</v>
      </c>
      <c r="AD50" s="24">
        <f>'pH Mnova'!EP66</f>
        <v>2.4849557624909031</v>
      </c>
      <c r="AF50" s="14">
        <f t="shared" si="18"/>
        <v>7.3774737334610885</v>
      </c>
      <c r="AG50" s="14">
        <f t="shared" si="18"/>
        <v>4.0819577589296978</v>
      </c>
      <c r="AH50" s="14">
        <f t="shared" si="18"/>
        <v>3.3495452710834495</v>
      </c>
      <c r="AI50" s="14" t="s">
        <v>108</v>
      </c>
      <c r="AJ50" s="14" t="s">
        <v>108</v>
      </c>
      <c r="AL50" s="24">
        <f>'pH Mnova'!EQ66</f>
        <v>2.4055394396618608</v>
      </c>
      <c r="AN50" s="14">
        <f t="shared" si="19"/>
        <v>7.3807629378393376</v>
      </c>
      <c r="AO50" s="14">
        <f t="shared" si="19"/>
        <v>4.0952618970954928</v>
      </c>
      <c r="AP50" s="14">
        <f t="shared" si="19"/>
        <v>3.354454434470465</v>
      </c>
      <c r="AS50" s="24">
        <f>'pH Mnova'!ER66</f>
        <v>2.4330303202623558</v>
      </c>
      <c r="AU50" s="14">
        <f t="shared" si="17"/>
        <v>7.3796444991142307</v>
      </c>
      <c r="AV50" s="14">
        <f t="shared" si="17"/>
        <v>4.0903679964132076</v>
      </c>
      <c r="AW50" s="14">
        <f t="shared" si="17"/>
        <v>3.3526694252056592</v>
      </c>
    </row>
    <row r="51" spans="1:49">
      <c r="A51" s="8"/>
      <c r="B51" s="8">
        <f>'pH Mnova'!A66</f>
        <v>46</v>
      </c>
      <c r="C51" s="8">
        <f>'pH Mnova'!B66</f>
        <v>16.2421875</v>
      </c>
      <c r="D51" s="8">
        <f>'pH Mnova'!D66</f>
        <v>2.435898753323448</v>
      </c>
      <c r="E51" s="8"/>
      <c r="F51" s="8">
        <f>'pH Mnova'!AT67</f>
        <v>7.3790319999999996</v>
      </c>
      <c r="G51" s="8">
        <f>'pH Mnova'!AU67</f>
        <v>4.084962</v>
      </c>
      <c r="H51" s="8">
        <f>'pH Mnova'!AV67</f>
        <v>3.3511219999999997</v>
      </c>
      <c r="K51">
        <f t="shared" si="16"/>
        <v>7.3791159748428408</v>
      </c>
      <c r="L51">
        <f t="shared" si="16"/>
        <v>4.0882300269941059</v>
      </c>
      <c r="M51">
        <f t="shared" si="16"/>
        <v>3.3519067882021525</v>
      </c>
      <c r="AD51" s="24">
        <f>'pH Mnova'!EP67</f>
        <v>2.4104770165947529</v>
      </c>
      <c r="AF51" s="14">
        <f t="shared" si="18"/>
        <v>7.3801996504225471</v>
      </c>
      <c r="AG51" s="14">
        <f t="shared" si="18"/>
        <v>4.0932306273925345</v>
      </c>
      <c r="AH51" s="14">
        <f t="shared" si="18"/>
        <v>3.3536865791211445</v>
      </c>
      <c r="AI51" s="14" t="s">
        <v>108</v>
      </c>
      <c r="AJ51" s="14" t="s">
        <v>108</v>
      </c>
      <c r="AL51" s="24">
        <f>'pH Mnova'!EQ67</f>
        <v>2.490517588312128</v>
      </c>
      <c r="AN51" s="14">
        <f t="shared" si="19"/>
        <v>7.3778347196249419</v>
      </c>
      <c r="AO51" s="14">
        <f t="shared" si="19"/>
        <v>4.0827141632154627</v>
      </c>
      <c r="AP51" s="14">
        <f t="shared" si="19"/>
        <v>3.3498823562154336</v>
      </c>
      <c r="AS51" s="24">
        <f>'pH Mnova'!ER67</f>
        <v>2.5449936632529422</v>
      </c>
      <c r="AU51" s="14">
        <f t="shared" si="17"/>
        <v>7.3759914379936502</v>
      </c>
      <c r="AV51" s="14">
        <f t="shared" si="17"/>
        <v>4.0745777123254578</v>
      </c>
      <c r="AW51" s="14">
        <f t="shared" si="17"/>
        <v>3.3469364636377903</v>
      </c>
    </row>
    <row r="52" spans="1:49">
      <c r="A52" s="8"/>
      <c r="B52" s="8">
        <f>'pH Mnova'!A67</f>
        <v>47</v>
      </c>
      <c r="C52" s="8">
        <f>'pH Mnova'!B67</f>
        <v>16.4453125</v>
      </c>
      <c r="D52" s="8">
        <f>'pH Mnova'!D67</f>
        <v>2.46800212518324</v>
      </c>
      <c r="E52" s="8"/>
      <c r="F52" s="8">
        <f>'pH Mnova'!AT68</f>
        <v>7.3778090000000001</v>
      </c>
      <c r="G52" s="8">
        <f>'pH Mnova'!AU68</f>
        <v>4.0810789999999999</v>
      </c>
      <c r="H52" s="8">
        <f>'pH Mnova'!AV68</f>
        <v>3.3496190000000001</v>
      </c>
      <c r="K52">
        <f t="shared" si="16"/>
        <v>7.3779530296952371</v>
      </c>
      <c r="L52">
        <f t="shared" si="16"/>
        <v>4.0833067429551679</v>
      </c>
      <c r="M52">
        <f t="shared" si="16"/>
        <v>3.3501081359765745</v>
      </c>
      <c r="AD52" s="24">
        <f>'pH Mnova'!EP68</f>
        <v>2.5494724064905583</v>
      </c>
      <c r="AF52" s="14">
        <f t="shared" si="18"/>
        <v>7.3753400924405845</v>
      </c>
      <c r="AG52" s="14">
        <f t="shared" si="18"/>
        <v>4.0731439887475194</v>
      </c>
      <c r="AH52" s="14">
        <f t="shared" si="18"/>
        <v>3.3463065024327965</v>
      </c>
      <c r="AI52" s="14" t="s">
        <v>108</v>
      </c>
      <c r="AJ52" s="14" t="s">
        <v>108</v>
      </c>
      <c r="AL52" s="24">
        <f>'pH Mnova'!EQ68</f>
        <v>2.4206111075323071</v>
      </c>
      <c r="AN52" s="14">
        <f t="shared" si="19"/>
        <v>7.3802203970176219</v>
      </c>
      <c r="AO52" s="14">
        <f t="shared" si="19"/>
        <v>4.0929359226985875</v>
      </c>
      <c r="AP52" s="14">
        <f t="shared" si="19"/>
        <v>3.3536070032415006</v>
      </c>
      <c r="AS52" s="24">
        <f>'pH Mnova'!ER68</f>
        <v>2.4932613637677781</v>
      </c>
      <c r="AU52" s="14">
        <f t="shared" si="17"/>
        <v>7.3776062052315075</v>
      </c>
      <c r="AV52" s="14">
        <f t="shared" si="17"/>
        <v>4.0815529619628093</v>
      </c>
      <c r="AW52" s="14">
        <f t="shared" si="17"/>
        <v>3.3494693417185775</v>
      </c>
    </row>
    <row r="53" spans="1:49">
      <c r="A53" s="8"/>
      <c r="B53" s="8">
        <f>'pH Mnova'!A68</f>
        <v>48</v>
      </c>
      <c r="C53" s="8">
        <f>'pH Mnova'!B68</f>
        <v>16.6484375</v>
      </c>
      <c r="D53" s="8">
        <f>'pH Mnova'!D68</f>
        <v>2.4908544041087937</v>
      </c>
      <c r="E53" s="8"/>
      <c r="F53" s="8">
        <f>'pH Mnova'!AT69</f>
        <v>7.3796300000000006</v>
      </c>
      <c r="G53" s="8">
        <f>'pH Mnova'!AU69</f>
        <v>4.0797400000000001</v>
      </c>
      <c r="H53" s="8">
        <f>'pH Mnova'!AV69</f>
        <v>3.3498899999999998</v>
      </c>
      <c r="K53">
        <f t="shared" si="16"/>
        <v>7.3771595113304445</v>
      </c>
      <c r="L53">
        <f t="shared" si="16"/>
        <v>4.0799499235805934</v>
      </c>
      <c r="M53">
        <f t="shared" si="16"/>
        <v>3.348881553349496</v>
      </c>
      <c r="AD53" s="24">
        <f>'pH Mnova'!EP69</f>
        <v>2.4510933716220187</v>
      </c>
      <c r="AF53" s="14">
        <f t="shared" si="18"/>
        <v>7.3786777198095415</v>
      </c>
      <c r="AG53" s="14">
        <f t="shared" si="18"/>
        <v>4.0869353382326405</v>
      </c>
      <c r="AH53" s="14">
        <f t="shared" si="18"/>
        <v>3.3513740078925291</v>
      </c>
      <c r="AI53" s="14" t="s">
        <v>108</v>
      </c>
      <c r="AJ53" s="14" t="s">
        <v>108</v>
      </c>
      <c r="AL53" s="24">
        <f>'pH Mnova'!EQ69</f>
        <v>2.4271048796076711</v>
      </c>
      <c r="AN53" s="14">
        <f t="shared" si="19"/>
        <v>7.3799897107038701</v>
      </c>
      <c r="AO53" s="14">
        <f t="shared" si="19"/>
        <v>4.0919470658750505</v>
      </c>
      <c r="AP53" s="14">
        <f t="shared" si="19"/>
        <v>3.3532467175063561</v>
      </c>
      <c r="AS53" s="24">
        <f>'pH Mnova'!ER69</f>
        <v>2.4988340279704162</v>
      </c>
      <c r="AU53" s="14">
        <f t="shared" si="17"/>
        <v>7.3774262798613366</v>
      </c>
      <c r="AV53" s="14">
        <f t="shared" si="17"/>
        <v>4.080775342229253</v>
      </c>
      <c r="AW53" s="14">
        <f t="shared" si="17"/>
        <v>3.3491870034202775</v>
      </c>
    </row>
    <row r="54" spans="1:49">
      <c r="A54" s="8"/>
      <c r="B54" s="8">
        <f>'pH Mnova'!A69</f>
        <v>49</v>
      </c>
      <c r="C54" s="8">
        <f>'pH Mnova'!B69</f>
        <v>16.8515625</v>
      </c>
      <c r="D54" s="8">
        <f>'pH Mnova'!D69</f>
        <v>2.5010770203127106</v>
      </c>
      <c r="E54" s="8"/>
      <c r="F54" s="8">
        <f>'pH Mnova'!AT70</f>
        <v>7.3802710000000005</v>
      </c>
      <c r="G54" s="8">
        <f>'pH Mnova'!AU70</f>
        <v>4.0795710000000005</v>
      </c>
      <c r="H54" s="8">
        <f>'pH Mnova'!AV70</f>
        <v>3.3502609999999997</v>
      </c>
      <c r="K54">
        <f t="shared" si="16"/>
        <v>7.3768136347616586</v>
      </c>
      <c r="L54">
        <f t="shared" si="16"/>
        <v>4.0784874841312764</v>
      </c>
      <c r="M54">
        <f t="shared" si="16"/>
        <v>3.3483471154449926</v>
      </c>
      <c r="AD54" s="24">
        <f>'pH Mnova'!EP70</f>
        <v>2.6126947876486994</v>
      </c>
      <c r="AF54" s="14">
        <f t="shared" si="18"/>
        <v>7.373446619949207</v>
      </c>
      <c r="AG54" s="14">
        <f t="shared" si="18"/>
        <v>4.0653328580705805</v>
      </c>
      <c r="AH54" s="14">
        <f t="shared" si="18"/>
        <v>3.3434352444358955</v>
      </c>
      <c r="AI54" s="14" t="s">
        <v>108</v>
      </c>
      <c r="AJ54" s="14" t="s">
        <v>108</v>
      </c>
      <c r="AL54" s="24">
        <f>'pH Mnova'!EQ70</f>
        <v>2.6049691447259593</v>
      </c>
      <c r="AN54" s="14">
        <f t="shared" si="19"/>
        <v>7.374390878716099</v>
      </c>
      <c r="AO54" s="14">
        <f t="shared" si="19"/>
        <v>4.0679837519148654</v>
      </c>
      <c r="AP54" s="14">
        <f t="shared" si="19"/>
        <v>3.3445126997199877</v>
      </c>
      <c r="AS54" s="24">
        <f>'pH Mnova'!ER70</f>
        <v>2.4774987825874017</v>
      </c>
      <c r="AU54" s="14">
        <f t="shared" si="17"/>
        <v>7.3781230357526919</v>
      </c>
      <c r="AV54" s="14">
        <f t="shared" si="17"/>
        <v>4.0837871476560927</v>
      </c>
      <c r="AW54" s="14">
        <f t="shared" si="17"/>
        <v>3.3502804886857427</v>
      </c>
    </row>
    <row r="55" spans="1:49">
      <c r="A55" s="8"/>
      <c r="B55" s="8">
        <f>'pH Mnova'!A70</f>
        <v>50</v>
      </c>
      <c r="C55" s="8">
        <f>'pH Mnova'!B70</f>
        <v>17.0546875</v>
      </c>
      <c r="D55" s="8">
        <f>'pH Mnova'!D70</f>
        <v>2.5286946598773175</v>
      </c>
      <c r="E55" s="8"/>
      <c r="F55" s="8">
        <f>'pH Mnova'!AT71</f>
        <v>7.3776649999999995</v>
      </c>
      <c r="G55" s="8">
        <f>'pH Mnova'!AU71</f>
        <v>4.0720849999999995</v>
      </c>
      <c r="H55" s="8">
        <f>'pH Mnova'!AV71</f>
        <v>3.347315</v>
      </c>
      <c r="K55">
        <f t="shared" si="16"/>
        <v>7.3759068523681162</v>
      </c>
      <c r="L55">
        <f t="shared" si="16"/>
        <v>4.0746557535643309</v>
      </c>
      <c r="M55">
        <f t="shared" si="16"/>
        <v>3.3469466357684952</v>
      </c>
      <c r="AD55" s="24">
        <f>'pH Mnova'!EP71</f>
        <v>2.5856348270302405</v>
      </c>
      <c r="AF55" s="14">
        <f t="shared" si="18"/>
        <v>7.3742337223336349</v>
      </c>
      <c r="AG55" s="14">
        <f t="shared" si="18"/>
        <v>4.0685784288949218</v>
      </c>
      <c r="AH55" s="14">
        <f t="shared" si="18"/>
        <v>3.3446283973676105</v>
      </c>
      <c r="AI55" s="14" t="s">
        <v>108</v>
      </c>
      <c r="AJ55" s="14" t="s">
        <v>108</v>
      </c>
      <c r="AL55" s="24">
        <f>'pH Mnova'!EQ71</f>
        <v>2.6487055439379978</v>
      </c>
      <c r="AN55" s="14">
        <f t="shared" si="19"/>
        <v>7.3732221041494155</v>
      </c>
      <c r="AO55" s="14">
        <f t="shared" si="19"/>
        <v>4.0629948394669499</v>
      </c>
      <c r="AP55" s="14">
        <f t="shared" si="19"/>
        <v>3.3426932258385245</v>
      </c>
      <c r="AS55" s="24">
        <f>'pH Mnova'!ER71</f>
        <v>2.5379818363705051</v>
      </c>
      <c r="AU55" s="14">
        <f t="shared" si="17"/>
        <v>7.3762030643750967</v>
      </c>
      <c r="AV55" s="14">
        <f t="shared" si="17"/>
        <v>4.0754913681417788</v>
      </c>
      <c r="AW55" s="14">
        <f t="shared" si="17"/>
        <v>3.3472682755340641</v>
      </c>
    </row>
    <row r="56" spans="1:49">
      <c r="A56" s="8"/>
      <c r="B56" s="8">
        <f>'pH Mnova'!A71</f>
        <v>51</v>
      </c>
      <c r="C56" s="8">
        <f>'pH Mnova'!B71</f>
        <v>17.2578125</v>
      </c>
      <c r="D56" s="8">
        <f>'pH Mnova'!D71</f>
        <v>2.5639989264148362</v>
      </c>
      <c r="E56" s="8"/>
      <c r="F56" s="8">
        <f>'pH Mnova'!AT72</f>
        <v>7.3755009999999999</v>
      </c>
      <c r="G56" s="8">
        <f>'pH Mnova'!AU72</f>
        <v>4.0683110000000005</v>
      </c>
      <c r="H56" s="8">
        <f>'pH Mnova'!AV72</f>
        <v>3.3455910000000002</v>
      </c>
      <c r="K56">
        <f t="shared" si="16"/>
        <v>7.3748051929104008</v>
      </c>
      <c r="L56">
        <f t="shared" si="16"/>
        <v>4.0700057916001766</v>
      </c>
      <c r="M56">
        <f t="shared" si="16"/>
        <v>3.3452466437122981</v>
      </c>
      <c r="AD56" s="24">
        <f>'pH Mnova'!EP72</f>
        <v>2.6440201476970406</v>
      </c>
      <c r="AF56" s="14">
        <f t="shared" si="18"/>
        <v>7.3725778580449184</v>
      </c>
      <c r="AG56" s="14">
        <f t="shared" si="18"/>
        <v>4.061753463190529</v>
      </c>
      <c r="AH56" s="14">
        <f t="shared" si="18"/>
        <v>3.3421191145969171</v>
      </c>
      <c r="AL56" s="24">
        <f>'pH Mnova'!EQ72</f>
        <v>2.5812067485079755</v>
      </c>
      <c r="AN56" s="14">
        <f t="shared" si="19"/>
        <v>7.3750594525061679</v>
      </c>
      <c r="AO56" s="14">
        <f t="shared" si="19"/>
        <v>4.0708403359902459</v>
      </c>
      <c r="AP56" s="14">
        <f t="shared" si="19"/>
        <v>3.3455542704093015</v>
      </c>
      <c r="AS56" s="24">
        <f>'pH Mnova'!ER72</f>
        <v>2.6296078041730007</v>
      </c>
      <c r="AU56" s="14">
        <f t="shared" si="17"/>
        <v>7.3736113846502285</v>
      </c>
      <c r="AV56" s="14">
        <f t="shared" si="17"/>
        <v>4.0643157317864951</v>
      </c>
      <c r="AW56" s="14">
        <f t="shared" si="17"/>
        <v>3.3432084970514286</v>
      </c>
    </row>
    <row r="57" spans="1:49">
      <c r="A57" s="8"/>
      <c r="B57" s="8">
        <f>'pH Mnova'!A72</f>
        <v>52</v>
      </c>
      <c r="C57" s="8">
        <f>'pH Mnova'!B72</f>
        <v>17.4609375</v>
      </c>
      <c r="D57" s="8">
        <f>'pH Mnova'!D72</f>
        <v>2.587391125587116</v>
      </c>
      <c r="E57" s="8"/>
      <c r="F57" s="8">
        <f>'pH Mnova'!AT73</f>
        <v>7.3749139999999995</v>
      </c>
      <c r="G57" s="8">
        <f>'pH Mnova'!AU73</f>
        <v>4.0655139999999994</v>
      </c>
      <c r="H57" s="8">
        <f>'pH Mnova'!AV73</f>
        <v>3.3447740000000001</v>
      </c>
      <c r="K57">
        <f t="shared" ref="K57:M88" si="20">(K$15+K$16*10^($D57-$K$11)+K$17*10^(2*$D57-$K$11-$K$12)+K$18*10^(3*$D57-$K$11-$K$12-$K$13))/(1+10^($D57-$K$11)+10^(2*$D57-$K$11-$K$12)+10^(3*$D57-$K$11-$K$12-$K$13))</f>
        <v>7.3741098067640056</v>
      </c>
      <c r="L57">
        <f t="shared" si="20"/>
        <v>4.0670741628750822</v>
      </c>
      <c r="M57">
        <f t="shared" si="20"/>
        <v>3.3441745589636098</v>
      </c>
      <c r="AD57" s="24">
        <f>'pH Mnova'!EP73</f>
        <v>2.5347739366694415</v>
      </c>
      <c r="AF57" s="14">
        <f t="shared" si="18"/>
        <v>7.3758079714069034</v>
      </c>
      <c r="AG57" s="14">
        <f t="shared" si="18"/>
        <v>4.0750758044067137</v>
      </c>
      <c r="AH57" s="14">
        <f t="shared" si="18"/>
        <v>3.3470164621334084</v>
      </c>
      <c r="AL57" s="24">
        <f>'pH Mnova'!EQ73</f>
        <v>2.6737520506458838</v>
      </c>
      <c r="AN57" s="14">
        <f t="shared" si="19"/>
        <v>7.3725880299912694</v>
      </c>
      <c r="AO57" s="14">
        <f t="shared" si="19"/>
        <v>4.0602913796927496</v>
      </c>
      <c r="AP57" s="14">
        <f t="shared" si="19"/>
        <v>3.3417070029939593</v>
      </c>
      <c r="AS57" s="24">
        <f>'pH Mnova'!ER73</f>
        <v>2.5283176918485175</v>
      </c>
      <c r="AU57" s="14">
        <f t="shared" ref="AU57:AW88" si="21">(AU$18+AU$17*10^($AU$13-$AS57)+AU$16*10^($AU$13+$AU$12-2*$AS57)+AU$15*10^($AU$13+$AU$12+$AU$11-3*$AS57))/(1+10^($AU$13-$AS57)+10^($AU$13+$AU$12-2*$AS57)+10^($AU$13+$AU$12+$AU$11-3*$AS57))</f>
        <v>7.3764984378215646</v>
      </c>
      <c r="AV57" s="14">
        <f t="shared" si="21"/>
        <v>4.0767668542626829</v>
      </c>
      <c r="AW57" s="14">
        <f t="shared" si="21"/>
        <v>3.3477314705898809</v>
      </c>
    </row>
    <row r="58" spans="1:49">
      <c r="A58" s="8"/>
      <c r="B58" s="8">
        <f>'pH Mnova'!A73</f>
        <v>53</v>
      </c>
      <c r="C58" s="8">
        <f>'pH Mnova'!B73</f>
        <v>17.6640625</v>
      </c>
      <c r="D58" s="8">
        <f>'pH Mnova'!D73</f>
        <v>2.6122619463451109</v>
      </c>
      <c r="E58" s="8"/>
      <c r="F58" s="8">
        <f>'pH Mnova'!AT74</f>
        <v>7.3746200000000002</v>
      </c>
      <c r="G58" s="8">
        <f>'pH Mnova'!AU74</f>
        <v>4.0618300000000005</v>
      </c>
      <c r="H58" s="8">
        <f>'pH Mnova'!AV74</f>
        <v>3.3432299999999997</v>
      </c>
      <c r="K58">
        <f t="shared" si="20"/>
        <v>7.3733997988954636</v>
      </c>
      <c r="L58">
        <f t="shared" si="20"/>
        <v>4.0640841888888506</v>
      </c>
      <c r="M58">
        <f t="shared" si="20"/>
        <v>3.3430808525289821</v>
      </c>
      <c r="AD58" s="24">
        <f>'pH Mnova'!EP74</f>
        <v>2.5882388155330371</v>
      </c>
      <c r="AF58" s="14">
        <f t="shared" si="18"/>
        <v>7.3741564773904651</v>
      </c>
      <c r="AG58" s="14">
        <f t="shared" si="18"/>
        <v>4.0682598149524081</v>
      </c>
      <c r="AH58" s="14">
        <f t="shared" si="18"/>
        <v>3.3445112756313109</v>
      </c>
      <c r="AL58" s="24">
        <f>'pH Mnova'!EQ74</f>
        <v>2.62609254130555</v>
      </c>
      <c r="AN58" s="14">
        <f t="shared" si="19"/>
        <v>7.3738165011429544</v>
      </c>
      <c r="AO58" s="14">
        <f t="shared" si="19"/>
        <v>4.0655311815353476</v>
      </c>
      <c r="AP58" s="14">
        <f t="shared" si="19"/>
        <v>3.3436183099714007</v>
      </c>
      <c r="AS58" s="24">
        <f>'pH Mnova'!ER74</f>
        <v>2.5589997364856742</v>
      </c>
      <c r="AU58" s="14">
        <f t="shared" si="21"/>
        <v>7.3755754247289769</v>
      </c>
      <c r="AV58" s="14">
        <f t="shared" si="21"/>
        <v>4.0727821522241214</v>
      </c>
      <c r="AW58" s="14">
        <f t="shared" si="21"/>
        <v>3.3462843293410458</v>
      </c>
    </row>
    <row r="59" spans="1:49">
      <c r="A59" s="8"/>
      <c r="B59" s="8">
        <f>'pH Mnova'!A74</f>
        <v>54</v>
      </c>
      <c r="C59" s="8">
        <f>'pH Mnova'!B74</f>
        <v>17.8671875</v>
      </c>
      <c r="D59" s="8">
        <f>'pH Mnova'!D74</f>
        <v>2.651415099611024</v>
      </c>
      <c r="E59" s="8"/>
      <c r="F59" s="8">
        <f>'pH Mnova'!AT75</f>
        <v>7.3720940000000006</v>
      </c>
      <c r="G59" s="8">
        <f>'pH Mnova'!AU75</f>
        <v>4.057194</v>
      </c>
      <c r="H59" s="8">
        <f>'pH Mnova'!AV75</f>
        <v>3.3408939999999996</v>
      </c>
      <c r="K59">
        <f t="shared" si="20"/>
        <v>7.3723413008582135</v>
      </c>
      <c r="L59">
        <f t="shared" si="20"/>
        <v>4.0596340091167411</v>
      </c>
      <c r="M59">
        <f t="shared" si="20"/>
        <v>3.3414523793867001</v>
      </c>
      <c r="AD59" s="24">
        <f>'pH Mnova'!EP75</f>
        <v>2.632541031138997</v>
      </c>
      <c r="AF59" s="14">
        <f t="shared" si="18"/>
        <v>7.3728910093405791</v>
      </c>
      <c r="AG59" s="14">
        <f t="shared" si="18"/>
        <v>4.0630432975035431</v>
      </c>
      <c r="AH59" s="14">
        <f t="shared" si="18"/>
        <v>3.3425934155535661</v>
      </c>
      <c r="AL59" s="24">
        <f>'pH Mnova'!EQ75</f>
        <v>2.7538043087184909</v>
      </c>
      <c r="AN59" s="14">
        <f t="shared" si="19"/>
        <v>7.3707261845317369</v>
      </c>
      <c r="AO59" s="14">
        <f t="shared" si="19"/>
        <v>4.0523698841938387</v>
      </c>
      <c r="AP59" s="14">
        <f t="shared" si="19"/>
        <v>3.3388158190028974</v>
      </c>
      <c r="AS59" s="24">
        <f>'pH Mnova'!ER75</f>
        <v>2.7204399927705634</v>
      </c>
      <c r="AU59" s="14">
        <f t="shared" si="21"/>
        <v>7.3713952949770158</v>
      </c>
      <c r="AV59" s="14">
        <f t="shared" si="21"/>
        <v>4.0547923443287921</v>
      </c>
      <c r="AW59" s="14">
        <f t="shared" si="21"/>
        <v>3.3397461855627255</v>
      </c>
    </row>
    <row r="60" spans="1:49">
      <c r="A60" s="8"/>
      <c r="B60" s="8">
        <f>'pH Mnova'!A75</f>
        <v>55</v>
      </c>
      <c r="C60" s="8">
        <f>'pH Mnova'!B75</f>
        <v>18.0703125</v>
      </c>
      <c r="D60" s="8">
        <f>'pH Mnova'!D75</f>
        <v>2.7025061973249684</v>
      </c>
      <c r="E60" s="8"/>
      <c r="F60" s="8">
        <f>'pH Mnova'!AT76</f>
        <v>7.3725990000000001</v>
      </c>
      <c r="G60" s="8">
        <f>'pH Mnova'!AU76</f>
        <v>4.0559190000000003</v>
      </c>
      <c r="H60" s="8">
        <f>'pH Mnova'!AV76</f>
        <v>3.340379</v>
      </c>
      <c r="K60">
        <f t="shared" si="20"/>
        <v>7.371063932480646</v>
      </c>
      <c r="L60">
        <f t="shared" si="20"/>
        <v>4.0542783696371201</v>
      </c>
      <c r="M60">
        <f t="shared" si="20"/>
        <v>3.3394912911657801</v>
      </c>
      <c r="AD60" s="24">
        <f>'pH Mnova'!EP76</f>
        <v>2.6258925760708833</v>
      </c>
      <c r="AF60" s="14">
        <f t="shared" si="18"/>
        <v>7.373075121349201</v>
      </c>
      <c r="AG60" s="14">
        <f t="shared" si="18"/>
        <v>4.0638018408813066</v>
      </c>
      <c r="AH60" s="14">
        <f t="shared" si="18"/>
        <v>3.3428723306812165</v>
      </c>
      <c r="AL60" s="24">
        <f>'pH Mnova'!EQ76</f>
        <v>2.7400136330638651</v>
      </c>
      <c r="AN60" s="14">
        <f t="shared" si="19"/>
        <v>7.371029570946245</v>
      </c>
      <c r="AO60" s="14">
        <f t="shared" si="19"/>
        <v>4.0536586538172799</v>
      </c>
      <c r="AP60" s="14">
        <f t="shared" si="19"/>
        <v>3.3392863664899419</v>
      </c>
      <c r="AS60" s="24">
        <f>'pH Mnova'!ER76</f>
        <v>2.8169703579696819</v>
      </c>
      <c r="AU60" s="14">
        <f t="shared" si="21"/>
        <v>7.3693887155143907</v>
      </c>
      <c r="AV60" s="14">
        <f t="shared" si="21"/>
        <v>4.0462141719197495</v>
      </c>
      <c r="AW60" s="14">
        <f t="shared" si="21"/>
        <v>3.3366237294765275</v>
      </c>
    </row>
    <row r="61" spans="1:49">
      <c r="A61" s="8"/>
      <c r="B61" s="8">
        <f>'pH Mnova'!A76</f>
        <v>56</v>
      </c>
      <c r="C61" s="8">
        <f>'pH Mnova'!B76</f>
        <v>18.2734375</v>
      </c>
      <c r="D61" s="8">
        <f>'pH Mnova'!D76</f>
        <v>2.7161435550871231</v>
      </c>
      <c r="E61" s="8"/>
      <c r="F61" s="8">
        <f>'pH Mnova'!AT77</f>
        <v>7.373875</v>
      </c>
      <c r="G61" s="8">
        <f>'pH Mnova'!AU77</f>
        <v>4.0533049999999999</v>
      </c>
      <c r="H61" s="8">
        <f>'pH Mnova'!AV77</f>
        <v>3.3405050000000003</v>
      </c>
      <c r="K61">
        <f t="shared" si="20"/>
        <v>7.3707419579042277</v>
      </c>
      <c r="L61">
        <f t="shared" si="20"/>
        <v>4.0529315459465396</v>
      </c>
      <c r="M61">
        <f t="shared" si="20"/>
        <v>3.3389978497789139</v>
      </c>
      <c r="AD61" s="24">
        <f>'pH Mnova'!EP77</f>
        <v>2.6418346296611137</v>
      </c>
      <c r="AF61" s="14">
        <f t="shared" si="18"/>
        <v>7.3726370195836592</v>
      </c>
      <c r="AG61" s="14">
        <f t="shared" si="18"/>
        <v>4.0619971077185593</v>
      </c>
      <c r="AH61" s="14">
        <f t="shared" si="18"/>
        <v>3.342208711236796</v>
      </c>
      <c r="AL61" s="24">
        <f>'pH Mnova'!EQ77</f>
        <v>2.7805656893109165</v>
      </c>
      <c r="AN61" s="14">
        <f t="shared" si="19"/>
        <v>7.3701572651086895</v>
      </c>
      <c r="AO61" s="14">
        <f t="shared" si="19"/>
        <v>4.0499557729917175</v>
      </c>
      <c r="AP61" s="14">
        <f t="shared" si="19"/>
        <v>3.337934169868471</v>
      </c>
      <c r="AS61" s="24">
        <f>'pH Mnova'!ER77</f>
        <v>2.7103783069041332</v>
      </c>
      <c r="AU61" s="14">
        <f t="shared" si="21"/>
        <v>7.3716244376189</v>
      </c>
      <c r="AV61" s="14">
        <f t="shared" si="21"/>
        <v>4.055775109943009</v>
      </c>
      <c r="AW61" s="14">
        <f t="shared" si="21"/>
        <v>3.3401036430497792</v>
      </c>
    </row>
    <row r="62" spans="1:49">
      <c r="A62" s="8"/>
      <c r="B62" s="8">
        <f>'pH Mnova'!A77</f>
        <v>57</v>
      </c>
      <c r="C62" s="8">
        <f>'pH Mnova'!B77</f>
        <v>18.4765625</v>
      </c>
      <c r="D62" s="8">
        <f>'pH Mnova'!D77</f>
        <v>2.7533354240629349</v>
      </c>
      <c r="E62" s="8"/>
      <c r="F62" s="8">
        <f>'pH Mnova'!AT78</f>
        <v>7.3724930000000004</v>
      </c>
      <c r="G62" s="8">
        <f>'pH Mnova'!AU78</f>
        <v>4.0495130000000001</v>
      </c>
      <c r="H62" s="8">
        <f>'pH Mnova'!AV78</f>
        <v>3.339423</v>
      </c>
      <c r="K62">
        <f t="shared" si="20"/>
        <v>7.3699025927546309</v>
      </c>
      <c r="L62">
        <f t="shared" si="20"/>
        <v>4.0494277159919569</v>
      </c>
      <c r="M62">
        <f t="shared" si="20"/>
        <v>3.3377135058110592</v>
      </c>
      <c r="AD62" s="24">
        <f>'pH Mnova'!EP78</f>
        <v>2.6835478606263505</v>
      </c>
      <c r="AF62" s="14">
        <f t="shared" si="18"/>
        <v>7.3715445025833839</v>
      </c>
      <c r="AG62" s="14">
        <f t="shared" si="18"/>
        <v>4.0575007173834514</v>
      </c>
      <c r="AH62" s="14">
        <f t="shared" si="18"/>
        <v>3.3405549738420706</v>
      </c>
      <c r="AL62" s="24">
        <f>'pH Mnova'!EQ78</f>
        <v>2.7154618456034592</v>
      </c>
      <c r="AN62" s="14">
        <f t="shared" si="19"/>
        <v>7.3715873120801332</v>
      </c>
      <c r="AO62" s="14">
        <f t="shared" si="19"/>
        <v>4.0560301475701097</v>
      </c>
      <c r="AP62" s="14">
        <f t="shared" si="19"/>
        <v>3.3401520406858003</v>
      </c>
      <c r="AS62" s="24">
        <f>'pH Mnova'!ER78</f>
        <v>2.8809366774600673</v>
      </c>
      <c r="AU62" s="14">
        <f t="shared" si="21"/>
        <v>7.3682360126554727</v>
      </c>
      <c r="AV62" s="14">
        <f t="shared" si="21"/>
        <v>4.041318075620441</v>
      </c>
      <c r="AW62" s="14">
        <f t="shared" si="21"/>
        <v>3.3348388580581201</v>
      </c>
    </row>
    <row r="63" spans="1:49">
      <c r="A63" s="8"/>
      <c r="B63" s="8">
        <f>'pH Mnova'!A78</f>
        <v>58</v>
      </c>
      <c r="C63" s="8">
        <f>'pH Mnova'!B78</f>
        <v>18.6796875</v>
      </c>
      <c r="D63" s="8">
        <f>'pH Mnova'!D78</f>
        <v>2.7943674541512769</v>
      </c>
      <c r="E63" s="8"/>
      <c r="F63" s="8">
        <f>'pH Mnova'!AT79</f>
        <v>7.3695649999999997</v>
      </c>
      <c r="G63" s="8">
        <f>'pH Mnova'!AU79</f>
        <v>4.044435</v>
      </c>
      <c r="H63" s="8">
        <f>'pH Mnova'!AV79</f>
        <v>3.3369650000000002</v>
      </c>
      <c r="K63">
        <f t="shared" si="20"/>
        <v>7.3690393358181909</v>
      </c>
      <c r="L63">
        <f t="shared" si="20"/>
        <v>4.0458372817753512</v>
      </c>
      <c r="M63">
        <f t="shared" si="20"/>
        <v>3.336396270395666</v>
      </c>
      <c r="AD63" s="24">
        <f>'pH Mnova'!EP79</f>
        <v>2.8123207063744418</v>
      </c>
      <c r="AF63" s="14">
        <f t="shared" si="18"/>
        <v>7.3686291120955874</v>
      </c>
      <c r="AG63" s="14">
        <f t="shared" si="18"/>
        <v>4.045544334076177</v>
      </c>
      <c r="AH63" s="14">
        <f t="shared" si="18"/>
        <v>3.3361537799290168</v>
      </c>
      <c r="AL63" s="24">
        <f>'pH Mnova'!EQ79</f>
        <v>2.9364744137863243</v>
      </c>
      <c r="AN63" s="14">
        <f t="shared" si="19"/>
        <v>7.3673213215413984</v>
      </c>
      <c r="AO63" s="14">
        <f t="shared" si="19"/>
        <v>4.037997640928122</v>
      </c>
      <c r="AP63" s="14">
        <f t="shared" si="19"/>
        <v>3.3335605247440654</v>
      </c>
      <c r="AS63" s="24">
        <f>'pH Mnova'!ER79</f>
        <v>2.9470012494080406</v>
      </c>
      <c r="AU63" s="14">
        <f t="shared" si="21"/>
        <v>7.3671773530352027</v>
      </c>
      <c r="AV63" s="14">
        <f t="shared" si="21"/>
        <v>4.0368534637273088</v>
      </c>
      <c r="AW63" s="14">
        <f t="shared" si="21"/>
        <v>3.3332085493947075</v>
      </c>
    </row>
    <row r="64" spans="1:49">
      <c r="A64" s="8"/>
      <c r="B64" s="8">
        <f>'pH Mnova'!A79</f>
        <v>59</v>
      </c>
      <c r="C64" s="8">
        <f>'pH Mnova'!B79</f>
        <v>18.8828125</v>
      </c>
      <c r="D64" s="8">
        <f>'pH Mnova'!D79</f>
        <v>2.8537854338267672</v>
      </c>
      <c r="E64" s="8"/>
      <c r="F64" s="8">
        <f>'pH Mnova'!AT80</f>
        <v>7.370806</v>
      </c>
      <c r="G64" s="8">
        <f>'pH Mnova'!AU80</f>
        <v>4.0419159999999996</v>
      </c>
      <c r="H64" s="8">
        <f>'pH Mnova'!AV80</f>
        <v>3.3363959999999997</v>
      </c>
      <c r="K64">
        <f t="shared" si="20"/>
        <v>7.3678977211835761</v>
      </c>
      <c r="L64">
        <f t="shared" si="20"/>
        <v>4.0411160338112726</v>
      </c>
      <c r="M64">
        <f t="shared" si="20"/>
        <v>3.3346618100391203</v>
      </c>
      <c r="AD64" s="24">
        <f>'pH Mnova'!EP80</f>
        <v>2.7807080542496987</v>
      </c>
      <c r="AF64" s="14">
        <f t="shared" ref="AF64:AH83" si="22">(AF$18+AF$17*10^($AF$13-$AD64)+AF$16*10^($AF$13+$AF$12-2*$AD64)+AF$15*10^($AF$13+$AF$12+$AF$11-3*$AD64))/(1+10^($AF$13-$AD64)+10^($AF$13+$AF$12-2*$AD64)+10^($AF$13+$AF$12+$AF$11-3*$AD64))</f>
        <v>7.3692845034376298</v>
      </c>
      <c r="AG64" s="14">
        <f t="shared" si="22"/>
        <v>4.0482251119726138</v>
      </c>
      <c r="AH64" s="14">
        <f t="shared" si="22"/>
        <v>3.3371412107384955</v>
      </c>
      <c r="AL64" s="24">
        <f>'pH Mnova'!EQ80</f>
        <v>2.8994172104267286</v>
      </c>
      <c r="AN64" s="14">
        <f t="shared" ref="AN64:AP83" si="23">(AN$18+AN$17*10^($AN$13-$AL64)+AN$16*10^($AN$13+$AN$12-2*$AL64)+AN$15*10^($AN$13+$AN$12+$AN$11-3*$AL64))/(1+10^($AN$13-$AL64)+10^($AN$13+$AN$12-2*$AL64)+10^($AN$13+$AN$12+$AN$11-3*$AL64))</f>
        <v>7.3679262638003289</v>
      </c>
      <c r="AO64" s="14">
        <f t="shared" si="23"/>
        <v>4.0405343464423131</v>
      </c>
      <c r="AP64" s="14">
        <f t="shared" si="23"/>
        <v>3.3344895274391688</v>
      </c>
      <c r="AS64" s="24">
        <f>'pH Mnova'!ER80</f>
        <v>2.9672348085693088</v>
      </c>
      <c r="AU64" s="14">
        <f t="shared" si="21"/>
        <v>7.3668777436696411</v>
      </c>
      <c r="AV64" s="14">
        <f t="shared" si="21"/>
        <v>4.0355974504278009</v>
      </c>
      <c r="AW64" s="14">
        <f t="shared" si="21"/>
        <v>3.3327492549120672</v>
      </c>
    </row>
    <row r="65" spans="1:49">
      <c r="A65" s="8"/>
      <c r="B65" s="8">
        <f>'pH Mnova'!A80</f>
        <v>60</v>
      </c>
      <c r="C65" s="8">
        <f>'pH Mnova'!B80</f>
        <v>19.0859375</v>
      </c>
      <c r="D65" s="8">
        <f>'pH Mnova'!D80</f>
        <v>2.8879540093256222</v>
      </c>
      <c r="E65" s="8"/>
      <c r="F65" s="8">
        <f>'pH Mnova'!AT81</f>
        <v>7.3705420000000004</v>
      </c>
      <c r="G65" s="8">
        <f>'pH Mnova'!AU81</f>
        <v>4.0389720000000002</v>
      </c>
      <c r="H65" s="8">
        <f>'pH Mnova'!AV81</f>
        <v>3.3358019999999997</v>
      </c>
      <c r="K65">
        <f t="shared" si="20"/>
        <v>7.3672950471954559</v>
      </c>
      <c r="L65">
        <f t="shared" si="20"/>
        <v>4.0386397916854015</v>
      </c>
      <c r="M65">
        <f t="shared" si="20"/>
        <v>3.3337506798918639</v>
      </c>
      <c r="AD65" s="24">
        <f>'pH Mnova'!EP81</f>
        <v>2.8504150710003131</v>
      </c>
      <c r="AF65" s="14">
        <f t="shared" si="22"/>
        <v>7.3678875545998297</v>
      </c>
      <c r="AG65" s="14">
        <f t="shared" si="22"/>
        <v>4.0425180128257461</v>
      </c>
      <c r="AH65" s="14">
        <f t="shared" si="22"/>
        <v>3.3350384595526172</v>
      </c>
      <c r="AL65" s="24">
        <f>'pH Mnova'!EQ81</f>
        <v>2.7914157028644477</v>
      </c>
      <c r="AN65" s="14">
        <f t="shared" si="23"/>
        <v>7.3699339053055368</v>
      </c>
      <c r="AO65" s="14">
        <f t="shared" si="23"/>
        <v>4.0490090215824708</v>
      </c>
      <c r="AP65" s="14">
        <f t="shared" si="23"/>
        <v>3.3375883216083007</v>
      </c>
      <c r="AS65" s="24">
        <f>'pH Mnova'!ER81</f>
        <v>2.9423988325261918</v>
      </c>
      <c r="AU65" s="14">
        <f t="shared" si="21"/>
        <v>7.3672470579393776</v>
      </c>
      <c r="AV65" s="14">
        <f t="shared" si="21"/>
        <v>4.0371462149568806</v>
      </c>
      <c r="AW65" s="14">
        <f t="shared" si="21"/>
        <v>3.3333155552260116</v>
      </c>
    </row>
    <row r="66" spans="1:49">
      <c r="A66" s="8"/>
      <c r="B66" s="8">
        <f>'pH Mnova'!A81</f>
        <v>61</v>
      </c>
      <c r="C66" s="8">
        <f>'pH Mnova'!B81</f>
        <v>19.2890625</v>
      </c>
      <c r="D66" s="8">
        <f>'pH Mnova'!D81</f>
        <v>2.9475437989651665</v>
      </c>
      <c r="E66" s="8"/>
      <c r="F66" s="8">
        <f>'pH Mnova'!AT82</f>
        <v>7.367591</v>
      </c>
      <c r="G66" s="8">
        <f>'pH Mnova'!AU82</f>
        <v>4.0347710000000001</v>
      </c>
      <c r="H66" s="8">
        <f>'pH Mnova'!AV82</f>
        <v>3.333561</v>
      </c>
      <c r="K66">
        <f t="shared" si="20"/>
        <v>7.3663296702313703</v>
      </c>
      <c r="L66">
        <f t="shared" si="20"/>
        <v>4.034704821614123</v>
      </c>
      <c r="M66">
        <f t="shared" si="20"/>
        <v>3.3323000157550453</v>
      </c>
      <c r="AD66" s="24">
        <f>'pH Mnova'!EP82</f>
        <v>2.9699756152522068</v>
      </c>
      <c r="AF66" s="14">
        <f t="shared" si="22"/>
        <v>7.3658705405227085</v>
      </c>
      <c r="AG66" s="14">
        <f t="shared" si="22"/>
        <v>4.0343410003473528</v>
      </c>
      <c r="AH66" s="14">
        <f t="shared" si="22"/>
        <v>3.3320200556606578</v>
      </c>
      <c r="AL66" s="24">
        <f>'pH Mnova'!EQ82</f>
        <v>2.9719285421498713</v>
      </c>
      <c r="AN66" s="14">
        <f t="shared" si="23"/>
        <v>7.3667790930153423</v>
      </c>
      <c r="AO66" s="14">
        <f t="shared" si="23"/>
        <v>4.0357334162442484</v>
      </c>
      <c r="AP66" s="14">
        <f t="shared" si="23"/>
        <v>3.3327304908199631</v>
      </c>
      <c r="AS66" s="24">
        <f>'pH Mnova'!ER82</f>
        <v>2.8261011607962061</v>
      </c>
      <c r="AU66" s="14">
        <f t="shared" si="21"/>
        <v>7.3692159834389406</v>
      </c>
      <c r="AV66" s="14">
        <f t="shared" si="21"/>
        <v>4.045478675800096</v>
      </c>
      <c r="AW66" s="14">
        <f t="shared" si="21"/>
        <v>3.3363557596348796</v>
      </c>
    </row>
    <row r="67" spans="1:49">
      <c r="A67" s="8"/>
      <c r="B67" s="8">
        <f>'pH Mnova'!A82</f>
        <v>62</v>
      </c>
      <c r="C67" s="8">
        <f>'pH Mnova'!B82</f>
        <v>19.4921875</v>
      </c>
      <c r="D67" s="8">
        <f>'pH Mnova'!D82</f>
        <v>2.8629042972885284</v>
      </c>
      <c r="E67" s="8"/>
      <c r="F67" s="8">
        <f>'pH Mnova'!AT83</f>
        <v>7.3676529999999998</v>
      </c>
      <c r="G67" s="8">
        <f>'pH Mnova'!AU83</f>
        <v>4.0327530000000005</v>
      </c>
      <c r="H67" s="8">
        <f>'pH Mnova'!AV83</f>
        <v>3.3329230000000001</v>
      </c>
      <c r="K67">
        <f t="shared" si="20"/>
        <v>7.3677331904445715</v>
      </c>
      <c r="L67">
        <f t="shared" si="20"/>
        <v>4.0404387467010023</v>
      </c>
      <c r="M67">
        <f t="shared" si="20"/>
        <v>3.3344127157559926</v>
      </c>
      <c r="AD67" s="24">
        <f>'pH Mnova'!EP83</f>
        <v>2.9272440111268447</v>
      </c>
      <c r="AF67" s="14">
        <f t="shared" si="22"/>
        <v>7.3665407114344221</v>
      </c>
      <c r="AG67" s="14">
        <f t="shared" si="22"/>
        <v>4.0370467402401378</v>
      </c>
      <c r="AH67" s="14">
        <f t="shared" si="22"/>
        <v>3.3330198313174879</v>
      </c>
      <c r="AL67" s="24">
        <f>'pH Mnova'!EQ83</f>
        <v>2.8106580092934621</v>
      </c>
      <c r="AN67" s="14">
        <f t="shared" si="23"/>
        <v>7.3695478981720859</v>
      </c>
      <c r="AO67" s="14">
        <f t="shared" si="23"/>
        <v>4.0473744023076472</v>
      </c>
      <c r="AP67" s="14">
        <f t="shared" si="23"/>
        <v>3.3369910635122442</v>
      </c>
      <c r="AS67" s="24">
        <f>'pH Mnova'!ER83</f>
        <v>2.7930248257085446</v>
      </c>
      <c r="AU67" s="14">
        <f t="shared" si="21"/>
        <v>7.3698552441298348</v>
      </c>
      <c r="AV67" s="14">
        <f t="shared" si="21"/>
        <v>4.0482033451697541</v>
      </c>
      <c r="AW67" s="14">
        <f t="shared" si="21"/>
        <v>3.3373482338887861</v>
      </c>
    </row>
    <row r="68" spans="1:49">
      <c r="A68" s="8"/>
      <c r="B68" s="8">
        <f>'pH Mnova'!A83</f>
        <v>63</v>
      </c>
      <c r="C68" s="8">
        <f>'pH Mnova'!B83</f>
        <v>19.6953125</v>
      </c>
      <c r="D68" s="8">
        <f>'pH Mnova'!D83</f>
        <v>2.9176938465043407</v>
      </c>
      <c r="E68" s="8"/>
      <c r="F68" s="8">
        <f>'pH Mnova'!AT84</f>
        <v>7.3675139999999999</v>
      </c>
      <c r="G68" s="8">
        <f>'pH Mnova'!AU84</f>
        <v>4.0310440000000005</v>
      </c>
      <c r="H68" s="8">
        <f>'pH Mnova'!AV84</f>
        <v>3.3325739999999997</v>
      </c>
      <c r="K68">
        <f t="shared" si="20"/>
        <v>7.3668001798666785</v>
      </c>
      <c r="L68">
        <f t="shared" si="20"/>
        <v>4.0366171661111423</v>
      </c>
      <c r="M68">
        <f t="shared" si="20"/>
        <v>3.3330055113680581</v>
      </c>
      <c r="AD68" s="24">
        <f>'pH Mnova'!EP84</f>
        <v>2.8807718990932578</v>
      </c>
      <c r="AF68" s="14">
        <f t="shared" si="22"/>
        <v>7.3673324835086555</v>
      </c>
      <c r="AG68" s="14">
        <f t="shared" si="22"/>
        <v>4.0402586233642026</v>
      </c>
      <c r="AH68" s="14">
        <f t="shared" si="22"/>
        <v>3.3342052615669613</v>
      </c>
      <c r="AL68" s="24">
        <f>'pH Mnova'!EQ84</f>
        <v>2.8576145247872544</v>
      </c>
      <c r="AN68" s="14">
        <f t="shared" si="23"/>
        <v>7.3686584533568054</v>
      </c>
      <c r="AO68" s="14">
        <f t="shared" si="23"/>
        <v>4.0436165525196577</v>
      </c>
      <c r="AP68" s="14">
        <f t="shared" si="23"/>
        <v>3.3356172772032453</v>
      </c>
      <c r="AS68" s="24">
        <f>'pH Mnova'!ER84</f>
        <v>2.9228835296634825</v>
      </c>
      <c r="AU68" s="14">
        <f t="shared" si="21"/>
        <v>7.3675491937016835</v>
      </c>
      <c r="AV68" s="14">
        <f t="shared" si="21"/>
        <v>4.0384172883592022</v>
      </c>
      <c r="AW68" s="14">
        <f t="shared" si="21"/>
        <v>3.3337799702945423</v>
      </c>
    </row>
    <row r="69" spans="1:49">
      <c r="A69" s="8"/>
      <c r="B69" s="8">
        <f>'pH Mnova'!A84</f>
        <v>64</v>
      </c>
      <c r="C69" s="8">
        <f>'pH Mnova'!B84</f>
        <v>19.8984375</v>
      </c>
      <c r="D69" s="8">
        <f>'pH Mnova'!D84</f>
        <v>2.9706023792866083</v>
      </c>
      <c r="E69" s="8"/>
      <c r="F69" s="8">
        <f>'pH Mnova'!AT85</f>
        <v>7.3661849999999998</v>
      </c>
      <c r="G69" s="8">
        <f>'pH Mnova'!AU85</f>
        <v>4.0279349999999994</v>
      </c>
      <c r="H69" s="8">
        <f>'pH Mnova'!AV85</f>
        <v>3.3316349999999999</v>
      </c>
      <c r="K69">
        <f t="shared" si="20"/>
        <v>7.3659832258630775</v>
      </c>
      <c r="L69">
        <f t="shared" si="20"/>
        <v>4.0333045834428027</v>
      </c>
      <c r="M69">
        <f t="shared" si="20"/>
        <v>3.3317827403813123</v>
      </c>
      <c r="AD69" s="24">
        <f>'pH Mnova'!EP85</f>
        <v>2.9760743748361262</v>
      </c>
      <c r="AF69" s="14">
        <f t="shared" si="22"/>
        <v>7.3657791672451172</v>
      </c>
      <c r="AG69" s="14">
        <f t="shared" si="22"/>
        <v>4.0339731979046123</v>
      </c>
      <c r="AH69" s="14">
        <f t="shared" si="22"/>
        <v>3.3318840524657274</v>
      </c>
      <c r="AL69" s="24">
        <f>'pH Mnova'!EQ85</f>
        <v>3.0531016662974215</v>
      </c>
      <c r="AN69" s="14">
        <f t="shared" si="23"/>
        <v>7.36566105563743</v>
      </c>
      <c r="AO69" s="14">
        <f t="shared" si="23"/>
        <v>4.031103234028703</v>
      </c>
      <c r="AP69" s="14">
        <f t="shared" si="23"/>
        <v>3.3310297927710413</v>
      </c>
      <c r="AS69" s="24">
        <f>'pH Mnova'!ER85</f>
        <v>2.9530375233902673</v>
      </c>
      <c r="AU69" s="14">
        <f t="shared" si="21"/>
        <v>7.3670868126632483</v>
      </c>
      <c r="AV69" s="14">
        <f t="shared" si="21"/>
        <v>4.0364735002673866</v>
      </c>
      <c r="AW69" s="14">
        <f t="shared" si="21"/>
        <v>3.3330696405504812</v>
      </c>
    </row>
    <row r="70" spans="1:49">
      <c r="A70" s="8"/>
      <c r="B70" s="8">
        <f>'pH Mnova'!A85</f>
        <v>65</v>
      </c>
      <c r="C70" s="8">
        <f>'pH Mnova'!B85</f>
        <v>20.1015625</v>
      </c>
      <c r="D70" s="8">
        <f>'pH Mnova'!D85</f>
        <v>3.0423823165721271</v>
      </c>
      <c r="E70" s="8"/>
      <c r="F70" s="8">
        <f>'pH Mnova'!AT86</f>
        <v>7.3668750000000003</v>
      </c>
      <c r="G70" s="8">
        <f>'pH Mnova'!AU86</f>
        <v>4.0269950000000003</v>
      </c>
      <c r="H70" s="8">
        <f>'pH Mnova'!AV86</f>
        <v>3.3314750000000002</v>
      </c>
      <c r="K70">
        <f t="shared" si="20"/>
        <v>7.364991983700536</v>
      </c>
      <c r="L70">
        <f t="shared" si="20"/>
        <v>4.0293450439403564</v>
      </c>
      <c r="M70">
        <f t="shared" si="20"/>
        <v>3.3303157885578587</v>
      </c>
      <c r="AD70" s="24">
        <f>'pH Mnova'!EP86</f>
        <v>3.0473480904386165</v>
      </c>
      <c r="AF70" s="14">
        <f t="shared" si="22"/>
        <v>7.3647848933653197</v>
      </c>
      <c r="AG70" s="14">
        <f t="shared" si="22"/>
        <v>4.0299928433144343</v>
      </c>
      <c r="AH70" s="14">
        <f t="shared" si="22"/>
        <v>3.3304102545056185</v>
      </c>
      <c r="AL70" s="24">
        <f>'pH Mnova'!EQ86</f>
        <v>3.0073545031777908</v>
      </c>
      <c r="AN70" s="14">
        <f t="shared" si="23"/>
        <v>7.3662709012346843</v>
      </c>
      <c r="AO70" s="14">
        <f t="shared" si="23"/>
        <v>4.0336214271111119</v>
      </c>
      <c r="AP70" s="14">
        <f t="shared" si="23"/>
        <v>3.331955388430726</v>
      </c>
      <c r="AS70" s="24">
        <f>'pH Mnova'!ER86</f>
        <v>3.1255123669587763</v>
      </c>
      <c r="AU70" s="14">
        <f t="shared" si="21"/>
        <v>7.3648772292661153</v>
      </c>
      <c r="AV70" s="14">
        <f t="shared" si="21"/>
        <v>4.0273486119887112</v>
      </c>
      <c r="AW70" s="14">
        <f t="shared" si="21"/>
        <v>3.3297209425579846</v>
      </c>
    </row>
    <row r="71" spans="1:49">
      <c r="A71" s="8"/>
      <c r="B71" s="8">
        <f>'pH Mnova'!A86</f>
        <v>66</v>
      </c>
      <c r="C71" s="8">
        <f>'pH Mnova'!B86</f>
        <v>20.3046875</v>
      </c>
      <c r="D71" s="8">
        <f>'pH Mnova'!D86</f>
        <v>3.1132561744729181</v>
      </c>
      <c r="E71" s="8"/>
      <c r="F71" s="8">
        <f>'pH Mnova'!AT87</f>
        <v>7.3650229999999999</v>
      </c>
      <c r="G71" s="8">
        <f>'pH Mnova'!AU87</f>
        <v>4.0241530000000001</v>
      </c>
      <c r="H71" s="8">
        <f>'pH Mnova'!AV87</f>
        <v>3.330003</v>
      </c>
      <c r="K71">
        <f t="shared" si="20"/>
        <v>7.3641281605586197</v>
      </c>
      <c r="L71">
        <f t="shared" si="20"/>
        <v>4.0259717858340229</v>
      </c>
      <c r="M71">
        <f t="shared" si="20"/>
        <v>3.3290589923733482</v>
      </c>
      <c r="AD71" s="24">
        <f>'pH Mnova'!EP87</f>
        <v>3.1226878771344015</v>
      </c>
      <c r="AF71" s="14">
        <f t="shared" si="22"/>
        <v>7.363867529851551</v>
      </c>
      <c r="AG71" s="14">
        <f t="shared" si="22"/>
        <v>4.0263685862113698</v>
      </c>
      <c r="AH71" s="14">
        <f t="shared" si="22"/>
        <v>3.3290639361655456</v>
      </c>
      <c r="AL71" s="24">
        <f>'pH Mnova'!EQ87</f>
        <v>3.1959472021259234</v>
      </c>
      <c r="AN71" s="14">
        <f t="shared" si="23"/>
        <v>7.3640492013534358</v>
      </c>
      <c r="AO71" s="14">
        <f t="shared" si="23"/>
        <v>4.024579862231322</v>
      </c>
      <c r="AP71" s="14">
        <f t="shared" si="23"/>
        <v>3.3286204391251681</v>
      </c>
      <c r="AS71" s="24">
        <f>'pH Mnova'!ER87</f>
        <v>3.2530391500453266</v>
      </c>
      <c r="AU71" s="14">
        <f t="shared" si="21"/>
        <v>7.3636246692493446</v>
      </c>
      <c r="AV71" s="14">
        <f t="shared" si="21"/>
        <v>4.0224027619321898</v>
      </c>
      <c r="AW71" s="14">
        <f t="shared" si="21"/>
        <v>3.3278859731454689</v>
      </c>
    </row>
    <row r="72" spans="1:49">
      <c r="A72" s="8"/>
      <c r="B72" s="8">
        <f>'pH Mnova'!A87</f>
        <v>67</v>
      </c>
      <c r="C72" s="8">
        <f>'pH Mnova'!B87</f>
        <v>20.5078125</v>
      </c>
      <c r="D72" s="8">
        <f>'pH Mnova'!D87</f>
        <v>3.1928739851743098</v>
      </c>
      <c r="E72" s="8"/>
      <c r="F72" s="8">
        <f>'pH Mnova'!AT88</f>
        <v>7.3630330000000006</v>
      </c>
      <c r="G72" s="8">
        <f>'pH Mnova'!AU88</f>
        <v>4.0207230000000003</v>
      </c>
      <c r="H72" s="8">
        <f>'pH Mnova'!AV88</f>
        <v>3.3284929999999999</v>
      </c>
      <c r="K72">
        <f t="shared" si="20"/>
        <v>7.3632719877106103</v>
      </c>
      <c r="L72">
        <f t="shared" si="20"/>
        <v>4.0227345907371781</v>
      </c>
      <c r="M72">
        <f t="shared" si="20"/>
        <v>3.3278429794574693</v>
      </c>
      <c r="AD72" s="24">
        <f>'pH Mnova'!EP88</f>
        <v>3.2656849689009118</v>
      </c>
      <c r="AF72" s="14">
        <f t="shared" si="22"/>
        <v>7.3624353378557972</v>
      </c>
      <c r="AG72" s="14">
        <f t="shared" si="22"/>
        <v>4.0208730119289289</v>
      </c>
      <c r="AH72" s="14">
        <f t="shared" si="22"/>
        <v>3.3270075253961346</v>
      </c>
      <c r="AL72" s="24">
        <f>'pH Mnova'!EQ88</f>
        <v>3.4033975333525825</v>
      </c>
      <c r="AN72" s="14">
        <f t="shared" si="23"/>
        <v>7.3623028084657207</v>
      </c>
      <c r="AO72" s="14">
        <f t="shared" si="23"/>
        <v>4.0179647832974856</v>
      </c>
      <c r="AP72" s="14">
        <f t="shared" si="23"/>
        <v>3.3261367199162497</v>
      </c>
      <c r="AS72" s="24">
        <f>'pH Mnova'!ER88</f>
        <v>3.2118519843789368</v>
      </c>
      <c r="AU72" s="14">
        <f t="shared" si="21"/>
        <v>7.3640002933576314</v>
      </c>
      <c r="AV72" s="14">
        <f t="shared" si="21"/>
        <v>4.0238582394082245</v>
      </c>
      <c r="AW72" s="14">
        <f t="shared" si="21"/>
        <v>3.3284285171755821</v>
      </c>
    </row>
    <row r="73" spans="1:49">
      <c r="A73" s="8"/>
      <c r="B73" s="8">
        <f>'pH Mnova'!A88</f>
        <v>68</v>
      </c>
      <c r="C73" s="8">
        <f>'pH Mnova'!B88</f>
        <v>20.7109375</v>
      </c>
      <c r="D73" s="8">
        <f>'pH Mnova'!D88</f>
        <v>3.3060977778519836</v>
      </c>
      <c r="E73" s="8"/>
      <c r="F73" s="8">
        <f>'pH Mnova'!AT89</f>
        <v>7.3622750000000003</v>
      </c>
      <c r="G73" s="8">
        <f>'pH Mnova'!AU89</f>
        <v>4.0186650000000004</v>
      </c>
      <c r="H73" s="8">
        <f>'pH Mnova'!AV89</f>
        <v>3.3269850000000001</v>
      </c>
      <c r="K73">
        <f t="shared" si="20"/>
        <v>7.3622188500366414</v>
      </c>
      <c r="L73">
        <f t="shared" si="20"/>
        <v>4.0189777546430978</v>
      </c>
      <c r="M73">
        <f t="shared" si="20"/>
        <v>3.3264100734425477</v>
      </c>
      <c r="AD73" s="24">
        <f>'pH Mnova'!EP89</f>
        <v>3.2533811691037524</v>
      </c>
      <c r="AF73" s="14">
        <f t="shared" si="22"/>
        <v>7.3625449978867543</v>
      </c>
      <c r="AG73" s="14">
        <f t="shared" si="22"/>
        <v>4.0212834797227037</v>
      </c>
      <c r="AH73" s="14">
        <f t="shared" si="22"/>
        <v>3.327162096197708</v>
      </c>
      <c r="AL73" s="24">
        <f>'pH Mnova'!EQ89</f>
        <v>3.3075122844660458</v>
      </c>
      <c r="AN73" s="14">
        <f t="shared" si="23"/>
        <v>7.363039676704549</v>
      </c>
      <c r="AO73" s="14">
        <f t="shared" si="23"/>
        <v>4.0206664145243884</v>
      </c>
      <c r="AP73" s="14">
        <f t="shared" si="23"/>
        <v>3.3271596370290042</v>
      </c>
      <c r="AS73" s="24">
        <f>'pH Mnova'!ER89</f>
        <v>3.3559459197109422</v>
      </c>
      <c r="AU73" s="14">
        <f t="shared" si="21"/>
        <v>7.3627847578963834</v>
      </c>
      <c r="AV73" s="14">
        <f t="shared" si="21"/>
        <v>4.019275375292751</v>
      </c>
      <c r="AW73" s="14">
        <f t="shared" si="21"/>
        <v>3.3267083122523857</v>
      </c>
    </row>
    <row r="74" spans="1:49">
      <c r="A74" s="8"/>
      <c r="B74" s="8">
        <f>'pH Mnova'!A89</f>
        <v>69</v>
      </c>
      <c r="C74" s="8">
        <f>'pH Mnova'!B89</f>
        <v>20.9140625</v>
      </c>
      <c r="D74" s="8">
        <f>'pH Mnova'!D89</f>
        <v>3.3584429836415763</v>
      </c>
      <c r="E74" s="8"/>
      <c r="F74" s="8">
        <f>'pH Mnova'!AT90</f>
        <v>7.3628999999999998</v>
      </c>
      <c r="G74" s="8">
        <f>'pH Mnova'!AU90</f>
        <v>4.0183</v>
      </c>
      <c r="H74" s="8">
        <f>'pH Mnova'!AV90</f>
        <v>3.3277100000000002</v>
      </c>
      <c r="K74">
        <f t="shared" si="20"/>
        <v>7.3617822701715845</v>
      </c>
      <c r="L74">
        <f t="shared" si="20"/>
        <v>4.0175250787700811</v>
      </c>
      <c r="M74">
        <f t="shared" si="20"/>
        <v>3.325845304436184</v>
      </c>
      <c r="AD74" s="24">
        <f>'pH Mnova'!EP90</f>
        <v>3.4504275942876061</v>
      </c>
      <c r="AF74" s="14">
        <f t="shared" si="22"/>
        <v>7.3610202671906055</v>
      </c>
      <c r="AG74" s="14">
        <f t="shared" si="22"/>
        <v>4.015847386209102</v>
      </c>
      <c r="AH74" s="14">
        <f t="shared" si="22"/>
        <v>3.325088715611308</v>
      </c>
      <c r="AL74" s="24">
        <f>'pH Mnova'!EQ90</f>
        <v>3.4282117291875775</v>
      </c>
      <c r="AN74" s="14">
        <f t="shared" si="23"/>
        <v>7.362127785525824</v>
      </c>
      <c r="AO74" s="14">
        <f t="shared" si="23"/>
        <v>4.0173508242718814</v>
      </c>
      <c r="AP74" s="14">
        <f t="shared" si="23"/>
        <v>3.3259015184558058</v>
      </c>
      <c r="AS74" s="24">
        <f>'pH Mnova'!ER90</f>
        <v>3.4395749085602394</v>
      </c>
      <c r="AU74" s="14">
        <f t="shared" si="21"/>
        <v>7.3621847254611366</v>
      </c>
      <c r="AV74" s="14">
        <f t="shared" si="21"/>
        <v>4.0171936372979422</v>
      </c>
      <c r="AW74" s="14">
        <f t="shared" si="21"/>
        <v>3.3259095576276732</v>
      </c>
    </row>
    <row r="75" spans="1:49">
      <c r="A75" s="8"/>
      <c r="B75" s="8">
        <f>'pH Mnova'!A90</f>
        <v>70</v>
      </c>
      <c r="C75" s="8">
        <f>'pH Mnova'!B90</f>
        <v>21.1171875</v>
      </c>
      <c r="D75" s="8">
        <f>'pH Mnova'!D90</f>
        <v>3.5036564752022703</v>
      </c>
      <c r="E75" s="8"/>
      <c r="F75" s="8">
        <f>'pH Mnova'!AT91</f>
        <v>7.3610950000000006</v>
      </c>
      <c r="G75" s="8">
        <f>'pH Mnova'!AU91</f>
        <v>4.0164650000000002</v>
      </c>
      <c r="H75" s="8">
        <f>'pH Mnova'!AV91</f>
        <v>3.3266049999999998</v>
      </c>
      <c r="K75">
        <f t="shared" si="20"/>
        <v>7.3606797933322685</v>
      </c>
      <c r="L75">
        <f t="shared" si="20"/>
        <v>4.0142512204538399</v>
      </c>
      <c r="M75">
        <f t="shared" si="20"/>
        <v>3.3245292858718432</v>
      </c>
      <c r="AD75" s="24">
        <f>'pH Mnova'!EP91</f>
        <v>3.5483798949480927</v>
      </c>
      <c r="AF75" s="14">
        <f t="shared" si="22"/>
        <v>7.3603997636074245</v>
      </c>
      <c r="AG75" s="14">
        <f t="shared" si="22"/>
        <v>4.0138903938003576</v>
      </c>
      <c r="AH75" s="14">
        <f t="shared" si="22"/>
        <v>3.3243163021736031</v>
      </c>
      <c r="AL75" s="24">
        <f>'pH Mnova'!EQ91</f>
        <v>3.5273484330227847</v>
      </c>
      <c r="AN75" s="14">
        <f t="shared" si="23"/>
        <v>7.3614783463997675</v>
      </c>
      <c r="AO75" s="14">
        <f t="shared" si="23"/>
        <v>4.0151984640529124</v>
      </c>
      <c r="AP75" s="14">
        <f t="shared" si="23"/>
        <v>3.3250639916478235</v>
      </c>
      <c r="AS75" s="24">
        <f>'pH Mnova'!ER91</f>
        <v>3.611468639862419</v>
      </c>
      <c r="AU75" s="14">
        <f t="shared" si="21"/>
        <v>7.3610974685655162</v>
      </c>
      <c r="AV75" s="14">
        <f t="shared" si="21"/>
        <v>4.0139248102006295</v>
      </c>
      <c r="AW75" s="14">
        <f t="shared" si="21"/>
        <v>3.3246027227892587</v>
      </c>
    </row>
    <row r="76" spans="1:49">
      <c r="A76" s="8"/>
      <c r="B76" s="8">
        <f>'pH Mnova'!A91</f>
        <v>71</v>
      </c>
      <c r="C76" s="8">
        <f>'pH Mnova'!B91</f>
        <v>21.3203125</v>
      </c>
      <c r="D76" s="8">
        <f>'pH Mnova'!D91</f>
        <v>3.5953930952671236</v>
      </c>
      <c r="E76" s="8"/>
      <c r="F76" s="8">
        <f>'pH Mnova'!AT92</f>
        <v>7.363226</v>
      </c>
      <c r="G76" s="8">
        <f>'pH Mnova'!AU92</f>
        <v>4.0178560000000001</v>
      </c>
      <c r="H76" s="8">
        <f>'pH Mnova'!AV92</f>
        <v>3.3277859999999997</v>
      </c>
      <c r="K76">
        <f t="shared" si="20"/>
        <v>7.3600272967148301</v>
      </c>
      <c r="L76">
        <f t="shared" si="20"/>
        <v>4.0126472722372615</v>
      </c>
      <c r="M76">
        <f t="shared" si="20"/>
        <v>3.3238435818792258</v>
      </c>
      <c r="AD76" s="24">
        <f>'pH Mnova'!EP92</f>
        <v>3.7410620899510603</v>
      </c>
      <c r="AF76" s="14">
        <f t="shared" si="22"/>
        <v>7.3593057431213884</v>
      </c>
      <c r="AG76" s="14">
        <f t="shared" si="22"/>
        <v>4.0110571961090482</v>
      </c>
      <c r="AH76" s="14">
        <f t="shared" si="22"/>
        <v>3.323127001149436</v>
      </c>
      <c r="AL76" s="24">
        <f>'pH Mnova'!EQ92</f>
        <v>3.6247748189676128</v>
      </c>
      <c r="AN76" s="14">
        <f t="shared" si="23"/>
        <v>7.3608963110917882</v>
      </c>
      <c r="AO76" s="14">
        <f t="shared" si="23"/>
        <v>4.0134844201439099</v>
      </c>
      <c r="AP76" s="14">
        <f t="shared" si="23"/>
        <v>3.3243735498609817</v>
      </c>
      <c r="AS76" s="24">
        <f>'pH Mnova'!ER92</f>
        <v>3.5951839255230262</v>
      </c>
      <c r="AU76" s="14">
        <f t="shared" si="21"/>
        <v>7.3611951781921219</v>
      </c>
      <c r="AV76" s="14">
        <f t="shared" si="21"/>
        <v>4.014185612314197</v>
      </c>
      <c r="AW76" s="14">
        <f t="shared" si="21"/>
        <v>3.3247109633258862</v>
      </c>
    </row>
    <row r="77" spans="1:49">
      <c r="A77" s="8"/>
      <c r="B77" s="8">
        <f>'pH Mnova'!A92</f>
        <v>72</v>
      </c>
      <c r="C77" s="8">
        <f>'pH Mnova'!B92</f>
        <v>21.5234375</v>
      </c>
      <c r="D77" s="8">
        <f>'pH Mnova'!D92</f>
        <v>3.6819944891165486</v>
      </c>
      <c r="E77" s="8"/>
      <c r="F77" s="8">
        <f>'pH Mnova'!AT93</f>
        <v>7.3613939999999998</v>
      </c>
      <c r="G77" s="8">
        <f>'pH Mnova'!AU93</f>
        <v>4.015714</v>
      </c>
      <c r="H77" s="8">
        <f>'pH Mnova'!AV93</f>
        <v>3.326314</v>
      </c>
      <c r="K77">
        <f t="shared" si="20"/>
        <v>7.3594129332803808</v>
      </c>
      <c r="L77">
        <f t="shared" si="20"/>
        <v>4.0113904668942979</v>
      </c>
      <c r="M77">
        <f t="shared" si="20"/>
        <v>3.3232687139391799</v>
      </c>
      <c r="AD77" s="24">
        <f>'pH Mnova'!EP93</f>
        <v>3.7601107206775946</v>
      </c>
      <c r="AF77" s="14">
        <f t="shared" si="22"/>
        <v>7.3592007815847049</v>
      </c>
      <c r="AG77" s="14">
        <f t="shared" si="22"/>
        <v>4.0108349312138287</v>
      </c>
      <c r="AH77" s="14">
        <f t="shared" si="22"/>
        <v>3.3230267525315047</v>
      </c>
      <c r="AL77" s="24">
        <f>'pH Mnova'!EQ93</f>
        <v>3.7265165569157621</v>
      </c>
      <c r="AN77" s="14">
        <f t="shared" si="23"/>
        <v>7.3603187234099012</v>
      </c>
      <c r="AO77" s="14">
        <f t="shared" si="23"/>
        <v>4.0120360833914974</v>
      </c>
      <c r="AP77" s="14">
        <f t="shared" si="23"/>
        <v>3.3237590914317292</v>
      </c>
      <c r="AS77" s="24">
        <f>'pH Mnova'!ER93</f>
        <v>3.7123810911875781</v>
      </c>
      <c r="AU77" s="14">
        <f t="shared" si="21"/>
        <v>7.3605006254184966</v>
      </c>
      <c r="AV77" s="14">
        <f t="shared" si="21"/>
        <v>4.0124944018773192</v>
      </c>
      <c r="AW77" s="14">
        <f t="shared" si="21"/>
        <v>3.3239869647398632</v>
      </c>
    </row>
    <row r="78" spans="1:49">
      <c r="A78" s="8"/>
      <c r="B78" s="8">
        <f>'pH Mnova'!A93</f>
        <v>73</v>
      </c>
      <c r="C78" s="8">
        <f>'pH Mnova'!B93</f>
        <v>21.7265625</v>
      </c>
      <c r="D78" s="8">
        <f>'pH Mnova'!D93</f>
        <v>3.7908825240231248</v>
      </c>
      <c r="E78" s="8"/>
      <c r="F78" s="8">
        <f>'pH Mnova'!AT94</f>
        <v>7.3594309999999998</v>
      </c>
      <c r="G78" s="8">
        <f>'pH Mnova'!AU94</f>
        <v>4.0143610000000001</v>
      </c>
      <c r="H78" s="8">
        <f>'pH Mnova'!AV94</f>
        <v>3.3256809999999999</v>
      </c>
      <c r="K78">
        <f t="shared" si="20"/>
        <v>7.3586061004508627</v>
      </c>
      <c r="L78">
        <f t="shared" si="20"/>
        <v>4.0100926181881498</v>
      </c>
      <c r="M78">
        <f t="shared" si="20"/>
        <v>3.3226122372970992</v>
      </c>
      <c r="AD78" s="24">
        <f>'pH Mnova'!EP94</f>
        <v>3.7957268250443525</v>
      </c>
      <c r="AF78" s="14">
        <f>(AF$18+AF$17*10^($AF$13-$AD78)+AF$16*10^($AF$13+$AF$12-2*$AD78)+AF$15*10^($AF$13+$AF$12+$AF$11-3*$AD78))/(1+10^($AF$13-$AD78)+10^($AF$13+$AF$12-2*$AD78)+10^($AF$13+$AF$12+$AF$11-3*$AD78))</f>
        <v>7.3590038304666132</v>
      </c>
      <c r="AG78" s="14">
        <f t="shared" si="22"/>
        <v>4.0104422555770221</v>
      </c>
      <c r="AH78" s="14">
        <f t="shared" si="22"/>
        <v>3.3228454621268675</v>
      </c>
      <c r="AL78" s="24">
        <f>'pH Mnova'!EQ94</f>
        <v>3.9388402611310127</v>
      </c>
      <c r="AN78" s="14">
        <f t="shared" si="23"/>
        <v>7.3590829227613526</v>
      </c>
      <c r="AO78" s="14">
        <f t="shared" si="23"/>
        <v>4.0098399103847395</v>
      </c>
      <c r="AP78" s="14">
        <f t="shared" si="23"/>
        <v>3.3226970675985679</v>
      </c>
      <c r="AS78" s="24">
        <f>'pH Mnova'!ER94</f>
        <v>3.9317466861012043</v>
      </c>
      <c r="AU78" s="14">
        <f t="shared" si="21"/>
        <v>7.3591364490385036</v>
      </c>
      <c r="AV78" s="14">
        <f t="shared" si="21"/>
        <v>4.0102410785331033</v>
      </c>
      <c r="AW78" s="14">
        <f t="shared" si="21"/>
        <v>3.3228632309911084</v>
      </c>
    </row>
    <row r="79" spans="1:49">
      <c r="A79" s="8"/>
      <c r="B79" s="8">
        <f>'pH Mnova'!A94</f>
        <v>74</v>
      </c>
      <c r="C79" s="8">
        <f>'pH Mnova'!B94</f>
        <v>21.9296875</v>
      </c>
      <c r="D79" s="8">
        <f>'pH Mnova'!D94</f>
        <v>3.871109513258276</v>
      </c>
      <c r="E79" s="8"/>
      <c r="F79" s="8">
        <f>'pH Mnova'!AT95</f>
        <v>7.3574259999999994</v>
      </c>
      <c r="G79" s="8">
        <f>'pH Mnova'!AU95</f>
        <v>4.0128659999999998</v>
      </c>
      <c r="H79" s="8">
        <f>'pH Mnova'!AV95</f>
        <v>3.3241860000000001</v>
      </c>
      <c r="K79">
        <f t="shared" si="20"/>
        <v>7.3579609409595204</v>
      </c>
      <c r="L79">
        <f t="shared" si="20"/>
        <v>4.0092959688724932</v>
      </c>
      <c r="M79">
        <f t="shared" si="20"/>
        <v>3.3221546415051688</v>
      </c>
      <c r="AD79" s="24">
        <f>'pH Mnova'!EP95</f>
        <v>3.9865118831812336</v>
      </c>
      <c r="AF79" s="14">
        <f t="shared" si="22"/>
        <v>7.3578826600038081</v>
      </c>
      <c r="AG79" s="14">
        <f t="shared" si="22"/>
        <v>4.0087574707601021</v>
      </c>
      <c r="AH79" s="14">
        <f t="shared" si="22"/>
        <v>3.3219673667871121</v>
      </c>
      <c r="AL79" s="24">
        <f>'pH Mnova'!EQ95</f>
        <v>3.9480930457965284</v>
      </c>
      <c r="AN79" s="14">
        <f>(AN$18+AN$17*10^($AN$13-$AL79)+AN$16*10^($AN$13+$AN$12-2*$AL79)+AN$15*10^($AN$13+$AN$12+$AN$11-3*$AL79))/(1+10^($AN$13-$AL79)+10^($AN$13+$AN$12-2*$AL79)+10^($AN$13+$AN$12+$AN$11-3*$AL79))</f>
        <v>7.359024911638425</v>
      </c>
      <c r="AO79" s="14">
        <f t="shared" si="23"/>
        <v>4.0097637106126429</v>
      </c>
      <c r="AP79" s="14">
        <f t="shared" si="23"/>
        <v>3.3226547415494423</v>
      </c>
      <c r="AS79" s="24">
        <f>'pH Mnova'!ER95</f>
        <v>3.9371498459879799</v>
      </c>
      <c r="AU79" s="14">
        <f t="shared" si="21"/>
        <v>7.3590996452155002</v>
      </c>
      <c r="AV79" s="14">
        <f t="shared" si="21"/>
        <v>4.0101968520442011</v>
      </c>
      <c r="AW79" s="14">
        <f t="shared" si="21"/>
        <v>3.3228375387886695</v>
      </c>
    </row>
    <row r="80" spans="1:49">
      <c r="A80" s="8"/>
      <c r="B80" s="8">
        <f>'pH Mnova'!A95</f>
        <v>75</v>
      </c>
      <c r="C80" s="8">
        <f>'pH Mnova'!B95</f>
        <v>22.1328125</v>
      </c>
      <c r="D80" s="8">
        <f>'pH Mnova'!D95</f>
        <v>3.974986820356194</v>
      </c>
      <c r="E80" s="8"/>
      <c r="F80" s="8">
        <f>'pH Mnova'!AT96</f>
        <v>7.3562979999999998</v>
      </c>
      <c r="G80" s="8">
        <f>'pH Mnova'!AU96</f>
        <v>4.0113779999999997</v>
      </c>
      <c r="H80" s="8">
        <f>'pH Mnova'!AV96</f>
        <v>3.3226179999999998</v>
      </c>
      <c r="K80">
        <f t="shared" si="20"/>
        <v>7.3570235981439591</v>
      </c>
      <c r="L80">
        <f t="shared" si="20"/>
        <v>4.0084185479580121</v>
      </c>
      <c r="M80">
        <f t="shared" si="20"/>
        <v>3.3215680007477384</v>
      </c>
      <c r="AD80" s="24">
        <f>'pH Mnova'!EP96</f>
        <v>4.0587597650954876</v>
      </c>
      <c r="AF80" s="14">
        <f t="shared" si="22"/>
        <v>7.3574003911022379</v>
      </c>
      <c r="AG80" s="14">
        <f t="shared" si="22"/>
        <v>4.0082622848530001</v>
      </c>
      <c r="AH80" s="14">
        <f t="shared" si="22"/>
        <v>3.3216538231909372</v>
      </c>
      <c r="AL80" s="24">
        <f>'pH Mnova'!EQ96</f>
        <v>4.1217002916309307</v>
      </c>
      <c r="AN80" s="14">
        <f t="shared" si="23"/>
        <v>7.3578053831264603</v>
      </c>
      <c r="AO80" s="14">
        <f t="shared" si="23"/>
        <v>4.0085471800283834</v>
      </c>
      <c r="AP80" s="14">
        <f t="shared" si="23"/>
        <v>3.3218728157876853</v>
      </c>
      <c r="AS80" s="24">
        <f>'pH Mnova'!ER96</f>
        <v>4.097812333057921</v>
      </c>
      <c r="AU80" s="14">
        <f t="shared" si="21"/>
        <v>7.3578760011569972</v>
      </c>
      <c r="AV80" s="14">
        <f>(AV$18+AV$17*10^($AU$13-$AS80)+AV$16*10^($AU$13+$AU$12-2*$AS80)+AV$15*10^($AU$13+$AU$12+$AU$11-3*$AS80))/(1+10^($AU$13-$AS80)+10^($AU$13+$AU$12-2*$AS80)+10^($AU$13+$AU$12+$AU$11-3*$AS80))</f>
        <v>4.0090561007771699</v>
      </c>
      <c r="AW80" s="14">
        <f t="shared" si="21"/>
        <v>3.3220753711918101</v>
      </c>
    </row>
    <row r="81" spans="1:49">
      <c r="A81" s="8"/>
      <c r="B81" s="8">
        <f>'pH Mnova'!A96</f>
        <v>76</v>
      </c>
      <c r="C81" s="8">
        <f>'pH Mnova'!B96</f>
        <v>22.3359375</v>
      </c>
      <c r="D81" s="8">
        <f>'pH Mnova'!D96</f>
        <v>4.0915882708845084</v>
      </c>
      <c r="E81" s="8"/>
      <c r="F81" s="8">
        <f>'pH Mnova'!AT97</f>
        <v>7.3538519999999998</v>
      </c>
      <c r="G81" s="8">
        <f>'pH Mnova'!AU97</f>
        <v>4.0092619999999997</v>
      </c>
      <c r="H81" s="8">
        <f>'pH Mnova'!AV97</f>
        <v>3.3208220000000002</v>
      </c>
      <c r="K81">
        <f t="shared" si="20"/>
        <v>7.3557750096900536</v>
      </c>
      <c r="L81">
        <f t="shared" si="20"/>
        <v>4.007586067843385</v>
      </c>
      <c r="M81">
        <f t="shared" si="20"/>
        <v>3.3208804711883135</v>
      </c>
      <c r="AD81" s="24">
        <f>'pH Mnova'!EP97</f>
        <v>4.1912316927959843</v>
      </c>
      <c r="AF81" s="14">
        <f t="shared" si="22"/>
        <v>7.3563735404224362</v>
      </c>
      <c r="AG81" s="14">
        <f t="shared" si="22"/>
        <v>4.0074935169965924</v>
      </c>
      <c r="AH81" s="14">
        <f t="shared" si="22"/>
        <v>3.3210660645332264</v>
      </c>
      <c r="AL81" s="24">
        <f>'pH Mnova'!EQ97</f>
        <v>4.1912587965519581</v>
      </c>
      <c r="AN81" s="14">
        <f t="shared" si="23"/>
        <v>7.3572210581596496</v>
      </c>
      <c r="AO81" s="14">
        <f t="shared" si="23"/>
        <v>4.0081486878107402</v>
      </c>
      <c r="AP81" s="14">
        <f t="shared" si="23"/>
        <v>3.3215497771770308</v>
      </c>
      <c r="AS81" s="24">
        <f>'pH Mnova'!ER97</f>
        <v>4.2022482640896648</v>
      </c>
      <c r="AU81" s="14">
        <f t="shared" si="21"/>
        <v>7.3568966579225199</v>
      </c>
      <c r="AV81" s="14">
        <f t="shared" si="21"/>
        <v>4.0084521052288835</v>
      </c>
      <c r="AW81" s="14">
        <f t="shared" si="21"/>
        <v>3.3215516380251797</v>
      </c>
    </row>
    <row r="82" spans="1:49">
      <c r="A82" s="8"/>
      <c r="B82" s="8">
        <f>'pH Mnova'!A97</f>
        <v>77</v>
      </c>
      <c r="C82" s="8">
        <f>'pH Mnova'!B97</f>
        <v>22.5390625</v>
      </c>
      <c r="D82" s="8">
        <f>'pH Mnova'!D97</f>
        <v>4.1769144070371835</v>
      </c>
      <c r="E82" s="8"/>
      <c r="F82" s="8">
        <f>'pH Mnova'!AT98</f>
        <v>7.3526799999999994</v>
      </c>
      <c r="G82" s="8">
        <f>'pH Mnova'!AU98</f>
        <v>4.0082899999999997</v>
      </c>
      <c r="H82" s="8">
        <f>'pH Mnova'!AV98</f>
        <v>3.32036</v>
      </c>
      <c r="K82">
        <f t="shared" si="20"/>
        <v>7.35468329626275</v>
      </c>
      <c r="L82">
        <f t="shared" si="20"/>
        <v>4.0070467594316099</v>
      </c>
      <c r="M82">
        <f t="shared" si="20"/>
        <v>3.3203319820157007</v>
      </c>
      <c r="AD82" s="24">
        <f>'pH Mnova'!EP98</f>
        <v>4.2368061605643987</v>
      </c>
      <c r="AF82" s="14">
        <f t="shared" si="22"/>
        <v>7.3559644697670761</v>
      </c>
      <c r="AG82" s="14">
        <f t="shared" si="22"/>
        <v>4.0072605005442767</v>
      </c>
      <c r="AH82" s="14">
        <f t="shared" si="22"/>
        <v>3.3208523923741917</v>
      </c>
      <c r="AL82" s="24">
        <f>'pH Mnova'!EQ98</f>
        <v>4.3926985850109279</v>
      </c>
      <c r="AN82" s="14">
        <f t="shared" si="23"/>
        <v>7.3550457228018473</v>
      </c>
      <c r="AO82" s="14">
        <f t="shared" si="23"/>
        <v>4.0071632420735011</v>
      </c>
      <c r="AP82" s="14">
        <f t="shared" si="23"/>
        <v>3.3204865721888734</v>
      </c>
      <c r="AS82" s="24">
        <f>'pH Mnova'!ER98</f>
        <v>4.2811082479976292</v>
      </c>
      <c r="AU82" s="14">
        <f t="shared" si="21"/>
        <v>7.3560234394508743</v>
      </c>
      <c r="AV82" s="14">
        <f t="shared" si="21"/>
        <v>4.0080425148988601</v>
      </c>
      <c r="AW82" s="14">
        <f t="shared" si="21"/>
        <v>3.3211206590324918</v>
      </c>
    </row>
    <row r="83" spans="1:49">
      <c r="A83" s="8"/>
      <c r="B83" s="8">
        <f>'pH Mnova'!A98</f>
        <v>78</v>
      </c>
      <c r="C83" s="8">
        <f>'pH Mnova'!B98</f>
        <v>22.7421875</v>
      </c>
      <c r="D83" s="8">
        <f>'pH Mnova'!D98</f>
        <v>4.3088278667723827</v>
      </c>
      <c r="E83" s="8"/>
      <c r="F83" s="8">
        <f>'pH Mnova'!AT99</f>
        <v>7.3504700000000005</v>
      </c>
      <c r="G83" s="8">
        <f>'pH Mnova'!AU99</f>
        <v>4.0079400000000005</v>
      </c>
      <c r="H83" s="8">
        <f>'pH Mnova'!AV99</f>
        <v>3.31908</v>
      </c>
      <c r="K83">
        <f t="shared" si="20"/>
        <v>7.3525992365722681</v>
      </c>
      <c r="L83">
        <f t="shared" si="20"/>
        <v>4.0062779986119317</v>
      </c>
      <c r="M83">
        <f t="shared" si="20"/>
        <v>3.319357741064263</v>
      </c>
      <c r="AD83" s="24">
        <f>'pH Mnova'!EP99</f>
        <v>4.4948177734927119</v>
      </c>
      <c r="AF83" s="14">
        <f t="shared" si="22"/>
        <v>7.3528381509419685</v>
      </c>
      <c r="AG83" s="14">
        <f t="shared" si="22"/>
        <v>4.0060996999778293</v>
      </c>
      <c r="AH83" s="14">
        <f t="shared" si="22"/>
        <v>3.3193927379682457</v>
      </c>
      <c r="AL83" s="24">
        <f>'pH Mnova'!EQ99</f>
        <v>4.415005665738569</v>
      </c>
      <c r="AN83" s="14">
        <f t="shared" si="23"/>
        <v>7.3547479690681072</v>
      </c>
      <c r="AO83" s="14">
        <f t="shared" si="23"/>
        <v>4.0070633772716162</v>
      </c>
      <c r="AP83" s="14">
        <f t="shared" si="23"/>
        <v>3.3203508455782047</v>
      </c>
      <c r="AS83" s="24">
        <f>'pH Mnova'!ER99</f>
        <v>4.4919759223185194</v>
      </c>
      <c r="AU83" s="14">
        <f t="shared" si="21"/>
        <v>7.3528934176515675</v>
      </c>
      <c r="AV83" s="14">
        <f t="shared" si="21"/>
        <v>4.0070395333218247</v>
      </c>
      <c r="AW83" s="14">
        <f t="shared" si="21"/>
        <v>3.3197056912144793</v>
      </c>
    </row>
    <row r="84" spans="1:49">
      <c r="A84" s="8"/>
      <c r="B84" s="8">
        <f>'pH Mnova'!A99</f>
        <v>79</v>
      </c>
      <c r="C84" s="8">
        <f>'pH Mnova'!B99</f>
        <v>22.9453125</v>
      </c>
      <c r="D84" s="8">
        <f>'pH Mnova'!D99</f>
        <v>4.4343868411404639</v>
      </c>
      <c r="E84" s="8"/>
      <c r="F84" s="8">
        <f>'pH Mnova'!AT100</f>
        <v>7.3476119999999998</v>
      </c>
      <c r="G84" s="8">
        <f>'pH Mnova'!AU100</f>
        <v>4.007352</v>
      </c>
      <c r="H84" s="8">
        <f>'pH Mnova'!AV100</f>
        <v>3.3173719999999998</v>
      </c>
      <c r="K84">
        <f t="shared" si="20"/>
        <v>7.350027866929894</v>
      </c>
      <c r="L84">
        <f t="shared" si="20"/>
        <v>4.0055658797614395</v>
      </c>
      <c r="M84">
        <f t="shared" si="20"/>
        <v>3.3182217014417104</v>
      </c>
      <c r="AD84" s="24">
        <f>'pH Mnova'!EP100</f>
        <v>4.6609341913607718</v>
      </c>
      <c r="AF84" s="14">
        <f t="shared" ref="AF84:AH103" si="24">(AF$18+AF$17*10^($AF$13-$AD84)+AF$16*10^($AF$13+$AF$12-2*$AD84)+AF$15*10^($AF$13+$AF$12+$AF$11-3*$AD84))/(1+10^($AF$13-$AD84)+10^($AF$13+$AF$12-2*$AD84)+10^($AF$13+$AF$12+$AF$11-3*$AD84))</f>
        <v>7.349753292329706</v>
      </c>
      <c r="AG84" s="14">
        <f t="shared" si="24"/>
        <v>4.0053710573167756</v>
      </c>
      <c r="AH84" s="14">
        <f t="shared" si="24"/>
        <v>3.3180689407202042</v>
      </c>
      <c r="AL84" s="24">
        <f>'pH Mnova'!EQ100</f>
        <v>4.7040977133822839</v>
      </c>
      <c r="AN84" s="14">
        <f t="shared" ref="AN84:AP103" si="25">(AN$18+AN$17*10^($AN$13-$AL84)+AN$16*10^($AN$13+$AN$12-2*$AL84)+AN$15*10^($AN$13+$AN$12+$AN$11-3*$AL84))/(1+10^($AN$13-$AL84)+10^($AN$13+$AN$12-2*$AL84)+10^($AN$13+$AN$12+$AN$11-3*$AL84))</f>
        <v>7.3493444063090898</v>
      </c>
      <c r="AO84" s="14">
        <f t="shared" si="25"/>
        <v>4.0057624024943319</v>
      </c>
      <c r="AP84" s="14">
        <f t="shared" si="25"/>
        <v>3.3180308170754831</v>
      </c>
      <c r="AS84" s="24">
        <f>'pH Mnova'!ER100</f>
        <v>4.7003545791054222</v>
      </c>
      <c r="AU84" s="14">
        <f t="shared" si="21"/>
        <v>7.3481208071599431</v>
      </c>
      <c r="AV84" s="14">
        <f t="shared" si="21"/>
        <v>4.0060091760056569</v>
      </c>
      <c r="AW84" s="14">
        <f t="shared" si="21"/>
        <v>3.3176874461287609</v>
      </c>
    </row>
    <row r="85" spans="1:49">
      <c r="A85" s="8"/>
      <c r="B85" s="8">
        <f>'pH Mnova'!A100</f>
        <v>80</v>
      </c>
      <c r="C85" s="8">
        <f>'pH Mnova'!B100</f>
        <v>23.1484375</v>
      </c>
      <c r="D85" s="8">
        <f>'pH Mnova'!D100</f>
        <v>4.6164249944941655</v>
      </c>
      <c r="E85" s="8"/>
      <c r="F85" s="8">
        <f>'pH Mnova'!AT101</f>
        <v>7.342937</v>
      </c>
      <c r="G85" s="8">
        <f>'pH Mnova'!AU101</f>
        <v>4.0050569999999999</v>
      </c>
      <c r="H85" s="8">
        <f>'pH Mnova'!AV101</f>
        <v>3.3142170000000002</v>
      </c>
      <c r="K85">
        <f t="shared" si="20"/>
        <v>7.3448923389954901</v>
      </c>
      <c r="L85">
        <f t="shared" si="20"/>
        <v>4.0044542901063576</v>
      </c>
      <c r="M85">
        <f t="shared" si="20"/>
        <v>3.316039528347734</v>
      </c>
      <c r="AD85" s="24">
        <f>'pH Mnova'!EP101</f>
        <v>4.7140526891752108</v>
      </c>
      <c r="AF85" s="14">
        <f t="shared" si="24"/>
        <v>7.3485171514605723</v>
      </c>
      <c r="AG85" s="14">
        <f t="shared" si="24"/>
        <v>4.0051213289417582</v>
      </c>
      <c r="AH85" s="14">
        <f t="shared" si="24"/>
        <v>3.3175502855783381</v>
      </c>
      <c r="AL85" s="24">
        <f>'pH Mnova'!EQ101</f>
        <v>4.7367302935636699</v>
      </c>
      <c r="AN85" s="14">
        <f t="shared" si="25"/>
        <v>7.348502845399338</v>
      </c>
      <c r="AO85" s="14">
        <f t="shared" si="25"/>
        <v>4.0056016961683936</v>
      </c>
      <c r="AP85" s="14">
        <f t="shared" si="25"/>
        <v>3.3176812180483508</v>
      </c>
      <c r="AS85" s="24">
        <f>'pH Mnova'!ER101</f>
        <v>4.7925463157292478</v>
      </c>
      <c r="AU85" s="14">
        <f t="shared" si="21"/>
        <v>7.3452494254398797</v>
      </c>
      <c r="AV85" s="14">
        <f t="shared" si="21"/>
        <v>4.0054862139396032</v>
      </c>
      <c r="AW85" s="14">
        <f t="shared" si="21"/>
        <v>3.3165002407916599</v>
      </c>
    </row>
    <row r="86" spans="1:49">
      <c r="A86" s="8"/>
      <c r="B86" s="8">
        <f>'pH Mnova'!A101</f>
        <v>81</v>
      </c>
      <c r="C86" s="8">
        <f>'pH Mnova'!B101</f>
        <v>23.3515625</v>
      </c>
      <c r="D86" s="8">
        <f>'pH Mnova'!D101</f>
        <v>4.7491563552170408</v>
      </c>
      <c r="E86" s="8"/>
      <c r="F86" s="8">
        <f>'pH Mnova'!AT102</f>
        <v>7.3380809999999999</v>
      </c>
      <c r="G86" s="8">
        <f>'pH Mnova'!AU102</f>
        <v>4.0048910000000006</v>
      </c>
      <c r="H86" s="8">
        <f>'pH Mnova'!AV102</f>
        <v>3.3121709999999998</v>
      </c>
      <c r="K86">
        <f t="shared" si="20"/>
        <v>7.3397334891893706</v>
      </c>
      <c r="L86">
        <f t="shared" si="20"/>
        <v>4.0034999864225158</v>
      </c>
      <c r="M86">
        <f t="shared" si="20"/>
        <v>3.3138927375173814</v>
      </c>
      <c r="AD86" s="24">
        <f>'pH Mnova'!EP102</f>
        <v>4.8634268462048356</v>
      </c>
      <c r="AF86" s="14">
        <f t="shared" si="24"/>
        <v>7.3442032321757349</v>
      </c>
      <c r="AG86" s="14">
        <f t="shared" si="24"/>
        <v>4.0043349933674497</v>
      </c>
      <c r="AH86" s="14">
        <f t="shared" si="24"/>
        <v>3.3157640593867597</v>
      </c>
      <c r="AL86" s="24">
        <f>'pH Mnova'!EQ102</f>
        <v>4.9148870197979937</v>
      </c>
      <c r="AN86" s="14">
        <f t="shared" si="25"/>
        <v>7.3427471904217851</v>
      </c>
      <c r="AO86" s="14">
        <f t="shared" si="25"/>
        <v>4.0046050201855818</v>
      </c>
      <c r="AP86" s="14">
        <f t="shared" si="25"/>
        <v>3.3153188587135625</v>
      </c>
      <c r="AS86" s="24">
        <f>'pH Mnova'!ER102</f>
        <v>4.9721840639552024</v>
      </c>
      <c r="AU86" s="14">
        <f t="shared" si="21"/>
        <v>7.3378258782400554</v>
      </c>
      <c r="AV86" s="14">
        <f t="shared" si="21"/>
        <v>4.0042534133298684</v>
      </c>
      <c r="AW86" s="14">
        <f t="shared" si="21"/>
        <v>3.3134641188726612</v>
      </c>
    </row>
    <row r="87" spans="1:49">
      <c r="A87" s="8"/>
      <c r="B87" s="8">
        <f>'pH Mnova'!A102</f>
        <v>82</v>
      </c>
      <c r="C87" s="8">
        <f>'pH Mnova'!B102</f>
        <v>23.5546875</v>
      </c>
      <c r="D87" s="8">
        <f>'pH Mnova'!D102</f>
        <v>4.9851483349806918</v>
      </c>
      <c r="E87" s="8"/>
      <c r="F87" s="8">
        <f>'pH Mnova'!AT103</f>
        <v>7.3256679999999994</v>
      </c>
      <c r="G87" s="8">
        <f>'pH Mnova'!AU103</f>
        <v>4.0004079999999993</v>
      </c>
      <c r="H87" s="8">
        <f>'pH Mnova'!AV103</f>
        <v>3.3042480000000003</v>
      </c>
      <c r="K87">
        <f t="shared" si="20"/>
        <v>7.3264353820181976</v>
      </c>
      <c r="L87">
        <f t="shared" si="20"/>
        <v>4.0012709271862192</v>
      </c>
      <c r="M87">
        <f t="shared" si="20"/>
        <v>3.3084231734392904</v>
      </c>
      <c r="AD87" s="24">
        <f>'pH Mnova'!EP103</f>
        <v>5.1516771555124654</v>
      </c>
      <c r="AF87" s="14">
        <f t="shared" si="24"/>
        <v>7.3310384483156685</v>
      </c>
      <c r="AG87" s="14">
        <f t="shared" si="24"/>
        <v>4.0022192327409503</v>
      </c>
      <c r="AH87" s="14">
        <f t="shared" si="24"/>
        <v>3.3103921907246066</v>
      </c>
      <c r="AL87" s="24">
        <f>'pH Mnova'!EQ103</f>
        <v>5.16569148600232</v>
      </c>
      <c r="AN87" s="14">
        <f t="shared" si="25"/>
        <v>7.3301672701653038</v>
      </c>
      <c r="AO87" s="14">
        <f t="shared" si="25"/>
        <v>4.0026569654516191</v>
      </c>
      <c r="AP87" s="14">
        <f t="shared" si="25"/>
        <v>3.3102197996191638</v>
      </c>
      <c r="AS87" s="24">
        <f>'pH Mnova'!ER103</f>
        <v>5.1415837311288559</v>
      </c>
      <c r="AU87" s="14">
        <f t="shared" si="21"/>
        <v>7.3279479848076923</v>
      </c>
      <c r="AV87" s="14">
        <f t="shared" si="21"/>
        <v>4.0027163459962587</v>
      </c>
      <c r="AW87" s="14">
        <f t="shared" si="21"/>
        <v>3.3094529001501454</v>
      </c>
    </row>
    <row r="88" spans="1:49">
      <c r="A88" s="8"/>
      <c r="B88" s="8">
        <f>'pH Mnova'!A103</f>
        <v>83</v>
      </c>
      <c r="C88" s="8">
        <f>'pH Mnova'!B103</f>
        <v>23.7578125</v>
      </c>
      <c r="D88" s="8">
        <f>'pH Mnova'!D103</f>
        <v>5.226007738120483</v>
      </c>
      <c r="E88" s="8"/>
      <c r="F88" s="8">
        <f>'pH Mnova'!AT104</f>
        <v>7.295687</v>
      </c>
      <c r="G88" s="8">
        <f>'pH Mnova'!AU104</f>
        <v>3.9959170000000004</v>
      </c>
      <c r="H88" s="8">
        <f>'pH Mnova'!AV104</f>
        <v>3.2905869999999999</v>
      </c>
      <c r="K88">
        <f t="shared" si="20"/>
        <v>7.3054419295145525</v>
      </c>
      <c r="L88">
        <f t="shared" si="20"/>
        <v>3.9979401677860307</v>
      </c>
      <c r="M88">
        <f t="shared" si="20"/>
        <v>3.2998403941624757</v>
      </c>
      <c r="AD88" s="24">
        <f>'pH Mnova'!EP104</f>
        <v>5.465932230147744</v>
      </c>
      <c r="AF88" s="14">
        <f t="shared" si="24"/>
        <v>7.305643042701301</v>
      </c>
      <c r="AG88" s="14">
        <f t="shared" si="24"/>
        <v>3.9983815589900003</v>
      </c>
      <c r="AH88" s="14">
        <f t="shared" si="24"/>
        <v>3.3000967280483873</v>
      </c>
      <c r="AL88" s="24">
        <f>'pH Mnova'!EQ104</f>
        <v>5.6726567107650423</v>
      </c>
      <c r="AN88" s="14">
        <f t="shared" si="25"/>
        <v>7.2791301893235438</v>
      </c>
      <c r="AO88" s="14">
        <f t="shared" si="25"/>
        <v>3.9952157191189777</v>
      </c>
      <c r="AP88" s="14">
        <f t="shared" si="25"/>
        <v>3.2896583213244113</v>
      </c>
      <c r="AS88" s="24">
        <f>'pH Mnova'!ER104</f>
        <v>5.4037656897186173</v>
      </c>
      <c r="AU88" s="14">
        <f t="shared" si="21"/>
        <v>7.3052136043813016</v>
      </c>
      <c r="AV88" s="14">
        <f t="shared" si="21"/>
        <v>3.9993016267766484</v>
      </c>
      <c r="AW88" s="14">
        <f t="shared" si="21"/>
        <v>3.3002544873773552</v>
      </c>
    </row>
    <row r="89" spans="1:49">
      <c r="A89" s="8"/>
      <c r="B89" s="8">
        <f>'pH Mnova'!A104</f>
        <v>84</v>
      </c>
      <c r="C89" s="8">
        <f>'pH Mnova'!B104</f>
        <v>23.9609375</v>
      </c>
      <c r="D89" s="8">
        <f>'pH Mnova'!D104</f>
        <v>5.5065187149445203</v>
      </c>
      <c r="E89" s="8"/>
      <c r="F89" s="8">
        <f>'pH Mnova'!AT105</f>
        <v>7.2683610000000005</v>
      </c>
      <c r="G89" s="8">
        <f>'pH Mnova'!AU105</f>
        <v>3.9925010000000003</v>
      </c>
      <c r="H89" s="8">
        <f>'pH Mnova'!AV105</f>
        <v>3.278311</v>
      </c>
      <c r="K89">
        <f t="shared" ref="K89:M124" si="26">(K$15+K$16*10^($D89-$K$11)+K$17*10^(2*$D89-$K$11-$K$12)+K$18*10^(3*$D89-$K$11-$K$12-$K$13))/(1+10^($D89-$K$11)+10^(2*$D89-$K$11-$K$12)+10^(3*$D89-$K$11-$K$12-$K$13))</f>
        <v>7.2689458655447412</v>
      </c>
      <c r="L89">
        <f t="shared" si="26"/>
        <v>3.9922625248292563</v>
      </c>
      <c r="M89">
        <f t="shared" si="26"/>
        <v>3.2849487312086172</v>
      </c>
      <c r="AD89" s="24">
        <f>'pH Mnova'!EP105</f>
        <v>5.8108950186445236</v>
      </c>
      <c r="AF89" s="14">
        <f t="shared" si="24"/>
        <v>7.2593781487499065</v>
      </c>
      <c r="AG89" s="14">
        <f t="shared" si="24"/>
        <v>3.9914938530258119</v>
      </c>
      <c r="AH89" s="14">
        <f t="shared" si="24"/>
        <v>3.2813648735701508</v>
      </c>
      <c r="AL89" s="24">
        <f>'pH Mnova'!EQ105</f>
        <v>5.7071084644659988</v>
      </c>
      <c r="AN89" s="14">
        <f t="shared" si="25"/>
        <v>7.2741032387055631</v>
      </c>
      <c r="AO89" s="14">
        <f t="shared" si="25"/>
        <v>3.9944891611089939</v>
      </c>
      <c r="AP89" s="14">
        <f t="shared" si="25"/>
        <v>3.287634465301756</v>
      </c>
      <c r="AS89" s="24">
        <f>'pH Mnova'!ER105</f>
        <v>5.7393839381170153</v>
      </c>
      <c r="AU89" s="14">
        <f t="shared" ref="AU89:AW124" si="27">(AU$18+AU$17*10^($AU$13-$AS89)+AU$16*10^($AU$13+$AU$12-2*$AS89)+AU$15*10^($AU$13+$AU$12+$AU$11-3*$AS89))/(1+10^($AU$13-$AS89)+10^($AU$13+$AU$12-2*$AS89)+10^($AU$13+$AU$12+$AU$11-3*$AS89))</f>
        <v>7.2596565788017484</v>
      </c>
      <c r="AV89" s="14">
        <f t="shared" si="27"/>
        <v>3.9925580912317185</v>
      </c>
      <c r="AW89" s="14">
        <f t="shared" si="27"/>
        <v>3.2818455248015734</v>
      </c>
    </row>
    <row r="90" spans="1:49">
      <c r="A90" s="8"/>
      <c r="B90" s="8">
        <f>'pH Mnova'!A105</f>
        <v>85</v>
      </c>
      <c r="C90" s="8">
        <f>'pH Mnova'!B105</f>
        <v>24.1640625</v>
      </c>
      <c r="D90" s="8">
        <f>'pH Mnova'!D105</f>
        <v>5.813862560735104</v>
      </c>
      <c r="E90" s="8"/>
      <c r="F90" s="8">
        <f>'pH Mnova'!AT106</f>
        <v>7.211163</v>
      </c>
      <c r="G90" s="8">
        <f>'pH Mnova'!AU106</f>
        <v>3.9853730000000001</v>
      </c>
      <c r="H90" s="8">
        <f>'pH Mnova'!AV106</f>
        <v>3.259293</v>
      </c>
      <c r="K90">
        <f t="shared" si="26"/>
        <v>7.2146220853764795</v>
      </c>
      <c r="L90">
        <f t="shared" si="26"/>
        <v>3.9838332881009531</v>
      </c>
      <c r="M90">
        <f t="shared" si="26"/>
        <v>3.2627800290117737</v>
      </c>
      <c r="AD90" s="24">
        <f>'pH Mnova'!EP106</f>
        <v>6.188532798287131</v>
      </c>
      <c r="AF90" s="14">
        <f t="shared" si="24"/>
        <v>7.1891254790756021</v>
      </c>
      <c r="AG90" s="14">
        <f t="shared" si="24"/>
        <v>3.9809759403967342</v>
      </c>
      <c r="AH90" s="14">
        <f t="shared" si="24"/>
        <v>3.2528830577292061</v>
      </c>
      <c r="AL90" s="24">
        <f>'pH Mnova'!EQ106</f>
        <v>6.1875668741675875</v>
      </c>
      <c r="AN90" s="14">
        <f t="shared" si="25"/>
        <v>7.1871840782081486</v>
      </c>
      <c r="AO90" s="14">
        <f t="shared" si="25"/>
        <v>3.9818548814532622</v>
      </c>
      <c r="AP90" s="14">
        <f t="shared" si="25"/>
        <v>3.2525990841738261</v>
      </c>
      <c r="AS90" s="24">
        <f>'pH Mnova'!ER106</f>
        <v>5.9795340499589402</v>
      </c>
      <c r="AU90" s="14">
        <f t="shared" si="27"/>
        <v>7.2164898344152304</v>
      </c>
      <c r="AV90" s="14">
        <f t="shared" si="27"/>
        <v>3.9861605908448183</v>
      </c>
      <c r="AW90" s="14">
        <f t="shared" si="27"/>
        <v>3.2643923734149998</v>
      </c>
    </row>
    <row r="91" spans="1:49">
      <c r="A91" s="8"/>
      <c r="B91" s="8">
        <f>'pH Mnova'!A106</f>
        <v>86</v>
      </c>
      <c r="C91" s="8">
        <f>'pH Mnova'!B106</f>
        <v>24.3671875</v>
      </c>
      <c r="D91" s="8">
        <f>'pH Mnova'!D106</f>
        <v>6.0328415210769473</v>
      </c>
      <c r="E91" s="8"/>
      <c r="F91" s="8">
        <f>'pH Mnova'!AT107</f>
        <v>7.1735560000000005</v>
      </c>
      <c r="G91" s="8">
        <f>'pH Mnova'!AU107</f>
        <v>3.9786160000000002</v>
      </c>
      <c r="H91" s="8">
        <f>'pH Mnova'!AV107</f>
        <v>3.2461260000000003</v>
      </c>
      <c r="K91">
        <f t="shared" si="26"/>
        <v>7.1712984000091557</v>
      </c>
      <c r="L91">
        <f t="shared" si="26"/>
        <v>3.9770541500717478</v>
      </c>
      <c r="M91">
        <f t="shared" si="26"/>
        <v>3.2450704710079767</v>
      </c>
      <c r="AD91" s="24">
        <f>'pH Mnova'!EP107</f>
        <v>6.2546342659362599</v>
      </c>
      <c r="AF91" s="14">
        <f t="shared" si="24"/>
        <v>7.175992214706846</v>
      </c>
      <c r="AG91" s="14">
        <f t="shared" si="24"/>
        <v>3.9789848506991001</v>
      </c>
      <c r="AH91" s="14">
        <f t="shared" si="24"/>
        <v>3.2475465283104068</v>
      </c>
      <c r="AL91" s="24">
        <f>'pH Mnova'!EQ107</f>
        <v>6.1632290618759162</v>
      </c>
      <c r="AN91" s="14">
        <f t="shared" si="25"/>
        <v>7.1920202862627862</v>
      </c>
      <c r="AO91" s="14">
        <f t="shared" si="25"/>
        <v>3.9825652824766706</v>
      </c>
      <c r="AP91" s="14">
        <f t="shared" si="25"/>
        <v>3.254552139370436</v>
      </c>
      <c r="AS91" s="24">
        <f>'pH Mnova'!ER107</f>
        <v>6.1888014193302556</v>
      </c>
      <c r="AU91" s="14">
        <f t="shared" si="27"/>
        <v>7.1754986772245761</v>
      </c>
      <c r="AV91" s="14">
        <f t="shared" si="27"/>
        <v>3.9800264169869637</v>
      </c>
      <c r="AW91" s="14">
        <f t="shared" si="27"/>
        <v>3.2477893972390981</v>
      </c>
    </row>
    <row r="92" spans="1:49">
      <c r="A92" s="8"/>
      <c r="B92" s="8">
        <f>'pH Mnova'!A107</f>
        <v>87</v>
      </c>
      <c r="C92" s="8">
        <f>'pH Mnova'!B107</f>
        <v>24.5703125</v>
      </c>
      <c r="D92" s="8">
        <f>'pH Mnova'!D107</f>
        <v>6.2600041058953204</v>
      </c>
      <c r="E92" s="8"/>
      <c r="F92" s="8">
        <f>'pH Mnova'!AT108</f>
        <v>7.1288980000000004</v>
      </c>
      <c r="G92" s="8">
        <f>'pH Mnova'!AU108</f>
        <v>3.9728179999999997</v>
      </c>
      <c r="H92" s="8">
        <f>'pH Mnova'!AV108</f>
        <v>3.2291080000000001</v>
      </c>
      <c r="K92">
        <f t="shared" si="26"/>
        <v>7.1284041551096573</v>
      </c>
      <c r="L92">
        <f t="shared" si="26"/>
        <v>3.9702049030845625</v>
      </c>
      <c r="M92">
        <f t="shared" si="26"/>
        <v>3.2274709630413621</v>
      </c>
      <c r="AD92" s="24">
        <f>'pH Mnova'!EP108</f>
        <v>6.3683965104408022</v>
      </c>
      <c r="AF92" s="14">
        <f t="shared" si="24"/>
        <v>7.1537506678362748</v>
      </c>
      <c r="AG92" s="14">
        <f t="shared" si="24"/>
        <v>3.9755797615425381</v>
      </c>
      <c r="AH92" s="14">
        <f t="shared" si="24"/>
        <v>3.2384932907558301</v>
      </c>
      <c r="AL92" s="24">
        <f>'pH Mnova'!EQ108</f>
        <v>6.4626132094563307</v>
      </c>
      <c r="AN92" s="14">
        <f t="shared" si="25"/>
        <v>7.1342932336134055</v>
      </c>
      <c r="AO92" s="14">
        <f t="shared" si="25"/>
        <v>3.973948087690832</v>
      </c>
      <c r="AP92" s="14">
        <f t="shared" si="25"/>
        <v>3.2311745424057952</v>
      </c>
      <c r="AS92" s="24">
        <f>'pH Mnova'!ER108</f>
        <v>6.4261727368522026</v>
      </c>
      <c r="AU92" s="14">
        <f t="shared" si="27"/>
        <v>7.1310712844326716</v>
      </c>
      <c r="AV92" s="14">
        <f t="shared" si="27"/>
        <v>3.9732224668226643</v>
      </c>
      <c r="AW92" s="14">
        <f t="shared" si="27"/>
        <v>3.2297208070955032</v>
      </c>
    </row>
    <row r="93" spans="1:49">
      <c r="A93" s="8"/>
      <c r="B93" s="8">
        <f>'pH Mnova'!A108</f>
        <v>88</v>
      </c>
      <c r="C93" s="8">
        <f>'pH Mnova'!B108</f>
        <v>24.7734375</v>
      </c>
      <c r="D93" s="8">
        <f>'pH Mnova'!D108</f>
        <v>6.454517419696896</v>
      </c>
      <c r="E93" s="8"/>
      <c r="F93" s="8">
        <f>'pH Mnova'!AT109</f>
        <v>7.1013489999999999</v>
      </c>
      <c r="G93" s="8">
        <f>'pH Mnova'!AU109</f>
        <v>3.9669090000000002</v>
      </c>
      <c r="H93" s="8">
        <f>'pH Mnova'!AV109</f>
        <v>3.2199089999999999</v>
      </c>
      <c r="K93">
        <f t="shared" si="26"/>
        <v>7.0969499444391504</v>
      </c>
      <c r="L93">
        <f t="shared" si="26"/>
        <v>3.9649669352203882</v>
      </c>
      <c r="M93">
        <f t="shared" si="26"/>
        <v>3.2144638870701483</v>
      </c>
      <c r="AD93" s="24">
        <f>'pH Mnova'!EP109</f>
        <v>6.703355174553046</v>
      </c>
      <c r="AF93" s="14">
        <f t="shared" si="24"/>
        <v>7.0964268389030245</v>
      </c>
      <c r="AG93" s="14">
        <f t="shared" si="24"/>
        <v>3.9663930615403675</v>
      </c>
      <c r="AH93" s="14">
        <f t="shared" si="24"/>
        <v>3.2149669265884171</v>
      </c>
      <c r="AL93" s="24">
        <f>'pH Mnova'!EQ109</f>
        <v>6.7168259601132805</v>
      </c>
      <c r="AN93" s="14">
        <f t="shared" si="25"/>
        <v>7.093330495885243</v>
      </c>
      <c r="AO93" s="14">
        <f t="shared" si="25"/>
        <v>3.9674302949126115</v>
      </c>
      <c r="AP93" s="14">
        <f t="shared" si="25"/>
        <v>3.2143963591324862</v>
      </c>
      <c r="AS93" s="24">
        <f>'pH Mnova'!ER109</f>
        <v>6.685811343744585</v>
      </c>
      <c r="AU93" s="14">
        <f t="shared" si="27"/>
        <v>7.0909577718426418</v>
      </c>
      <c r="AV93" s="14">
        <f t="shared" si="27"/>
        <v>3.9666955755210713</v>
      </c>
      <c r="AW93" s="14">
        <f t="shared" si="27"/>
        <v>3.2132263246702317</v>
      </c>
    </row>
    <row r="94" spans="1:49">
      <c r="A94" s="8"/>
      <c r="B94" s="8">
        <f>'pH Mnova'!A109</f>
        <v>89</v>
      </c>
      <c r="C94" s="8">
        <f>'pH Mnova'!B109</f>
        <v>24.9765625</v>
      </c>
      <c r="D94" s="8">
        <f>'pH Mnova'!D109</f>
        <v>6.6535616274329987</v>
      </c>
      <c r="E94" s="8"/>
      <c r="F94" s="8">
        <f>'pH Mnova'!AT110</f>
        <v>7.0805170000000004</v>
      </c>
      <c r="G94" s="8">
        <f>'pH Mnova'!AU110</f>
        <v>3.9611169999999998</v>
      </c>
      <c r="H94" s="8">
        <f>'pH Mnova'!AV110</f>
        <v>3.2063269999999999</v>
      </c>
      <c r="K94">
        <f t="shared" si="26"/>
        <v>7.0713651569307858</v>
      </c>
      <c r="L94">
        <f t="shared" si="26"/>
        <v>3.9603407496389926</v>
      </c>
      <c r="M94">
        <f t="shared" si="26"/>
        <v>3.2037123406025803</v>
      </c>
      <c r="AD94" s="24">
        <f>'pH Mnova'!EP110</f>
        <v>6.9349316435019821</v>
      </c>
      <c r="AF94" s="14">
        <f t="shared" si="24"/>
        <v>7.067342069197597</v>
      </c>
      <c r="AG94" s="14">
        <f t="shared" si="24"/>
        <v>3.9610573398584292</v>
      </c>
      <c r="AH94" s="14">
        <f t="shared" si="24"/>
        <v>3.2027135334962371</v>
      </c>
      <c r="AL94" s="24">
        <f>'pH Mnova'!EQ110</f>
        <v>6.7717353942199692</v>
      </c>
      <c r="AN94" s="14">
        <f t="shared" si="25"/>
        <v>7.0858871614147931</v>
      </c>
      <c r="AO94" s="14">
        <f t="shared" si="25"/>
        <v>3.9661569765381777</v>
      </c>
      <c r="AP94" s="14">
        <f t="shared" si="25"/>
        <v>3.2113058299089214</v>
      </c>
      <c r="AS94" s="24">
        <f>'pH Mnova'!ER110</f>
        <v>6.9672459022398154</v>
      </c>
      <c r="AU94" s="14">
        <f t="shared" si="27"/>
        <v>7.0601532094172246</v>
      </c>
      <c r="AV94" s="14">
        <f t="shared" si="27"/>
        <v>3.9607827204234285</v>
      </c>
      <c r="AW94" s="14">
        <f t="shared" si="27"/>
        <v>3.2001370019244195</v>
      </c>
    </row>
    <row r="95" spans="1:49">
      <c r="A95" s="8"/>
      <c r="B95" s="8">
        <f>'pH Mnova'!A110</f>
        <v>90</v>
      </c>
      <c r="C95" s="8">
        <f>'pH Mnova'!B110</f>
        <v>25.1796875</v>
      </c>
      <c r="D95" s="8">
        <f>'pH Mnova'!D110</f>
        <v>6.8576410593152453</v>
      </c>
      <c r="E95" s="8"/>
      <c r="F95" s="8">
        <f>'pH Mnova'!AT111</f>
        <v>7.056915</v>
      </c>
      <c r="G95" s="8">
        <f>'pH Mnova'!AU111</f>
        <v>3.958275</v>
      </c>
      <c r="H95" s="8">
        <f>'pH Mnova'!AV111</f>
        <v>3.196475</v>
      </c>
      <c r="K95">
        <f t="shared" si="26"/>
        <v>7.0518942298020484</v>
      </c>
      <c r="L95">
        <f t="shared" si="26"/>
        <v>3.9561793450460727</v>
      </c>
      <c r="M95">
        <f t="shared" si="26"/>
        <v>3.1952295047159267</v>
      </c>
      <c r="AD95" s="24">
        <f>'pH Mnova'!EP111</f>
        <v>7.1432534390989115</v>
      </c>
      <c r="AF95" s="14">
        <f t="shared" si="24"/>
        <v>7.0485338177541728</v>
      </c>
      <c r="AG95" s="14">
        <f t="shared" si="24"/>
        <v>3.9566854134096867</v>
      </c>
      <c r="AH95" s="14">
        <f t="shared" si="24"/>
        <v>3.194357282377891</v>
      </c>
      <c r="AL95" s="24">
        <f>'pH Mnova'!EQ111</f>
        <v>7.2297713150198728</v>
      </c>
      <c r="AN95" s="14">
        <f t="shared" si="25"/>
        <v>7.0425841488980776</v>
      </c>
      <c r="AO95" s="14">
        <f t="shared" si="25"/>
        <v>3.9565718466700801</v>
      </c>
      <c r="AP95" s="14">
        <f t="shared" si="25"/>
        <v>3.192304460911167</v>
      </c>
      <c r="AS95" s="24">
        <f>'pH Mnova'!ER111</f>
        <v>7.2036146138684867</v>
      </c>
      <c r="AU95" s="14">
        <f t="shared" si="27"/>
        <v>7.0431148280669706</v>
      </c>
      <c r="AV95" s="14">
        <f t="shared" si="27"/>
        <v>3.9561272356004076</v>
      </c>
      <c r="AW95" s="14">
        <f t="shared" si="27"/>
        <v>3.1922473970171024</v>
      </c>
    </row>
    <row r="96" spans="1:49">
      <c r="A96" s="8"/>
      <c r="B96" s="8">
        <f>'pH Mnova'!A111</f>
        <v>91</v>
      </c>
      <c r="C96" s="8">
        <f>'pH Mnova'!B111</f>
        <v>25.3828125</v>
      </c>
      <c r="D96" s="8">
        <f>'pH Mnova'!D111</f>
        <v>7.1948409332119887</v>
      </c>
      <c r="E96" s="8"/>
      <c r="F96" s="8">
        <f>'pH Mnova'!AT112</f>
        <v>7.0415519999999994</v>
      </c>
      <c r="G96" s="8">
        <f>'pH Mnova'!AU112</f>
        <v>3.9540920000000002</v>
      </c>
      <c r="H96" s="8">
        <f>'pH Mnova'!AV112</f>
        <v>3.190102</v>
      </c>
      <c r="K96">
        <f t="shared" si="26"/>
        <v>7.0313365069232754</v>
      </c>
      <c r="L96">
        <f t="shared" si="26"/>
        <v>3.9493254228159831</v>
      </c>
      <c r="M96">
        <f t="shared" si="26"/>
        <v>3.1851194219236594</v>
      </c>
      <c r="AD96" s="24">
        <f>'pH Mnova'!EP112</f>
        <v>7.2763961503028938</v>
      </c>
      <c r="AF96" s="14">
        <f t="shared" si="24"/>
        <v>7.0395143272331957</v>
      </c>
      <c r="AG96" s="14">
        <f t="shared" si="24"/>
        <v>3.9538434475966016</v>
      </c>
      <c r="AH96" s="14">
        <f t="shared" si="24"/>
        <v>3.190000329627078</v>
      </c>
      <c r="AL96" s="24">
        <f>'pH Mnova'!EQ112</f>
        <v>7.2418901160756661</v>
      </c>
      <c r="AN96" s="14">
        <f t="shared" si="25"/>
        <v>7.0418226752511952</v>
      </c>
      <c r="AO96" s="14">
        <f t="shared" si="25"/>
        <v>3.956314840591749</v>
      </c>
      <c r="AP96" s="14">
        <f t="shared" si="25"/>
        <v>3.1919288263794261</v>
      </c>
      <c r="AS96" s="24">
        <f>'pH Mnova'!ER112</f>
        <v>7.2295822286491642</v>
      </c>
      <c r="AU96" s="14">
        <f t="shared" si="27"/>
        <v>7.041629131533063</v>
      </c>
      <c r="AV96" s="14">
        <f t="shared" si="27"/>
        <v>3.955592505337127</v>
      </c>
      <c r="AW96" s="14">
        <f t="shared" si="27"/>
        <v>3.1914990332856426</v>
      </c>
    </row>
    <row r="97" spans="1:49">
      <c r="A97" s="8"/>
      <c r="B97" s="8">
        <f>'pH Mnova'!A112</f>
        <v>92</v>
      </c>
      <c r="C97" s="8">
        <f>'pH Mnova'!B112</f>
        <v>25.5859375</v>
      </c>
      <c r="D97" s="8">
        <f>'pH Mnova'!D112</f>
        <v>7.2582277750391517</v>
      </c>
      <c r="E97" s="8"/>
      <c r="F97" s="8">
        <f>'pH Mnova'!AT113</f>
        <v>7.0294099999999995</v>
      </c>
      <c r="G97" s="8">
        <f>'pH Mnova'!AU113</f>
        <v>3.9488100000000004</v>
      </c>
      <c r="H97" s="8">
        <f>'pH Mnova'!AV113</f>
        <v>3.18079</v>
      </c>
      <c r="K97">
        <f t="shared" si="26"/>
        <v>7.0286222519314805</v>
      </c>
      <c r="L97">
        <f t="shared" si="26"/>
        <v>3.9478385213504552</v>
      </c>
      <c r="M97">
        <f t="shared" si="26"/>
        <v>3.1835116635335781</v>
      </c>
      <c r="AD97" s="24">
        <f>'pH Mnova'!EP113</f>
        <v>7.5441758349071719</v>
      </c>
      <c r="AF97" s="14">
        <f t="shared" si="24"/>
        <v>7.0264375347129775</v>
      </c>
      <c r="AG97" s="14">
        <f t="shared" si="24"/>
        <v>3.9470697854468315</v>
      </c>
      <c r="AH97" s="14">
        <f t="shared" si="24"/>
        <v>3.1824386762062433</v>
      </c>
      <c r="AL97" s="24">
        <f>'pH Mnova'!EQ113</f>
        <v>7.5564386061233391</v>
      </c>
      <c r="AN97" s="14">
        <f t="shared" si="25"/>
        <v>7.0265522491453547</v>
      </c>
      <c r="AO97" s="14">
        <f t="shared" si="25"/>
        <v>3.9484571092520397</v>
      </c>
      <c r="AP97" s="14">
        <f t="shared" si="25"/>
        <v>3.1831274359247117</v>
      </c>
      <c r="AS97" s="24">
        <f>'pH Mnova'!ER113</f>
        <v>7.4742967351884273</v>
      </c>
      <c r="AU97" s="14">
        <f t="shared" si="27"/>
        <v>7.0303593437680352</v>
      </c>
      <c r="AV97" s="14">
        <f t="shared" si="27"/>
        <v>3.949833290310814</v>
      </c>
      <c r="AW97" s="14">
        <f t="shared" si="27"/>
        <v>3.185023431006504</v>
      </c>
    </row>
    <row r="98" spans="1:49">
      <c r="A98" s="8"/>
      <c r="B98" s="8">
        <f>'pH Mnova'!A113</f>
        <v>93</v>
      </c>
      <c r="C98" s="8">
        <f>'pH Mnova'!B113</f>
        <v>25.7890625</v>
      </c>
      <c r="D98" s="8">
        <f>'pH Mnova'!D113</f>
        <v>7.5164375257164764</v>
      </c>
      <c r="E98" s="8"/>
      <c r="F98" s="8">
        <f>'pH Mnova'!AT114</f>
        <v>7.0177940000000003</v>
      </c>
      <c r="G98" s="8">
        <f>'pH Mnova'!AU114</f>
        <v>3.9422140000000003</v>
      </c>
      <c r="H98" s="8">
        <f>'pH Mnova'!AV114</f>
        <v>3.1732240000000003</v>
      </c>
      <c r="K98">
        <f t="shared" si="26"/>
        <v>7.0197986028153929</v>
      </c>
      <c r="L98">
        <f t="shared" si="26"/>
        <v>3.9401775277470872</v>
      </c>
      <c r="M98">
        <f t="shared" si="26"/>
        <v>3.1769592315264186</v>
      </c>
      <c r="AD98" s="24">
        <f>'pH Mnova'!EP114</f>
        <v>7.7046662669494017</v>
      </c>
      <c r="AF98" s="14">
        <f t="shared" si="24"/>
        <v>7.0207123247681178</v>
      </c>
      <c r="AG98" s="14">
        <f t="shared" si="24"/>
        <v>3.9416033808783761</v>
      </c>
      <c r="AH98" s="14">
        <f t="shared" si="24"/>
        <v>3.1779548336804821</v>
      </c>
      <c r="AL98" s="24">
        <f>'pH Mnova'!EQ114</f>
        <v>7.7794247977814974</v>
      </c>
      <c r="AN98" s="14">
        <f t="shared" si="25"/>
        <v>7.0191059150516288</v>
      </c>
      <c r="AO98" s="14">
        <f t="shared" si="25"/>
        <v>3.9401910303765031</v>
      </c>
      <c r="AP98" s="14">
        <f t="shared" si="25"/>
        <v>3.1767551866380601</v>
      </c>
      <c r="AS98" s="24">
        <f>'pH Mnova'!ER114</f>
        <v>7.7969916189001607</v>
      </c>
      <c r="AU98" s="14">
        <f t="shared" si="27"/>
        <v>7.0201117991775632</v>
      </c>
      <c r="AV98" s="14">
        <f t="shared" si="27"/>
        <v>3.9381201518025035</v>
      </c>
      <c r="AW98" s="14">
        <f t="shared" si="27"/>
        <v>3.1760972142610919</v>
      </c>
    </row>
    <row r="99" spans="1:49">
      <c r="A99" s="8"/>
      <c r="B99" s="8">
        <f>'pH Mnova'!A114</f>
        <v>94</v>
      </c>
      <c r="C99" s="8">
        <f>'pH Mnova'!B114</f>
        <v>25.9921875</v>
      </c>
      <c r="D99" s="8">
        <f>'pH Mnova'!D114</f>
        <v>7.7641799649740255</v>
      </c>
      <c r="E99" s="8"/>
      <c r="F99" s="8">
        <f>'pH Mnova'!AT115</f>
        <v>7.0116589999999999</v>
      </c>
      <c r="G99" s="8">
        <f>'pH Mnova'!AU115</f>
        <v>3.9276390000000001</v>
      </c>
      <c r="H99" s="8">
        <f>'pH Mnova'!AV115</f>
        <v>3.166439</v>
      </c>
      <c r="K99">
        <f t="shared" si="26"/>
        <v>7.0130408031896856</v>
      </c>
      <c r="L99">
        <f t="shared" si="26"/>
        <v>3.9287156447937104</v>
      </c>
      <c r="M99">
        <f t="shared" si="26"/>
        <v>3.1693173795230822</v>
      </c>
      <c r="AD99" s="24">
        <f>'pH Mnova'!EP115</f>
        <v>7.84683263037107</v>
      </c>
      <c r="AF99" s="14">
        <f t="shared" si="24"/>
        <v>7.0163293712170951</v>
      </c>
      <c r="AG99" s="14">
        <f t="shared" si="24"/>
        <v>3.9352904200159968</v>
      </c>
      <c r="AH99" s="14">
        <f t="shared" si="24"/>
        <v>3.1735238063414126</v>
      </c>
      <c r="AL99" s="24">
        <f>'pH Mnova'!EQ115</f>
        <v>7.8787323282177075</v>
      </c>
      <c r="AN99" s="14">
        <f t="shared" si="25"/>
        <v>7.0161816215633852</v>
      </c>
      <c r="AO99" s="14">
        <f t="shared" si="25"/>
        <v>3.9352818782995245</v>
      </c>
      <c r="AP99" s="14">
        <f t="shared" si="25"/>
        <v>3.1734725337897309</v>
      </c>
      <c r="AS99" s="24">
        <f>'pH Mnova'!ER115</f>
        <v>7.9434493448092551</v>
      </c>
      <c r="AU99" s="14">
        <f t="shared" si="27"/>
        <v>7.0160424320276986</v>
      </c>
      <c r="AV99" s="14">
        <f t="shared" si="27"/>
        <v>3.9300150839754222</v>
      </c>
      <c r="AW99" s="14">
        <f t="shared" si="27"/>
        <v>3.1709324513175225</v>
      </c>
    </row>
    <row r="100" spans="1:49">
      <c r="A100" s="8"/>
      <c r="B100" s="8">
        <f>'pH Mnova'!A115</f>
        <v>95</v>
      </c>
      <c r="C100" s="8">
        <f>'pH Mnova'!B115</f>
        <v>26.1953125</v>
      </c>
      <c r="D100" s="8">
        <f>'pH Mnova'!D115</f>
        <v>7.936499765168171</v>
      </c>
      <c r="E100" s="8"/>
      <c r="F100" s="8">
        <f>'pH Mnova'!AT116</f>
        <v>7.0060029999999998</v>
      </c>
      <c r="G100" s="8">
        <f>'pH Mnova'!AU116</f>
        <v>3.9146830000000001</v>
      </c>
      <c r="H100" s="8">
        <f>'pH Mnova'!AV116</f>
        <v>3.156263</v>
      </c>
      <c r="K100">
        <f t="shared" si="26"/>
        <v>7.008331358086263</v>
      </c>
      <c r="L100">
        <f t="shared" si="26"/>
        <v>3.9168878058078285</v>
      </c>
      <c r="M100">
        <f t="shared" si="26"/>
        <v>3.1621910294541937</v>
      </c>
      <c r="AD100" s="24">
        <f>'pH Mnova'!EP116</f>
        <v>8.3679545587363844</v>
      </c>
      <c r="AF100" s="14">
        <f t="shared" si="24"/>
        <v>6.9997568052760926</v>
      </c>
      <c r="AG100" s="14">
        <f t="shared" si="24"/>
        <v>3.8907804396200385</v>
      </c>
      <c r="AH100" s="14">
        <f t="shared" si="24"/>
        <v>3.1470864007601769</v>
      </c>
      <c r="AL100" s="24">
        <f>'pH Mnova'!EQ116</f>
        <v>8.3600287113936051</v>
      </c>
      <c r="AN100" s="14">
        <f t="shared" si="25"/>
        <v>7.0008122802729256</v>
      </c>
      <c r="AO100" s="14">
        <f t="shared" si="25"/>
        <v>3.8929609056498742</v>
      </c>
      <c r="AP100" s="14">
        <f t="shared" si="25"/>
        <v>3.1484694742481913</v>
      </c>
      <c r="AS100" s="24">
        <f>'pH Mnova'!ER116</f>
        <v>8.3084896381609639</v>
      </c>
      <c r="AU100" s="14">
        <f t="shared" si="27"/>
        <v>7.0044233070417734</v>
      </c>
      <c r="AV100" s="14">
        <f t="shared" si="27"/>
        <v>3.8968133562787313</v>
      </c>
      <c r="AW100" s="14">
        <f t="shared" si="27"/>
        <v>3.1514668056608888</v>
      </c>
    </row>
    <row r="101" spans="1:49">
      <c r="A101" s="8"/>
      <c r="B101" s="8">
        <f>'pH Mnova'!A116</f>
        <v>96</v>
      </c>
      <c r="C101" s="8">
        <f>'pH Mnova'!B116</f>
        <v>26.3984375</v>
      </c>
      <c r="D101" s="8">
        <f>'pH Mnova'!D116</f>
        <v>8.2386290765383947</v>
      </c>
      <c r="E101" s="8"/>
      <c r="F101" s="8">
        <f>'pH Mnova'!AT117</f>
        <v>6.9959850000000001</v>
      </c>
      <c r="G101" s="8">
        <f>'pH Mnova'!AU117</f>
        <v>3.8907849999999997</v>
      </c>
      <c r="H101" s="8">
        <f>'pH Mnova'!AV117</f>
        <v>3.1452450000000001</v>
      </c>
      <c r="K101">
        <f t="shared" si="26"/>
        <v>6.9982455246855064</v>
      </c>
      <c r="L101">
        <f t="shared" si="26"/>
        <v>3.884613610640625</v>
      </c>
      <c r="M101">
        <f t="shared" si="26"/>
        <v>3.1436730140790332</v>
      </c>
      <c r="AD101" s="24">
        <f>'pH Mnova'!EP117</f>
        <v>8.2822414451827502</v>
      </c>
      <c r="AF101" s="14">
        <f t="shared" si="24"/>
        <v>7.0029420141483794</v>
      </c>
      <c r="AG101" s="14">
        <f t="shared" si="24"/>
        <v>3.9012459211777615</v>
      </c>
      <c r="AH101" s="14">
        <f t="shared" si="24"/>
        <v>3.1530640365647606</v>
      </c>
      <c r="AL101" s="24">
        <f>'pH Mnova'!EQ117</f>
        <v>8.5221375584556558</v>
      </c>
      <c r="AN101" s="14">
        <f t="shared" si="25"/>
        <v>6.9938456002337848</v>
      </c>
      <c r="AO101" s="14">
        <f t="shared" si="25"/>
        <v>3.8687595990643189</v>
      </c>
      <c r="AP101" s="14">
        <f t="shared" si="25"/>
        <v>3.1347818310905025</v>
      </c>
      <c r="AS101" s="24">
        <f>'pH Mnova'!ER117</f>
        <v>8.2945235226860525</v>
      </c>
      <c r="AU101" s="14">
        <f t="shared" si="27"/>
        <v>7.0049491170514724</v>
      </c>
      <c r="AV101" s="14">
        <f t="shared" si="27"/>
        <v>3.8985224944559995</v>
      </c>
      <c r="AW101" s="14">
        <f t="shared" si="27"/>
        <v>3.1524446303996734</v>
      </c>
    </row>
    <row r="102" spans="1:49">
      <c r="A102" s="8"/>
      <c r="B102" s="8">
        <f>'pH Mnova'!A117</f>
        <v>97</v>
      </c>
      <c r="C102" s="8">
        <f>'pH Mnova'!B117</f>
        <v>26.6015625</v>
      </c>
      <c r="D102" s="8">
        <f>'pH Mnova'!D117</f>
        <v>8.3908156689657005</v>
      </c>
      <c r="E102" s="8"/>
      <c r="F102" s="8">
        <f>'pH Mnova'!AT118</f>
        <v>6.9878530000000003</v>
      </c>
      <c r="G102" s="8">
        <f>'pH Mnova'!AU118</f>
        <v>3.8569529999999999</v>
      </c>
      <c r="H102" s="8">
        <f>'pH Mnova'!AV118</f>
        <v>3.1316829999999998</v>
      </c>
      <c r="K102">
        <f t="shared" si="26"/>
        <v>6.9916548249571626</v>
      </c>
      <c r="L102">
        <f t="shared" si="26"/>
        <v>3.8611822361959285</v>
      </c>
      <c r="M102">
        <f t="shared" si="26"/>
        <v>3.1304742087314263</v>
      </c>
      <c r="AD102" s="24">
        <f>'pH Mnova'!EP118</f>
        <v>8.5955297314541337</v>
      </c>
      <c r="AF102" s="14">
        <f t="shared" si="24"/>
        <v>6.9896217506362932</v>
      </c>
      <c r="AG102" s="14">
        <f t="shared" si="24"/>
        <v>3.8550241210143521</v>
      </c>
      <c r="AH102" s="14">
        <f t="shared" si="24"/>
        <v>3.126913831862637</v>
      </c>
      <c r="AL102" s="24">
        <f>'pH Mnova'!EQ118</f>
        <v>8.5732104337705248</v>
      </c>
      <c r="AN102" s="14">
        <f t="shared" si="25"/>
        <v>6.9913636238577546</v>
      </c>
      <c r="AO102" s="14">
        <f t="shared" si="25"/>
        <v>3.8598469893158067</v>
      </c>
      <c r="AP102" s="14">
        <f t="shared" si="25"/>
        <v>3.1297691020347469</v>
      </c>
      <c r="AS102" s="24">
        <f>'pH Mnova'!ER118</f>
        <v>8.5344380873277146</v>
      </c>
      <c r="AU102" s="14">
        <f t="shared" si="27"/>
        <v>6.9945592602251905</v>
      </c>
      <c r="AV102" s="14">
        <f t="shared" si="27"/>
        <v>3.8631393065614086</v>
      </c>
      <c r="AW102" s="14">
        <f t="shared" si="27"/>
        <v>3.1323673367027203</v>
      </c>
    </row>
    <row r="103" spans="1:49">
      <c r="A103" s="8"/>
      <c r="B103" s="8">
        <f>'pH Mnova'!A118</f>
        <v>98</v>
      </c>
      <c r="C103" s="8">
        <f>'pH Mnova'!B118</f>
        <v>26.8046875</v>
      </c>
      <c r="D103" s="8">
        <f>'pH Mnova'!D118</f>
        <v>8.5573793116894468</v>
      </c>
      <c r="E103" s="8"/>
      <c r="F103" s="8">
        <f>'pH Mnova'!AT119</f>
        <v>6.9786530000000004</v>
      </c>
      <c r="G103" s="8">
        <f>'pH Mnova'!AU119</f>
        <v>3.8208030000000002</v>
      </c>
      <c r="H103" s="8">
        <f>'pH Mnova'!AV119</f>
        <v>3.1141429999999999</v>
      </c>
      <c r="K103">
        <f t="shared" si="26"/>
        <v>6.9829903959864659</v>
      </c>
      <c r="L103">
        <f t="shared" si="26"/>
        <v>3.829304402795259</v>
      </c>
      <c r="M103">
        <f t="shared" si="26"/>
        <v>3.1126188710382006</v>
      </c>
      <c r="AD103" s="24">
        <f>'pH Mnova'!EP119</f>
        <v>8.8435749937734016</v>
      </c>
      <c r="AF103" s="14">
        <f t="shared" si="24"/>
        <v>6.9753880955342522</v>
      </c>
      <c r="AG103" s="14">
        <f t="shared" si="24"/>
        <v>3.8020874029203742</v>
      </c>
      <c r="AH103" s="14">
        <f t="shared" si="24"/>
        <v>3.0973071501825746</v>
      </c>
      <c r="AL103" s="24">
        <f>'pH Mnova'!EQ119</f>
        <v>8.7775944364498102</v>
      </c>
      <c r="AN103" s="14">
        <f t="shared" si="25"/>
        <v>6.9799607708081366</v>
      </c>
      <c r="AO103" s="14">
        <f t="shared" si="25"/>
        <v>3.8178780297958688</v>
      </c>
      <c r="AP103" s="14">
        <f t="shared" si="25"/>
        <v>3.1062597916423824</v>
      </c>
      <c r="AS103" s="24">
        <f>'pH Mnova'!ER119</f>
        <v>8.8567010312365966</v>
      </c>
      <c r="AU103" s="14">
        <f t="shared" si="27"/>
        <v>6.975503319576883</v>
      </c>
      <c r="AV103" s="14">
        <f t="shared" si="27"/>
        <v>3.7943985493484118</v>
      </c>
      <c r="AW103" s="14">
        <f t="shared" si="27"/>
        <v>3.0937402051439933</v>
      </c>
    </row>
    <row r="104" spans="1:49">
      <c r="A104" s="8"/>
      <c r="B104" s="8">
        <f>'pH Mnova'!A119</f>
        <v>99</v>
      </c>
      <c r="C104" s="8">
        <f>'pH Mnova'!B119</f>
        <v>27.0078125</v>
      </c>
      <c r="D104" s="8">
        <f>'pH Mnova'!D119</f>
        <v>8.7480949462916282</v>
      </c>
      <c r="E104" s="8"/>
      <c r="F104" s="8">
        <f>'pH Mnova'!AT120</f>
        <v>6.9672719999999995</v>
      </c>
      <c r="G104" s="8">
        <f>'pH Mnova'!AU120</f>
        <v>3.7864720000000003</v>
      </c>
      <c r="H104" s="8">
        <f>'pH Mnova'!AV120</f>
        <v>3.0907020000000003</v>
      </c>
      <c r="K104">
        <f t="shared" si="26"/>
        <v>6.9712678642222139</v>
      </c>
      <c r="L104">
        <f t="shared" si="26"/>
        <v>3.7853025831036349</v>
      </c>
      <c r="M104">
        <f t="shared" si="26"/>
        <v>3.0880522458426864</v>
      </c>
      <c r="AD104" s="24">
        <f>'pH Mnova'!EP120</f>
        <v>8.8396110032141415</v>
      </c>
      <c r="AF104" s="14">
        <f t="shared" ref="AF104:AH124" si="28">(AF$18+AF$17*10^($AF$13-$AD104)+AF$16*10^($AF$13+$AF$12-2*$AD104)+AF$15*10^($AF$13+$AF$12+$AF$11-3*$AD104))/(1+10^($AF$13-$AD104)+10^($AF$13+$AF$12-2*$AD104)+10^($AF$13+$AF$12+$AF$11-3*$AD104))</f>
        <v>6.9756407484959793</v>
      </c>
      <c r="AG104" s="14">
        <f t="shared" si="28"/>
        <v>3.8030401166321717</v>
      </c>
      <c r="AH104" s="14">
        <f t="shared" si="28"/>
        <v>3.0978388103454741</v>
      </c>
      <c r="AL104" s="24">
        <f>'pH Mnova'!EQ120</f>
        <v>8.778408866351322</v>
      </c>
      <c r="AN104" s="14">
        <f t="shared" ref="AN104:AP124" si="29">(AN$18+AN$17*10^($AN$13-$AL104)+AN$16*10^($AN$13+$AN$12-2*$AL104)+AN$15*10^($AN$13+$AN$12+$AN$11-3*$AL104))/(1+10^($AN$13-$AL104)+10^($AN$13+$AN$12-2*$AL104)+10^($AN$13+$AN$12+$AN$11-3*$AL104))</f>
        <v>6.9799107248465839</v>
      </c>
      <c r="AO104" s="14">
        <f t="shared" si="29"/>
        <v>3.8176913628596982</v>
      </c>
      <c r="AP104" s="14">
        <f t="shared" si="29"/>
        <v>3.1061554531254667</v>
      </c>
      <c r="AS104" s="24">
        <f>'pH Mnova'!ER120</f>
        <v>8.8079871253635993</v>
      </c>
      <c r="AU104" s="14">
        <f t="shared" si="27"/>
        <v>6.978746018861024</v>
      </c>
      <c r="AV104" s="14">
        <f t="shared" si="27"/>
        <v>3.8062480686968869</v>
      </c>
      <c r="AW104" s="14">
        <f t="shared" si="27"/>
        <v>3.100384624504831</v>
      </c>
    </row>
    <row r="105" spans="1:49">
      <c r="A105" s="8"/>
      <c r="B105" s="8">
        <f>'pH Mnova'!A120</f>
        <v>100</v>
      </c>
      <c r="C105" s="8">
        <f>'pH Mnova'!B120</f>
        <v>27.2109375</v>
      </c>
      <c r="D105" s="8">
        <f>'pH Mnova'!D120</f>
        <v>8.8470565887092949</v>
      </c>
      <c r="E105" s="8"/>
      <c r="F105" s="8">
        <f>'pH Mnova'!AT121</f>
        <v>6.9561390000000003</v>
      </c>
      <c r="G105" s="8">
        <f>'pH Mnova'!AU121</f>
        <v>3.7448390000000003</v>
      </c>
      <c r="H105" s="8">
        <f>'pH Mnova'!AV121</f>
        <v>3.0683989999999999</v>
      </c>
      <c r="K105">
        <f t="shared" si="26"/>
        <v>6.9645900709586019</v>
      </c>
      <c r="L105">
        <f t="shared" si="26"/>
        <v>3.7600121768725718</v>
      </c>
      <c r="M105">
        <f t="shared" si="26"/>
        <v>3.0739524459473504</v>
      </c>
      <c r="AD105" s="24">
        <f>'pH Mnova'!EP121</f>
        <v>9.0527527094335714</v>
      </c>
      <c r="AF105" s="14">
        <f t="shared" si="28"/>
        <v>6.9611906317960957</v>
      </c>
      <c r="AG105" s="14">
        <f t="shared" si="28"/>
        <v>3.7481641159866461</v>
      </c>
      <c r="AH105" s="14">
        <f t="shared" si="28"/>
        <v>3.0672497568689985</v>
      </c>
      <c r="AL105" s="24">
        <f>'pH Mnova'!EQ121</f>
        <v>9.1756664441889217</v>
      </c>
      <c r="AN105" s="14">
        <f t="shared" si="29"/>
        <v>6.952507274955452</v>
      </c>
      <c r="AO105" s="14">
        <f t="shared" si="29"/>
        <v>3.7140924819562269</v>
      </c>
      <c r="AP105" s="14">
        <f t="shared" si="29"/>
        <v>3.0483727950516708</v>
      </c>
      <c r="AS105" s="24">
        <f>'pH Mnova'!ER121</f>
        <v>9.0632616867341422</v>
      </c>
      <c r="AU105" s="14">
        <f t="shared" si="27"/>
        <v>6.9607653141305805</v>
      </c>
      <c r="AV105" s="14">
        <f t="shared" si="27"/>
        <v>3.7401843956975722</v>
      </c>
      <c r="AW105" s="14">
        <f t="shared" si="27"/>
        <v>3.0633733641110967</v>
      </c>
    </row>
    <row r="106" spans="1:49">
      <c r="A106" s="8"/>
      <c r="B106" s="8">
        <f>'pH Mnova'!A121</f>
        <v>101</v>
      </c>
      <c r="C106" s="8">
        <f>'pH Mnova'!B121</f>
        <v>27.4140625</v>
      </c>
      <c r="D106" s="8">
        <f>'pH Mnova'!D121</f>
        <v>9.0995975363068009</v>
      </c>
      <c r="E106" s="8"/>
      <c r="F106" s="8">
        <f>'pH Mnova'!AT122</f>
        <v>6.947851</v>
      </c>
      <c r="G106" s="8">
        <f>'pH Mnova'!AU122</f>
        <v>3.6984910000000002</v>
      </c>
      <c r="H106" s="8">
        <f>'pH Mnova'!AV122</f>
        <v>3.042001</v>
      </c>
      <c r="K106">
        <f t="shared" si="26"/>
        <v>6.9468552441800027</v>
      </c>
      <c r="L106">
        <f t="shared" si="26"/>
        <v>3.6924584970119936</v>
      </c>
      <c r="M106">
        <f t="shared" si="26"/>
        <v>3.0363245390988265</v>
      </c>
      <c r="AD106" s="24">
        <f>'pH Mnova'!EP122</f>
        <v>9.2867611030389359</v>
      </c>
      <c r="AF106" s="14">
        <f t="shared" si="28"/>
        <v>6.9444699668514049</v>
      </c>
      <c r="AG106" s="14">
        <f t="shared" si="28"/>
        <v>3.6840956975690049</v>
      </c>
      <c r="AH106" s="14">
        <f t="shared" si="28"/>
        <v>3.0315869484569387</v>
      </c>
      <c r="AL106" s="24">
        <f>'pH Mnova'!EQ122</f>
        <v>9.2049048110449565</v>
      </c>
      <c r="AN106" s="14">
        <f t="shared" si="29"/>
        <v>6.9503856592575906</v>
      </c>
      <c r="AO106" s="14">
        <f t="shared" si="29"/>
        <v>3.7060058375713556</v>
      </c>
      <c r="AP106" s="14">
        <f t="shared" si="29"/>
        <v>3.0438682750635757</v>
      </c>
      <c r="AS106" s="24">
        <f>'pH Mnova'!ER122</f>
        <v>9.215391308963893</v>
      </c>
      <c r="AU106" s="14">
        <f t="shared" si="27"/>
        <v>6.9494876389735136</v>
      </c>
      <c r="AV106" s="14">
        <f t="shared" si="27"/>
        <v>3.698463002519774</v>
      </c>
      <c r="AW106" s="14">
        <f t="shared" si="27"/>
        <v>3.0400255613764697</v>
      </c>
    </row>
    <row r="107" spans="1:49">
      <c r="A107" s="8"/>
      <c r="B107" s="8">
        <f>'pH Mnova'!A122</f>
        <v>102</v>
      </c>
      <c r="C107" s="8">
        <f>'pH Mnova'!B122</f>
        <v>27.6171875</v>
      </c>
      <c r="D107" s="8">
        <f>'pH Mnova'!D122</f>
        <v>9.2377780129838847</v>
      </c>
      <c r="E107" s="8"/>
      <c r="F107" s="8">
        <f>'pH Mnova'!AT123</f>
        <v>6.9392050000000003</v>
      </c>
      <c r="G107" s="8">
        <f>'pH Mnova'!AU123</f>
        <v>3.6626350000000003</v>
      </c>
      <c r="H107" s="8">
        <f>'pH Mnova'!AV123</f>
        <v>3.0254850000000002</v>
      </c>
      <c r="K107">
        <f t="shared" si="26"/>
        <v>6.9374968456020172</v>
      </c>
      <c r="L107">
        <f t="shared" si="26"/>
        <v>3.6566808845801537</v>
      </c>
      <c r="M107">
        <f t="shared" si="26"/>
        <v>3.0164076383184835</v>
      </c>
      <c r="AD107" s="24">
        <f>'pH Mnova'!EP123</f>
        <v>9.2870567905853321</v>
      </c>
      <c r="AF107" s="14">
        <f t="shared" si="28"/>
        <v>6.9444491721131669</v>
      </c>
      <c r="AG107" s="14">
        <f t="shared" si="28"/>
        <v>3.6840158005207453</v>
      </c>
      <c r="AH107" s="14">
        <f t="shared" si="28"/>
        <v>3.0315424939348707</v>
      </c>
      <c r="AL107" s="24">
        <f>'pH Mnova'!EQ123</f>
        <v>9.374352962953223</v>
      </c>
      <c r="AN107" s="14">
        <f t="shared" si="29"/>
        <v>6.9383953622334804</v>
      </c>
      <c r="AO107" s="14">
        <f t="shared" si="29"/>
        <v>3.660218438289323</v>
      </c>
      <c r="AP107" s="14">
        <f t="shared" si="29"/>
        <v>3.0183707653025373</v>
      </c>
      <c r="AS107" s="24">
        <f>'pH Mnova'!ER123</f>
        <v>9.3093942653878443</v>
      </c>
      <c r="AU107" s="14">
        <f t="shared" si="27"/>
        <v>6.9426609039917722</v>
      </c>
      <c r="AV107" s="14">
        <f t="shared" si="27"/>
        <v>3.6731497904365926</v>
      </c>
      <c r="AW107" s="14">
        <f t="shared" si="27"/>
        <v>3.025865221454719</v>
      </c>
    </row>
    <row r="108" spans="1:49">
      <c r="A108" s="8"/>
      <c r="B108" s="8">
        <f>'pH Mnova'!A123</f>
        <v>103</v>
      </c>
      <c r="C108" s="8">
        <f>'pH Mnova'!B123</f>
        <v>27.8203125</v>
      </c>
      <c r="D108" s="8">
        <f>'pH Mnova'!D123</f>
        <v>9.3201640054844397</v>
      </c>
      <c r="E108" s="8"/>
      <c r="F108" s="8">
        <f>'pH Mnova'!AT124</f>
        <v>6.9320409999999999</v>
      </c>
      <c r="G108" s="8">
        <f>'pH Mnova'!AU124</f>
        <v>3.6412809999999998</v>
      </c>
      <c r="H108" s="8">
        <f>'pH Mnova'!AV124</f>
        <v>3.0103610000000001</v>
      </c>
      <c r="K108">
        <f t="shared" si="26"/>
        <v>6.9322652517327734</v>
      </c>
      <c r="L108">
        <f t="shared" si="26"/>
        <v>3.6366560131747452</v>
      </c>
      <c r="M108">
        <f t="shared" si="26"/>
        <v>3.0052621964202642</v>
      </c>
      <c r="AD108" s="24">
        <f>'pH Mnova'!EP124</f>
        <v>9.4819001771487113</v>
      </c>
      <c r="AF108" s="14">
        <f t="shared" si="28"/>
        <v>6.931388531632753</v>
      </c>
      <c r="AG108" s="14">
        <f t="shared" si="28"/>
        <v>3.6337648245728174</v>
      </c>
      <c r="AH108" s="14">
        <f t="shared" si="28"/>
        <v>3.003589054872791</v>
      </c>
      <c r="AL108" s="24">
        <f>'pH Mnova'!EQ124</f>
        <v>9.392140670195797</v>
      </c>
      <c r="AN108" s="14">
        <f t="shared" si="29"/>
        <v>6.9371873724658544</v>
      </c>
      <c r="AO108" s="14">
        <f t="shared" si="29"/>
        <v>3.6555989342405981</v>
      </c>
      <c r="AP108" s="14">
        <f t="shared" si="29"/>
        <v>3.0157988884978675</v>
      </c>
      <c r="AS108" s="24">
        <f>'pH Mnova'!ER124</f>
        <v>9.4294120015771465</v>
      </c>
      <c r="AU108" s="14">
        <f t="shared" si="27"/>
        <v>6.9343776849085463</v>
      </c>
      <c r="AV108" s="14">
        <f t="shared" si="27"/>
        <v>3.6423952502974903</v>
      </c>
      <c r="AW108" s="14">
        <f t="shared" si="27"/>
        <v>3.0086646554781509</v>
      </c>
    </row>
    <row r="109" spans="1:49">
      <c r="A109" s="8"/>
      <c r="B109" s="8">
        <f>'pH Mnova'!A124</f>
        <v>104</v>
      </c>
      <c r="C109" s="8">
        <f>'pH Mnova'!B124</f>
        <v>28.0234375</v>
      </c>
      <c r="D109" s="8">
        <f>'pH Mnova'!D124</f>
        <v>9.4251716191537405</v>
      </c>
      <c r="E109" s="8"/>
      <c r="F109" s="8">
        <f>'pH Mnova'!AT125</f>
        <v>6.9257459999999993</v>
      </c>
      <c r="G109" s="8">
        <f>'pH Mnova'!AU125</f>
        <v>3.603596</v>
      </c>
      <c r="H109" s="8">
        <f>'pH Mnova'!AV125</f>
        <v>2.9901659999999999</v>
      </c>
      <c r="K109">
        <f t="shared" si="26"/>
        <v>6.9261008530453854</v>
      </c>
      <c r="L109">
        <f t="shared" si="26"/>
        <v>3.6130434945036698</v>
      </c>
      <c r="M109">
        <f t="shared" si="26"/>
        <v>2.9921214465648522</v>
      </c>
      <c r="AD109" s="24">
        <f>'pH Mnova'!EP125</f>
        <v>9.572650968275525</v>
      </c>
      <c r="AF109" s="14">
        <f t="shared" si="28"/>
        <v>6.9259065554503962</v>
      </c>
      <c r="AG109" s="14">
        <f t="shared" si="28"/>
        <v>3.6126398838351954</v>
      </c>
      <c r="AH109" s="14">
        <f t="shared" si="28"/>
        <v>2.9918406185863127</v>
      </c>
      <c r="AL109" s="24">
        <f>'pH Mnova'!EQ125</f>
        <v>9.5237588227786496</v>
      </c>
      <c r="AN109" s="14">
        <f t="shared" si="29"/>
        <v>6.9286995305982737</v>
      </c>
      <c r="AO109" s="14">
        <f t="shared" si="29"/>
        <v>3.62311480138121</v>
      </c>
      <c r="AP109" s="14">
        <f t="shared" si="29"/>
        <v>2.9977158121773995</v>
      </c>
      <c r="AS109" s="24">
        <f>'pH Mnova'!ER125</f>
        <v>9.5786375500792751</v>
      </c>
      <c r="AU109" s="14">
        <f t="shared" si="27"/>
        <v>6.9250868902916967</v>
      </c>
      <c r="AV109" s="14">
        <f t="shared" si="27"/>
        <v>3.6078601353161135</v>
      </c>
      <c r="AW109" s="14">
        <f t="shared" si="27"/>
        <v>2.9893532385260801</v>
      </c>
    </row>
    <row r="110" spans="1:49">
      <c r="A110" s="8"/>
      <c r="B110" s="8">
        <f>'pH Mnova'!A125</f>
        <v>105</v>
      </c>
      <c r="C110" s="8">
        <f>'pH Mnova'!B125</f>
        <v>28.2265625</v>
      </c>
      <c r="D110" s="8">
        <f>'pH Mnova'!D125</f>
        <v>9.5364391835162721</v>
      </c>
      <c r="E110" s="8"/>
      <c r="F110" s="8">
        <f>'pH Mnova'!AT126</f>
        <v>6.9209379999999996</v>
      </c>
      <c r="G110" s="8">
        <f>'pH Mnova'!AU126</f>
        <v>3.5949580000000001</v>
      </c>
      <c r="H110" s="8">
        <f>'pH Mnova'!AV126</f>
        <v>2.9792779999999999</v>
      </c>
      <c r="K110">
        <f t="shared" si="26"/>
        <v>6.9202730315300824</v>
      </c>
      <c r="L110">
        <f t="shared" si="26"/>
        <v>3.590706213834864</v>
      </c>
      <c r="M110">
        <f t="shared" si="26"/>
        <v>2.9796916142050023</v>
      </c>
      <c r="AD110" s="24">
        <f>'pH Mnova'!EP126</f>
        <v>9.6414416978280837</v>
      </c>
      <c r="AF110" s="14">
        <f t="shared" si="28"/>
        <v>6.9220683724892478</v>
      </c>
      <c r="AG110" s="14">
        <f t="shared" si="28"/>
        <v>3.597840495648597</v>
      </c>
      <c r="AH110" s="14">
        <f t="shared" si="28"/>
        <v>2.9836108483673556</v>
      </c>
      <c r="AL110" s="24">
        <f>'pH Mnova'!EQ126</f>
        <v>9.6556937392280897</v>
      </c>
      <c r="AN110" s="14">
        <f t="shared" si="29"/>
        <v>6.921151612305378</v>
      </c>
      <c r="AO110" s="14">
        <f t="shared" si="29"/>
        <v>3.5941970190307932</v>
      </c>
      <c r="AP110" s="14">
        <f t="shared" si="29"/>
        <v>2.9816207323275838</v>
      </c>
      <c r="AS110" s="24">
        <f>'pH Mnova'!ER126</f>
        <v>9.6872751458891777</v>
      </c>
      <c r="AU110" s="14">
        <f t="shared" si="27"/>
        <v>6.9191785572774638</v>
      </c>
      <c r="AV110" s="14">
        <f t="shared" si="27"/>
        <v>3.5858813639247766</v>
      </c>
      <c r="AW110" s="14">
        <f t="shared" si="27"/>
        <v>2.9770646095483655</v>
      </c>
    </row>
    <row r="111" spans="1:49">
      <c r="A111" s="8"/>
      <c r="B111" s="8">
        <f>'pH Mnova'!A126</f>
        <v>106</v>
      </c>
      <c r="C111" s="8">
        <f>'pH Mnova'!B126</f>
        <v>28.4296875</v>
      </c>
      <c r="D111" s="8">
        <f>'pH Mnova'!D126</f>
        <v>9.6640382116147041</v>
      </c>
      <c r="E111" s="8"/>
      <c r="F111" s="8">
        <f>'pH Mnova'!AT127</f>
        <v>6.9145430000000001</v>
      </c>
      <c r="G111" s="8">
        <f>'pH Mnova'!AU127</f>
        <v>3.5758330000000003</v>
      </c>
      <c r="H111" s="8">
        <f>'pH Mnova'!AV127</f>
        <v>2.9700229999999999</v>
      </c>
      <c r="K111">
        <f t="shared" si="26"/>
        <v>6.9145341236760132</v>
      </c>
      <c r="L111">
        <f t="shared" si="26"/>
        <v>3.568698747541327</v>
      </c>
      <c r="M111">
        <f t="shared" si="26"/>
        <v>2.9674462717478685</v>
      </c>
      <c r="AD111" s="24">
        <f>'pH Mnova'!EP127</f>
        <v>9.7198337231991108</v>
      </c>
      <c r="AF111" s="14">
        <f t="shared" si="28"/>
        <v>6.9180511618837528</v>
      </c>
      <c r="AG111" s="14">
        <f t="shared" si="28"/>
        <v>3.5823440624926217</v>
      </c>
      <c r="AH111" s="14">
        <f t="shared" si="28"/>
        <v>2.9749940458117456</v>
      </c>
      <c r="AL111" s="24">
        <f>'pH Mnova'!EQ127</f>
        <v>9.7409204085934711</v>
      </c>
      <c r="AN111" s="14">
        <f t="shared" si="29"/>
        <v>6.9168523776631554</v>
      </c>
      <c r="AO111" s="14">
        <f t="shared" si="29"/>
        <v>3.5777153184535306</v>
      </c>
      <c r="AP111" s="14">
        <f t="shared" si="29"/>
        <v>2.9724482414772662</v>
      </c>
      <c r="AS111" s="24">
        <f>'pH Mnova'!ER127</f>
        <v>9.7516089250335458</v>
      </c>
      <c r="AU111" s="14">
        <f t="shared" si="27"/>
        <v>6.9160424189379883</v>
      </c>
      <c r="AV111" s="14">
        <f t="shared" si="27"/>
        <v>3.5742106997884475</v>
      </c>
      <c r="AW111" s="14">
        <f t="shared" si="27"/>
        <v>2.9705397746669253</v>
      </c>
    </row>
    <row r="112" spans="1:49">
      <c r="A112" s="8"/>
      <c r="B112" s="8">
        <f>'pH Mnova'!A127</f>
        <v>107</v>
      </c>
      <c r="C112" s="8">
        <f>'pH Mnova'!B127</f>
        <v>28.6328125</v>
      </c>
      <c r="D112" s="8">
        <f>'pH Mnova'!D127</f>
        <v>9.7393279606490974</v>
      </c>
      <c r="E112" s="8"/>
      <c r="F112" s="8">
        <f>'pH Mnova'!AT128</f>
        <v>6.9112100000000005</v>
      </c>
      <c r="G112" s="8">
        <f>'pH Mnova'!AU128</f>
        <v>3.5593699999999999</v>
      </c>
      <c r="H112" s="8">
        <f>'pH Mnova'!AV128</f>
        <v>2.9611100000000001</v>
      </c>
      <c r="K112">
        <f t="shared" si="26"/>
        <v>6.9116159537863542</v>
      </c>
      <c r="L112">
        <f t="shared" si="26"/>
        <v>3.5575046010579912</v>
      </c>
      <c r="M112">
        <f t="shared" si="26"/>
        <v>2.9612179659319646</v>
      </c>
      <c r="AD112" s="24">
        <f>'pH Mnova'!EP128</f>
        <v>9.8661813014048363</v>
      </c>
      <c r="AF112" s="14">
        <f t="shared" si="28"/>
        <v>6.9115894696278204</v>
      </c>
      <c r="AG112" s="14">
        <f t="shared" si="28"/>
        <v>3.5574055266881275</v>
      </c>
      <c r="AH112" s="14">
        <f t="shared" si="28"/>
        <v>2.9611280407415865</v>
      </c>
      <c r="AL112" s="24">
        <f>'pH Mnova'!EQ128</f>
        <v>9.8583712259401395</v>
      </c>
      <c r="AN112" s="14">
        <f t="shared" si="29"/>
        <v>6.9116876845675526</v>
      </c>
      <c r="AO112" s="14">
        <f t="shared" si="29"/>
        <v>3.5579074261965427</v>
      </c>
      <c r="AP112" s="14">
        <f t="shared" si="29"/>
        <v>2.9614253678990408</v>
      </c>
      <c r="AS112" s="24">
        <f>'pH Mnova'!ER128</f>
        <v>9.7865878931583961</v>
      </c>
      <c r="AU112" s="14">
        <f t="shared" si="27"/>
        <v>6.9144508847301633</v>
      </c>
      <c r="AV112" s="14">
        <f t="shared" si="27"/>
        <v>3.5682870083061502</v>
      </c>
      <c r="AW112" s="14">
        <f t="shared" si="27"/>
        <v>2.9672280506378033</v>
      </c>
    </row>
    <row r="113" spans="1:49">
      <c r="A113" s="8"/>
      <c r="B113" s="8">
        <f>'pH Mnova'!A128</f>
        <v>108</v>
      </c>
      <c r="C113" s="8">
        <f>'pH Mnova'!B128</f>
        <v>28.8359375</v>
      </c>
      <c r="D113" s="8">
        <f>'pH Mnova'!D128</f>
        <v>9.8320790633187301</v>
      </c>
      <c r="E113" s="8"/>
      <c r="F113" s="8">
        <f>'pH Mnova'!AT129</f>
        <v>6.9064990000000002</v>
      </c>
      <c r="G113" s="8">
        <f>'pH Mnova'!AU129</f>
        <v>3.5454690000000002</v>
      </c>
      <c r="H113" s="8">
        <f>'pH Mnova'!AV129</f>
        <v>2.9493489999999998</v>
      </c>
      <c r="K113">
        <f t="shared" si="26"/>
        <v>6.9084730867215365</v>
      </c>
      <c r="L113">
        <f t="shared" si="26"/>
        <v>3.5454460977429192</v>
      </c>
      <c r="M113">
        <f t="shared" si="26"/>
        <v>2.9545089522038501</v>
      </c>
      <c r="AD113" s="24">
        <f>'pH Mnova'!EP129</f>
        <v>9.9405193521649515</v>
      </c>
      <c r="AF113" s="14">
        <f t="shared" si="28"/>
        <v>6.908811605537486</v>
      </c>
      <c r="AG113" s="14">
        <f t="shared" si="28"/>
        <v>3.5466803691836404</v>
      </c>
      <c r="AH113" s="14">
        <f t="shared" si="28"/>
        <v>2.9551651364335818</v>
      </c>
      <c r="AL113" s="24">
        <f>'pH Mnova'!EQ129</f>
        <v>9.9754103961293108</v>
      </c>
      <c r="AN113" s="14">
        <f t="shared" si="29"/>
        <v>6.9073854728718898</v>
      </c>
      <c r="AO113" s="14">
        <f t="shared" si="29"/>
        <v>3.5414012895484204</v>
      </c>
      <c r="AP113" s="14">
        <f t="shared" si="29"/>
        <v>2.952240415617998</v>
      </c>
      <c r="AS113" s="24">
        <f>'pH Mnova'!ER129</f>
        <v>9.9229683995193483</v>
      </c>
      <c r="AU113" s="14">
        <f t="shared" si="27"/>
        <v>6.9089884084892814</v>
      </c>
      <c r="AV113" s="14">
        <f t="shared" si="27"/>
        <v>3.5479508405683062</v>
      </c>
      <c r="AW113" s="14">
        <f t="shared" si="27"/>
        <v>2.9558592609557723</v>
      </c>
    </row>
    <row r="114" spans="1:49">
      <c r="A114" s="8"/>
      <c r="B114" s="8">
        <f>'pH Mnova'!A129</f>
        <v>109</v>
      </c>
      <c r="C114" s="8">
        <f>'pH Mnova'!B129</f>
        <v>29.0390625</v>
      </c>
      <c r="D114" s="8">
        <f>'pH Mnova'!D129</f>
        <v>9.9618852763455923</v>
      </c>
      <c r="E114" s="8"/>
      <c r="F114" s="8">
        <f>'pH Mnova'!AT130</f>
        <v>6.9048299999999996</v>
      </c>
      <c r="G114" s="8">
        <f>'pH Mnova'!AU130</f>
        <v>3.5331999999999999</v>
      </c>
      <c r="H114" s="8">
        <f>'pH Mnova'!AV130</f>
        <v>2.9457</v>
      </c>
      <c r="K114">
        <f t="shared" si="26"/>
        <v>6.904839616622394</v>
      </c>
      <c r="L114">
        <f t="shared" si="26"/>
        <v>3.5315024078976558</v>
      </c>
      <c r="M114">
        <f t="shared" si="26"/>
        <v>2.9467513224960737</v>
      </c>
      <c r="AD114" s="24">
        <f>'pH Mnova'!EP130</f>
        <v>10.038967698049891</v>
      </c>
      <c r="AF114" s="14">
        <f t="shared" si="28"/>
        <v>6.9056198900692092</v>
      </c>
      <c r="AG114" s="14">
        <f t="shared" si="28"/>
        <v>3.5343546254529561</v>
      </c>
      <c r="AH114" s="14">
        <f t="shared" si="28"/>
        <v>2.9483125856923773</v>
      </c>
      <c r="AL114" s="24">
        <f>'pH Mnova'!EQ130</f>
        <v>10.039865483883949</v>
      </c>
      <c r="AN114" s="14">
        <f t="shared" si="29"/>
        <v>6.9053509284325614</v>
      </c>
      <c r="AO114" s="14">
        <f t="shared" si="29"/>
        <v>3.5335937026459585</v>
      </c>
      <c r="AP114" s="14">
        <f t="shared" si="29"/>
        <v>2.9478959812890304</v>
      </c>
      <c r="AS114" s="24">
        <f>'pH Mnova'!ER130</f>
        <v>10.08031630862974</v>
      </c>
      <c r="AU114" s="14">
        <f t="shared" si="27"/>
        <v>6.904042275848151</v>
      </c>
      <c r="AV114" s="14">
        <f t="shared" si="27"/>
        <v>3.5295311783034555</v>
      </c>
      <c r="AW114" s="14">
        <f t="shared" si="27"/>
        <v>2.94556240011035</v>
      </c>
    </row>
    <row r="115" spans="1:49">
      <c r="A115" s="8"/>
      <c r="B115" s="8">
        <f>'pH Mnova'!A130</f>
        <v>110</v>
      </c>
      <c r="C115" s="8">
        <f>'pH Mnova'!B130</f>
        <v>29.2421875</v>
      </c>
      <c r="D115" s="8">
        <f>'pH Mnova'!D130</f>
        <v>10.03357334890881</v>
      </c>
      <c r="E115" s="8"/>
      <c r="F115" s="8">
        <f>'pH Mnova'!AT131</f>
        <v>6.9041129999999997</v>
      </c>
      <c r="G115" s="8">
        <f>'pH Mnova'!AU131</f>
        <v>3.524483</v>
      </c>
      <c r="H115" s="8">
        <f>'pH Mnova'!AV131</f>
        <v>2.9422229999999998</v>
      </c>
      <c r="K115">
        <f t="shared" si="26"/>
        <v>6.9031737311471835</v>
      </c>
      <c r="L115">
        <f t="shared" si="26"/>
        <v>3.525108513826817</v>
      </c>
      <c r="M115">
        <f t="shared" si="26"/>
        <v>2.9431941355746365</v>
      </c>
      <c r="AD115" s="24">
        <f>'pH Mnova'!EP131</f>
        <v>10.114967211877497</v>
      </c>
      <c r="AF115" s="14">
        <f t="shared" si="28"/>
        <v>6.9035056464186733</v>
      </c>
      <c r="AG115" s="14">
        <f t="shared" si="28"/>
        <v>3.5261883616902674</v>
      </c>
      <c r="AH115" s="14">
        <f t="shared" si="28"/>
        <v>2.9437726454963355</v>
      </c>
      <c r="AL115" s="24">
        <f>'pH Mnova'!EQ131</f>
        <v>10.082913502947113</v>
      </c>
      <c r="AN115" s="14">
        <f t="shared" si="29"/>
        <v>6.9041148977281166</v>
      </c>
      <c r="AO115" s="14">
        <f t="shared" si="29"/>
        <v>3.528849916358431</v>
      </c>
      <c r="AP115" s="14">
        <f t="shared" si="29"/>
        <v>2.9452564046444243</v>
      </c>
      <c r="AS115" s="24">
        <f>'pH Mnova'!ER131</f>
        <v>10.123791626964797</v>
      </c>
      <c r="AU115" s="14">
        <f t="shared" si="27"/>
        <v>6.902903769163709</v>
      </c>
      <c r="AV115" s="14">
        <f t="shared" si="27"/>
        <v>3.5252906172955698</v>
      </c>
      <c r="AW115" s="14">
        <f t="shared" si="27"/>
        <v>2.9431919274918492</v>
      </c>
    </row>
    <row r="116" spans="1:49">
      <c r="A116" s="8"/>
      <c r="B116" s="8">
        <f>'pH Mnova'!A131</f>
        <v>111</v>
      </c>
      <c r="C116" s="8">
        <f>'pH Mnova'!B131</f>
        <v>29.4453125</v>
      </c>
      <c r="D116" s="8">
        <f>'pH Mnova'!D131</f>
        <v>10.092245455423456</v>
      </c>
      <c r="E116" s="8"/>
      <c r="F116" s="8">
        <f>'pH Mnova'!AT132</f>
        <v>6.9030360000000002</v>
      </c>
      <c r="G116" s="8">
        <f>'pH Mnova'!AU132</f>
        <v>3.5460560000000001</v>
      </c>
      <c r="H116" s="8">
        <f>'pH Mnova'!AV132</f>
        <v>2.9853959999999997</v>
      </c>
      <c r="K116">
        <f t="shared" si="26"/>
        <v>6.9019702639441913</v>
      </c>
      <c r="L116">
        <f t="shared" si="26"/>
        <v>3.5204890953203494</v>
      </c>
      <c r="M116">
        <f t="shared" si="26"/>
        <v>2.9406241930284396</v>
      </c>
      <c r="AD116" s="24">
        <f>'pH Mnova'!EP132</f>
        <v>10.122488587718944</v>
      </c>
      <c r="AF116" s="14">
        <f t="shared" si="28"/>
        <v>6.903311833448603</v>
      </c>
      <c r="AG116" s="14">
        <f t="shared" si="28"/>
        <v>3.5254397026870281</v>
      </c>
      <c r="AH116" s="14">
        <f t="shared" si="28"/>
        <v>2.9433564420684935</v>
      </c>
      <c r="AL116" s="24">
        <f>'pH Mnova'!EQ132</f>
        <v>10.149130988537651</v>
      </c>
      <c r="AN116" s="14">
        <f t="shared" si="29"/>
        <v>6.9023927161770873</v>
      </c>
      <c r="AO116" s="14">
        <f t="shared" si="29"/>
        <v>3.5222397139351207</v>
      </c>
      <c r="AP116" s="14">
        <f t="shared" si="29"/>
        <v>2.9415783544519054</v>
      </c>
      <c r="AS116" s="24">
        <f>'pH Mnova'!ER132</f>
        <v>10.18325938650989</v>
      </c>
      <c r="AU116" s="14">
        <f t="shared" si="27"/>
        <v>6.9014893878416999</v>
      </c>
      <c r="AV116" s="14">
        <f t="shared" si="27"/>
        <v>3.520022172089317</v>
      </c>
      <c r="AW116" s="14">
        <f t="shared" si="27"/>
        <v>2.9402468986278705</v>
      </c>
    </row>
    <row r="117" spans="1:49">
      <c r="A117" s="8"/>
      <c r="B117" s="8">
        <f>'pH Mnova'!A132</f>
        <v>112</v>
      </c>
      <c r="C117" s="8">
        <f>'pH Mnova'!B132</f>
        <v>29.6484375</v>
      </c>
      <c r="D117" s="8">
        <f>'pH Mnova'!D132</f>
        <v>10.136263721078761</v>
      </c>
      <c r="E117" s="8"/>
      <c r="F117" s="8">
        <f>'pH Mnova'!AT133</f>
        <v>6.8982010000000002</v>
      </c>
      <c r="G117" s="8">
        <f>'pH Mnova'!AU133</f>
        <v>3.510551</v>
      </c>
      <c r="H117" s="8">
        <f>'pH Mnova'!AV133</f>
        <v>2.9295309999999999</v>
      </c>
      <c r="K117">
        <f t="shared" si="26"/>
        <v>6.90115385568091</v>
      </c>
      <c r="L117">
        <f t="shared" si="26"/>
        <v>3.5173552124782406</v>
      </c>
      <c r="M117">
        <f t="shared" si="26"/>
        <v>2.9388807195074884</v>
      </c>
      <c r="AD117" s="24">
        <f>'pH Mnova'!EP133</f>
        <v>10.232032149234705</v>
      </c>
      <c r="AF117" s="14">
        <f t="shared" si="28"/>
        <v>6.9007780910860443</v>
      </c>
      <c r="AG117" s="14">
        <f t="shared" si="28"/>
        <v>3.5156515474908039</v>
      </c>
      <c r="AH117" s="14">
        <f t="shared" si="28"/>
        <v>2.9379149669974867</v>
      </c>
      <c r="AL117" s="24">
        <f>'pH Mnova'!EQ133</f>
        <v>10.224964845171145</v>
      </c>
      <c r="AN117" s="14">
        <f t="shared" si="29"/>
        <v>6.9006660110358027</v>
      </c>
      <c r="AO117" s="14">
        <f t="shared" si="29"/>
        <v>3.5156114662872358</v>
      </c>
      <c r="AP117" s="14">
        <f t="shared" si="29"/>
        <v>2.937890323087732</v>
      </c>
      <c r="AS117" s="24">
        <f>'pH Mnova'!ER133</f>
        <v>10.206144697559711</v>
      </c>
      <c r="AU117" s="14">
        <f t="shared" si="27"/>
        <v>6.9009865062072295</v>
      </c>
      <c r="AV117" s="14">
        <f t="shared" si="27"/>
        <v>3.5181488934488629</v>
      </c>
      <c r="AW117" s="14">
        <f t="shared" si="27"/>
        <v>2.9391997552561264</v>
      </c>
    </row>
    <row r="118" spans="1:49">
      <c r="A118" s="8"/>
      <c r="B118" s="8">
        <f>'pH Mnova'!A133</f>
        <v>113</v>
      </c>
      <c r="C118" s="8">
        <f>'pH Mnova'!B133</f>
        <v>29.8515625</v>
      </c>
      <c r="D118" s="8">
        <f>'pH Mnova'!D133</f>
        <v>10.249428719503641</v>
      </c>
      <c r="E118" s="8"/>
      <c r="F118" s="8">
        <f>'pH Mnova'!AT134</f>
        <v>6.8996709999999997</v>
      </c>
      <c r="G118" s="8">
        <f>'pH Mnova'!AU134</f>
        <v>3.5082409999999999</v>
      </c>
      <c r="H118" s="8">
        <f>'pH Mnova'!AV134</f>
        <v>2.9346209999999999</v>
      </c>
      <c r="K118">
        <f t="shared" si="26"/>
        <v>6.8993576934617842</v>
      </c>
      <c r="L118">
        <f t="shared" si="26"/>
        <v>3.5104599812409614</v>
      </c>
      <c r="M118">
        <f t="shared" si="26"/>
        <v>2.9350447331851153</v>
      </c>
      <c r="AD118" s="24">
        <f>'pH Mnova'!EP134</f>
        <v>10.343440995512005</v>
      </c>
      <c r="AF118" s="14">
        <f t="shared" si="28"/>
        <v>6.8986973808374366</v>
      </c>
      <c r="AG118" s="14">
        <f t="shared" si="28"/>
        <v>3.5076123942102515</v>
      </c>
      <c r="AH118" s="14">
        <f t="shared" si="28"/>
        <v>2.9334459017746184</v>
      </c>
      <c r="AL118" s="24">
        <f>'pH Mnova'!EQ134</f>
        <v>10.294345754700792</v>
      </c>
      <c r="AN118" s="14">
        <f t="shared" si="29"/>
        <v>6.899293384451191</v>
      </c>
      <c r="AO118" s="14">
        <f t="shared" si="29"/>
        <v>3.5103419411051644</v>
      </c>
      <c r="AP118" s="14">
        <f t="shared" si="29"/>
        <v>2.9349583409455722</v>
      </c>
      <c r="AS118" s="24">
        <f>'pH Mnova'!ER134</f>
        <v>10.319836540536917</v>
      </c>
      <c r="AU118" s="14">
        <f t="shared" si="27"/>
        <v>6.8987970041325006</v>
      </c>
      <c r="AV118" s="14">
        <f t="shared" si="27"/>
        <v>3.5099922781122213</v>
      </c>
      <c r="AW118" s="14">
        <f t="shared" si="27"/>
        <v>2.9346403390016502</v>
      </c>
    </row>
    <row r="119" spans="1:49">
      <c r="A119" s="8"/>
      <c r="B119" s="8">
        <f>'pH Mnova'!A134</f>
        <v>114</v>
      </c>
      <c r="C119" s="8">
        <f>'pH Mnova'!B134</f>
        <v>30.0546875</v>
      </c>
      <c r="D119" s="8">
        <f>'pH Mnova'!D134</f>
        <v>10.330282281188458</v>
      </c>
      <c r="E119" s="8"/>
      <c r="F119" s="8">
        <f>'pH Mnova'!AT135</f>
        <v>6.8989629999999993</v>
      </c>
      <c r="G119" s="8">
        <f>'pH Mnova'!AU135</f>
        <v>3.5040629999999999</v>
      </c>
      <c r="H119" s="8">
        <f>'pH Mnova'!AV135</f>
        <v>2.9250730000000003</v>
      </c>
      <c r="K119">
        <f t="shared" si="26"/>
        <v>6.8983071045410478</v>
      </c>
      <c r="L119">
        <f t="shared" si="26"/>
        <v>3.5064266345105364</v>
      </c>
      <c r="M119">
        <f t="shared" si="26"/>
        <v>2.9328009073442867</v>
      </c>
      <c r="AD119" s="24">
        <f>'pH Mnova'!EP135</f>
        <v>10.40052811626737</v>
      </c>
      <c r="AF119" s="14">
        <f t="shared" si="28"/>
        <v>6.8977981459648783</v>
      </c>
      <c r="AG119" s="14">
        <f t="shared" si="28"/>
        <v>3.504137761009376</v>
      </c>
      <c r="AH119" s="14">
        <f t="shared" si="28"/>
        <v>2.9315143357622504</v>
      </c>
      <c r="AL119" s="24">
        <f>'pH Mnova'!EQ135</f>
        <v>10.357112418017621</v>
      </c>
      <c r="AN119" s="14">
        <f t="shared" si="29"/>
        <v>6.8982043793478294</v>
      </c>
      <c r="AO119" s="14">
        <f t="shared" si="29"/>
        <v>3.5061609570020109</v>
      </c>
      <c r="AP119" s="14">
        <f t="shared" si="29"/>
        <v>2.9326320516439561</v>
      </c>
      <c r="AS119" s="24">
        <f>'pH Mnova'!ER135</f>
        <v>10.396056793534079</v>
      </c>
      <c r="AU119" s="14">
        <f t="shared" si="27"/>
        <v>6.8975854326533312</v>
      </c>
      <c r="AV119" s="14">
        <f t="shared" si="27"/>
        <v>3.5054784198483526</v>
      </c>
      <c r="AW119" s="14">
        <f t="shared" si="27"/>
        <v>2.9321171971293967</v>
      </c>
    </row>
    <row r="120" spans="1:49">
      <c r="A120" s="8"/>
      <c r="B120" s="8">
        <f>'pH Mnova'!A135</f>
        <v>115</v>
      </c>
      <c r="C120" s="8">
        <f>'pH Mnova'!B135</f>
        <v>30.2578125</v>
      </c>
      <c r="D120" s="8">
        <f>'pH Mnova'!D135</f>
        <v>10.382263159768275</v>
      </c>
      <c r="E120" s="8"/>
      <c r="F120" s="8">
        <f>'pH Mnova'!AT136</f>
        <v>6.8985940000000001</v>
      </c>
      <c r="G120" s="8">
        <f>'pH Mnova'!AU136</f>
        <v>3.5016340000000001</v>
      </c>
      <c r="H120" s="8">
        <f>'pH Mnova'!AV136</f>
        <v>2.924194</v>
      </c>
      <c r="K120">
        <f t="shared" si="26"/>
        <v>6.8977197612141286</v>
      </c>
      <c r="L120">
        <f t="shared" si="26"/>
        <v>3.504171662071216</v>
      </c>
      <c r="M120">
        <f t="shared" si="26"/>
        <v>2.9315464316809323</v>
      </c>
      <c r="AD120" s="24">
        <f>'pH Mnova'!EP136</f>
        <v>10.416111746557272</v>
      </c>
      <c r="AF120" s="14">
        <f t="shared" si="28"/>
        <v>6.8975703418675769</v>
      </c>
      <c r="AG120" s="14">
        <f t="shared" si="28"/>
        <v>3.5032575009167002</v>
      </c>
      <c r="AH120" s="14">
        <f t="shared" si="28"/>
        <v>2.9310249971662423</v>
      </c>
      <c r="AL120" s="24">
        <f>'pH Mnova'!EQ136</f>
        <v>10.478620459488816</v>
      </c>
      <c r="AN120" s="14">
        <f t="shared" si="29"/>
        <v>6.8964536487038828</v>
      </c>
      <c r="AO120" s="14">
        <f t="shared" si="29"/>
        <v>3.4994389215520689</v>
      </c>
      <c r="AP120" s="14">
        <f t="shared" si="29"/>
        <v>2.928891971981463</v>
      </c>
      <c r="AS120" s="24">
        <f>'pH Mnova'!ER136</f>
        <v>10.483367424755819</v>
      </c>
      <c r="AU120" s="14">
        <f t="shared" si="27"/>
        <v>6.8964125358100983</v>
      </c>
      <c r="AV120" s="14">
        <f t="shared" si="27"/>
        <v>3.5011084160014811</v>
      </c>
      <c r="AW120" s="14">
        <f t="shared" si="27"/>
        <v>2.9296744874483496</v>
      </c>
    </row>
    <row r="121" spans="1:49">
      <c r="A121" s="8"/>
      <c r="B121" s="8">
        <f>'pH Mnova'!A136</f>
        <v>116</v>
      </c>
      <c r="C121" s="8">
        <f>'pH Mnova'!B136</f>
        <v>30.4609375</v>
      </c>
      <c r="D121" s="8">
        <f>'pH Mnova'!D136</f>
        <v>10.445712835589118</v>
      </c>
      <c r="E121" s="8"/>
      <c r="F121" s="8">
        <f>'pH Mnova'!AT137</f>
        <v>6.897564</v>
      </c>
      <c r="G121" s="8">
        <f>'pH Mnova'!AU137</f>
        <v>3.4979140000000002</v>
      </c>
      <c r="H121" s="8">
        <f>'pH Mnova'!AV137</f>
        <v>2.922434</v>
      </c>
      <c r="K121">
        <f t="shared" si="26"/>
        <v>6.8970852968804008</v>
      </c>
      <c r="L121">
        <f t="shared" si="26"/>
        <v>3.5017357116020373</v>
      </c>
      <c r="M121">
        <f t="shared" si="26"/>
        <v>2.9301912810718189</v>
      </c>
      <c r="AD121" s="24">
        <f>'pH Mnova'!EP137</f>
        <v>10.510628618748225</v>
      </c>
      <c r="AF121" s="14">
        <f t="shared" si="28"/>
        <v>6.8963356335909056</v>
      </c>
      <c r="AG121" s="14">
        <f t="shared" si="28"/>
        <v>3.4984862614615597</v>
      </c>
      <c r="AH121" s="14">
        <f t="shared" si="28"/>
        <v>2.9283726708127644</v>
      </c>
      <c r="AL121" s="24">
        <f>'pH Mnova'!EQ137</f>
        <v>10.481383188988001</v>
      </c>
      <c r="AN121" s="14">
        <f t="shared" si="29"/>
        <v>6.8964187411288878</v>
      </c>
      <c r="AO121" s="14">
        <f t="shared" si="29"/>
        <v>3.4993048855964708</v>
      </c>
      <c r="AP121" s="14">
        <f t="shared" si="29"/>
        <v>2.928817396132398</v>
      </c>
      <c r="AS121" s="24">
        <f>'pH Mnova'!ER137</f>
        <v>10.512667679397401</v>
      </c>
      <c r="AU121" s="14">
        <f t="shared" si="27"/>
        <v>6.8960645988855145</v>
      </c>
      <c r="AV121" s="14">
        <f t="shared" si="27"/>
        <v>3.4998120222012008</v>
      </c>
      <c r="AW121" s="14">
        <f t="shared" si="27"/>
        <v>2.9289498435150838</v>
      </c>
    </row>
    <row r="122" spans="1:49">
      <c r="A122" s="8"/>
      <c r="B122" s="8">
        <f>'pH Mnova'!A137</f>
        <v>117</v>
      </c>
      <c r="C122" s="8">
        <f>'pH Mnova'!B137</f>
        <v>30.6640625</v>
      </c>
      <c r="D122" s="8">
        <f>'pH Mnova'!D137</f>
        <v>10.522439269931132</v>
      </c>
      <c r="E122" s="8"/>
      <c r="F122" s="8">
        <f>'pH Mnova'!AT138</f>
        <v>6.8989770000000004</v>
      </c>
      <c r="G122" s="8">
        <f>'pH Mnova'!AU138</f>
        <v>3.4961370000000001</v>
      </c>
      <c r="H122" s="8">
        <f>'pH Mnova'!AV138</f>
        <v>2.9218470000000001</v>
      </c>
      <c r="K122">
        <f t="shared" si="26"/>
        <v>6.8964249444159398</v>
      </c>
      <c r="L122">
        <f t="shared" si="26"/>
        <v>3.4992002934142632</v>
      </c>
      <c r="M122">
        <f t="shared" si="26"/>
        <v>2.928780801695726</v>
      </c>
      <c r="AD122" s="24">
        <f>'pH Mnova'!EP138</f>
        <v>10.611367781990916</v>
      </c>
      <c r="AF122" s="14">
        <f t="shared" si="28"/>
        <v>6.8952636706877586</v>
      </c>
      <c r="AG122" s="14">
        <f t="shared" si="28"/>
        <v>3.4943436573642055</v>
      </c>
      <c r="AH122" s="14">
        <f t="shared" si="28"/>
        <v>2.9260698243025764</v>
      </c>
      <c r="AL122" s="24">
        <f>'pH Mnova'!EQ138</f>
        <v>10.619637479660025</v>
      </c>
      <c r="AN122" s="14">
        <f t="shared" si="29"/>
        <v>6.8949081464004767</v>
      </c>
      <c r="AO122" s="14">
        <f t="shared" si="29"/>
        <v>3.4935043701854096</v>
      </c>
      <c r="AP122" s="14">
        <f t="shared" si="29"/>
        <v>2.9255900851663488</v>
      </c>
      <c r="AS122" s="24">
        <f>'pH Mnova'!ER138</f>
        <v>10.529816925401455</v>
      </c>
      <c r="AU122" s="14">
        <f t="shared" si="27"/>
        <v>6.8958707313442691</v>
      </c>
      <c r="AV122" s="14">
        <f t="shared" si="27"/>
        <v>3.4990896740019228</v>
      </c>
      <c r="AW122" s="14">
        <f t="shared" si="27"/>
        <v>2.928546074029144</v>
      </c>
    </row>
    <row r="123" spans="1:49">
      <c r="A123" s="8"/>
      <c r="B123" s="8">
        <f>'pH Mnova'!A138</f>
        <v>118</v>
      </c>
      <c r="C123" s="8">
        <f>'pH Mnova'!B138</f>
        <v>30.8671875</v>
      </c>
      <c r="D123" s="8">
        <f>'pH Mnova'!D138</f>
        <v>10.578297333053547</v>
      </c>
      <c r="E123" s="8"/>
      <c r="F123" s="8">
        <f>'pH Mnova'!AT139</f>
        <v>6.8986510000000001</v>
      </c>
      <c r="G123" s="8">
        <f>'pH Mnova'!AU139</f>
        <v>3.4945210000000002</v>
      </c>
      <c r="H123" s="8">
        <f>'pH Mnova'!AV139</f>
        <v>2.920121</v>
      </c>
      <c r="K123">
        <f t="shared" si="26"/>
        <v>6.8960087450523968</v>
      </c>
      <c r="L123">
        <f t="shared" si="26"/>
        <v>3.4976022613029873</v>
      </c>
      <c r="M123">
        <f t="shared" si="26"/>
        <v>2.9278918032032322</v>
      </c>
      <c r="AD123" s="24">
        <f>'pH Mnova'!EP139</f>
        <v>10.641454769276987</v>
      </c>
      <c r="AF123" s="14">
        <f t="shared" si="28"/>
        <v>6.8949857200085445</v>
      </c>
      <c r="AG123" s="14">
        <f t="shared" si="28"/>
        <v>3.4932694780796321</v>
      </c>
      <c r="AH123" s="14">
        <f t="shared" si="28"/>
        <v>2.9254726983626682</v>
      </c>
      <c r="AL123" s="24">
        <f>'pH Mnova'!EQ139</f>
        <v>10.617544775183104</v>
      </c>
      <c r="AN123" s="14">
        <f t="shared" si="29"/>
        <v>6.8949278539567693</v>
      </c>
      <c r="AO123" s="14">
        <f t="shared" si="29"/>
        <v>3.4935800478244974</v>
      </c>
      <c r="AP123" s="14">
        <f t="shared" si="29"/>
        <v>2.9256321907088272</v>
      </c>
      <c r="AS123" s="24">
        <f>'pH Mnova'!ER139</f>
        <v>10.581486478137583</v>
      </c>
      <c r="AU123" s="14">
        <f t="shared" si="27"/>
        <v>6.8953276037638886</v>
      </c>
      <c r="AV123" s="14">
        <f t="shared" si="27"/>
        <v>3.4970659551297749</v>
      </c>
      <c r="AW123" s="14">
        <f t="shared" si="27"/>
        <v>2.9274148829186069</v>
      </c>
    </row>
    <row r="124" spans="1:49">
      <c r="A124" s="8"/>
      <c r="B124" s="8">
        <f>'pH Mnova'!A139</f>
        <v>119</v>
      </c>
      <c r="C124" s="8">
        <f>'pH Mnova'!B139</f>
        <v>31.0703125</v>
      </c>
      <c r="D124" s="8">
        <f>'pH Mnova'!D139</f>
        <v>10.645744247353626</v>
      </c>
      <c r="E124" s="8"/>
      <c r="F124" s="8">
        <f>'pH Mnova'!AT140</f>
        <v>6.8978899999999994</v>
      </c>
      <c r="G124" s="8">
        <f>'pH Mnova'!AU140</f>
        <v>3.4922500000000003</v>
      </c>
      <c r="H124" s="8">
        <f>'pH Mnova'!AV140</f>
        <v>2.9281800000000002</v>
      </c>
      <c r="K124">
        <f t="shared" si="26"/>
        <v>6.8955694252800468</v>
      </c>
      <c r="L124">
        <f t="shared" si="26"/>
        <v>3.4959154250925355</v>
      </c>
      <c r="M124">
        <f t="shared" si="26"/>
        <v>2.9269534049953951</v>
      </c>
      <c r="AD124" s="24">
        <f>'pH Mnova'!EP140</f>
        <v>10.729639857418398</v>
      </c>
      <c r="AF124" s="14">
        <f t="shared" si="28"/>
        <v>6.8942677593577457</v>
      </c>
      <c r="AG124" s="14">
        <f t="shared" si="28"/>
        <v>3.4904947475438157</v>
      </c>
      <c r="AH124" s="14">
        <f t="shared" si="28"/>
        <v>2.9239302584996261</v>
      </c>
      <c r="AL124" s="24">
        <f>'pH Mnova'!EQ140</f>
        <v>10.619344892252315</v>
      </c>
      <c r="AN124" s="14">
        <f t="shared" si="29"/>
        <v>6.894910896451262</v>
      </c>
      <c r="AO124" s="14">
        <f t="shared" si="29"/>
        <v>3.4935149304717625</v>
      </c>
      <c r="AP124" s="14">
        <f t="shared" si="29"/>
        <v>2.9255959607005462</v>
      </c>
      <c r="AS124" s="24">
        <f>'pH Mnova'!ER140</f>
        <v>10.756461552307991</v>
      </c>
      <c r="AU124" s="14">
        <f t="shared" si="27"/>
        <v>6.8938790044593263</v>
      </c>
      <c r="AV124" s="14">
        <f t="shared" si="27"/>
        <v>3.4916681805887571</v>
      </c>
      <c r="AW124" s="14">
        <f t="shared" si="27"/>
        <v>2.9243977278941888</v>
      </c>
    </row>
    <row r="158" spans="10:10">
      <c r="J158" s="5"/>
    </row>
    <row r="159" spans="10:10">
      <c r="J159" s="5"/>
    </row>
    <row r="201" spans="4:9">
      <c r="G201" s="5"/>
      <c r="H201" s="5"/>
      <c r="I201" s="5"/>
    </row>
    <row r="202" spans="4:9">
      <c r="D202" s="5"/>
      <c r="G202" s="5"/>
      <c r="H202" s="5"/>
      <c r="I202" s="5"/>
    </row>
    <row r="203" spans="4:9">
      <c r="D203" s="5"/>
      <c r="G203" s="5"/>
      <c r="H203" s="5"/>
      <c r="I203" s="5"/>
    </row>
    <row r="204" spans="4:9">
      <c r="D204" s="5"/>
      <c r="G204" s="5"/>
      <c r="H204" s="5"/>
      <c r="I204" s="5"/>
    </row>
    <row r="205" spans="4:9">
      <c r="D205" s="5"/>
      <c r="G205" s="5"/>
      <c r="H205" s="5"/>
      <c r="I205" s="5"/>
    </row>
    <row r="206" spans="4:9">
      <c r="D206" s="5"/>
      <c r="G206" s="5"/>
      <c r="H206" s="5"/>
      <c r="I206" s="5"/>
    </row>
    <row r="207" spans="4:9">
      <c r="D207" s="5"/>
      <c r="G207" s="5"/>
      <c r="H207" s="5"/>
      <c r="I207" s="5"/>
    </row>
    <row r="208" spans="4:9">
      <c r="D208" s="5"/>
      <c r="G208" s="5"/>
      <c r="H208" s="5"/>
      <c r="I208" s="5"/>
    </row>
    <row r="209" spans="4:9">
      <c r="D209" s="5"/>
      <c r="G209" s="5"/>
      <c r="H209" s="5"/>
      <c r="I209" s="5"/>
    </row>
    <row r="210" spans="4:9">
      <c r="D210" s="5"/>
      <c r="G210" s="5"/>
      <c r="H210" s="5"/>
      <c r="I210" s="5"/>
    </row>
    <row r="211" spans="4:9">
      <c r="D211" s="5"/>
      <c r="G211" s="5"/>
      <c r="H211" s="5"/>
      <c r="I211" s="5"/>
    </row>
    <row r="212" spans="4:9">
      <c r="D212" s="5"/>
      <c r="G212" s="5"/>
      <c r="H212" s="5"/>
      <c r="I212" s="5"/>
    </row>
    <row r="213" spans="4:9">
      <c r="D213" s="5"/>
      <c r="G213" s="5"/>
      <c r="H213" s="5"/>
      <c r="I213" s="5"/>
    </row>
    <row r="214" spans="4:9">
      <c r="D214" s="5"/>
      <c r="G214" s="5"/>
      <c r="H214" s="5"/>
      <c r="I214" s="5"/>
    </row>
    <row r="215" spans="4:9">
      <c r="D215" s="5"/>
      <c r="G215" s="5"/>
      <c r="H215" s="5"/>
      <c r="I215" s="5"/>
    </row>
    <row r="216" spans="4:9">
      <c r="D216" s="5"/>
      <c r="G216" s="5"/>
      <c r="H216" s="5"/>
      <c r="I216" s="5"/>
    </row>
    <row r="217" spans="4:9">
      <c r="D217" s="5"/>
      <c r="G217" s="5"/>
      <c r="H217" s="5"/>
      <c r="I217" s="5"/>
    </row>
    <row r="218" spans="4:9">
      <c r="D218" s="5"/>
      <c r="G218" s="5"/>
      <c r="H218" s="5"/>
      <c r="I218" s="5"/>
    </row>
    <row r="219" spans="4:9">
      <c r="D219" s="5"/>
      <c r="G219" s="5"/>
      <c r="H219" s="5"/>
      <c r="I219" s="5"/>
    </row>
    <row r="220" spans="4:9">
      <c r="D220" s="5"/>
      <c r="G220" s="5"/>
      <c r="H220" s="5"/>
      <c r="I220" s="5"/>
    </row>
    <row r="221" spans="4:9">
      <c r="D221" s="5"/>
      <c r="G221" s="5"/>
      <c r="H221" s="5"/>
      <c r="I221" s="5"/>
    </row>
    <row r="222" spans="4:9">
      <c r="D222" s="5"/>
      <c r="G222" s="5"/>
      <c r="H222" s="5"/>
      <c r="I222" s="5"/>
    </row>
    <row r="223" spans="4:9">
      <c r="D223" s="5"/>
      <c r="G223" s="5"/>
      <c r="H223" s="5"/>
      <c r="I223" s="5"/>
    </row>
    <row r="224" spans="4:9">
      <c r="D224" s="5"/>
      <c r="G224" s="5"/>
      <c r="H224" s="5"/>
      <c r="I224" s="5"/>
    </row>
    <row r="225" spans="4:9">
      <c r="D225" s="5"/>
      <c r="G225" s="5"/>
      <c r="H225" s="5"/>
      <c r="I225" s="5"/>
    </row>
    <row r="226" spans="4:9">
      <c r="D226" s="5"/>
      <c r="G226" s="5"/>
      <c r="H226" s="5"/>
      <c r="I226" s="5"/>
    </row>
    <row r="227" spans="4:9">
      <c r="D227" s="5"/>
      <c r="G227" s="5"/>
      <c r="H227" s="5"/>
      <c r="I227" s="5"/>
    </row>
    <row r="228" spans="4:9">
      <c r="D228" s="5"/>
      <c r="G228" s="5"/>
      <c r="H228" s="5"/>
      <c r="I228" s="5"/>
    </row>
    <row r="229" spans="4:9">
      <c r="D229" s="5"/>
      <c r="G229" s="5"/>
      <c r="H229" s="5"/>
      <c r="I229" s="5"/>
    </row>
    <row r="230" spans="4:9">
      <c r="D230" s="5"/>
      <c r="G230" s="5"/>
      <c r="H230" s="5"/>
      <c r="I230" s="5"/>
    </row>
    <row r="231" spans="4:9">
      <c r="D231" s="5"/>
      <c r="G231" s="5"/>
      <c r="H231" s="5"/>
      <c r="I231" s="5"/>
    </row>
    <row r="232" spans="4:9">
      <c r="D232" s="5"/>
      <c r="G232" s="5"/>
      <c r="H232" s="5"/>
      <c r="I232" s="5"/>
    </row>
    <row r="233" spans="4:9">
      <c r="D233" s="5"/>
      <c r="G233" s="5"/>
      <c r="H233" s="5"/>
      <c r="I233" s="5"/>
    </row>
    <row r="234" spans="4:9">
      <c r="D234" s="5"/>
      <c r="G234" s="5"/>
      <c r="H234" s="5"/>
      <c r="I234" s="5"/>
    </row>
    <row r="235" spans="4:9">
      <c r="D235" s="5"/>
      <c r="G235" s="5"/>
      <c r="H235" s="5"/>
      <c r="I235" s="5"/>
    </row>
    <row r="236" spans="4:9">
      <c r="D236" s="5"/>
      <c r="G236" s="5"/>
      <c r="H236" s="5"/>
      <c r="I236" s="5"/>
    </row>
    <row r="237" spans="4:9">
      <c r="D237" s="5"/>
      <c r="G237" s="5"/>
      <c r="H237" s="5"/>
      <c r="I237" s="5"/>
    </row>
    <row r="238" spans="4:9">
      <c r="D238" s="5"/>
      <c r="G238" s="5"/>
      <c r="H238" s="5"/>
      <c r="I238" s="5"/>
    </row>
    <row r="239" spans="4:9">
      <c r="D239" s="5"/>
      <c r="G239" s="5"/>
      <c r="H239" s="5"/>
      <c r="I239" s="5"/>
    </row>
    <row r="240" spans="4:9">
      <c r="D240" s="5"/>
      <c r="G240" s="5"/>
      <c r="H240" s="5"/>
      <c r="I240" s="5"/>
    </row>
    <row r="241" spans="4:9">
      <c r="D241" s="5"/>
      <c r="G241" s="5"/>
      <c r="H241" s="5"/>
      <c r="I241" s="5"/>
    </row>
    <row r="242" spans="4:9">
      <c r="D242" s="5"/>
      <c r="G242" s="5"/>
      <c r="H242" s="5"/>
      <c r="I242" s="5"/>
    </row>
    <row r="243" spans="4:9">
      <c r="D243" s="5"/>
      <c r="G243" s="5"/>
      <c r="H243" s="5"/>
      <c r="I243" s="5"/>
    </row>
    <row r="244" spans="4:9">
      <c r="D244" s="5"/>
      <c r="G244" s="5"/>
      <c r="H244" s="5"/>
      <c r="I244" s="5"/>
    </row>
    <row r="245" spans="4:9">
      <c r="D245" s="5"/>
      <c r="G245" s="5"/>
      <c r="H245" s="5"/>
      <c r="I245" s="5"/>
    </row>
    <row r="246" spans="4:9">
      <c r="D246" s="5"/>
      <c r="G246" s="5"/>
      <c r="H246" s="5"/>
      <c r="I246" s="5"/>
    </row>
    <row r="247" spans="4:9">
      <c r="D247" s="5"/>
      <c r="G247" s="5"/>
      <c r="H247" s="5"/>
      <c r="I247" s="5"/>
    </row>
    <row r="248" spans="4:9">
      <c r="D248" s="5"/>
      <c r="G248" s="5"/>
      <c r="H248" s="5"/>
      <c r="I248" s="5"/>
    </row>
    <row r="249" spans="4:9">
      <c r="D249" s="5"/>
      <c r="G249" s="5"/>
      <c r="H249" s="5"/>
      <c r="I249" s="5"/>
    </row>
    <row r="250" spans="4:9">
      <c r="D250" s="5"/>
      <c r="G250" s="5"/>
      <c r="H250" s="5"/>
      <c r="I250" s="5"/>
    </row>
    <row r="251" spans="4:9">
      <c r="D251" s="5"/>
      <c r="G251" s="5"/>
      <c r="H251" s="5"/>
      <c r="I251" s="5"/>
    </row>
  </sheetData>
  <mergeCells count="1">
    <mergeCell ref="G16:H16"/>
  </mergeCells>
  <pageMargins left="0.7" right="0.7" top="0.75" bottom="0.75" header="0.3" footer="0.3"/>
  <pageSetup paperSize="0" orientation="portrait" horizontalDpi="0" verticalDpi="0" copie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DDBA25D8FEC14A9BF8AC7F309C7EB6" ma:contentTypeVersion="18" ma:contentTypeDescription="Create a new document." ma:contentTypeScope="" ma:versionID="06b7a4292a905a646672ce7a135c0250">
  <xsd:schema xmlns:xsd="http://www.w3.org/2001/XMLSchema" xmlns:xs="http://www.w3.org/2001/XMLSchema" xmlns:p="http://schemas.microsoft.com/office/2006/metadata/properties" xmlns:ns3="1fbbfbf5-7f0f-4837-8863-83bfca3628f6" xmlns:ns4="7ed1c1ac-ecd5-451e-ace0-81dfc50cc05c" targetNamespace="http://schemas.microsoft.com/office/2006/metadata/properties" ma:root="true" ma:fieldsID="38adf74611f1fc9c8f722726eb29e705" ns3:_="" ns4:_="">
    <xsd:import namespace="1fbbfbf5-7f0f-4837-8863-83bfca3628f6"/>
    <xsd:import namespace="7ed1c1ac-ecd5-451e-ace0-81dfc50cc05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bfbf5-7f0f-4837-8863-83bfca3628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d1c1ac-ecd5-451e-ace0-81dfc50cc0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fbbfbf5-7f0f-4837-8863-83bfca3628f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6735C4-9EA1-48F9-AF5F-DE30E27836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bfbf5-7f0f-4837-8863-83bfca3628f6"/>
    <ds:schemaRef ds:uri="7ed1c1ac-ecd5-451e-ace0-81dfc50cc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B1B375-62CD-49DF-8CF3-295F9E027C26}">
  <ds:schemaRefs>
    <ds:schemaRef ds:uri="http://schemas.microsoft.com/office/2006/documentManagement/types"/>
    <ds:schemaRef ds:uri="7ed1c1ac-ecd5-451e-ace0-81dfc50cc05c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fbbfbf5-7f0f-4837-8863-83bfca3628f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B8974C8-E9F9-46FC-A3C1-EC032FCB8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Gradient prediction</vt:lpstr>
      <vt:lpstr>pH</vt:lpstr>
      <vt:lpstr>pKa fitting</vt:lpstr>
      <vt:lpstr>pH Mnova</vt:lpstr>
      <vt:lpstr>pKa fitting Mnova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MW</dc:creator>
  <cp:lastModifiedBy>Matthew Wallace (CPP - Staff)</cp:lastModifiedBy>
  <dcterms:created xsi:type="dcterms:W3CDTF">2023-01-02T14:44:54Z</dcterms:created>
  <dcterms:modified xsi:type="dcterms:W3CDTF">2025-02-14T11:07:10Z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0x010100D1DDBA25D8FEC14A9BF8AC7F309C7EB6</vt:lpwstr>
  </property>
</Properties>
</file>