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Postdoc Takuvik\Bureau Post-doc\Article\"/>
    </mc:Choice>
  </mc:AlternateContent>
  <xr:revisionPtr revIDLastSave="0" documentId="13_ncr:1_{84DA6352-3C66-4F6D-B229-E8B118451527}" xr6:coauthVersionLast="47" xr6:coauthVersionMax="47" xr10:uidLastSave="{00000000-0000-0000-0000-000000000000}"/>
  <bookViews>
    <workbookView xWindow="-41388" yWindow="-7092" windowWidth="41496" windowHeight="16896" xr2:uid="{D5ECCEAE-95BE-4409-8016-E3B6053B2541}"/>
  </bookViews>
  <sheets>
    <sheet name="Sequence 1" sheetId="2" r:id="rId1"/>
    <sheet name="Sequence 2" sheetId="3" r:id="rId2"/>
    <sheet name="Py-GC-MS concentrations" sheetId="19" r:id="rId3"/>
    <sheet name="FTIR" sheetId="12" r:id="rId4"/>
    <sheet name="Uncertainties calculations" sheetId="10" r:id="rId5"/>
  </sheets>
  <definedNames>
    <definedName name="_xlnm._FilterDatabase" localSheetId="3" hidden="1">FTIR!$B$26:$I$26</definedName>
    <definedName name="_xlnm._FilterDatabase" localSheetId="0" hidden="1">'Sequence 1'!$P$4:$R$4</definedName>
    <definedName name="_xlnm._FilterDatabase" localSheetId="1" hidden="1">'Sequence 2'!#REF!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" i="19" l="1"/>
  <c r="F3" i="19"/>
  <c r="AB47" i="12"/>
  <c r="AB46" i="12"/>
  <c r="AB45" i="12"/>
  <c r="AB44" i="12"/>
  <c r="AB43" i="12"/>
  <c r="AB42" i="12"/>
  <c r="AB40" i="12"/>
  <c r="AB39" i="12"/>
  <c r="AB38" i="12"/>
  <c r="AB37" i="12"/>
  <c r="AB36" i="12"/>
  <c r="AB35" i="12"/>
  <c r="AB33" i="12"/>
  <c r="AB32" i="12"/>
  <c r="AB31" i="12"/>
  <c r="AB30" i="12"/>
  <c r="AB29" i="12"/>
  <c r="AB28" i="12"/>
  <c r="AF14" i="10" l="1"/>
  <c r="AA14" i="10"/>
  <c r="V14" i="10"/>
  <c r="AF13" i="10"/>
  <c r="AA13" i="10"/>
  <c r="V13" i="10"/>
  <c r="AF12" i="10"/>
  <c r="AA12" i="10"/>
  <c r="V12" i="10"/>
  <c r="AF11" i="10"/>
  <c r="AF15" i="10" s="1"/>
  <c r="AA11" i="10"/>
  <c r="V11" i="10"/>
  <c r="V15" i="10" s="1"/>
  <c r="G3" i="10"/>
  <c r="F66" i="19"/>
  <c r="L66" i="19" s="1"/>
  <c r="F65" i="19"/>
  <c r="L65" i="19" s="1"/>
  <c r="F64" i="19"/>
  <c r="J64" i="19" s="1"/>
  <c r="F63" i="19"/>
  <c r="L63" i="19" s="1"/>
  <c r="F62" i="19"/>
  <c r="F61" i="19"/>
  <c r="J61" i="19" s="1"/>
  <c r="F60" i="19"/>
  <c r="L60" i="19" s="1"/>
  <c r="F59" i="19"/>
  <c r="L59" i="19" s="1"/>
  <c r="F58" i="19"/>
  <c r="K58" i="19" s="1"/>
  <c r="F57" i="19"/>
  <c r="K57" i="19" s="1"/>
  <c r="F56" i="19"/>
  <c r="K56" i="19" s="1"/>
  <c r="F55" i="19"/>
  <c r="F54" i="19"/>
  <c r="L54" i="19" s="1"/>
  <c r="F53" i="19"/>
  <c r="K53" i="19" s="1"/>
  <c r="F52" i="19"/>
  <c r="J52" i="19" s="1"/>
  <c r="F51" i="19"/>
  <c r="L51" i="19" s="1"/>
  <c r="F50" i="19"/>
  <c r="F49" i="19"/>
  <c r="J49" i="19" s="1"/>
  <c r="F48" i="19"/>
  <c r="L48" i="19" s="1"/>
  <c r="F47" i="19"/>
  <c r="J47" i="19" s="1"/>
  <c r="F46" i="19"/>
  <c r="L46" i="19" s="1"/>
  <c r="F45" i="19"/>
  <c r="K45" i="19" s="1"/>
  <c r="F44" i="19"/>
  <c r="K44" i="19" s="1"/>
  <c r="F43" i="19"/>
  <c r="L43" i="19" s="1"/>
  <c r="F42" i="19"/>
  <c r="L42" i="19" s="1"/>
  <c r="F41" i="19"/>
  <c r="J41" i="19" s="1"/>
  <c r="F40" i="19"/>
  <c r="K40" i="19" s="1"/>
  <c r="F39" i="19"/>
  <c r="L39" i="19" s="1"/>
  <c r="F38" i="19"/>
  <c r="L38" i="19" s="1"/>
  <c r="F37" i="19"/>
  <c r="F36" i="19"/>
  <c r="L36" i="19" s="1"/>
  <c r="F35" i="19"/>
  <c r="J35" i="19" s="1"/>
  <c r="F34" i="19"/>
  <c r="J34" i="19" s="1"/>
  <c r="F33" i="19"/>
  <c r="F32" i="19"/>
  <c r="L32" i="19" s="1"/>
  <c r="F31" i="19"/>
  <c r="J31" i="19" s="1"/>
  <c r="F30" i="19"/>
  <c r="J30" i="19" s="1"/>
  <c r="F29" i="19"/>
  <c r="J29" i="19" s="1"/>
  <c r="F28" i="19"/>
  <c r="L28" i="19" s="1"/>
  <c r="F27" i="19"/>
  <c r="F26" i="19"/>
  <c r="J26" i="19" s="1"/>
  <c r="F25" i="19"/>
  <c r="F24" i="19"/>
  <c r="L24" i="19" s="1"/>
  <c r="F23" i="19"/>
  <c r="J23" i="19" s="1"/>
  <c r="F22" i="19"/>
  <c r="J22" i="19" s="1"/>
  <c r="F21" i="19"/>
  <c r="J21" i="19" s="1"/>
  <c r="F20" i="19"/>
  <c r="L20" i="19" s="1"/>
  <c r="F19" i="19"/>
  <c r="L19" i="19" s="1"/>
  <c r="F18" i="19"/>
  <c r="F17" i="19"/>
  <c r="F16" i="19"/>
  <c r="L16" i="19" s="1"/>
  <c r="F15" i="19"/>
  <c r="J15" i="19" s="1"/>
  <c r="F14" i="19"/>
  <c r="L14" i="19" s="1"/>
  <c r="F13" i="19"/>
  <c r="K13" i="19" s="1"/>
  <c r="F12" i="19"/>
  <c r="J12" i="19" s="1"/>
  <c r="F11" i="19"/>
  <c r="L11" i="19" s="1"/>
  <c r="F10" i="19"/>
  <c r="J10" i="19" s="1"/>
  <c r="F9" i="19"/>
  <c r="F8" i="19"/>
  <c r="L8" i="19" s="1"/>
  <c r="F7" i="19"/>
  <c r="L7" i="19" s="1"/>
  <c r="F6" i="19"/>
  <c r="J6" i="19" s="1"/>
  <c r="F5" i="19"/>
  <c r="F4" i="19"/>
  <c r="L3" i="19"/>
  <c r="E20" i="12"/>
  <c r="F20" i="12"/>
  <c r="H20" i="12"/>
  <c r="I20" i="12"/>
  <c r="J20" i="12"/>
  <c r="K20" i="12"/>
  <c r="L20" i="12"/>
  <c r="M20" i="12"/>
  <c r="N20" i="12"/>
  <c r="O20" i="12"/>
  <c r="P20" i="12"/>
  <c r="Q20" i="12"/>
  <c r="R20" i="12"/>
  <c r="D20" i="12"/>
  <c r="G19" i="12"/>
  <c r="G6" i="12"/>
  <c r="G7" i="12"/>
  <c r="G8" i="12"/>
  <c r="G9" i="12"/>
  <c r="G10" i="12"/>
  <c r="G11" i="12"/>
  <c r="G12" i="12"/>
  <c r="G13" i="12"/>
  <c r="G14" i="12"/>
  <c r="G15" i="12"/>
  <c r="G16" i="12"/>
  <c r="G17" i="12"/>
  <c r="G18" i="12"/>
  <c r="G5" i="12"/>
  <c r="G4" i="12"/>
  <c r="AA15" i="10" l="1"/>
  <c r="G20" i="12"/>
  <c r="L31" i="19"/>
  <c r="J66" i="19"/>
  <c r="K66" i="19"/>
  <c r="J42" i="19"/>
  <c r="K15" i="19"/>
  <c r="K42" i="19"/>
  <c r="L15" i="19"/>
  <c r="L58" i="19"/>
  <c r="K10" i="19"/>
  <c r="L10" i="19"/>
  <c r="K26" i="19"/>
  <c r="L53" i="19"/>
  <c r="J11" i="19"/>
  <c r="K11" i="19"/>
  <c r="K38" i="19"/>
  <c r="J46" i="19"/>
  <c r="J54" i="19"/>
  <c r="J20" i="19"/>
  <c r="K46" i="19"/>
  <c r="K54" i="19"/>
  <c r="K6" i="19"/>
  <c r="K20" i="19"/>
  <c r="L6" i="19"/>
  <c r="K31" i="19"/>
  <c r="K22" i="19"/>
  <c r="J43" i="19"/>
  <c r="L22" i="19"/>
  <c r="J28" i="19"/>
  <c r="J39" i="19"/>
  <c r="K43" i="19"/>
  <c r="K28" i="19"/>
  <c r="K39" i="19"/>
  <c r="K7" i="19"/>
  <c r="J63" i="19"/>
  <c r="K29" i="19"/>
  <c r="L44" i="19"/>
  <c r="K63" i="19"/>
  <c r="K3" i="19"/>
  <c r="J19" i="19"/>
  <c r="L29" i="19"/>
  <c r="L40" i="19"/>
  <c r="J51" i="19"/>
  <c r="J14" i="19"/>
  <c r="K19" i="19"/>
  <c r="J36" i="19"/>
  <c r="L45" i="19"/>
  <c r="K51" i="19"/>
  <c r="K14" i="19"/>
  <c r="K30" i="19"/>
  <c r="K36" i="19"/>
  <c r="J58" i="19"/>
  <c r="L47" i="19"/>
  <c r="J7" i="19"/>
  <c r="K23" i="19"/>
  <c r="L23" i="19"/>
  <c r="L30" i="19"/>
  <c r="L26" i="19"/>
  <c r="J38" i="19"/>
  <c r="K5" i="19"/>
  <c r="L5" i="19"/>
  <c r="J5" i="19"/>
  <c r="K32" i="19"/>
  <c r="K52" i="19"/>
  <c r="L52" i="19"/>
  <c r="J8" i="19"/>
  <c r="K8" i="19"/>
  <c r="J13" i="19"/>
  <c r="J16" i="19"/>
  <c r="K34" i="19"/>
  <c r="K61" i="19"/>
  <c r="L13" i="19"/>
  <c r="K16" i="19"/>
  <c r="L25" i="19"/>
  <c r="K25" i="19"/>
  <c r="J25" i="19"/>
  <c r="L34" i="19"/>
  <c r="L37" i="19"/>
  <c r="K37" i="19"/>
  <c r="L61" i="19"/>
  <c r="J37" i="19"/>
  <c r="L4" i="19"/>
  <c r="K4" i="19"/>
  <c r="J4" i="19"/>
  <c r="L35" i="19"/>
  <c r="K35" i="19"/>
  <c r="K21" i="19"/>
  <c r="J32" i="19"/>
  <c r="K64" i="19"/>
  <c r="L21" i="19"/>
  <c r="L64" i="19"/>
  <c r="L57" i="19"/>
  <c r="J57" i="19"/>
  <c r="L62" i="19"/>
  <c r="K62" i="19"/>
  <c r="J62" i="19"/>
  <c r="J18" i="19"/>
  <c r="L18" i="19"/>
  <c r="K18" i="19"/>
  <c r="L41" i="19"/>
  <c r="K41" i="19"/>
  <c r="L27" i="19"/>
  <c r="K27" i="19"/>
  <c r="J27" i="19"/>
  <c r="L17" i="19"/>
  <c r="K17" i="19"/>
  <c r="J17" i="19"/>
  <c r="L50" i="19"/>
  <c r="K50" i="19"/>
  <c r="J50" i="19"/>
  <c r="L12" i="19"/>
  <c r="K12" i="19"/>
  <c r="K47" i="19"/>
  <c r="L55" i="19"/>
  <c r="K55" i="19"/>
  <c r="J55" i="19"/>
  <c r="L9" i="19"/>
  <c r="K9" i="19"/>
  <c r="J9" i="19"/>
  <c r="K49" i="19"/>
  <c r="J59" i="19"/>
  <c r="J24" i="19"/>
  <c r="L49" i="19"/>
  <c r="J56" i="19"/>
  <c r="K59" i="19"/>
  <c r="J65" i="19"/>
  <c r="K24" i="19"/>
  <c r="L33" i="19"/>
  <c r="K33" i="19"/>
  <c r="J33" i="19"/>
  <c r="J40" i="19"/>
  <c r="J44" i="19"/>
  <c r="L56" i="19"/>
  <c r="K65" i="19"/>
  <c r="J48" i="19"/>
  <c r="J60" i="19"/>
  <c r="J45" i="19"/>
  <c r="K48" i="19"/>
  <c r="J53" i="19"/>
  <c r="K60" i="19"/>
  <c r="I28" i="12" l="1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27" i="12"/>
  <c r="U5" i="2" l="1"/>
  <c r="U6" i="2"/>
  <c r="G13" i="10" l="1"/>
  <c r="G19" i="10"/>
  <c r="G64" i="10"/>
  <c r="N5" i="2"/>
  <c r="N6" i="2"/>
  <c r="U6" i="3"/>
  <c r="U5" i="3"/>
  <c r="N6" i="3"/>
  <c r="N5" i="3"/>
  <c r="G6" i="3"/>
  <c r="G5" i="3"/>
  <c r="G29" i="10" l="1"/>
  <c r="G56" i="10"/>
  <c r="G47" i="10"/>
  <c r="G44" i="10"/>
  <c r="G8" i="10"/>
  <c r="G6" i="10"/>
  <c r="G43" i="10"/>
  <c r="G12" i="10"/>
  <c r="G55" i="10"/>
  <c r="G49" i="10"/>
  <c r="G21" i="10"/>
  <c r="G25" i="10"/>
  <c r="G59" i="10"/>
  <c r="G24" i="10"/>
  <c r="G34" i="10"/>
  <c r="G40" i="10"/>
  <c r="G52" i="10"/>
  <c r="G60" i="10"/>
  <c r="G28" i="10"/>
  <c r="G9" i="10"/>
  <c r="G5" i="10"/>
  <c r="G26" i="10"/>
  <c r="G62" i="10"/>
  <c r="G41" i="10"/>
  <c r="G36" i="10"/>
  <c r="G15" i="10"/>
  <c r="G14" i="10"/>
  <c r="G37" i="10"/>
  <c r="G45" i="10"/>
  <c r="G18" i="10"/>
  <c r="G54" i="10"/>
  <c r="G16" i="10"/>
  <c r="G31" i="10"/>
  <c r="G42" i="10"/>
  <c r="G11" i="10"/>
  <c r="G35" i="10"/>
  <c r="G57" i="10"/>
  <c r="G22" i="10"/>
  <c r="G33" i="10"/>
  <c r="G66" i="10"/>
  <c r="G20" i="10"/>
  <c r="G48" i="10"/>
  <c r="G4" i="10"/>
  <c r="G39" i="10"/>
  <c r="G27" i="10"/>
  <c r="G10" i="10"/>
  <c r="G65" i="10"/>
  <c r="G38" i="10"/>
  <c r="G63" i="10"/>
  <c r="G61" i="10"/>
  <c r="G30" i="10"/>
  <c r="G17" i="10"/>
  <c r="G7" i="10"/>
  <c r="G23" i="10"/>
  <c r="G32" i="10"/>
  <c r="G51" i="10"/>
  <c r="G58" i="10"/>
  <c r="G46" i="10"/>
  <c r="G50" i="10"/>
  <c r="G53" i="10"/>
  <c r="G6" i="2"/>
  <c r="G5" i="2"/>
  <c r="H64" i="10" l="1"/>
  <c r="H54" i="10"/>
  <c r="I54" i="10" s="1"/>
  <c r="H46" i="10"/>
  <c r="H3" i="10"/>
  <c r="I3" i="10" s="1"/>
  <c r="J9" i="10"/>
  <c r="K9" i="10" s="1"/>
  <c r="J3" i="10"/>
  <c r="K3" i="10" s="1"/>
  <c r="H27" i="10"/>
  <c r="J6" i="10"/>
  <c r="K6" i="10" s="1"/>
  <c r="H40" i="10"/>
  <c r="H34" i="10"/>
  <c r="H49" i="10"/>
  <c r="I49" i="10" s="1"/>
  <c r="H23" i="10"/>
  <c r="H9" i="10"/>
  <c r="J30" i="10"/>
  <c r="K30" i="10" s="1"/>
  <c r="H30" i="10"/>
  <c r="H6" i="10"/>
  <c r="J34" i="10"/>
  <c r="K34" i="10" s="1"/>
  <c r="H12" i="10"/>
  <c r="I12" i="10" s="1"/>
  <c r="H20" i="10"/>
  <c r="H37" i="10"/>
  <c r="H43" i="10"/>
  <c r="J20" i="10"/>
  <c r="K20" i="10" s="1"/>
  <c r="J43" i="10"/>
  <c r="K43" i="10" s="1"/>
  <c r="J40" i="10"/>
  <c r="K40" i="10" s="1"/>
  <c r="J12" i="10"/>
  <c r="K12" i="10" s="1"/>
  <c r="J49" i="10"/>
  <c r="K49" i="10" s="1"/>
  <c r="J27" i="10"/>
  <c r="K27" i="10" s="1"/>
  <c r="J23" i="10"/>
  <c r="K23" i="10" s="1"/>
  <c r="J54" i="10"/>
  <c r="K54" i="10" s="1"/>
  <c r="J64" i="10"/>
  <c r="K64" i="10" s="1"/>
  <c r="J37" i="10"/>
  <c r="K37" i="10" s="1"/>
  <c r="J46" i="10"/>
  <c r="K46" i="10" s="1"/>
  <c r="L3" i="10" l="1"/>
  <c r="I6" i="10"/>
  <c r="I27" i="10"/>
  <c r="I34" i="10"/>
  <c r="I20" i="10"/>
  <c r="L37" i="10" l="1"/>
  <c r="M37" i="10" s="1"/>
  <c r="M3" i="10"/>
  <c r="L12" i="10"/>
  <c r="M12" i="10" s="1"/>
  <c r="L40" i="10"/>
  <c r="M40" i="10" s="1"/>
  <c r="L54" i="10"/>
  <c r="M54" i="10" s="1"/>
  <c r="L64" i="10"/>
  <c r="M64" i="10" s="1"/>
  <c r="L20" i="10"/>
  <c r="M20" i="10" s="1"/>
  <c r="L23" i="10"/>
  <c r="M23" i="10" s="1"/>
  <c r="L30" i="10"/>
  <c r="M30" i="10" s="1"/>
  <c r="L34" i="10"/>
  <c r="M34" i="10" s="1"/>
  <c r="L43" i="10"/>
  <c r="M43" i="10" s="1"/>
  <c r="L27" i="10"/>
  <c r="M27" i="10" s="1"/>
  <c r="L6" i="10"/>
  <c r="M6" i="10" s="1"/>
  <c r="L46" i="10"/>
  <c r="M46" i="10" s="1"/>
  <c r="L9" i="10"/>
  <c r="M9" i="10" s="1"/>
  <c r="L49" i="10"/>
  <c r="M49" i="10" s="1"/>
  <c r="S19" i="12" l="1"/>
  <c r="S18" i="12"/>
  <c r="S17" i="12"/>
  <c r="S16" i="12"/>
  <c r="S15" i="12"/>
  <c r="S14" i="12"/>
  <c r="S13" i="12"/>
  <c r="S12" i="12"/>
  <c r="S11" i="12"/>
  <c r="S10" i="12"/>
  <c r="S9" i="12"/>
  <c r="S8" i="12"/>
  <c r="S7" i="12"/>
  <c r="S6" i="12"/>
  <c r="S5" i="12"/>
  <c r="S4" i="12"/>
  <c r="S20" i="12" s="1"/>
</calcChain>
</file>

<file path=xl/sharedStrings.xml><?xml version="1.0" encoding="utf-8"?>
<sst xmlns="http://schemas.openxmlformats.org/spreadsheetml/2006/main" count="512" uniqueCount="153">
  <si>
    <t>a</t>
  </si>
  <si>
    <t>b</t>
  </si>
  <si>
    <t>PE</t>
  </si>
  <si>
    <t>PP</t>
  </si>
  <si>
    <t>PS</t>
  </si>
  <si>
    <t>S1</t>
  </si>
  <si>
    <t>S2</t>
  </si>
  <si>
    <t>Sequence</t>
  </si>
  <si>
    <t>Sample ID</t>
  </si>
  <si>
    <t>Sub-sample ID</t>
  </si>
  <si>
    <t>Mass PP (μg)</t>
  </si>
  <si>
    <t>Mass PS (μg)</t>
  </si>
  <si>
    <t>% Injected</t>
  </si>
  <si>
    <t>Sample mass (g)</t>
  </si>
  <si>
    <t>PE (µg/g)</t>
  </si>
  <si>
    <t>PP (µg/g)</t>
  </si>
  <si>
    <t>PS (µg/g)</t>
  </si>
  <si>
    <t>PE (μg/g)</t>
  </si>
  <si>
    <t>PP (μg/g)</t>
  </si>
  <si>
    <t>PS (μg/g)</t>
  </si>
  <si>
    <t>TOTAL</t>
  </si>
  <si>
    <t>SIZE CLASS</t>
  </si>
  <si>
    <t>POLYMER TYPE</t>
  </si>
  <si>
    <t>FTIR ITEMS</t>
  </si>
  <si>
    <t>FTIR MASS ESTIMATION</t>
  </si>
  <si>
    <t>Py-GC/MS MASS MEASUREMENTS</t>
  </si>
  <si>
    <t>PE (items/g)</t>
  </si>
  <si>
    <t>PP (items/g)</t>
  </si>
  <si>
    <t>PS (items/g)</t>
  </si>
  <si>
    <t>Mass extrapolation (mg)</t>
  </si>
  <si>
    <t>PU</t>
  </si>
  <si>
    <t>PVC</t>
  </si>
  <si>
    <t>PET</t>
  </si>
  <si>
    <t>Others</t>
  </si>
  <si>
    <t>ABS</t>
  </si>
  <si>
    <t>Acrylic</t>
  </si>
  <si>
    <t>Alkyd</t>
  </si>
  <si>
    <t>Cellulose acetate</t>
  </si>
  <si>
    <t>PA</t>
  </si>
  <si>
    <t>Acrylic fibre</t>
  </si>
  <si>
    <t>PVAC</t>
  </si>
  <si>
    <t>Vinyl copolymer</t>
  </si>
  <si>
    <t>Total</t>
  </si>
  <si>
    <t>[25-50]</t>
  </si>
  <si>
    <t>[51-100]</t>
  </si>
  <si>
    <t>[101-150]</t>
  </si>
  <si>
    <t>[151-300]</t>
  </si>
  <si>
    <t>[301-500]</t>
  </si>
  <si>
    <t>[501-5000]</t>
  </si>
  <si>
    <t>YCE</t>
  </si>
  <si>
    <t>SSM-01</t>
  </si>
  <si>
    <t>SSM-02</t>
  </si>
  <si>
    <t>EAR</t>
  </si>
  <si>
    <t>SPT-01</t>
  </si>
  <si>
    <t>SPT-02</t>
  </si>
  <si>
    <t>SMO-01</t>
  </si>
  <si>
    <t>SMO-02</t>
  </si>
  <si>
    <t>STE-01</t>
  </si>
  <si>
    <t>STE-02</t>
  </si>
  <si>
    <t>STE-03</t>
  </si>
  <si>
    <t>STE-04</t>
  </si>
  <si>
    <t>STE-05</t>
  </si>
  <si>
    <t>SBG</t>
  </si>
  <si>
    <t>STS-01</t>
  </si>
  <si>
    <t>STS-02</t>
  </si>
  <si>
    <t>YCE-R1</t>
  </si>
  <si>
    <t>YCE-R2</t>
  </si>
  <si>
    <t>YCE-R3</t>
  </si>
  <si>
    <t>SSM-01-R1</t>
  </si>
  <si>
    <t>SSM-01-R2</t>
  </si>
  <si>
    <t>SSM-01-R3</t>
  </si>
  <si>
    <t>SSM-02-R1</t>
  </si>
  <si>
    <t>SSM-02-R2</t>
  </si>
  <si>
    <t>SSM-02-R3</t>
  </si>
  <si>
    <t>EAR-R1</t>
  </si>
  <si>
    <t>EAR-R2</t>
  </si>
  <si>
    <t>EAR-R3</t>
  </si>
  <si>
    <t>EAR-R4</t>
  </si>
  <si>
    <t>EAR-R5</t>
  </si>
  <si>
    <t>EAR-R6</t>
  </si>
  <si>
    <t>EAR-R7</t>
  </si>
  <si>
    <t>EAR-R8</t>
  </si>
  <si>
    <t>SPT-01-R1</t>
  </si>
  <si>
    <t>SPT-02-R2</t>
  </si>
  <si>
    <t>SMO-01-R1</t>
  </si>
  <si>
    <t>SMO-02-R2</t>
  </si>
  <si>
    <t>STE-01-R1</t>
  </si>
  <si>
    <t>SPT-01-R2</t>
  </si>
  <si>
    <t>SPT-01-R3</t>
  </si>
  <si>
    <t>SPT-02-R1</t>
  </si>
  <si>
    <t>SMO-02-R4</t>
  </si>
  <si>
    <t>SPT-02-R3</t>
  </si>
  <si>
    <t>SPT-02-R4</t>
  </si>
  <si>
    <t>SMO-01-R2</t>
  </si>
  <si>
    <t>SMO-01-R3</t>
  </si>
  <si>
    <t>SMO-02-R1</t>
  </si>
  <si>
    <t>STE-03-R3</t>
  </si>
  <si>
    <t>STE-04-R3</t>
  </si>
  <si>
    <t>SMO-02-R3</t>
  </si>
  <si>
    <t>SBG-R2</t>
  </si>
  <si>
    <t>STE-01-R2</t>
  </si>
  <si>
    <t>STE-01-R3</t>
  </si>
  <si>
    <t>STE-02-R1</t>
  </si>
  <si>
    <t>STE-02-R2</t>
  </si>
  <si>
    <t>STE-02-R3</t>
  </si>
  <si>
    <t>SBG-R1</t>
  </si>
  <si>
    <t>STS-01-R1</t>
  </si>
  <si>
    <t>STE-03-R1</t>
  </si>
  <si>
    <t>STE-04-R1</t>
  </si>
  <si>
    <t>STE-05-R1</t>
  </si>
  <si>
    <t>STE-03-R2</t>
  </si>
  <si>
    <t>STE-04-R2</t>
  </si>
  <si>
    <t>STE-05-R2</t>
  </si>
  <si>
    <t>STE-05-R3</t>
  </si>
  <si>
    <t>STS-02-R2</t>
  </si>
  <si>
    <t>SBG-R3</t>
  </si>
  <si>
    <t>SBG-R4</t>
  </si>
  <si>
    <t>SBG-R5</t>
  </si>
  <si>
    <t>STS-01-R2</t>
  </si>
  <si>
    <t>STS-01-R3</t>
  </si>
  <si>
    <t>STS-01-R4</t>
  </si>
  <si>
    <t>STS-01-R5</t>
  </si>
  <si>
    <t>STS-01-R6</t>
  </si>
  <si>
    <t>STS-01-R7</t>
  </si>
  <si>
    <t>STS-01-R8</t>
  </si>
  <si>
    <t>STS-01-R9</t>
  </si>
  <si>
    <t>STS-01-R10</t>
  </si>
  <si>
    <t>STS-02-R1</t>
  </si>
  <si>
    <t>STS-02-R3</t>
  </si>
  <si>
    <t>U-aliquote</t>
  </si>
  <si>
    <t>STE</t>
  </si>
  <si>
    <r>
      <t>Mass PE (</t>
    </r>
    <r>
      <rPr>
        <b/>
        <sz val="11"/>
        <rFont val="Aptos Narrow"/>
      </rPr>
      <t>μg)</t>
    </r>
  </si>
  <si>
    <t>PE Weighed mass (μg)</t>
  </si>
  <si>
    <t>PP Weighed mass (μg)</t>
  </si>
  <si>
    <t>PS Weighed mass (μg)</t>
  </si>
  <si>
    <t>Ratio C19 alkene/PS-d5</t>
  </si>
  <si>
    <t>Ratio DM-C7/PS-d5</t>
  </si>
  <si>
    <t>Ratio Styrene dimer/PS-d5</t>
  </si>
  <si>
    <t>Outlier</t>
  </si>
  <si>
    <t>Sub-sample mass (g)</t>
  </si>
  <si>
    <t>Sum PE+PP+PS concentration (µg/g)</t>
  </si>
  <si>
    <t>Absolute U</t>
  </si>
  <si>
    <t>Relative U</t>
  </si>
  <si>
    <t>U Total</t>
  </si>
  <si>
    <t>U Total (%)</t>
  </si>
  <si>
    <t>Py-Aliquote ID</t>
  </si>
  <si>
    <t>Nb of Aliquotes</t>
  </si>
  <si>
    <t>Mean concentrations Py-Aliquote (µg/g)</t>
  </si>
  <si>
    <t>Mean Sub-samples (µg/g)</t>
  </si>
  <si>
    <t>Standard deviation Py-aliquote (µg/g)</t>
  </si>
  <si>
    <t>U-Sub-sample STE 02 to 05</t>
  </si>
  <si>
    <t>POLYMER SIZE</t>
  </si>
  <si>
    <t>CONCENTRATIONS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</si>
</sst>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theme="1"/>
      <name val="Aptos Narrow"/>
      <scheme val="minor"/>
    </font>
    <font>
      <b/>
      <sz val="11"/>
      <name val="Aptos Narrow"/>
      <scheme val="minor"/>
    </font>
    <font>
      <b/>
      <sz val="11"/>
      <name val="Aptos Narrow"/>
    </font>
    <font>
      <sz val="11"/>
      <color theme="1"/>
      <name val="Aptos Narrow"/>
      <scheme val="minor"/>
    </font>
    <font>
      <sz val="11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2">
    <xf numFmtId="0" fontId="0" fillId="0" borderId="0" xfId="0"/>
    <xf numFmtId="2" fontId="0" fillId="0" borderId="0" xfId="0" applyNumberFormat="1"/>
    <xf numFmtId="164" fontId="0" fillId="0" borderId="0" xfId="0" applyNumberFormat="1"/>
    <xf numFmtId="2" fontId="2" fillId="0" borderId="0" xfId="0" applyNumberFormat="1" applyFont="1"/>
    <xf numFmtId="164" fontId="2" fillId="0" borderId="0" xfId="0" applyNumberFormat="1" applyFont="1"/>
    <xf numFmtId="0" fontId="3" fillId="0" borderId="0" xfId="0" applyFont="1"/>
    <xf numFmtId="0" fontId="5" fillId="0" borderId="0" xfId="0" applyFont="1"/>
    <xf numFmtId="0" fontId="0" fillId="0" borderId="1" xfId="0" applyBorder="1"/>
    <xf numFmtId="0" fontId="0" fillId="0" borderId="9" xfId="0" applyBorder="1"/>
    <xf numFmtId="0" fontId="0" fillId="0" borderId="8" xfId="0" applyBorder="1"/>
    <xf numFmtId="0" fontId="0" fillId="0" borderId="14" xfId="0" applyBorder="1"/>
    <xf numFmtId="0" fontId="0" fillId="0" borderId="7" xfId="0" applyBorder="1"/>
    <xf numFmtId="0" fontId="3" fillId="0" borderId="12" xfId="0" applyFont="1" applyBorder="1"/>
    <xf numFmtId="0" fontId="0" fillId="0" borderId="15" xfId="0" applyBorder="1"/>
    <xf numFmtId="0" fontId="0" fillId="0" borderId="2" xfId="0" applyBorder="1"/>
    <xf numFmtId="0" fontId="0" fillId="0" borderId="11" xfId="0" applyBorder="1"/>
    <xf numFmtId="0" fontId="3" fillId="0" borderId="2" xfId="0" applyFont="1" applyBorder="1"/>
    <xf numFmtId="0" fontId="3" fillId="0" borderId="11" xfId="0" applyFont="1" applyBorder="1"/>
    <xf numFmtId="0" fontId="3" fillId="0" borderId="15" xfId="0" applyFont="1" applyBorder="1"/>
    <xf numFmtId="0" fontId="0" fillId="0" borderId="12" xfId="0" applyBorder="1"/>
    <xf numFmtId="0" fontId="0" fillId="0" borderId="2" xfId="0" applyBorder="1" applyAlignment="1">
      <alignment horizontal="center"/>
    </xf>
    <xf numFmtId="0" fontId="0" fillId="0" borderId="11" xfId="0" applyBorder="1" applyAlignment="1">
      <alignment horizontal="center"/>
    </xf>
    <xf numFmtId="0" fontId="10" fillId="0" borderId="0" xfId="0" applyFont="1"/>
    <xf numFmtId="0" fontId="3" fillId="0" borderId="0" xfId="0" applyFont="1" applyBorder="1"/>
    <xf numFmtId="164" fontId="11" fillId="2" borderId="0" xfId="0" applyNumberFormat="1" applyFont="1" applyFill="1" applyBorder="1" applyAlignment="1">
      <alignment horizontal="center" vertical="center"/>
    </xf>
    <xf numFmtId="164" fontId="10" fillId="2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/>
    <xf numFmtId="164" fontId="11" fillId="0" borderId="0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164" fontId="10" fillId="0" borderId="0" xfId="0" applyNumberFormat="1" applyFont="1" applyFill="1" applyBorder="1" applyAlignment="1">
      <alignment horizontal="center" vertical="center"/>
    </xf>
    <xf numFmtId="0" fontId="10" fillId="0" borderId="15" xfId="0" applyFont="1" applyFill="1" applyBorder="1"/>
    <xf numFmtId="164" fontId="6" fillId="0" borderId="5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164" fontId="3" fillId="0" borderId="5" xfId="0" applyNumberFormat="1" applyFont="1" applyFill="1" applyBorder="1" applyAlignment="1">
      <alignment horizontal="center" vertical="center"/>
    </xf>
    <xf numFmtId="164" fontId="3" fillId="0" borderId="4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164" fontId="6" fillId="0" borderId="8" xfId="0" applyNumberFormat="1" applyFont="1" applyFill="1" applyBorder="1" applyAlignment="1">
      <alignment horizontal="center" vertical="center"/>
    </xf>
    <xf numFmtId="164" fontId="11" fillId="0" borderId="5" xfId="0" applyNumberFormat="1" applyFont="1" applyFill="1" applyBorder="1" applyAlignment="1">
      <alignment horizontal="center" vertical="center"/>
    </xf>
    <xf numFmtId="164" fontId="11" fillId="0" borderId="9" xfId="0" applyNumberFormat="1" applyFont="1" applyFill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center" vertical="center"/>
    </xf>
    <xf numFmtId="164" fontId="10" fillId="0" borderId="9" xfId="0" applyNumberFormat="1" applyFont="1" applyFill="1" applyBorder="1" applyAlignment="1">
      <alignment horizontal="center" vertical="center"/>
    </xf>
    <xf numFmtId="164" fontId="10" fillId="0" borderId="4" xfId="0" applyNumberFormat="1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/>
    </xf>
    <xf numFmtId="164" fontId="10" fillId="0" borderId="8" xfId="0" applyNumberFormat="1" applyFont="1" applyFill="1" applyBorder="1" applyAlignment="1">
      <alignment horizontal="center" vertical="center"/>
    </xf>
    <xf numFmtId="164" fontId="11" fillId="0" borderId="14" xfId="1" applyNumberFormat="1" applyFont="1" applyFill="1" applyBorder="1" applyAlignment="1">
      <alignment horizontal="center" vertical="center"/>
    </xf>
    <xf numFmtId="164" fontId="10" fillId="0" borderId="14" xfId="1" applyNumberFormat="1" applyFont="1" applyFill="1" applyBorder="1" applyAlignment="1">
      <alignment horizontal="center" vertical="center"/>
    </xf>
    <xf numFmtId="164" fontId="10" fillId="0" borderId="7" xfId="1" applyNumberFormat="1" applyFont="1" applyFill="1" applyBorder="1" applyAlignment="1">
      <alignment horizontal="center" vertical="center"/>
    </xf>
    <xf numFmtId="9" fontId="11" fillId="0" borderId="14" xfId="1" applyFont="1" applyFill="1" applyBorder="1" applyAlignment="1">
      <alignment horizontal="center" vertical="center"/>
    </xf>
    <xf numFmtId="9" fontId="10" fillId="0" borderId="14" xfId="1" applyFont="1" applyFill="1" applyBorder="1" applyAlignment="1">
      <alignment horizontal="center" vertical="center"/>
    </xf>
    <xf numFmtId="9" fontId="10" fillId="0" borderId="7" xfId="1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14" xfId="0" applyFont="1" applyFill="1" applyBorder="1"/>
    <xf numFmtId="0" fontId="10" fillId="0" borderId="7" xfId="0" applyFont="1" applyFill="1" applyBorder="1"/>
    <xf numFmtId="0" fontId="11" fillId="0" borderId="7" xfId="0" applyFont="1" applyFill="1" applyBorder="1" applyAlignment="1">
      <alignment horizontal="center" vertical="center"/>
    </xf>
    <xf numFmtId="0" fontId="0" fillId="0" borderId="0" xfId="0" applyBorder="1"/>
    <xf numFmtId="0" fontId="5" fillId="0" borderId="0" xfId="0" applyFont="1" applyBorder="1"/>
    <xf numFmtId="164" fontId="0" fillId="0" borderId="0" xfId="0" applyNumberFormat="1" applyBorder="1"/>
    <xf numFmtId="2" fontId="5" fillId="0" borderId="12" xfId="0" applyNumberFormat="1" applyFont="1" applyBorder="1"/>
    <xf numFmtId="164" fontId="5" fillId="0" borderId="12" xfId="0" applyNumberFormat="1" applyFont="1" applyBorder="1"/>
    <xf numFmtId="0" fontId="5" fillId="0" borderId="12" xfId="0" applyFont="1" applyBorder="1"/>
    <xf numFmtId="2" fontId="2" fillId="0" borderId="12" xfId="0" applyNumberFormat="1" applyFont="1" applyBorder="1"/>
    <xf numFmtId="164" fontId="2" fillId="0" borderId="12" xfId="0" applyNumberFormat="1" applyFont="1" applyBorder="1"/>
    <xf numFmtId="2" fontId="0" fillId="0" borderId="12" xfId="0" applyNumberFormat="1" applyBorder="1"/>
    <xf numFmtId="164" fontId="0" fillId="0" borderId="12" xfId="0" applyNumberFormat="1" applyBorder="1"/>
    <xf numFmtId="9" fontId="0" fillId="0" borderId="0" xfId="0" applyNumberFormat="1" applyBorder="1"/>
    <xf numFmtId="0" fontId="0" fillId="0" borderId="0" xfId="0" applyFill="1" applyBorder="1"/>
    <xf numFmtId="164" fontId="0" fillId="0" borderId="0" xfId="0" applyNumberFormat="1" applyFill="1" applyBorder="1"/>
    <xf numFmtId="164" fontId="10" fillId="0" borderId="0" xfId="0" applyNumberFormat="1" applyFont="1" applyFill="1" applyBorder="1"/>
    <xf numFmtId="2" fontId="10" fillId="0" borderId="0" xfId="0" applyNumberFormat="1" applyFont="1" applyFill="1" applyBorder="1"/>
    <xf numFmtId="0" fontId="10" fillId="0" borderId="5" xfId="0" applyFont="1" applyFill="1" applyBorder="1"/>
    <xf numFmtId="9" fontId="10" fillId="0" borderId="9" xfId="1" applyFont="1" applyFill="1" applyBorder="1"/>
    <xf numFmtId="0" fontId="10" fillId="0" borderId="4" xfId="0" applyFont="1" applyFill="1" applyBorder="1"/>
    <xf numFmtId="0" fontId="10" fillId="0" borderId="1" xfId="0" applyFont="1" applyFill="1" applyBorder="1"/>
    <xf numFmtId="164" fontId="11" fillId="0" borderId="1" xfId="0" applyNumberFormat="1" applyFont="1" applyFill="1" applyBorder="1" applyAlignment="1">
      <alignment horizontal="center" vertical="center"/>
    </xf>
    <xf numFmtId="164" fontId="10" fillId="0" borderId="1" xfId="0" applyNumberFormat="1" applyFont="1" applyFill="1" applyBorder="1"/>
    <xf numFmtId="2" fontId="10" fillId="0" borderId="1" xfId="0" applyNumberFormat="1" applyFont="1" applyFill="1" applyBorder="1"/>
    <xf numFmtId="9" fontId="10" fillId="0" borderId="8" xfId="1" applyFont="1" applyFill="1" applyBorder="1"/>
    <xf numFmtId="0" fontId="7" fillId="0" borderId="15" xfId="0" applyFont="1" applyFill="1" applyBorder="1"/>
    <xf numFmtId="0" fontId="7" fillId="0" borderId="2" xfId="0" applyFont="1" applyFill="1" applyBorder="1"/>
    <xf numFmtId="0" fontId="7" fillId="0" borderId="11" xfId="0" applyFont="1" applyFill="1" applyBorder="1"/>
    <xf numFmtId="9" fontId="7" fillId="0" borderId="11" xfId="1" applyFont="1" applyFill="1" applyBorder="1"/>
    <xf numFmtId="0" fontId="10" fillId="2" borderId="5" xfId="0" applyFont="1" applyFill="1" applyBorder="1"/>
    <xf numFmtId="0" fontId="10" fillId="2" borderId="0" xfId="0" applyFont="1" applyFill="1" applyBorder="1"/>
    <xf numFmtId="164" fontId="10" fillId="2" borderId="0" xfId="0" applyNumberFormat="1" applyFont="1" applyFill="1" applyBorder="1"/>
    <xf numFmtId="2" fontId="10" fillId="2" borderId="0" xfId="0" applyNumberFormat="1" applyFont="1" applyFill="1" applyBorder="1"/>
    <xf numFmtId="9" fontId="10" fillId="2" borderId="9" xfId="1" applyFont="1" applyFill="1" applyBorder="1"/>
    <xf numFmtId="0" fontId="0" fillId="0" borderId="6" xfId="0" applyFill="1" applyBorder="1"/>
    <xf numFmtId="0" fontId="0" fillId="0" borderId="3" xfId="0" applyFill="1" applyBorder="1"/>
    <xf numFmtId="0" fontId="0" fillId="0" borderId="10" xfId="0" applyFill="1" applyBorder="1"/>
    <xf numFmtId="0" fontId="0" fillId="0" borderId="4" xfId="0" applyFill="1" applyBorder="1"/>
    <xf numFmtId="0" fontId="0" fillId="0" borderId="1" xfId="0" applyFill="1" applyBorder="1"/>
    <xf numFmtId="0" fontId="0" fillId="0" borderId="8" xfId="0" applyFill="1" applyBorder="1"/>
    <xf numFmtId="0" fontId="0" fillId="0" borderId="5" xfId="0" applyFill="1" applyBorder="1"/>
    <xf numFmtId="164" fontId="0" fillId="0" borderId="9" xfId="0" applyNumberFormat="1" applyFill="1" applyBorder="1"/>
    <xf numFmtId="164" fontId="0" fillId="0" borderId="5" xfId="0" applyNumberFormat="1" applyFill="1" applyBorder="1"/>
    <xf numFmtId="0" fontId="10" fillId="0" borderId="2" xfId="0" applyFont="1" applyFill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7" fillId="0" borderId="15" xfId="0" applyFont="1" applyBorder="1"/>
    <xf numFmtId="0" fontId="7" fillId="0" borderId="12" xfId="0" applyFont="1" applyBorder="1"/>
    <xf numFmtId="0" fontId="7" fillId="0" borderId="12" xfId="0" applyFont="1" applyFill="1" applyBorder="1"/>
    <xf numFmtId="0" fontId="8" fillId="0" borderId="12" xfId="0" applyFont="1" applyFill="1" applyBorder="1"/>
    <xf numFmtId="0" fontId="8" fillId="0" borderId="15" xfId="0" applyFont="1" applyFill="1" applyBorder="1"/>
    <xf numFmtId="0" fontId="8" fillId="0" borderId="2" xfId="0" applyFont="1" applyFill="1" applyBorder="1"/>
    <xf numFmtId="0" fontId="8" fillId="0" borderId="11" xfId="0" applyFont="1" applyFill="1" applyBorder="1"/>
    <xf numFmtId="0" fontId="10" fillId="0" borderId="2" xfId="0" applyFont="1" applyBorder="1"/>
    <xf numFmtId="0" fontId="0" fillId="0" borderId="15" xfId="0" applyFill="1" applyBorder="1"/>
    <xf numFmtId="0" fontId="10" fillId="0" borderId="11" xfId="0" applyFont="1" applyBorder="1"/>
    <xf numFmtId="0" fontId="10" fillId="0" borderId="2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PE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381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'Sequence 1'!$B$5:$B$20</c:f>
              <c:numCache>
                <c:formatCode>0.00</c:formatCode>
                <c:ptCount val="16"/>
                <c:pt idx="0">
                  <c:v>0.58585950664270048</c:v>
                </c:pt>
                <c:pt idx="1">
                  <c:v>0.25159610714717195</c:v>
                </c:pt>
                <c:pt idx="2">
                  <c:v>0.36062108691094646</c:v>
                </c:pt>
                <c:pt idx="3">
                  <c:v>3.8590411584273103</c:v>
                </c:pt>
                <c:pt idx="4">
                  <c:v>0.79911715936744621</c:v>
                </c:pt>
                <c:pt idx="5">
                  <c:v>0.9416882867508436</c:v>
                </c:pt>
                <c:pt idx="6">
                  <c:v>1.1118151782503598</c:v>
                </c:pt>
                <c:pt idx="7">
                  <c:v>0.12579805357358598</c:v>
                </c:pt>
                <c:pt idx="8">
                  <c:v>2.4557534644537427</c:v>
                </c:pt>
                <c:pt idx="9">
                  <c:v>5.1453882112364138</c:v>
                </c:pt>
                <c:pt idx="10">
                  <c:v>1.2903286066547819</c:v>
                </c:pt>
                <c:pt idx="11">
                  <c:v>1.2863470528091034</c:v>
                </c:pt>
                <c:pt idx="12">
                  <c:v>7.835022958019084</c:v>
                </c:pt>
                <c:pt idx="13">
                  <c:v>13.331233092748889</c:v>
                </c:pt>
                <c:pt idx="14">
                  <c:v>6.4317352640455168</c:v>
                </c:pt>
                <c:pt idx="15">
                  <c:v>10.524657704801756</c:v>
                </c:pt>
              </c:numCache>
            </c:numRef>
          </c:xVal>
          <c:yVal>
            <c:numRef>
              <c:f>'Sequence 1'!$C$5:$C$20</c:f>
              <c:numCache>
                <c:formatCode>0.00</c:formatCode>
                <c:ptCount val="16"/>
                <c:pt idx="0">
                  <c:v>5.4764867005136608E-2</c:v>
                </c:pt>
                <c:pt idx="1">
                  <c:v>2.541698019001273E-2</c:v>
                </c:pt>
                <c:pt idx="2">
                  <c:v>4.2940837882373968E-2</c:v>
                </c:pt>
                <c:pt idx="3">
                  <c:v>0.56111671679740227</c:v>
                </c:pt>
                <c:pt idx="4">
                  <c:v>0.11666621689265493</c:v>
                </c:pt>
                <c:pt idx="5">
                  <c:v>0.1489309452212855</c:v>
                </c:pt>
                <c:pt idx="6">
                  <c:v>0.17662862398723481</c:v>
                </c:pt>
                <c:pt idx="7">
                  <c:v>2.154316178270519E-2</c:v>
                </c:pt>
                <c:pt idx="8">
                  <c:v>0.45389232044725691</c:v>
                </c:pt>
                <c:pt idx="9">
                  <c:v>1.0608499985020252</c:v>
                </c:pt>
                <c:pt idx="10">
                  <c:v>0.27694254046475419</c:v>
                </c:pt>
                <c:pt idx="11">
                  <c:v>0.28865364312517044</c:v>
                </c:pt>
                <c:pt idx="12">
                  <c:v>1.8468597142234504</c:v>
                </c:pt>
                <c:pt idx="13">
                  <c:v>3.6404731448255769</c:v>
                </c:pt>
                <c:pt idx="14">
                  <c:v>1.8179457612075662</c:v>
                </c:pt>
                <c:pt idx="15">
                  <c:v>3.4683424168824719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560-496F-9B6A-0ADE857367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1825439"/>
        <c:axId val="1391823999"/>
      </c:scatterChart>
      <c:valAx>
        <c:axId val="13918254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91823999"/>
        <c:crosses val="autoZero"/>
        <c:crossBetween val="midCat"/>
      </c:valAx>
      <c:valAx>
        <c:axId val="13918239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9182543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PP</a:t>
            </a:r>
          </a:p>
        </c:rich>
      </c:tx>
      <c:layout>
        <c:manualLayout>
          <c:xMode val="edge"/>
          <c:yMode val="edge"/>
          <c:x val="0.26391940695417504"/>
          <c:y val="3.39140041566590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381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'Sequence 1'!$I$5:$I$20</c:f>
              <c:numCache>
                <c:formatCode>0.00</c:formatCode>
                <c:ptCount val="16"/>
                <c:pt idx="0">
                  <c:v>0.26448212652999015</c:v>
                </c:pt>
                <c:pt idx="1">
                  <c:v>2.5931410795739662</c:v>
                </c:pt>
                <c:pt idx="2">
                  <c:v>3.483323838233686</c:v>
                </c:pt>
                <c:pt idx="3">
                  <c:v>0.31166859288241716</c:v>
                </c:pt>
                <c:pt idx="4">
                  <c:v>0.36797513256346459</c:v>
                </c:pt>
                <c:pt idx="5">
                  <c:v>4.1635117369788553E-2</c:v>
                </c:pt>
                <c:pt idx="6">
                  <c:v>4.4122101950960024</c:v>
                </c:pt>
                <c:pt idx="7">
                  <c:v>2.1286979011428078</c:v>
                </c:pt>
                <c:pt idx="8">
                  <c:v>0.1193540031267272</c:v>
                </c:pt>
                <c:pt idx="9">
                  <c:v>0.42705734673583118</c:v>
                </c:pt>
                <c:pt idx="10">
                  <c:v>8.3270234739577106E-2</c:v>
                </c:pt>
                <c:pt idx="11">
                  <c:v>0.81277556225452663</c:v>
                </c:pt>
                <c:pt idx="12">
                  <c:v>0.42573958022856162</c:v>
                </c:pt>
                <c:pt idx="13">
                  <c:v>0.19390068946501526</c:v>
                </c:pt>
                <c:pt idx="14">
                  <c:v>1.277218740685685</c:v>
                </c:pt>
                <c:pt idx="15">
                  <c:v>1.7029583209142465</c:v>
                </c:pt>
              </c:numCache>
            </c:numRef>
          </c:xVal>
          <c:yVal>
            <c:numRef>
              <c:f>'Sequence 1'!$J$5:$J$20</c:f>
              <c:numCache>
                <c:formatCode>0.00</c:formatCode>
                <c:ptCount val="16"/>
                <c:pt idx="0">
                  <c:v>0.66779740354358275</c:v>
                </c:pt>
                <c:pt idx="1">
                  <c:v>9.1748717246696803</c:v>
                </c:pt>
                <c:pt idx="2">
                  <c:v>14.637244365932332</c:v>
                </c:pt>
                <c:pt idx="3">
                  <c:v>1.390649900714751</c:v>
                </c:pt>
                <c:pt idx="4">
                  <c:v>1.6663178832686023</c:v>
                </c:pt>
                <c:pt idx="5">
                  <c:v>0.20581265747931338</c:v>
                </c:pt>
                <c:pt idx="6">
                  <c:v>22.420828955746781</c:v>
                </c:pt>
                <c:pt idx="7">
                  <c:v>10.986594692247341</c:v>
                </c:pt>
                <c:pt idx="8">
                  <c:v>0.7970437435193054</c:v>
                </c:pt>
                <c:pt idx="9">
                  <c:v>2.9032037328740032</c:v>
                </c:pt>
                <c:pt idx="10">
                  <c:v>0.70846804874789915</c:v>
                </c:pt>
                <c:pt idx="11">
                  <c:v>7.0901029657720764</c:v>
                </c:pt>
                <c:pt idx="12">
                  <c:v>3.7816909449851579</c:v>
                </c:pt>
                <c:pt idx="13">
                  <c:v>1.765389949312314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94E-40C4-A329-729CF98349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5430031"/>
        <c:axId val="1335427631"/>
      </c:scatterChart>
      <c:valAx>
        <c:axId val="13354300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35427631"/>
        <c:crosses val="autoZero"/>
        <c:crossBetween val="midCat"/>
      </c:valAx>
      <c:valAx>
        <c:axId val="13354276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3543003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PS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381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'Sequence 1'!$P$5:$P$20</c:f>
              <c:numCache>
                <c:formatCode>0.00</c:formatCode>
                <c:ptCount val="16"/>
                <c:pt idx="0">
                  <c:v>4.1712231840441809E-2</c:v>
                </c:pt>
                <c:pt idx="1">
                  <c:v>8.3424463680883618E-2</c:v>
                </c:pt>
                <c:pt idx="2">
                  <c:v>0.11957506460926652</c:v>
                </c:pt>
                <c:pt idx="3">
                  <c:v>0.19425982257120042</c:v>
                </c:pt>
                <c:pt idx="4">
                  <c:v>0.26497198702452085</c:v>
                </c:pt>
                <c:pt idx="5">
                  <c:v>0.31224584977702152</c:v>
                </c:pt>
                <c:pt idx="6">
                  <c:v>0.36865667759933329</c:v>
                </c:pt>
                <c:pt idx="7">
                  <c:v>0.4265281136695479</c:v>
                </c:pt>
                <c:pt idx="8">
                  <c:v>0.4265281136695479</c:v>
                </c:pt>
                <c:pt idx="9">
                  <c:v>0.81428094427822784</c:v>
                </c:pt>
                <c:pt idx="10">
                  <c:v>1.2795843410086436</c:v>
                </c:pt>
                <c:pt idx="11" formatCode="General">
                  <c:v>2.1326405683477399</c:v>
                </c:pt>
                <c:pt idx="12">
                  <c:v>2.5979439650781555</c:v>
                </c:pt>
                <c:pt idx="13">
                  <c:v>3.4897754754781189</c:v>
                </c:pt>
                <c:pt idx="14" formatCode="General">
                  <c:v>4.4203822689389511</c:v>
                </c:pt>
                <c:pt idx="15">
                  <c:v>1.7061124546781916</c:v>
                </c:pt>
              </c:numCache>
            </c:numRef>
          </c:xVal>
          <c:yVal>
            <c:numRef>
              <c:f>'Sequence 1'!$Q$5:$Q$20</c:f>
              <c:numCache>
                <c:formatCode>0.00</c:formatCode>
                <c:ptCount val="16"/>
                <c:pt idx="0">
                  <c:v>4.3212249008863342E-2</c:v>
                </c:pt>
                <c:pt idx="1">
                  <c:v>3.0477176672456592E-2</c:v>
                </c:pt>
                <c:pt idx="2">
                  <c:v>6.6236303526121226E-2</c:v>
                </c:pt>
                <c:pt idx="3">
                  <c:v>5.9102604545442243E-2</c:v>
                </c:pt>
                <c:pt idx="4">
                  <c:v>9.6565302638649986E-2</c:v>
                </c:pt>
                <c:pt idx="5">
                  <c:v>8.7042328222739843E-2</c:v>
                </c:pt>
                <c:pt idx="6">
                  <c:v>0.10535562876968807</c:v>
                </c:pt>
                <c:pt idx="7">
                  <c:v>0.14321127514308993</c:v>
                </c:pt>
                <c:pt idx="8">
                  <c:v>0.21516623804403312</c:v>
                </c:pt>
                <c:pt idx="9">
                  <c:v>0.28789155874683531</c:v>
                </c:pt>
                <c:pt idx="10">
                  <c:v>0.39208617927202449</c:v>
                </c:pt>
                <c:pt idx="11">
                  <c:v>0.53151326228803797</c:v>
                </c:pt>
                <c:pt idx="12">
                  <c:v>0.51891615083920628</c:v>
                </c:pt>
                <c:pt idx="13">
                  <c:v>0.90544324364618334</c:v>
                </c:pt>
                <c:pt idx="14">
                  <c:v>1.2958697374374633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4C8-4C29-B769-0974E9AE7B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0432831"/>
        <c:axId val="2100438111"/>
      </c:scatterChart>
      <c:valAx>
        <c:axId val="21004328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0438111"/>
        <c:crosses val="autoZero"/>
        <c:crossBetween val="midCat"/>
      </c:valAx>
      <c:valAx>
        <c:axId val="21004381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043283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PP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381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'Sequence 2'!$I$5:$I$19</c:f>
              <c:numCache>
                <c:formatCode>0\.0</c:formatCode>
                <c:ptCount val="15"/>
                <c:pt idx="0">
                  <c:v>2.0899943029402115</c:v>
                </c:pt>
                <c:pt idx="1">
                  <c:v>1.354625937090878</c:v>
                </c:pt>
                <c:pt idx="2">
                  <c:v>0.42573958022856162</c:v>
                </c:pt>
                <c:pt idx="3">
                  <c:v>0.38145698009272938</c:v>
                </c:pt>
                <c:pt idx="4">
                  <c:v>0.22046785959621368</c:v>
                </c:pt>
                <c:pt idx="5">
                  <c:v>3.6768418292466687</c:v>
                </c:pt>
                <c:pt idx="6">
                  <c:v>0.29699717057115832</c:v>
                </c:pt>
                <c:pt idx="7">
                  <c:v>5.1944765480402867E-2</c:v>
                </c:pt>
                <c:pt idx="8">
                  <c:v>0.89018275865971974</c:v>
                </c:pt>
                <c:pt idx="9">
                  <c:v>2.5544374813713699</c:v>
                </c:pt>
                <c:pt idx="10">
                  <c:v>0.2696369505852973</c:v>
                </c:pt>
                <c:pt idx="11">
                  <c:v>2.9801770615999312</c:v>
                </c:pt>
                <c:pt idx="12">
                  <c:v>0.12649145181869093</c:v>
                </c:pt>
                <c:pt idx="13">
                  <c:v>0.34378711199625406</c:v>
                </c:pt>
                <c:pt idx="14">
                  <c:v>8.2080659957583152E-2</c:v>
                </c:pt>
              </c:numCache>
            </c:numRef>
          </c:xVal>
          <c:yVal>
            <c:numRef>
              <c:f>'Sequence 2'!$J$5:$J$19</c:f>
              <c:numCache>
                <c:formatCode>0.00</c:formatCode>
                <c:ptCount val="15"/>
                <c:pt idx="1">
                  <c:v>1.7826847668720947</c:v>
                </c:pt>
                <c:pt idx="2">
                  <c:v>0.61135841293863058</c:v>
                </c:pt>
                <c:pt idx="3">
                  <c:v>1.343455506112025</c:v>
                </c:pt>
                <c:pt idx="4">
                  <c:v>0.81962359952897779</c:v>
                </c:pt>
                <c:pt idx="5">
                  <c:v>14.698720740418144</c:v>
                </c:pt>
                <c:pt idx="6">
                  <c:v>1.6654642515912994</c:v>
                </c:pt>
                <c:pt idx="7">
                  <c:v>0.29274437745276821</c:v>
                </c:pt>
                <c:pt idx="8">
                  <c:v>1.8226147811500106</c:v>
                </c:pt>
                <c:pt idx="9">
                  <c:v>5.4179920413231697</c:v>
                </c:pt>
                <c:pt idx="10">
                  <c:v>0.66853194005263505</c:v>
                </c:pt>
                <c:pt idx="11">
                  <c:v>7.3949791528723106</c:v>
                </c:pt>
                <c:pt idx="12">
                  <c:v>0.32352032192415331</c:v>
                </c:pt>
                <c:pt idx="13">
                  <c:v>0.99164453209931935</c:v>
                </c:pt>
                <c:pt idx="14">
                  <c:v>0.24693861874189571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43F-40E2-8ABC-199095AFE7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5022592"/>
        <c:axId val="1325020672"/>
      </c:scatterChart>
      <c:valAx>
        <c:axId val="1325022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\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25020672"/>
        <c:crosses val="autoZero"/>
        <c:crossBetween val="midCat"/>
      </c:valAx>
      <c:valAx>
        <c:axId val="1325020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250225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PS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381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'Sequence 2'!$P$5:$P$20</c:f>
              <c:numCache>
                <c:formatCode>0.00</c:formatCode>
                <c:ptCount val="16"/>
                <c:pt idx="1">
                  <c:v>2.0938652852868715</c:v>
                </c:pt>
                <c:pt idx="2">
                  <c:v>0.89183151039996378</c:v>
                </c:pt>
                <c:pt idx="3">
                  <c:v>1.3571349071303798</c:v>
                </c:pt>
                <c:pt idx="4">
                  <c:v>0.4265281136695479</c:v>
                </c:pt>
                <c:pt idx="5">
                  <c:v>5.2040974962836918E-2</c:v>
                </c:pt>
                <c:pt idx="6">
                  <c:v>0.38216349552861922</c:v>
                </c:pt>
                <c:pt idx="7">
                  <c:v>0.27013635858571838</c:v>
                </c:pt>
                <c:pt idx="8">
                  <c:v>0.29754725379515157</c:v>
                </c:pt>
                <c:pt idx="9">
                  <c:v>2.9856967956868354</c:v>
                </c:pt>
                <c:pt idx="10">
                  <c:v>3.6836518907824591</c:v>
                </c:pt>
                <c:pt idx="11">
                  <c:v>0.2208761990789109</c:v>
                </c:pt>
                <c:pt idx="12">
                  <c:v>2.5591686820172872</c:v>
                </c:pt>
                <c:pt idx="13">
                  <c:v>8.2232685628299565E-2</c:v>
                </c:pt>
                <c:pt idx="14">
                  <c:v>0.34442385719679097</c:v>
                </c:pt>
                <c:pt idx="15">
                  <c:v>0.12672573292477082</c:v>
                </c:pt>
              </c:numCache>
            </c:numRef>
          </c:xVal>
          <c:yVal>
            <c:numRef>
              <c:f>'Sequence 2'!$Q$5:$Q$20</c:f>
              <c:numCache>
                <c:formatCode>General</c:formatCode>
                <c:ptCount val="16"/>
                <c:pt idx="2" formatCode="0.00">
                  <c:v>0.21159510046460334</c:v>
                </c:pt>
                <c:pt idx="3" formatCode="0.00">
                  <c:v>0.32287276102103246</c:v>
                </c:pt>
                <c:pt idx="4" formatCode="0.00">
                  <c:v>0.1165905037936443</c:v>
                </c:pt>
                <c:pt idx="5" formatCode="0.00">
                  <c:v>1.4291023899366069E-2</c:v>
                </c:pt>
                <c:pt idx="6" formatCode="0.00">
                  <c:v>4.9600255630143926E-2</c:v>
                </c:pt>
                <c:pt idx="7" formatCode="0.00">
                  <c:v>4.051746733895692E-2</c:v>
                </c:pt>
                <c:pt idx="8" formatCode="0.00">
                  <c:v>4.6599543316123232E-2</c:v>
                </c:pt>
                <c:pt idx="9" formatCode="0.00">
                  <c:v>0.47530895715304516</c:v>
                </c:pt>
                <c:pt idx="10" formatCode="0.00">
                  <c:v>0.5968278233527583</c:v>
                </c:pt>
                <c:pt idx="11" formatCode="0.00">
                  <c:v>3.9380289433444828E-2</c:v>
                </c:pt>
                <c:pt idx="12" formatCode="0.00">
                  <c:v>0.51413916880424881</c:v>
                </c:pt>
                <c:pt idx="13" formatCode="0.00">
                  <c:v>1.7379726586636047E-2</c:v>
                </c:pt>
                <c:pt idx="14" formatCode="0.00">
                  <c:v>7.5024132930212067E-2</c:v>
                </c:pt>
                <c:pt idx="15" formatCode="0.00">
                  <c:v>1.4507673393752056E-2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35A-4DFD-A8AD-2AD0BCFCE5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5024032"/>
        <c:axId val="1325024992"/>
      </c:scatterChart>
      <c:valAx>
        <c:axId val="13250240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25024992"/>
        <c:crosses val="autoZero"/>
        <c:crossBetween val="midCat"/>
      </c:valAx>
      <c:valAx>
        <c:axId val="1325024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250240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PE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381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'Sequence 2'!$B$5:$B$19</c:f>
              <c:numCache>
                <c:formatCode>0.00</c:formatCode>
                <c:ptCount val="15"/>
                <c:pt idx="0">
                  <c:v>0.15694804779180727</c:v>
                </c:pt>
                <c:pt idx="1">
                  <c:v>0.38218646752356117</c:v>
                </c:pt>
                <c:pt idx="2">
                  <c:v>2.6896347467826707</c:v>
                </c:pt>
                <c:pt idx="3">
                  <c:v>9.0044293696637236</c:v>
                </c:pt>
                <c:pt idx="4">
                  <c:v>11.109360910624074</c:v>
                </c:pt>
                <c:pt idx="5">
                  <c:v>7.7180823168546207</c:v>
                </c:pt>
                <c:pt idx="6">
                  <c:v>1.2863470528091034</c:v>
                </c:pt>
                <c:pt idx="7">
                  <c:v>0.81469215647655679</c:v>
                </c:pt>
                <c:pt idx="8">
                  <c:v>1.0387324995076099</c:v>
                </c:pt>
                <c:pt idx="9">
                  <c:v>1.1525497860741878</c:v>
                </c:pt>
                <c:pt idx="10">
                  <c:v>0.66613064558965529</c:v>
                </c:pt>
                <c:pt idx="11">
                  <c:v>6.3147946228810525</c:v>
                </c:pt>
                <c:pt idx="12">
                  <c:v>0.89735944882491336</c:v>
                </c:pt>
                <c:pt idx="13">
                  <c:v>0.24800187704506951</c:v>
                </c:pt>
                <c:pt idx="14">
                  <c:v>4.0929224407562375</c:v>
                </c:pt>
              </c:numCache>
            </c:numRef>
          </c:xVal>
          <c:yVal>
            <c:numRef>
              <c:f>'Sequence 2'!$C$5:$C$19</c:f>
              <c:numCache>
                <c:formatCode>0.00</c:formatCode>
                <c:ptCount val="15"/>
                <c:pt idx="0">
                  <c:v>5.720389679107994E-3</c:v>
                </c:pt>
                <c:pt idx="1">
                  <c:v>4.0591445193864609E-2</c:v>
                </c:pt>
                <c:pt idx="2">
                  <c:v>0.64253277278369914</c:v>
                </c:pt>
                <c:pt idx="3">
                  <c:v>2.2042116145926651</c:v>
                </c:pt>
                <c:pt idx="4">
                  <c:v>2.9183533243213233</c:v>
                </c:pt>
                <c:pt idx="5">
                  <c:v>2.2114476476162226</c:v>
                </c:pt>
                <c:pt idx="6">
                  <c:v>0.18408235727641814</c:v>
                </c:pt>
                <c:pt idx="7">
                  <c:v>0.12014285071125974</c:v>
                </c:pt>
                <c:pt idx="8">
                  <c:v>0.16537931369770215</c:v>
                </c:pt>
                <c:pt idx="9">
                  <c:v>0.19133278132924733</c:v>
                </c:pt>
                <c:pt idx="10">
                  <c:v>0.1122702700786085</c:v>
                </c:pt>
                <c:pt idx="11">
                  <c:v>1.0862333058421578</c:v>
                </c:pt>
                <c:pt idx="12">
                  <c:v>0.16500679036819177</c:v>
                </c:pt>
                <c:pt idx="13">
                  <c:v>4.574808923324359E-2</c:v>
                </c:pt>
                <c:pt idx="14">
                  <c:v>0.95074578076164928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AB4-4219-9497-75D2CC9E1F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5028352"/>
        <c:axId val="1608577839"/>
      </c:scatterChart>
      <c:valAx>
        <c:axId val="1325028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08577839"/>
        <c:crosses val="autoZero"/>
        <c:crossBetween val="midCat"/>
      </c:valAx>
      <c:valAx>
        <c:axId val="16085778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250283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8757</xdr:colOff>
      <xdr:row>7</xdr:row>
      <xdr:rowOff>51884</xdr:rowOff>
    </xdr:from>
    <xdr:to>
      <xdr:col>7</xdr:col>
      <xdr:colOff>633487</xdr:colOff>
      <xdr:row>20</xdr:row>
      <xdr:rowOff>80010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329DCF17-B7F7-35BB-2DB6-69E4BC79A7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133523</xdr:colOff>
      <xdr:row>7</xdr:row>
      <xdr:rowOff>132567</xdr:rowOff>
    </xdr:from>
    <xdr:to>
      <xdr:col>14</xdr:col>
      <xdr:colOff>770631</xdr:colOff>
      <xdr:row>20</xdr:row>
      <xdr:rowOff>140074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F303F420-9B7F-D805-7563-7031233030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406922</xdr:colOff>
      <xdr:row>7</xdr:row>
      <xdr:rowOff>132566</xdr:rowOff>
    </xdr:from>
    <xdr:to>
      <xdr:col>21</xdr:col>
      <xdr:colOff>800773</xdr:colOff>
      <xdr:row>20</xdr:row>
      <xdr:rowOff>124965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FC00FE9-5ABF-E706-B8A6-E8E3BFDFF7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400615</xdr:colOff>
      <xdr:row>6</xdr:row>
      <xdr:rowOff>84885</xdr:rowOff>
    </xdr:from>
    <xdr:to>
      <xdr:col>14</xdr:col>
      <xdr:colOff>620341</xdr:colOff>
      <xdr:row>19</xdr:row>
      <xdr:rowOff>171453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DEF8D683-8C8D-D1BB-49CC-2A7FFA3B75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421808</xdr:colOff>
      <xdr:row>6</xdr:row>
      <xdr:rowOff>108793</xdr:rowOff>
    </xdr:from>
    <xdr:to>
      <xdr:col>22</xdr:col>
      <xdr:colOff>264926</xdr:colOff>
      <xdr:row>19</xdr:row>
      <xdr:rowOff>35205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61D9BD37-6689-9B81-B116-D8A1AA255A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305363</xdr:colOff>
      <xdr:row>6</xdr:row>
      <xdr:rowOff>168087</xdr:rowOff>
    </xdr:from>
    <xdr:to>
      <xdr:col>7</xdr:col>
      <xdr:colOff>609134</xdr:colOff>
      <xdr:row>18</xdr:row>
      <xdr:rowOff>182563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12DD2CA-774C-20BC-AF02-1321F7FAC8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238A2-182B-423B-88DF-524290F84999}">
  <dimension ref="B2:V21"/>
  <sheetViews>
    <sheetView tabSelected="1" zoomScale="85" zoomScaleNormal="85" workbookViewId="0">
      <selection activeCell="L32" sqref="L32"/>
    </sheetView>
  </sheetViews>
  <sheetFormatPr baseColWidth="10" defaultRowHeight="14.25"/>
  <cols>
    <col min="1" max="1" width="11" style="56"/>
    <col min="2" max="2" width="22.125" style="56" bestFit="1" customWidth="1"/>
    <col min="3" max="4" width="11.875" style="56" bestFit="1" customWidth="1"/>
    <col min="5" max="5" width="11" style="56"/>
    <col min="6" max="6" width="11.875" style="56" bestFit="1" customWidth="1"/>
    <col min="7" max="7" width="11" style="56"/>
    <col min="8" max="8" width="21.375" style="56" bestFit="1" customWidth="1"/>
    <col min="9" max="9" width="18.25" style="56" customWidth="1"/>
    <col min="10" max="10" width="11.875" style="56" bestFit="1" customWidth="1"/>
    <col min="11" max="14" width="11" style="56"/>
    <col min="15" max="15" width="21.375" style="56" bestFit="1" customWidth="1"/>
    <col min="16" max="16" width="24.875" style="56" bestFit="1" customWidth="1"/>
    <col min="17" max="18" width="11.875" style="56" bestFit="1" customWidth="1"/>
    <col min="19" max="16384" width="11" style="56"/>
  </cols>
  <sheetData>
    <row r="2" spans="2:22" s="57" customFormat="1"/>
    <row r="3" spans="2:22" s="57" customFormat="1"/>
    <row r="4" spans="2:22" s="57" customFormat="1" ht="15">
      <c r="B4" s="12" t="s">
        <v>132</v>
      </c>
      <c r="C4" s="12" t="s">
        <v>135</v>
      </c>
      <c r="D4" s="12" t="s">
        <v>138</v>
      </c>
      <c r="E4" s="23"/>
      <c r="F4" s="12" t="s">
        <v>2</v>
      </c>
      <c r="G4" s="12"/>
      <c r="H4" s="23"/>
      <c r="I4" s="12" t="s">
        <v>133</v>
      </c>
      <c r="J4" s="12" t="s">
        <v>136</v>
      </c>
      <c r="K4" s="12" t="s">
        <v>138</v>
      </c>
      <c r="L4" s="23"/>
      <c r="M4" s="12" t="s">
        <v>3</v>
      </c>
      <c r="N4" s="12"/>
      <c r="O4" s="23"/>
      <c r="P4" s="12" t="s">
        <v>134</v>
      </c>
      <c r="Q4" s="12" t="s">
        <v>137</v>
      </c>
      <c r="R4" s="12" t="s">
        <v>138</v>
      </c>
      <c r="S4" s="56"/>
      <c r="T4" s="12" t="s">
        <v>4</v>
      </c>
      <c r="U4" s="19"/>
      <c r="V4" s="56"/>
    </row>
    <row r="5" spans="2:22" s="57" customFormat="1">
      <c r="B5" s="59">
        <v>0.58585950664270048</v>
      </c>
      <c r="C5" s="59">
        <v>5.4764867005136608E-2</v>
      </c>
      <c r="D5" s="59"/>
      <c r="F5" s="61" t="s">
        <v>0</v>
      </c>
      <c r="G5" s="59">
        <f>SLOPE(C5:C20,B5:B20)</f>
        <v>0.29099044625064419</v>
      </c>
      <c r="I5" s="59">
        <v>0.26448212652999015</v>
      </c>
      <c r="J5" s="59">
        <v>0.66779740354358275</v>
      </c>
      <c r="K5" s="60"/>
      <c r="M5" s="61" t="s">
        <v>0</v>
      </c>
      <c r="N5" s="59">
        <f>SLOPE(J5:J20,I5:I20)</f>
        <v>4.4892979023636181</v>
      </c>
      <c r="P5" s="59">
        <v>4.1712231840441809E-2</v>
      </c>
      <c r="Q5" s="59">
        <v>4.3212249008863342E-2</v>
      </c>
      <c r="R5" s="61"/>
      <c r="T5" s="61" t="s">
        <v>0</v>
      </c>
      <c r="U5" s="59">
        <f>SLOPE(Q5:Q19,P5:P19)</f>
        <v>0.25959816871399738</v>
      </c>
    </row>
    <row r="6" spans="2:22" s="57" customFormat="1">
      <c r="B6" s="59">
        <v>0.25159610714717195</v>
      </c>
      <c r="C6" s="59">
        <v>2.541698019001273E-2</v>
      </c>
      <c r="D6" s="59"/>
      <c r="F6" s="61" t="s">
        <v>1</v>
      </c>
      <c r="G6" s="60">
        <f>INTERCEPT(C5:C20,B5:B20)</f>
        <v>-0.14945442075230775</v>
      </c>
      <c r="I6" s="59">
        <v>2.5931410795739662</v>
      </c>
      <c r="J6" s="59">
        <v>9.1748717246696803</v>
      </c>
      <c r="K6" s="60"/>
      <c r="M6" s="61" t="s">
        <v>1</v>
      </c>
      <c r="N6" s="60">
        <f>INTERCEPT(J5:J20,I5:I20)</f>
        <v>0.56215189321508596</v>
      </c>
      <c r="P6" s="59">
        <v>8.3424463680883618E-2</v>
      </c>
      <c r="Q6" s="59">
        <v>3.0477176672456592E-2</v>
      </c>
      <c r="R6" s="61"/>
      <c r="T6" s="61" t="s">
        <v>1</v>
      </c>
      <c r="U6" s="60">
        <f>INTERCEPT(Q5:Q19,P5:P19)</f>
        <v>2.4803783567135584E-2</v>
      </c>
    </row>
    <row r="7" spans="2:22" s="57" customFormat="1">
      <c r="B7" s="59">
        <v>0.36062108691094646</v>
      </c>
      <c r="C7" s="59">
        <v>4.2940837882373968E-2</v>
      </c>
      <c r="D7" s="59"/>
      <c r="I7" s="59">
        <v>3.483323838233686</v>
      </c>
      <c r="J7" s="59">
        <v>14.637244365932332</v>
      </c>
      <c r="K7" s="61"/>
      <c r="P7" s="59">
        <v>0.11957506460926652</v>
      </c>
      <c r="Q7" s="59">
        <v>6.6236303526121226E-2</v>
      </c>
      <c r="R7" s="61"/>
    </row>
    <row r="8" spans="2:22" s="57" customFormat="1">
      <c r="B8" s="59">
        <v>3.8590411584273103</v>
      </c>
      <c r="C8" s="59">
        <v>0.56111671679740227</v>
      </c>
      <c r="D8" s="59"/>
      <c r="I8" s="59">
        <v>0.31166859288241716</v>
      </c>
      <c r="J8" s="59">
        <v>1.390649900714751</v>
      </c>
      <c r="K8" s="60"/>
      <c r="P8" s="59">
        <v>0.19425982257120042</v>
      </c>
      <c r="Q8" s="59">
        <v>5.9102604545442243E-2</v>
      </c>
      <c r="R8" s="61"/>
    </row>
    <row r="9" spans="2:22" s="57" customFormat="1">
      <c r="B9" s="59">
        <v>0.79911715936744621</v>
      </c>
      <c r="C9" s="59">
        <v>0.11666621689265493</v>
      </c>
      <c r="D9" s="59"/>
      <c r="I9" s="59">
        <v>0.36797513256346459</v>
      </c>
      <c r="J9" s="59">
        <v>1.6663178832686023</v>
      </c>
      <c r="K9" s="60"/>
      <c r="P9" s="59">
        <v>0.26497198702452085</v>
      </c>
      <c r="Q9" s="59">
        <v>9.6565302638649986E-2</v>
      </c>
      <c r="R9" s="61"/>
    </row>
    <row r="10" spans="2:22" s="57" customFormat="1">
      <c r="B10" s="59">
        <v>0.9416882867508436</v>
      </c>
      <c r="C10" s="59">
        <v>0.1489309452212855</v>
      </c>
      <c r="D10" s="59"/>
      <c r="I10" s="59">
        <v>4.1635117369788553E-2</v>
      </c>
      <c r="J10" s="59">
        <v>0.20581265747931338</v>
      </c>
      <c r="K10" s="60"/>
      <c r="P10" s="59">
        <v>0.31224584977702152</v>
      </c>
      <c r="Q10" s="59">
        <v>8.7042328222739843E-2</v>
      </c>
      <c r="R10" s="61"/>
    </row>
    <row r="11" spans="2:22" s="57" customFormat="1">
      <c r="B11" s="59">
        <v>1.1118151782503598</v>
      </c>
      <c r="C11" s="59">
        <v>0.17662862398723481</v>
      </c>
      <c r="D11" s="59"/>
      <c r="I11" s="59">
        <v>4.4122101950960024</v>
      </c>
      <c r="J11" s="59">
        <v>22.420828955746781</v>
      </c>
      <c r="K11" s="60"/>
      <c r="P11" s="59">
        <v>0.36865667759933329</v>
      </c>
      <c r="Q11" s="59">
        <v>0.10535562876968807</v>
      </c>
      <c r="R11" s="61"/>
    </row>
    <row r="12" spans="2:22" s="57" customFormat="1">
      <c r="B12" s="59">
        <v>0.12579805357358598</v>
      </c>
      <c r="C12" s="59">
        <v>2.154316178270519E-2</v>
      </c>
      <c r="D12" s="59"/>
      <c r="I12" s="59">
        <v>2.1286979011428078</v>
      </c>
      <c r="J12" s="59">
        <v>10.986594692247341</v>
      </c>
      <c r="K12" s="60"/>
      <c r="P12" s="59">
        <v>0.4265281136695479</v>
      </c>
      <c r="Q12" s="59">
        <v>0.14321127514308993</v>
      </c>
      <c r="R12" s="61"/>
    </row>
    <row r="13" spans="2:22" s="57" customFormat="1">
      <c r="B13" s="59">
        <v>2.4557534644537427</v>
      </c>
      <c r="C13" s="59">
        <v>0.45389232044725691</v>
      </c>
      <c r="D13" s="59"/>
      <c r="I13" s="59">
        <v>0.1193540031267272</v>
      </c>
      <c r="J13" s="59">
        <v>0.7970437435193054</v>
      </c>
      <c r="K13" s="60"/>
      <c r="P13" s="59">
        <v>0.4265281136695479</v>
      </c>
      <c r="Q13" s="59">
        <v>0.21516623804403312</v>
      </c>
      <c r="R13" s="61"/>
    </row>
    <row r="14" spans="2:22" s="57" customFormat="1">
      <c r="B14" s="59">
        <v>5.1453882112364138</v>
      </c>
      <c r="C14" s="59">
        <v>1.0608499985020252</v>
      </c>
      <c r="D14" s="59"/>
      <c r="I14" s="59">
        <v>0.42705734673583118</v>
      </c>
      <c r="J14" s="59">
        <v>2.9032037328740032</v>
      </c>
      <c r="K14" s="60"/>
      <c r="P14" s="59">
        <v>0.81428094427822784</v>
      </c>
      <c r="Q14" s="59">
        <v>0.28789155874683531</v>
      </c>
      <c r="R14" s="61"/>
    </row>
    <row r="15" spans="2:22" s="57" customFormat="1">
      <c r="B15" s="59">
        <v>1.2903286066547819</v>
      </c>
      <c r="C15" s="59">
        <v>0.27694254046475419</v>
      </c>
      <c r="D15" s="59"/>
      <c r="I15" s="59">
        <v>8.3270234739577106E-2</v>
      </c>
      <c r="J15" s="59">
        <v>0.70846804874789915</v>
      </c>
      <c r="K15" s="60"/>
      <c r="P15" s="59">
        <v>1.2795843410086436</v>
      </c>
      <c r="Q15" s="59">
        <v>0.39208617927202449</v>
      </c>
      <c r="R15" s="61"/>
    </row>
    <row r="16" spans="2:22" s="57" customFormat="1">
      <c r="B16" s="59">
        <v>1.2863470528091034</v>
      </c>
      <c r="C16" s="59">
        <v>0.28865364312517044</v>
      </c>
      <c r="D16" s="59"/>
      <c r="I16" s="59">
        <v>0.81277556225452663</v>
      </c>
      <c r="J16" s="59">
        <v>7.0901029657720764</v>
      </c>
      <c r="K16" s="61"/>
      <c r="P16" s="61">
        <v>2.1326405683477399</v>
      </c>
      <c r="Q16" s="59">
        <v>0.53151326228803797</v>
      </c>
      <c r="R16" s="61"/>
    </row>
    <row r="17" spans="2:22" s="57" customFormat="1">
      <c r="B17" s="59">
        <v>7.835022958019084</v>
      </c>
      <c r="C17" s="59">
        <v>1.8468597142234504</v>
      </c>
      <c r="D17" s="59"/>
      <c r="I17" s="59">
        <v>0.42573958022856162</v>
      </c>
      <c r="J17" s="59">
        <v>3.7816909449851579</v>
      </c>
      <c r="K17" s="60"/>
      <c r="P17" s="59">
        <v>2.5979439650781555</v>
      </c>
      <c r="Q17" s="59">
        <v>0.51891615083920628</v>
      </c>
      <c r="R17" s="61"/>
    </row>
    <row r="18" spans="2:22">
      <c r="B18" s="59">
        <v>13.331233092748889</v>
      </c>
      <c r="C18" s="59">
        <v>3.6404731448255769</v>
      </c>
      <c r="D18" s="59"/>
      <c r="E18" s="57"/>
      <c r="F18" s="57"/>
      <c r="G18" s="57"/>
      <c r="H18" s="57"/>
      <c r="I18" s="59">
        <v>0.19390068946501526</v>
      </c>
      <c r="J18" s="59">
        <v>1.765389949312314</v>
      </c>
      <c r="K18" s="60"/>
      <c r="L18" s="57"/>
      <c r="M18" s="57"/>
      <c r="N18" s="57"/>
      <c r="O18" s="57"/>
      <c r="P18" s="59">
        <v>3.4897754754781189</v>
      </c>
      <c r="Q18" s="59">
        <v>0.90544324364618334</v>
      </c>
      <c r="R18" s="61"/>
      <c r="S18" s="57"/>
      <c r="T18" s="57"/>
      <c r="U18" s="57"/>
      <c r="V18" s="57"/>
    </row>
    <row r="19" spans="2:22">
      <c r="B19" s="59">
        <v>6.4317352640455168</v>
      </c>
      <c r="C19" s="59">
        <v>1.8179457612075662</v>
      </c>
      <c r="D19" s="59"/>
      <c r="E19" s="57"/>
      <c r="F19" s="57"/>
      <c r="G19" s="57"/>
      <c r="H19" s="57"/>
      <c r="I19" s="62">
        <v>1.277218740685685</v>
      </c>
      <c r="J19" s="61"/>
      <c r="K19" s="62">
        <v>11.766301466639449</v>
      </c>
      <c r="L19" s="57"/>
      <c r="M19" s="57"/>
      <c r="N19" s="57"/>
      <c r="O19" s="57"/>
      <c r="P19" s="61">
        <v>4.4203822689389511</v>
      </c>
      <c r="Q19" s="59">
        <v>1.2958697374374633</v>
      </c>
      <c r="R19" s="61"/>
      <c r="S19" s="57"/>
      <c r="T19" s="57"/>
      <c r="U19" s="57"/>
      <c r="V19" s="57"/>
    </row>
    <row r="20" spans="2:22">
      <c r="B20" s="59">
        <v>10.524657704801756</v>
      </c>
      <c r="C20" s="59">
        <v>3.4683424168824719</v>
      </c>
      <c r="D20" s="59"/>
      <c r="E20" s="57"/>
      <c r="F20" s="57"/>
      <c r="G20" s="57"/>
      <c r="H20" s="57"/>
      <c r="I20" s="62">
        <v>1.7029583209142465</v>
      </c>
      <c r="J20" s="61"/>
      <c r="K20" s="63">
        <v>16.935183756340834</v>
      </c>
      <c r="L20" s="57"/>
      <c r="M20" s="57"/>
      <c r="N20" s="57"/>
      <c r="O20" s="57"/>
      <c r="P20" s="62">
        <v>1.7061124546781916</v>
      </c>
      <c r="Q20" s="61"/>
      <c r="R20" s="62">
        <v>0.73384493534692896</v>
      </c>
      <c r="S20" s="57"/>
      <c r="T20" s="57"/>
      <c r="U20" s="57"/>
      <c r="V20" s="57"/>
    </row>
    <row r="21" spans="2:22">
      <c r="K21" s="58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AE355-BE33-4FCA-B244-0720FE9538CF}">
  <dimension ref="B1:X21"/>
  <sheetViews>
    <sheetView zoomScale="85" zoomScaleNormal="85" workbookViewId="0">
      <selection activeCell="W23" sqref="W23"/>
    </sheetView>
  </sheetViews>
  <sheetFormatPr baseColWidth="10" defaultRowHeight="14.25"/>
  <cols>
    <col min="1" max="1" width="22.25" bestFit="1" customWidth="1"/>
    <col min="3" max="3" width="12.5" bestFit="1" customWidth="1"/>
    <col min="8" max="8" width="22.25" bestFit="1" customWidth="1"/>
    <col min="10" max="10" width="11.875" bestFit="1" customWidth="1"/>
    <col min="15" max="15" width="22.25" bestFit="1" customWidth="1"/>
    <col min="17" max="17" width="11.875" bestFit="1" customWidth="1"/>
  </cols>
  <sheetData>
    <row r="1" spans="2:24" s="5" customFormat="1" ht="15"/>
    <row r="4" spans="2:24" ht="15">
      <c r="B4" s="12" t="s">
        <v>132</v>
      </c>
      <c r="C4" s="12" t="s">
        <v>135</v>
      </c>
      <c r="D4" s="12" t="s">
        <v>138</v>
      </c>
      <c r="E4" s="5"/>
      <c r="F4" s="12" t="s">
        <v>2</v>
      </c>
      <c r="G4" s="12"/>
      <c r="H4" s="5"/>
      <c r="I4" s="12" t="s">
        <v>133</v>
      </c>
      <c r="J4" s="12" t="s">
        <v>136</v>
      </c>
      <c r="K4" s="12" t="s">
        <v>138</v>
      </c>
      <c r="L4" s="5"/>
      <c r="M4" s="12" t="s">
        <v>3</v>
      </c>
      <c r="N4" s="12"/>
      <c r="O4" s="5"/>
      <c r="P4" s="12" t="s">
        <v>134</v>
      </c>
      <c r="Q4" s="12" t="s">
        <v>137</v>
      </c>
      <c r="R4" s="12" t="s">
        <v>138</v>
      </c>
      <c r="S4" s="5"/>
      <c r="T4" s="12" t="s">
        <v>4</v>
      </c>
      <c r="U4" s="12"/>
      <c r="V4" s="5"/>
      <c r="W4" s="5"/>
      <c r="X4" s="5"/>
    </row>
    <row r="5" spans="2:24">
      <c r="B5" s="59">
        <v>0.15694804779180727</v>
      </c>
      <c r="C5" s="59">
        <v>5.720389679107994E-3</v>
      </c>
      <c r="D5" s="59"/>
      <c r="E5" s="6"/>
      <c r="F5" s="61" t="s">
        <v>0</v>
      </c>
      <c r="G5" s="59">
        <f>SLOPE(C5:C19,B5:B19)</f>
        <v>0.26065470603878105</v>
      </c>
      <c r="H5" s="6"/>
      <c r="I5" s="60">
        <v>2.0899943029402115</v>
      </c>
      <c r="J5" s="19"/>
      <c r="K5" s="62">
        <v>2.159144311175643</v>
      </c>
      <c r="L5" s="6"/>
      <c r="M5" s="61" t="s">
        <v>0</v>
      </c>
      <c r="N5" s="59">
        <f>SLOPE(J5:J19,I5:I19)</f>
        <v>3.1120818213669383</v>
      </c>
      <c r="O5" s="6"/>
      <c r="P5" s="19"/>
      <c r="Q5" s="19"/>
      <c r="R5" s="59"/>
      <c r="T5" s="19" t="s">
        <v>0</v>
      </c>
      <c r="U5" s="64">
        <f>SLOPE(Q5:Q19,P5:P19)</f>
        <v>0.16824464974159814</v>
      </c>
    </row>
    <row r="6" spans="2:24">
      <c r="B6" s="59">
        <v>0.38218646752356117</v>
      </c>
      <c r="C6" s="59">
        <v>4.0591445193864609E-2</v>
      </c>
      <c r="D6" s="59"/>
      <c r="E6" s="6"/>
      <c r="F6" s="61" t="s">
        <v>1</v>
      </c>
      <c r="G6" s="60">
        <f>INTERCEPT(C5:C19,B5:B19)</f>
        <v>-9.0407458416602804E-2</v>
      </c>
      <c r="H6" s="6"/>
      <c r="I6" s="60">
        <v>1.354625937090878</v>
      </c>
      <c r="J6" s="59">
        <v>1.7826847668720947</v>
      </c>
      <c r="K6" s="60"/>
      <c r="L6" s="6"/>
      <c r="M6" s="61" t="s">
        <v>1</v>
      </c>
      <c r="N6" s="60">
        <f>INTERCEPT(J5:J19,I5:I19)</f>
        <v>-0.31534229876787823</v>
      </c>
      <c r="O6" s="6"/>
      <c r="P6" s="59">
        <v>2.0938652852868715</v>
      </c>
      <c r="Q6" s="19"/>
      <c r="R6" s="62">
        <v>0.26019786943484757</v>
      </c>
      <c r="T6" s="19" t="s">
        <v>1</v>
      </c>
      <c r="U6" s="65">
        <f>INTERCEPT(Q5:Q19,P5:P19)</f>
        <v>1.8448785553896757E-2</v>
      </c>
    </row>
    <row r="7" spans="2:24">
      <c r="B7" s="59">
        <v>2.6896347467826707</v>
      </c>
      <c r="C7" s="59">
        <v>0.64253277278369914</v>
      </c>
      <c r="D7" s="59"/>
      <c r="E7" s="6"/>
      <c r="F7" s="6"/>
      <c r="G7" s="6"/>
      <c r="H7" s="6"/>
      <c r="I7" s="60">
        <v>0.42573958022856162</v>
      </c>
      <c r="J7" s="59">
        <v>0.61135841293863058</v>
      </c>
      <c r="K7" s="60"/>
      <c r="L7" s="6"/>
      <c r="M7" s="6"/>
      <c r="N7" s="6"/>
      <c r="O7" s="6"/>
      <c r="P7" s="59">
        <v>0.89183151039996378</v>
      </c>
      <c r="Q7" s="59">
        <v>0.21159510046460334</v>
      </c>
      <c r="R7" s="59"/>
    </row>
    <row r="8" spans="2:24">
      <c r="B8" s="59">
        <v>9.0044293696637236</v>
      </c>
      <c r="C8" s="59">
        <v>2.2042116145926651</v>
      </c>
      <c r="D8" s="59"/>
      <c r="E8" s="6"/>
      <c r="F8" s="6"/>
      <c r="G8" s="6"/>
      <c r="H8" s="6"/>
      <c r="I8" s="60">
        <v>0.38145698009272938</v>
      </c>
      <c r="J8" s="59">
        <v>1.343455506112025</v>
      </c>
      <c r="K8" s="60"/>
      <c r="L8" s="6"/>
      <c r="M8" s="6"/>
      <c r="N8" s="6"/>
      <c r="O8" s="6"/>
      <c r="P8" s="59">
        <v>1.3571349071303798</v>
      </c>
      <c r="Q8" s="59">
        <v>0.32287276102103246</v>
      </c>
      <c r="R8" s="59"/>
    </row>
    <row r="9" spans="2:24">
      <c r="B9" s="59">
        <v>11.109360910624074</v>
      </c>
      <c r="C9" s="59">
        <v>2.9183533243213233</v>
      </c>
      <c r="D9" s="59"/>
      <c r="E9" s="6"/>
      <c r="F9" s="6"/>
      <c r="G9" s="6"/>
      <c r="H9" s="6"/>
      <c r="I9" s="60">
        <v>0.22046785959621368</v>
      </c>
      <c r="J9" s="59">
        <v>0.81962359952897779</v>
      </c>
      <c r="K9" s="60"/>
      <c r="L9" s="6"/>
      <c r="M9" s="6"/>
      <c r="N9" s="6"/>
      <c r="O9" s="6"/>
      <c r="P9" s="59">
        <v>0.4265281136695479</v>
      </c>
      <c r="Q9" s="59">
        <v>0.1165905037936443</v>
      </c>
      <c r="R9" s="59"/>
    </row>
    <row r="10" spans="2:24">
      <c r="B10" s="59">
        <v>7.7180823168546207</v>
      </c>
      <c r="C10" s="59">
        <v>2.2114476476162226</v>
      </c>
      <c r="D10" s="59"/>
      <c r="E10" s="6"/>
      <c r="F10" s="6"/>
      <c r="G10" s="6"/>
      <c r="H10" s="6"/>
      <c r="I10" s="60">
        <v>3.6768418292466687</v>
      </c>
      <c r="J10" s="59">
        <v>14.698720740418144</v>
      </c>
      <c r="K10" s="60"/>
      <c r="L10" s="6"/>
      <c r="M10" s="6"/>
      <c r="N10" s="6"/>
      <c r="O10" s="6"/>
      <c r="P10" s="59">
        <v>5.2040974962836918E-2</v>
      </c>
      <c r="Q10" s="59">
        <v>1.4291023899366069E-2</v>
      </c>
      <c r="R10" s="59"/>
    </row>
    <row r="11" spans="2:24">
      <c r="B11" s="59">
        <v>1.2863470528091034</v>
      </c>
      <c r="C11" s="59">
        <v>0.18408235727641814</v>
      </c>
      <c r="D11" s="61"/>
      <c r="E11" s="6"/>
      <c r="F11" s="6"/>
      <c r="G11" s="6"/>
      <c r="H11" s="6"/>
      <c r="I11" s="60">
        <v>0.29699717057115832</v>
      </c>
      <c r="J11" s="59">
        <v>1.6654642515912994</v>
      </c>
      <c r="K11" s="60"/>
      <c r="L11" s="6"/>
      <c r="M11" s="6"/>
      <c r="N11" s="6"/>
      <c r="O11" s="6"/>
      <c r="P11" s="59">
        <v>0.38216349552861922</v>
      </c>
      <c r="Q11" s="59">
        <v>4.9600255630143926E-2</v>
      </c>
      <c r="R11" s="61"/>
    </row>
    <row r="12" spans="2:24">
      <c r="B12" s="59">
        <v>0.81469215647655679</v>
      </c>
      <c r="C12" s="59">
        <v>0.12014285071125974</v>
      </c>
      <c r="D12" s="59"/>
      <c r="E12" s="6"/>
      <c r="F12" s="6"/>
      <c r="G12" s="6"/>
      <c r="H12" s="6"/>
      <c r="I12" s="60">
        <v>5.1944765480402867E-2</v>
      </c>
      <c r="J12" s="59">
        <v>0.29274437745276821</v>
      </c>
      <c r="K12" s="60"/>
      <c r="L12" s="6"/>
      <c r="M12" s="6"/>
      <c r="N12" s="6"/>
      <c r="O12" s="6"/>
      <c r="P12" s="59">
        <v>0.27013635858571838</v>
      </c>
      <c r="Q12" s="59">
        <v>4.051746733895692E-2</v>
      </c>
      <c r="R12" s="59"/>
    </row>
    <row r="13" spans="2:24">
      <c r="B13" s="59">
        <v>1.0387324995076099</v>
      </c>
      <c r="C13" s="59">
        <v>0.16537931369770215</v>
      </c>
      <c r="D13" s="59"/>
      <c r="E13" s="6"/>
      <c r="F13" s="6"/>
      <c r="G13" s="6"/>
      <c r="H13" s="6"/>
      <c r="I13" s="60">
        <v>0.89018275865971974</v>
      </c>
      <c r="J13" s="59">
        <v>1.8226147811500106</v>
      </c>
      <c r="K13" s="61"/>
      <c r="L13" s="6"/>
      <c r="M13" s="6"/>
      <c r="N13" s="6"/>
      <c r="O13" s="6"/>
      <c r="P13" s="59">
        <v>0.29754725379515157</v>
      </c>
      <c r="Q13" s="59">
        <v>4.6599543316123232E-2</v>
      </c>
      <c r="R13" s="59"/>
    </row>
    <row r="14" spans="2:24">
      <c r="B14" s="59">
        <v>1.1525497860741878</v>
      </c>
      <c r="C14" s="59">
        <v>0.19133278132924733</v>
      </c>
      <c r="D14" s="59"/>
      <c r="E14" s="6"/>
      <c r="F14" s="6"/>
      <c r="G14" s="6"/>
      <c r="H14" s="6"/>
      <c r="I14" s="60">
        <v>2.5544374813713699</v>
      </c>
      <c r="J14" s="59">
        <v>5.4179920413231697</v>
      </c>
      <c r="K14" s="60"/>
      <c r="L14" s="6"/>
      <c r="M14" s="6"/>
      <c r="N14" s="6"/>
      <c r="O14" s="6"/>
      <c r="P14" s="59">
        <v>2.9856967956868354</v>
      </c>
      <c r="Q14" s="59">
        <v>0.47530895715304516</v>
      </c>
      <c r="R14" s="59"/>
    </row>
    <row r="15" spans="2:24">
      <c r="B15" s="59">
        <v>0.66613064558965529</v>
      </c>
      <c r="C15" s="59">
        <v>0.1122702700786085</v>
      </c>
      <c r="D15" s="59"/>
      <c r="E15" s="6"/>
      <c r="F15" s="6"/>
      <c r="G15" s="6"/>
      <c r="H15" s="6"/>
      <c r="I15" s="60">
        <v>0.2696369505852973</v>
      </c>
      <c r="J15" s="59">
        <v>0.66853194005263505</v>
      </c>
      <c r="K15" s="60"/>
      <c r="L15" s="6"/>
      <c r="M15" s="6"/>
      <c r="N15" s="6"/>
      <c r="O15" s="6"/>
      <c r="P15" s="59">
        <v>3.6836518907824591</v>
      </c>
      <c r="Q15" s="59">
        <v>0.5968278233527583</v>
      </c>
      <c r="R15" s="59"/>
    </row>
    <row r="16" spans="2:24">
      <c r="B16" s="59">
        <v>6.3147946228810525</v>
      </c>
      <c r="C16" s="59">
        <v>1.0862333058421578</v>
      </c>
      <c r="D16" s="59"/>
      <c r="E16" s="6"/>
      <c r="F16" s="6"/>
      <c r="G16" s="6"/>
      <c r="H16" s="6"/>
      <c r="I16" s="60">
        <v>2.9801770615999312</v>
      </c>
      <c r="J16" s="59">
        <v>7.3949791528723106</v>
      </c>
      <c r="K16" s="60"/>
      <c r="L16" s="6"/>
      <c r="M16" s="6"/>
      <c r="N16" s="6"/>
      <c r="O16" s="6"/>
      <c r="P16" s="59">
        <v>0.2208761990789109</v>
      </c>
      <c r="Q16" s="59">
        <v>3.9380289433444828E-2</v>
      </c>
      <c r="R16" s="59"/>
    </row>
    <row r="17" spans="2:18">
      <c r="B17" s="59">
        <v>0.89735944882491336</v>
      </c>
      <c r="C17" s="59">
        <v>0.16500679036819177</v>
      </c>
      <c r="D17" s="59"/>
      <c r="E17" s="6"/>
      <c r="F17" s="6"/>
      <c r="G17" s="6"/>
      <c r="H17" s="6"/>
      <c r="I17" s="60">
        <v>0.12649145181869093</v>
      </c>
      <c r="J17" s="59">
        <v>0.32352032192415331</v>
      </c>
      <c r="K17" s="60"/>
      <c r="L17" s="6"/>
      <c r="M17" s="6"/>
      <c r="N17" s="6"/>
      <c r="O17" s="6"/>
      <c r="P17" s="59">
        <v>2.5591686820172872</v>
      </c>
      <c r="Q17" s="59">
        <v>0.51413916880424881</v>
      </c>
      <c r="R17" s="59"/>
    </row>
    <row r="18" spans="2:18">
      <c r="B18" s="59">
        <v>0.24800187704506951</v>
      </c>
      <c r="C18" s="59">
        <v>4.574808923324359E-2</v>
      </c>
      <c r="D18" s="59"/>
      <c r="E18" s="6"/>
      <c r="F18" s="6"/>
      <c r="G18" s="6"/>
      <c r="H18" s="6"/>
      <c r="I18" s="60">
        <v>0.34378711199625406</v>
      </c>
      <c r="J18" s="59">
        <v>0.99164453209931935</v>
      </c>
      <c r="K18" s="60"/>
      <c r="L18" s="6"/>
      <c r="M18" s="6"/>
      <c r="N18" s="6"/>
      <c r="O18" s="6"/>
      <c r="P18" s="59">
        <v>8.2232685628299565E-2</v>
      </c>
      <c r="Q18" s="59">
        <v>1.7379726586636047E-2</v>
      </c>
      <c r="R18" s="59"/>
    </row>
    <row r="19" spans="2:18">
      <c r="B19" s="59">
        <v>4.0929224407562375</v>
      </c>
      <c r="C19" s="59">
        <v>0.95074578076164928</v>
      </c>
      <c r="D19" s="59"/>
      <c r="E19" s="6"/>
      <c r="F19" s="6"/>
      <c r="G19" s="6"/>
      <c r="H19" s="6"/>
      <c r="I19" s="60">
        <v>8.2080659957583152E-2</v>
      </c>
      <c r="J19" s="59">
        <v>0.24693861874189571</v>
      </c>
      <c r="K19" s="60"/>
      <c r="L19" s="6"/>
      <c r="M19" s="6"/>
      <c r="N19" s="6"/>
      <c r="O19" s="6"/>
      <c r="P19" s="59">
        <v>0.34442385719679097</v>
      </c>
      <c r="Q19" s="59">
        <v>7.5024132930212067E-2</v>
      </c>
      <c r="R19" s="59"/>
    </row>
    <row r="20" spans="2:18">
      <c r="D20" s="3"/>
      <c r="K20" s="4"/>
      <c r="P20" s="59">
        <v>0.12672573292477082</v>
      </c>
      <c r="Q20" s="59">
        <v>1.4507673393752056E-2</v>
      </c>
      <c r="R20" s="62"/>
    </row>
    <row r="21" spans="2:18">
      <c r="D21" s="1"/>
      <c r="K21" s="1"/>
      <c r="R21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51D14-1DB7-40DB-8838-7D09496C54D4}">
  <dimension ref="A1:L66"/>
  <sheetViews>
    <sheetView zoomScale="85" zoomScaleNormal="85" workbookViewId="0">
      <selection activeCell="G1" sqref="G1"/>
    </sheetView>
  </sheetViews>
  <sheetFormatPr baseColWidth="10" defaultRowHeight="14.25"/>
  <cols>
    <col min="2" max="2" width="11" style="22"/>
    <col min="3" max="3" width="13.875" style="22" bestFit="1" customWidth="1"/>
    <col min="4" max="4" width="15.875" style="22" bestFit="1" customWidth="1"/>
    <col min="5" max="5" width="10.5" style="22" bestFit="1" customWidth="1"/>
    <col min="6" max="6" width="22.75" style="22" bestFit="1" customWidth="1"/>
    <col min="7" max="9" width="12.875" style="22" bestFit="1" customWidth="1"/>
  </cols>
  <sheetData>
    <row r="1" spans="1:12">
      <c r="A1" s="13"/>
      <c r="B1" s="118"/>
      <c r="C1" s="118"/>
      <c r="D1" s="118"/>
      <c r="E1" s="118"/>
      <c r="F1" s="118"/>
      <c r="G1" s="119" t="s">
        <v>25</v>
      </c>
      <c r="H1" s="118"/>
      <c r="I1" s="120"/>
      <c r="J1" s="14" t="s">
        <v>152</v>
      </c>
      <c r="K1" s="14"/>
      <c r="L1" s="15"/>
    </row>
    <row r="2" spans="1:12" ht="15">
      <c r="A2" s="112" t="s">
        <v>7</v>
      </c>
      <c r="B2" s="113" t="s">
        <v>9</v>
      </c>
      <c r="C2" s="114" t="s">
        <v>145</v>
      </c>
      <c r="D2" s="114" t="s">
        <v>13</v>
      </c>
      <c r="E2" s="114" t="s">
        <v>12</v>
      </c>
      <c r="F2" s="114" t="s">
        <v>29</v>
      </c>
      <c r="G2" s="115" t="s">
        <v>131</v>
      </c>
      <c r="H2" s="116" t="s">
        <v>10</v>
      </c>
      <c r="I2" s="117" t="s">
        <v>11</v>
      </c>
      <c r="J2" s="79" t="s">
        <v>17</v>
      </c>
      <c r="K2" s="80" t="s">
        <v>18</v>
      </c>
      <c r="L2" s="81" t="s">
        <v>19</v>
      </c>
    </row>
    <row r="3" spans="1:12" ht="15">
      <c r="A3" s="10" t="s">
        <v>6</v>
      </c>
      <c r="B3" s="53" t="s">
        <v>49</v>
      </c>
      <c r="C3" s="50" t="s">
        <v>65</v>
      </c>
      <c r="D3" s="50">
        <v>9.5</v>
      </c>
      <c r="E3" s="47">
        <v>0.10333024976873265</v>
      </c>
      <c r="F3" s="44">
        <f>E3*D3</f>
        <v>0.98163737280296015</v>
      </c>
      <c r="G3" s="37">
        <v>0.65753051977344223</v>
      </c>
      <c r="H3" s="27">
        <v>0.16902498766790608</v>
      </c>
      <c r="I3" s="38">
        <v>7.6222819027648658E-2</v>
      </c>
      <c r="J3" s="31">
        <f>G3/F3</f>
        <v>0.66983036505215199</v>
      </c>
      <c r="K3" s="28">
        <f t="shared" ref="K3:K66" si="0">H3/F3</f>
        <v>0.17218678949159544</v>
      </c>
      <c r="L3" s="32">
        <f t="shared" ref="L3:L66" si="1">I3/F3</f>
        <v>7.7648652281852901E-2</v>
      </c>
    </row>
    <row r="4" spans="1:12" ht="15">
      <c r="A4" s="10" t="s">
        <v>6</v>
      </c>
      <c r="B4" s="53" t="s">
        <v>49</v>
      </c>
      <c r="C4" s="50" t="s">
        <v>66</v>
      </c>
      <c r="D4" s="50">
        <v>9.5</v>
      </c>
      <c r="E4" s="47">
        <v>0.11308973172987972</v>
      </c>
      <c r="F4" s="44">
        <f t="shared" ref="F4:F66" si="2">E4*D4</f>
        <v>1.0743524514338574</v>
      </c>
      <c r="G4" s="37">
        <v>0.4824844207229369</v>
      </c>
      <c r="H4" s="27">
        <v>0.17633189121668458</v>
      </c>
      <c r="I4" s="38">
        <v>6.6385713756444767E-2</v>
      </c>
      <c r="J4" s="31">
        <f t="shared" ref="J4:J66" si="3">G4/F4</f>
        <v>0.44909323758604658</v>
      </c>
      <c r="K4" s="28">
        <f t="shared" si="0"/>
        <v>0.16412853247679351</v>
      </c>
      <c r="L4" s="32">
        <f t="shared" si="1"/>
        <v>6.1791373648233172E-2</v>
      </c>
    </row>
    <row r="5" spans="1:12" ht="15">
      <c r="A5" s="10" t="s">
        <v>6</v>
      </c>
      <c r="B5" s="53" t="s">
        <v>49</v>
      </c>
      <c r="C5" s="50" t="s">
        <v>67</v>
      </c>
      <c r="D5" s="50">
        <v>9.5</v>
      </c>
      <c r="E5" s="47">
        <v>0.10349213691026826</v>
      </c>
      <c r="F5" s="44">
        <f t="shared" si="2"/>
        <v>0.98317530064754854</v>
      </c>
      <c r="G5" s="37">
        <v>0.46120450765103305</v>
      </c>
      <c r="H5" s="27">
        <v>0.21821293382049781</v>
      </c>
      <c r="I5" s="38">
        <v>0.10556688698374531</v>
      </c>
      <c r="J5" s="31">
        <f t="shared" si="3"/>
        <v>0.46909692233650502</v>
      </c>
      <c r="K5" s="28">
        <f t="shared" si="0"/>
        <v>0.22194712751304499</v>
      </c>
      <c r="L5" s="32">
        <f t="shared" si="1"/>
        <v>0.10737341236523722</v>
      </c>
    </row>
    <row r="6" spans="1:12" ht="15">
      <c r="A6" s="10" t="s">
        <v>6</v>
      </c>
      <c r="B6" s="53" t="s">
        <v>50</v>
      </c>
      <c r="C6" s="50" t="s">
        <v>68</v>
      </c>
      <c r="D6" s="50">
        <v>10.4</v>
      </c>
      <c r="E6" s="47">
        <v>9.9438339438339435E-2</v>
      </c>
      <c r="F6" s="44">
        <f t="shared" si="2"/>
        <v>1.0341587301587301</v>
      </c>
      <c r="G6" s="37">
        <v>0.6635459740613141</v>
      </c>
      <c r="H6" s="27">
        <v>0.19760559013993709</v>
      </c>
      <c r="I6" s="38">
        <v>0.12631949506691867</v>
      </c>
      <c r="J6" s="31">
        <f t="shared" si="3"/>
        <v>0.64162875070393532</v>
      </c>
      <c r="K6" s="28">
        <f t="shared" si="0"/>
        <v>0.19107858820628743</v>
      </c>
      <c r="L6" s="32">
        <f t="shared" si="1"/>
        <v>0.12214710506532228</v>
      </c>
    </row>
    <row r="7" spans="1:12" ht="15">
      <c r="A7" s="10" t="s">
        <v>6</v>
      </c>
      <c r="B7" s="53" t="s">
        <v>50</v>
      </c>
      <c r="C7" s="50" t="s">
        <v>69</v>
      </c>
      <c r="D7" s="50">
        <v>10.4</v>
      </c>
      <c r="E7" s="47">
        <v>0.10761904761904761</v>
      </c>
      <c r="F7" s="44">
        <f t="shared" si="2"/>
        <v>1.1192380952380951</v>
      </c>
      <c r="G7" s="37">
        <v>0.62739533927864821</v>
      </c>
      <c r="H7" s="27">
        <v>0.15504747335810795</v>
      </c>
      <c r="I7" s="38">
        <v>3.7433574333192055E-2</v>
      </c>
      <c r="J7" s="31">
        <f t="shared" si="3"/>
        <v>0.56055574050594004</v>
      </c>
      <c r="K7" s="28">
        <f t="shared" si="0"/>
        <v>0.13852948181246882</v>
      </c>
      <c r="L7" s="32">
        <f t="shared" si="1"/>
        <v>3.3445586325605563E-2</v>
      </c>
    </row>
    <row r="8" spans="1:12" ht="15">
      <c r="A8" s="10" t="s">
        <v>6</v>
      </c>
      <c r="B8" s="53" t="s">
        <v>50</v>
      </c>
      <c r="C8" s="50" t="s">
        <v>70</v>
      </c>
      <c r="D8" s="50">
        <v>10.4</v>
      </c>
      <c r="E8" s="47">
        <v>0.10263736263736263</v>
      </c>
      <c r="F8" s="44">
        <f t="shared" si="2"/>
        <v>1.0674285714285714</v>
      </c>
      <c r="G8" s="37">
        <v>0.59832736015171339</v>
      </c>
      <c r="H8" s="27">
        <v>0.14213181512945527</v>
      </c>
      <c r="I8" s="38">
        <v>2.2026372059663294E-2</v>
      </c>
      <c r="J8" s="31">
        <f t="shared" si="3"/>
        <v>0.5605315204847422</v>
      </c>
      <c r="K8" s="28">
        <f t="shared" si="0"/>
        <v>0.13315346706453252</v>
      </c>
      <c r="L8" s="32">
        <f t="shared" si="1"/>
        <v>2.0634984531269145E-2</v>
      </c>
    </row>
    <row r="9" spans="1:12" ht="15">
      <c r="A9" s="10" t="s">
        <v>6</v>
      </c>
      <c r="B9" s="53" t="s">
        <v>51</v>
      </c>
      <c r="C9" s="50" t="s">
        <v>71</v>
      </c>
      <c r="D9" s="50">
        <v>10.9</v>
      </c>
      <c r="E9" s="47">
        <v>0.10353920888272033</v>
      </c>
      <c r="F9" s="44">
        <f t="shared" si="2"/>
        <v>1.1285773768216516</v>
      </c>
      <c r="G9" s="37">
        <v>1.0438990555720435</v>
      </c>
      <c r="H9" s="27">
        <v>0.34688239665123677</v>
      </c>
      <c r="I9" s="38">
        <v>0.14576720137589197</v>
      </c>
      <c r="J9" s="31">
        <f t="shared" si="3"/>
        <v>0.92496897156659053</v>
      </c>
      <c r="K9" s="28">
        <f t="shared" si="0"/>
        <v>0.30736252894608074</v>
      </c>
      <c r="L9" s="32">
        <f t="shared" si="1"/>
        <v>0.12916013059415374</v>
      </c>
    </row>
    <row r="10" spans="1:12" ht="15">
      <c r="A10" s="10" t="s">
        <v>6</v>
      </c>
      <c r="B10" s="53" t="s">
        <v>51</v>
      </c>
      <c r="C10" s="50" t="s">
        <v>72</v>
      </c>
      <c r="D10" s="50">
        <v>10.9</v>
      </c>
      <c r="E10" s="47">
        <v>0.10400185056673608</v>
      </c>
      <c r="F10" s="44">
        <f t="shared" si="2"/>
        <v>1.1336201711774234</v>
      </c>
      <c r="G10" s="37">
        <v>0.97752191036067138</v>
      </c>
      <c r="H10" s="27">
        <v>0.20348874238565368</v>
      </c>
      <c r="I10" s="38">
        <v>0.10459332405892652</v>
      </c>
      <c r="J10" s="31">
        <f t="shared" si="3"/>
        <v>0.86230109097774599</v>
      </c>
      <c r="K10" s="28">
        <f t="shared" si="0"/>
        <v>0.17950345941207282</v>
      </c>
      <c r="L10" s="32">
        <f t="shared" si="1"/>
        <v>9.226487558905351E-2</v>
      </c>
    </row>
    <row r="11" spans="1:12" ht="15">
      <c r="A11" s="10" t="s">
        <v>6</v>
      </c>
      <c r="B11" s="53" t="s">
        <v>51</v>
      </c>
      <c r="C11" s="50" t="s">
        <v>73</v>
      </c>
      <c r="D11" s="50">
        <v>10.9</v>
      </c>
      <c r="E11" s="47">
        <v>0.10372426555632663</v>
      </c>
      <c r="F11" s="44">
        <f t="shared" si="2"/>
        <v>1.1305944945639603</v>
      </c>
      <c r="G11" s="37">
        <v>1.1611455530367003</v>
      </c>
      <c r="H11" s="27">
        <v>0.40226556479751768</v>
      </c>
      <c r="I11" s="38">
        <v>7.1969185465482102E-2</v>
      </c>
      <c r="J11" s="31">
        <f t="shared" si="3"/>
        <v>1.0270221185576556</v>
      </c>
      <c r="K11" s="28">
        <f t="shared" si="0"/>
        <v>0.35580003859178583</v>
      </c>
      <c r="L11" s="32">
        <f t="shared" si="1"/>
        <v>6.3656055121017255E-2</v>
      </c>
    </row>
    <row r="12" spans="1:12" ht="15">
      <c r="A12" s="10" t="s">
        <v>6</v>
      </c>
      <c r="B12" s="53" t="s">
        <v>52</v>
      </c>
      <c r="C12" s="50" t="s">
        <v>74</v>
      </c>
      <c r="D12" s="50">
        <v>12.1</v>
      </c>
      <c r="E12" s="47">
        <v>3.3808821118216099E-2</v>
      </c>
      <c r="F12" s="44">
        <f t="shared" si="2"/>
        <v>0.4090867355304148</v>
      </c>
      <c r="G12" s="37">
        <v>5.2527459494492934</v>
      </c>
      <c r="H12" s="27">
        <v>0.82794759926539163</v>
      </c>
      <c r="I12" s="38">
        <v>2.1913017893946365</v>
      </c>
      <c r="J12" s="31">
        <f t="shared" si="3"/>
        <v>12.840176650163622</v>
      </c>
      <c r="K12" s="28">
        <f t="shared" si="0"/>
        <v>2.0238925571416759</v>
      </c>
      <c r="L12" s="32">
        <f t="shared" si="1"/>
        <v>5.3565701331123154</v>
      </c>
    </row>
    <row r="13" spans="1:12" ht="15">
      <c r="A13" s="10" t="s">
        <v>6</v>
      </c>
      <c r="B13" s="53" t="s">
        <v>52</v>
      </c>
      <c r="C13" s="50" t="s">
        <v>75</v>
      </c>
      <c r="D13" s="50">
        <v>12.1</v>
      </c>
      <c r="E13" s="47">
        <v>3.213641580586981E-2</v>
      </c>
      <c r="F13" s="44">
        <f t="shared" si="2"/>
        <v>0.3888506312510247</v>
      </c>
      <c r="G13" s="37">
        <v>6.495434057589291</v>
      </c>
      <c r="H13" s="27">
        <v>0.56216333530450202</v>
      </c>
      <c r="I13" s="38">
        <v>2.4513827202287981</v>
      </c>
      <c r="J13" s="31">
        <f t="shared" si="3"/>
        <v>16.704188023797052</v>
      </c>
      <c r="K13" s="28">
        <f t="shared" si="0"/>
        <v>1.4457050860272214</v>
      </c>
      <c r="L13" s="32">
        <f t="shared" si="1"/>
        <v>6.3041757508329574</v>
      </c>
    </row>
    <row r="14" spans="1:12" ht="15">
      <c r="A14" s="10" t="s">
        <v>6</v>
      </c>
      <c r="B14" s="53" t="s">
        <v>52</v>
      </c>
      <c r="C14" s="50" t="s">
        <v>76</v>
      </c>
      <c r="D14" s="50">
        <v>12.1</v>
      </c>
      <c r="E14" s="47">
        <v>2.9758976881455974E-2</v>
      </c>
      <c r="F14" s="44">
        <f t="shared" si="2"/>
        <v>0.36008362026561724</v>
      </c>
      <c r="G14" s="37">
        <v>5.4507513664057594</v>
      </c>
      <c r="H14" s="27">
        <v>0.62518802055208533</v>
      </c>
      <c r="I14" s="38">
        <v>2.16847104008369</v>
      </c>
      <c r="J14" s="31">
        <f t="shared" si="3"/>
        <v>15.137459911075625</v>
      </c>
      <c r="K14" s="28">
        <f t="shared" si="0"/>
        <v>1.7362301014717434</v>
      </c>
      <c r="L14" s="32">
        <f t="shared" si="1"/>
        <v>6.0221318550510796</v>
      </c>
    </row>
    <row r="15" spans="1:12" ht="15">
      <c r="A15" s="10" t="s">
        <v>6</v>
      </c>
      <c r="B15" s="53" t="s">
        <v>52</v>
      </c>
      <c r="C15" s="50" t="s">
        <v>77</v>
      </c>
      <c r="D15" s="50">
        <v>12.1</v>
      </c>
      <c r="E15" s="47">
        <v>3.3185768158714546E-2</v>
      </c>
      <c r="F15" s="44">
        <f t="shared" si="2"/>
        <v>0.40154779472044599</v>
      </c>
      <c r="G15" s="37">
        <v>4.5707868240722709</v>
      </c>
      <c r="H15" s="27">
        <v>0.35627368839626039</v>
      </c>
      <c r="I15" s="38">
        <v>2.280022131551422</v>
      </c>
      <c r="J15" s="31">
        <f t="shared" si="3"/>
        <v>11.382920997622243</v>
      </c>
      <c r="K15" s="28">
        <f t="shared" si="0"/>
        <v>0.88725101489922253</v>
      </c>
      <c r="L15" s="32">
        <f t="shared" si="1"/>
        <v>5.6780840575621969</v>
      </c>
    </row>
    <row r="16" spans="1:12" ht="15">
      <c r="A16" s="10" t="s">
        <v>6</v>
      </c>
      <c r="B16" s="53" t="s">
        <v>52</v>
      </c>
      <c r="C16" s="50" t="s">
        <v>78</v>
      </c>
      <c r="D16" s="50">
        <v>12.1</v>
      </c>
      <c r="E16" s="47">
        <v>2.8398098048860468E-2</v>
      </c>
      <c r="F16" s="44">
        <f t="shared" si="2"/>
        <v>0.34361698639121163</v>
      </c>
      <c r="G16" s="37">
        <v>5.6900708808649867</v>
      </c>
      <c r="H16" s="27">
        <v>0.42667475926266146</v>
      </c>
      <c r="I16" s="38">
        <v>2.2633372441295179</v>
      </c>
      <c r="J16" s="31">
        <f t="shared" si="3"/>
        <v>16.559341086784283</v>
      </c>
      <c r="K16" s="28">
        <f t="shared" si="0"/>
        <v>1.2417161437324511</v>
      </c>
      <c r="L16" s="32">
        <f t="shared" si="1"/>
        <v>6.5868025556591201</v>
      </c>
    </row>
    <row r="17" spans="1:12" ht="15">
      <c r="A17" s="10" t="s">
        <v>6</v>
      </c>
      <c r="B17" s="53" t="s">
        <v>52</v>
      </c>
      <c r="C17" s="50" t="s">
        <v>79</v>
      </c>
      <c r="D17" s="50">
        <v>12.1</v>
      </c>
      <c r="E17" s="47">
        <v>3.2316773241515002E-2</v>
      </c>
      <c r="F17" s="44">
        <f t="shared" si="2"/>
        <v>0.39103295622233153</v>
      </c>
      <c r="G17" s="37">
        <v>5.5593736559771711</v>
      </c>
      <c r="H17" s="27">
        <v>0.58091697272492115</v>
      </c>
      <c r="I17" s="38">
        <v>1.8989503284205771</v>
      </c>
      <c r="J17" s="31">
        <f t="shared" si="3"/>
        <v>14.21714862523314</v>
      </c>
      <c r="K17" s="28">
        <f t="shared" si="0"/>
        <v>1.4855959414188771</v>
      </c>
      <c r="L17" s="32">
        <f t="shared" si="1"/>
        <v>4.8562411382555739</v>
      </c>
    </row>
    <row r="18" spans="1:12" ht="15">
      <c r="A18" s="10" t="s">
        <v>6</v>
      </c>
      <c r="B18" s="53" t="s">
        <v>52</v>
      </c>
      <c r="C18" s="50" t="s">
        <v>80</v>
      </c>
      <c r="D18" s="50">
        <v>12.1</v>
      </c>
      <c r="E18" s="47">
        <v>3.3776028857189701E-2</v>
      </c>
      <c r="F18" s="44">
        <f t="shared" si="2"/>
        <v>0.40868994917199536</v>
      </c>
      <c r="G18" s="37">
        <v>6.1181962967591845</v>
      </c>
      <c r="H18" s="27">
        <v>0.50611255535512401</v>
      </c>
      <c r="I18" s="38">
        <v>1.9394253212983006</v>
      </c>
      <c r="J18" s="31">
        <f t="shared" si="3"/>
        <v>14.970263666025144</v>
      </c>
      <c r="K18" s="28">
        <f t="shared" si="0"/>
        <v>1.2383777882977218</v>
      </c>
      <c r="L18" s="32">
        <f t="shared" si="1"/>
        <v>4.7454686008979925</v>
      </c>
    </row>
    <row r="19" spans="1:12" ht="15">
      <c r="A19" s="10" t="s">
        <v>6</v>
      </c>
      <c r="B19" s="53" t="s">
        <v>52</v>
      </c>
      <c r="C19" s="50" t="s">
        <v>81</v>
      </c>
      <c r="D19" s="50">
        <v>12.1</v>
      </c>
      <c r="E19" s="47">
        <v>3.1300213149696672E-2</v>
      </c>
      <c r="F19" s="44">
        <f t="shared" si="2"/>
        <v>0.37873257911132974</v>
      </c>
      <c r="G19" s="37">
        <v>5.0133911647865412</v>
      </c>
      <c r="H19" s="27">
        <v>0.46200680897513663</v>
      </c>
      <c r="I19" s="38">
        <v>1.7967122481322</v>
      </c>
      <c r="J19" s="31">
        <f t="shared" si="3"/>
        <v>13.237285201474146</v>
      </c>
      <c r="K19" s="28">
        <f t="shared" si="0"/>
        <v>1.2198760667994399</v>
      </c>
      <c r="L19" s="32">
        <f t="shared" si="1"/>
        <v>4.7440129189521087</v>
      </c>
    </row>
    <row r="20" spans="1:12" ht="15">
      <c r="A20" s="10" t="s">
        <v>6</v>
      </c>
      <c r="B20" s="53" t="s">
        <v>53</v>
      </c>
      <c r="C20" s="50" t="s">
        <v>82</v>
      </c>
      <c r="D20" s="50">
        <v>12</v>
      </c>
      <c r="E20" s="47">
        <v>0.10723220377530134</v>
      </c>
      <c r="F20" s="44">
        <f t="shared" si="2"/>
        <v>1.286786445303616</v>
      </c>
      <c r="G20" s="37">
        <v>2.7381047458923988</v>
      </c>
      <c r="H20" s="27">
        <v>0.45932565102825407</v>
      </c>
      <c r="I20" s="38">
        <v>0.3624259492914999</v>
      </c>
      <c r="J20" s="31">
        <f t="shared" si="3"/>
        <v>2.1278625959153197</v>
      </c>
      <c r="K20" s="28">
        <f t="shared" si="0"/>
        <v>0.35695561816388005</v>
      </c>
      <c r="L20" s="32">
        <f t="shared" si="1"/>
        <v>0.28165197932745234</v>
      </c>
    </row>
    <row r="21" spans="1:12" ht="15">
      <c r="A21" s="10" t="s">
        <v>6</v>
      </c>
      <c r="B21" s="53" t="s">
        <v>53</v>
      </c>
      <c r="C21" s="50" t="s">
        <v>87</v>
      </c>
      <c r="D21" s="50">
        <v>12</v>
      </c>
      <c r="E21" s="47">
        <v>9.9545144416647718E-2</v>
      </c>
      <c r="F21" s="44">
        <f t="shared" si="2"/>
        <v>1.1945417329997725</v>
      </c>
      <c r="G21" s="37">
        <v>1.9318003927644454</v>
      </c>
      <c r="H21" s="27">
        <v>0.29781769544406184</v>
      </c>
      <c r="I21" s="38">
        <v>0.78504817375735969</v>
      </c>
      <c r="J21" s="31">
        <f t="shared" si="3"/>
        <v>1.6171895375419365</v>
      </c>
      <c r="K21" s="28">
        <f t="shared" si="0"/>
        <v>0.24931543806022771</v>
      </c>
      <c r="L21" s="32">
        <f t="shared" si="1"/>
        <v>0.65719610463999523</v>
      </c>
    </row>
    <row r="22" spans="1:12" ht="15">
      <c r="A22" s="10" t="s">
        <v>6</v>
      </c>
      <c r="B22" s="53" t="s">
        <v>53</v>
      </c>
      <c r="C22" s="50" t="s">
        <v>88</v>
      </c>
      <c r="D22" s="50">
        <v>12</v>
      </c>
      <c r="E22" s="47">
        <v>0.10106891062087787</v>
      </c>
      <c r="F22" s="44">
        <f t="shared" si="2"/>
        <v>1.2128269274505346</v>
      </c>
      <c r="G22" s="37">
        <v>1.5942814949573969</v>
      </c>
      <c r="H22" s="27">
        <v>0.29344273820070704</v>
      </c>
      <c r="I22" s="38">
        <v>0.49471833545756544</v>
      </c>
      <c r="J22" s="31">
        <f t="shared" si="3"/>
        <v>1.3145169016891076</v>
      </c>
      <c r="K22" s="28">
        <f t="shared" si="0"/>
        <v>0.24194939241458685</v>
      </c>
      <c r="L22" s="32">
        <f t="shared" si="1"/>
        <v>0.40790513820261681</v>
      </c>
    </row>
    <row r="23" spans="1:12" ht="15">
      <c r="A23" s="10" t="s">
        <v>6</v>
      </c>
      <c r="B23" s="53" t="s">
        <v>54</v>
      </c>
      <c r="C23" s="50" t="s">
        <v>89</v>
      </c>
      <c r="D23" s="50">
        <v>10.7</v>
      </c>
      <c r="E23" s="47">
        <v>8.2289719626168226E-2</v>
      </c>
      <c r="F23" s="44">
        <f t="shared" si="2"/>
        <v>0.88049999999999995</v>
      </c>
      <c r="G23" s="37">
        <v>2.8415982879037918</v>
      </c>
      <c r="H23" s="27">
        <v>0.37627317740667826</v>
      </c>
      <c r="I23" s="38">
        <v>1.2559111106485334</v>
      </c>
      <c r="J23" s="31">
        <f t="shared" si="3"/>
        <v>3.2272552957453629</v>
      </c>
      <c r="K23" s="28">
        <f t="shared" si="0"/>
        <v>0.42734034912740293</v>
      </c>
      <c r="L23" s="32">
        <f t="shared" si="1"/>
        <v>1.4263612840982778</v>
      </c>
    </row>
    <row r="24" spans="1:12" ht="15">
      <c r="A24" s="10" t="s">
        <v>6</v>
      </c>
      <c r="B24" s="53" t="s">
        <v>54</v>
      </c>
      <c r="C24" s="50" t="s">
        <v>83</v>
      </c>
      <c r="D24" s="50">
        <v>10.7</v>
      </c>
      <c r="E24" s="47">
        <v>8.6214953271028044E-2</v>
      </c>
      <c r="F24" s="44">
        <f t="shared" si="2"/>
        <v>0.92249999999999999</v>
      </c>
      <c r="G24" s="37">
        <v>3.1929461379800621</v>
      </c>
      <c r="H24" s="27">
        <v>0.41416404296624509</v>
      </c>
      <c r="I24" s="38">
        <v>1.1666341564049572</v>
      </c>
      <c r="J24" s="31">
        <f t="shared" si="3"/>
        <v>3.4611882254526418</v>
      </c>
      <c r="K24" s="28">
        <f t="shared" si="0"/>
        <v>0.44895831215853127</v>
      </c>
      <c r="L24" s="32">
        <f t="shared" si="1"/>
        <v>1.2646440719836933</v>
      </c>
    </row>
    <row r="25" spans="1:12" ht="15">
      <c r="A25" s="10" t="s">
        <v>6</v>
      </c>
      <c r="B25" s="53" t="s">
        <v>54</v>
      </c>
      <c r="C25" s="50" t="s">
        <v>91</v>
      </c>
      <c r="D25" s="50">
        <v>10.7</v>
      </c>
      <c r="E25" s="47">
        <v>8.3294392523364486E-2</v>
      </c>
      <c r="F25" s="44">
        <f t="shared" si="2"/>
        <v>0.89124999999999999</v>
      </c>
      <c r="G25" s="37">
        <v>3.0006018993267771</v>
      </c>
      <c r="H25" s="27">
        <v>0.58884774857142075</v>
      </c>
      <c r="I25" s="38">
        <v>1.3103853816473257</v>
      </c>
      <c r="J25" s="31">
        <f t="shared" si="3"/>
        <v>3.3667342488939997</v>
      </c>
      <c r="K25" s="28">
        <f t="shared" si="0"/>
        <v>0.66069873612501628</v>
      </c>
      <c r="L25" s="32">
        <f t="shared" si="1"/>
        <v>1.4702781280755408</v>
      </c>
    </row>
    <row r="26" spans="1:12" ht="15">
      <c r="A26" s="10" t="s">
        <v>6</v>
      </c>
      <c r="B26" s="53" t="s">
        <v>54</v>
      </c>
      <c r="C26" s="50" t="s">
        <v>92</v>
      </c>
      <c r="D26" s="50">
        <v>10.7</v>
      </c>
      <c r="E26" s="47">
        <v>8.074766355140188E-2</v>
      </c>
      <c r="F26" s="44">
        <f t="shared" si="2"/>
        <v>0.8640000000000001</v>
      </c>
      <c r="G26" s="37">
        <v>3.2305648914387715</v>
      </c>
      <c r="H26" s="27">
        <v>0.51626800119266236</v>
      </c>
      <c r="I26" s="38">
        <v>1.1118611030689194</v>
      </c>
      <c r="J26" s="31">
        <f t="shared" si="3"/>
        <v>3.7390797354615408</v>
      </c>
      <c r="K26" s="28">
        <f t="shared" si="0"/>
        <v>0.59753240878780356</v>
      </c>
      <c r="L26" s="32">
        <f t="shared" si="1"/>
        <v>1.286876276700138</v>
      </c>
    </row>
    <row r="27" spans="1:12" ht="15">
      <c r="A27" s="10" t="s">
        <v>6</v>
      </c>
      <c r="B27" s="53" t="s">
        <v>55</v>
      </c>
      <c r="C27" s="50" t="s">
        <v>84</v>
      </c>
      <c r="D27" s="50">
        <v>9.6</v>
      </c>
      <c r="E27" s="47">
        <v>0.10534024335286164</v>
      </c>
      <c r="F27" s="44">
        <f t="shared" si="2"/>
        <v>1.0112663361874716</v>
      </c>
      <c r="G27" s="37">
        <v>0.69718455611320851</v>
      </c>
      <c r="H27" s="27">
        <v>0.14943005142026636</v>
      </c>
      <c r="I27" s="38">
        <v>0.15848656126033892</v>
      </c>
      <c r="J27" s="31">
        <f t="shared" si="3"/>
        <v>0.6894173484916265</v>
      </c>
      <c r="K27" s="28">
        <f t="shared" si="0"/>
        <v>0.14776527812012974</v>
      </c>
      <c r="L27" s="32">
        <f t="shared" si="1"/>
        <v>0.15672089101456868</v>
      </c>
    </row>
    <row r="28" spans="1:12" ht="15">
      <c r="A28" s="10" t="s">
        <v>6</v>
      </c>
      <c r="B28" s="53" t="s">
        <v>55</v>
      </c>
      <c r="C28" s="50" t="s">
        <v>93</v>
      </c>
      <c r="D28" s="50">
        <v>9.6</v>
      </c>
      <c r="E28" s="47">
        <v>9.8107255520504727E-2</v>
      </c>
      <c r="F28" s="44">
        <f t="shared" si="2"/>
        <v>0.94182965299684529</v>
      </c>
      <c r="G28" s="37">
        <v>0.61693964481366403</v>
      </c>
      <c r="H28" s="27">
        <v>0.16631916439960412</v>
      </c>
      <c r="I28" s="38">
        <v>0.16587530659855942</v>
      </c>
      <c r="J28" s="31">
        <f t="shared" si="3"/>
        <v>0.65504376810668385</v>
      </c>
      <c r="K28" s="28">
        <f t="shared" si="0"/>
        <v>0.17659155652021205</v>
      </c>
      <c r="L28" s="32">
        <f t="shared" si="1"/>
        <v>0.17612028467223789</v>
      </c>
    </row>
    <row r="29" spans="1:12" ht="15">
      <c r="A29" s="10" t="s">
        <v>6</v>
      </c>
      <c r="B29" s="53" t="s">
        <v>55</v>
      </c>
      <c r="C29" s="50" t="s">
        <v>94</v>
      </c>
      <c r="D29" s="50">
        <v>9.6</v>
      </c>
      <c r="E29" s="47">
        <v>0.11106354213609734</v>
      </c>
      <c r="F29" s="44">
        <f t="shared" si="2"/>
        <v>1.0662100045065344</v>
      </c>
      <c r="G29" s="37">
        <v>0.78991780638370268</v>
      </c>
      <c r="H29" s="27">
        <v>0.16766026556245625</v>
      </c>
      <c r="I29" s="38">
        <v>0.19362862987565552</v>
      </c>
      <c r="J29" s="31">
        <f t="shared" si="3"/>
        <v>0.74086512323554321</v>
      </c>
      <c r="K29" s="28">
        <f t="shared" si="0"/>
        <v>0.15724882045170185</v>
      </c>
      <c r="L29" s="32">
        <f t="shared" si="1"/>
        <v>0.18160458920592398</v>
      </c>
    </row>
    <row r="30" spans="1:12" ht="15">
      <c r="A30" s="10" t="s">
        <v>6</v>
      </c>
      <c r="B30" s="53" t="s">
        <v>56</v>
      </c>
      <c r="C30" s="50" t="s">
        <v>95</v>
      </c>
      <c r="D30" s="50">
        <v>12.5</v>
      </c>
      <c r="E30" s="47">
        <v>5.1566771819137755E-2</v>
      </c>
      <c r="F30" s="44">
        <f t="shared" si="2"/>
        <v>0.64458464773922197</v>
      </c>
      <c r="G30" s="37">
        <v>7.1290864126383031</v>
      </c>
      <c r="H30" s="27">
        <v>0.70354776608808289</v>
      </c>
      <c r="I30" s="38">
        <v>0.93865138562732087</v>
      </c>
      <c r="J30" s="31">
        <f t="shared" si="3"/>
        <v>11.059969295952733</v>
      </c>
      <c r="K30" s="28">
        <f t="shared" si="0"/>
        <v>1.0914745930665037</v>
      </c>
      <c r="L30" s="32">
        <f t="shared" si="1"/>
        <v>1.4562112034772954</v>
      </c>
    </row>
    <row r="31" spans="1:12" ht="15">
      <c r="A31" s="10" t="s">
        <v>6</v>
      </c>
      <c r="B31" s="53" t="s">
        <v>56</v>
      </c>
      <c r="C31" s="50" t="s">
        <v>85</v>
      </c>
      <c r="D31" s="50">
        <v>12.5</v>
      </c>
      <c r="E31" s="47">
        <v>5.1840168243953731E-2</v>
      </c>
      <c r="F31" s="44">
        <f t="shared" si="2"/>
        <v>0.64800210304942163</v>
      </c>
      <c r="G31" s="37">
        <v>2.8156594702619189</v>
      </c>
      <c r="H31" s="27">
        <v>0.24319799838171188</v>
      </c>
      <c r="I31" s="38">
        <v>1.3093719485628357</v>
      </c>
      <c r="J31" s="31">
        <f t="shared" si="3"/>
        <v>4.3451394015725517</v>
      </c>
      <c r="K31" s="28">
        <f t="shared" si="0"/>
        <v>0.37530433502800487</v>
      </c>
      <c r="L31" s="32">
        <f t="shared" si="1"/>
        <v>2.0206291652466644</v>
      </c>
    </row>
    <row r="32" spans="1:12" ht="15">
      <c r="A32" s="10" t="s">
        <v>6</v>
      </c>
      <c r="B32" s="53" t="s">
        <v>56</v>
      </c>
      <c r="C32" s="50" t="s">
        <v>98</v>
      </c>
      <c r="D32" s="50">
        <v>12.5</v>
      </c>
      <c r="E32" s="47">
        <v>5.2092534174553104E-2</v>
      </c>
      <c r="F32" s="44">
        <f t="shared" si="2"/>
        <v>0.65115667718191383</v>
      </c>
      <c r="G32" s="37">
        <v>3.2320093804540737</v>
      </c>
      <c r="H32" s="27">
        <v>0.18730632172967321</v>
      </c>
      <c r="I32" s="38">
        <v>1.2298614357276765</v>
      </c>
      <c r="J32" s="31">
        <f t="shared" si="3"/>
        <v>4.9634895774111003</v>
      </c>
      <c r="K32" s="28">
        <f t="shared" si="0"/>
        <v>0.28765169473543672</v>
      </c>
      <c r="L32" s="32">
        <f t="shared" si="1"/>
        <v>1.8887335088849742</v>
      </c>
    </row>
    <row r="33" spans="1:12" ht="15">
      <c r="A33" s="10" t="s">
        <v>6</v>
      </c>
      <c r="B33" s="53" t="s">
        <v>56</v>
      </c>
      <c r="C33" s="50" t="s">
        <v>90</v>
      </c>
      <c r="D33" s="50">
        <v>12.5</v>
      </c>
      <c r="E33" s="47">
        <v>5.1041009463722399E-2</v>
      </c>
      <c r="F33" s="44">
        <f t="shared" si="2"/>
        <v>0.63801261829653</v>
      </c>
      <c r="G33" s="37">
        <v>3.236413504032571</v>
      </c>
      <c r="H33" s="27">
        <v>0.31014341459526451</v>
      </c>
      <c r="I33" s="38">
        <v>1.4372934196194029</v>
      </c>
      <c r="J33" s="31">
        <f t="shared" si="3"/>
        <v>5.0726481126245977</v>
      </c>
      <c r="K33" s="28">
        <f t="shared" si="0"/>
        <v>0.48610859049047639</v>
      </c>
      <c r="L33" s="32">
        <f t="shared" si="1"/>
        <v>2.2527664475616844</v>
      </c>
    </row>
    <row r="34" spans="1:12" ht="15">
      <c r="A34" s="10" t="s">
        <v>6</v>
      </c>
      <c r="B34" s="53" t="s">
        <v>57</v>
      </c>
      <c r="C34" s="50" t="s">
        <v>86</v>
      </c>
      <c r="D34" s="50">
        <v>10.5</v>
      </c>
      <c r="E34" s="47">
        <v>0.10210674157303372</v>
      </c>
      <c r="F34" s="44">
        <f t="shared" si="2"/>
        <v>1.0721207865168541</v>
      </c>
      <c r="G34" s="37">
        <v>1.6983756953519038</v>
      </c>
      <c r="H34" s="27">
        <v>0.22816513414365483</v>
      </c>
      <c r="I34" s="38">
        <v>0.66874744722304258</v>
      </c>
      <c r="J34" s="31">
        <f t="shared" si="3"/>
        <v>1.5841271960313819</v>
      </c>
      <c r="K34" s="28">
        <f t="shared" si="0"/>
        <v>0.21281663130972978</v>
      </c>
      <c r="L34" s="32">
        <f t="shared" si="1"/>
        <v>0.62376129222873689</v>
      </c>
    </row>
    <row r="35" spans="1:12" ht="15">
      <c r="A35" s="10" t="s">
        <v>6</v>
      </c>
      <c r="B35" s="53" t="s">
        <v>57</v>
      </c>
      <c r="C35" s="50" t="s">
        <v>100</v>
      </c>
      <c r="D35" s="50">
        <v>10.5</v>
      </c>
      <c r="E35" s="47">
        <v>0.10079588014981274</v>
      </c>
      <c r="F35" s="44">
        <f t="shared" si="2"/>
        <v>1.0583567415730337</v>
      </c>
      <c r="G35" s="37">
        <v>1.8027604986307322</v>
      </c>
      <c r="H35" s="27">
        <v>0.24758122728009169</v>
      </c>
      <c r="I35" s="38">
        <v>1.3308317908583993E-2</v>
      </c>
      <c r="J35" s="31">
        <f t="shared" si="3"/>
        <v>1.7033580718267949</v>
      </c>
      <c r="K35" s="28">
        <f t="shared" si="0"/>
        <v>0.23392984383707158</v>
      </c>
      <c r="L35" s="32">
        <f t="shared" si="1"/>
        <v>1.2574510451744148E-2</v>
      </c>
    </row>
    <row r="36" spans="1:12" ht="15">
      <c r="A36" s="10" t="s">
        <v>6</v>
      </c>
      <c r="B36" s="53" t="s">
        <v>57</v>
      </c>
      <c r="C36" s="50" t="s">
        <v>101</v>
      </c>
      <c r="D36" s="50">
        <v>10.5</v>
      </c>
      <c r="E36" s="47">
        <v>0.10795880149812735</v>
      </c>
      <c r="F36" s="44">
        <f t="shared" si="2"/>
        <v>1.1335674157303373</v>
      </c>
      <c r="G36" s="37">
        <v>1.8818855391722498</v>
      </c>
      <c r="H36" s="27">
        <v>0.18915095731057804</v>
      </c>
      <c r="I36" s="38">
        <v>7.8397012692446977E-2</v>
      </c>
      <c r="J36" s="31">
        <f t="shared" si="3"/>
        <v>1.6601443487679861</v>
      </c>
      <c r="K36" s="28">
        <f t="shared" si="0"/>
        <v>0.16686343898541883</v>
      </c>
      <c r="L36" s="32">
        <f t="shared" si="1"/>
        <v>6.9159550287476446E-2</v>
      </c>
    </row>
    <row r="37" spans="1:12" ht="15">
      <c r="A37" s="10" t="s">
        <v>6</v>
      </c>
      <c r="B37" s="53" t="s">
        <v>58</v>
      </c>
      <c r="C37" s="50" t="s">
        <v>102</v>
      </c>
      <c r="D37" s="50">
        <v>10.199999999999999</v>
      </c>
      <c r="E37" s="47">
        <v>0.10662972491589154</v>
      </c>
      <c r="F37" s="44">
        <f t="shared" si="2"/>
        <v>1.0876231941420935</v>
      </c>
      <c r="G37" s="37">
        <v>2.8289260638024607</v>
      </c>
      <c r="H37" s="27">
        <v>0.40302904500305592</v>
      </c>
      <c r="I37" s="38">
        <v>1.2668765153216952</v>
      </c>
      <c r="J37" s="31">
        <f t="shared" si="3"/>
        <v>2.6010166747445007</v>
      </c>
      <c r="K37" s="28">
        <f t="shared" si="0"/>
        <v>0.37055944298885723</v>
      </c>
      <c r="L37" s="32">
        <f t="shared" si="1"/>
        <v>1.1648119699405592</v>
      </c>
    </row>
    <row r="38" spans="1:12" ht="15">
      <c r="A38" s="10" t="s">
        <v>6</v>
      </c>
      <c r="B38" s="53" t="s">
        <v>58</v>
      </c>
      <c r="C38" s="50" t="s">
        <v>103</v>
      </c>
      <c r="D38" s="50">
        <v>10.199999999999999</v>
      </c>
      <c r="E38" s="47">
        <v>0.10393825450227587</v>
      </c>
      <c r="F38" s="44">
        <f t="shared" si="2"/>
        <v>1.0601701959232137</v>
      </c>
      <c r="G38" s="37">
        <v>2.4765587102246061</v>
      </c>
      <c r="H38" s="27">
        <v>1.371766457676441</v>
      </c>
      <c r="I38" s="38">
        <v>1.0348842179373039</v>
      </c>
      <c r="J38" s="31">
        <f t="shared" si="3"/>
        <v>2.3360010682699657</v>
      </c>
      <c r="K38" s="28">
        <f t="shared" si="0"/>
        <v>1.2939115464209821</v>
      </c>
      <c r="L38" s="32">
        <f t="shared" si="1"/>
        <v>0.97614913333430353</v>
      </c>
    </row>
    <row r="39" spans="1:12" ht="15">
      <c r="A39" s="10" t="s">
        <v>6</v>
      </c>
      <c r="B39" s="53" t="s">
        <v>58</v>
      </c>
      <c r="C39" s="50" t="s">
        <v>104</v>
      </c>
      <c r="D39" s="50">
        <v>10.199999999999999</v>
      </c>
      <c r="E39" s="47">
        <v>0.10118741341777163</v>
      </c>
      <c r="F39" s="44">
        <f t="shared" si="2"/>
        <v>1.0321116168612705</v>
      </c>
      <c r="G39" s="37">
        <v>3.4334617209022618</v>
      </c>
      <c r="H39" s="27">
        <v>0.46300374971500441</v>
      </c>
      <c r="I39" s="38">
        <v>1.0527457088150196</v>
      </c>
      <c r="J39" s="31">
        <f t="shared" si="3"/>
        <v>3.326637996134254</v>
      </c>
      <c r="K39" s="28">
        <f t="shared" si="0"/>
        <v>0.44859852573216241</v>
      </c>
      <c r="L39" s="32">
        <f t="shared" si="1"/>
        <v>1.019992112884553</v>
      </c>
    </row>
    <row r="40" spans="1:12" ht="15">
      <c r="A40" s="10" t="s">
        <v>6</v>
      </c>
      <c r="B40" s="53" t="s">
        <v>59</v>
      </c>
      <c r="C40" s="50" t="s">
        <v>107</v>
      </c>
      <c r="D40" s="50">
        <v>10</v>
      </c>
      <c r="E40" s="47">
        <v>9.9999999999999992E-2</v>
      </c>
      <c r="F40" s="44">
        <f t="shared" si="2"/>
        <v>0.99999999999999989</v>
      </c>
      <c r="G40" s="37">
        <v>3.8007554491921827</v>
      </c>
      <c r="H40" s="27">
        <v>0.88632925382257643</v>
      </c>
      <c r="I40" s="38">
        <v>1.6609803139556978</v>
      </c>
      <c r="J40" s="31">
        <f t="shared" si="3"/>
        <v>3.8007554491921831</v>
      </c>
      <c r="K40" s="28">
        <f t="shared" si="0"/>
        <v>0.88632925382257655</v>
      </c>
      <c r="L40" s="32">
        <f t="shared" si="1"/>
        <v>1.660980313955698</v>
      </c>
    </row>
    <row r="41" spans="1:12" ht="15">
      <c r="A41" s="10" t="s">
        <v>6</v>
      </c>
      <c r="B41" s="53" t="s">
        <v>59</v>
      </c>
      <c r="C41" s="50" t="s">
        <v>110</v>
      </c>
      <c r="D41" s="50">
        <v>10</v>
      </c>
      <c r="E41" s="47">
        <v>0.10112485939257593</v>
      </c>
      <c r="F41" s="44">
        <f t="shared" si="2"/>
        <v>1.0112485939257594</v>
      </c>
      <c r="G41" s="37">
        <v>2.2717819603188389</v>
      </c>
      <c r="H41" s="27">
        <v>0.70166150574067931</v>
      </c>
      <c r="I41" s="38">
        <v>1.8493912684075506</v>
      </c>
      <c r="J41" s="31">
        <f t="shared" si="3"/>
        <v>2.2465118606489964</v>
      </c>
      <c r="K41" s="28">
        <f t="shared" si="0"/>
        <v>0.69385659466458716</v>
      </c>
      <c r="L41" s="32">
        <f t="shared" si="1"/>
        <v>1.8288196191482895</v>
      </c>
    </row>
    <row r="42" spans="1:12" ht="15">
      <c r="A42" s="10" t="s">
        <v>6</v>
      </c>
      <c r="B42" s="53" t="s">
        <v>59</v>
      </c>
      <c r="C42" s="50" t="s">
        <v>96</v>
      </c>
      <c r="D42" s="50">
        <v>10</v>
      </c>
      <c r="E42" s="47">
        <v>0.11001124859392576</v>
      </c>
      <c r="F42" s="44">
        <f t="shared" si="2"/>
        <v>1.1001124859392577</v>
      </c>
      <c r="G42" s="37">
        <v>3.2464957267330425</v>
      </c>
      <c r="H42" s="27">
        <v>0.77361560849246325</v>
      </c>
      <c r="I42" s="38">
        <v>1.4442799522492475</v>
      </c>
      <c r="J42" s="31">
        <f t="shared" si="3"/>
        <v>2.9510579765497695</v>
      </c>
      <c r="K42" s="28">
        <f t="shared" si="0"/>
        <v>0.70321500608363985</v>
      </c>
      <c r="L42" s="32">
        <f t="shared" si="1"/>
        <v>1.3128475230568313</v>
      </c>
    </row>
    <row r="43" spans="1:12" ht="15">
      <c r="A43" s="10" t="s">
        <v>6</v>
      </c>
      <c r="B43" s="53" t="s">
        <v>60</v>
      </c>
      <c r="C43" s="50" t="s">
        <v>108</v>
      </c>
      <c r="D43" s="50">
        <v>10.1</v>
      </c>
      <c r="E43" s="47">
        <v>0.10073122091734987</v>
      </c>
      <c r="F43" s="44">
        <f t="shared" si="2"/>
        <v>1.0173853312652337</v>
      </c>
      <c r="G43" s="37">
        <v>3.6249672066430696</v>
      </c>
      <c r="H43" s="27">
        <v>0.89060760587823884</v>
      </c>
      <c r="I43" s="38">
        <v>1.469273322310487</v>
      </c>
      <c r="J43" s="31">
        <f t="shared" si="3"/>
        <v>3.563022873678563</v>
      </c>
      <c r="K43" s="28">
        <f t="shared" si="0"/>
        <v>0.8753886836275373</v>
      </c>
      <c r="L43" s="32">
        <f t="shared" si="1"/>
        <v>1.4441660176909368</v>
      </c>
    </row>
    <row r="44" spans="1:12" ht="15">
      <c r="A44" s="10" t="s">
        <v>6</v>
      </c>
      <c r="B44" s="53" t="s">
        <v>60</v>
      </c>
      <c r="C44" s="50" t="s">
        <v>111</v>
      </c>
      <c r="D44" s="50">
        <v>10.1</v>
      </c>
      <c r="E44" s="47">
        <v>0.10008863283846665</v>
      </c>
      <c r="F44" s="44">
        <f t="shared" si="2"/>
        <v>1.0108951916685132</v>
      </c>
      <c r="G44" s="37">
        <v>4.3166601212032045</v>
      </c>
      <c r="H44" s="27">
        <v>0.42911659732694457</v>
      </c>
      <c r="I44" s="38">
        <v>1.832708406831457</v>
      </c>
      <c r="J44" s="31">
        <f t="shared" si="3"/>
        <v>4.2701361691892377</v>
      </c>
      <c r="K44" s="28">
        <f t="shared" si="0"/>
        <v>0.42449167912122976</v>
      </c>
      <c r="L44" s="32">
        <f t="shared" si="1"/>
        <v>1.8129559047625068</v>
      </c>
    </row>
    <row r="45" spans="1:12" ht="15">
      <c r="A45" s="10" t="s">
        <v>6</v>
      </c>
      <c r="B45" s="53" t="s">
        <v>60</v>
      </c>
      <c r="C45" s="50" t="s">
        <v>97</v>
      </c>
      <c r="D45" s="50">
        <v>10.1</v>
      </c>
      <c r="E45" s="47">
        <v>0.10057611345003323</v>
      </c>
      <c r="F45" s="44">
        <f t="shared" si="2"/>
        <v>1.0158187458453356</v>
      </c>
      <c r="G45" s="37">
        <v>3.4292685735973056</v>
      </c>
      <c r="H45" s="27">
        <v>1.0900828991742986</v>
      </c>
      <c r="I45" s="38">
        <v>1.3220231834508023</v>
      </c>
      <c r="J45" s="31">
        <f t="shared" si="3"/>
        <v>3.37586659787772</v>
      </c>
      <c r="K45" s="28">
        <f t="shared" si="0"/>
        <v>1.0731076814960354</v>
      </c>
      <c r="L45" s="32">
        <f t="shared" si="1"/>
        <v>1.3014360966046674</v>
      </c>
    </row>
    <row r="46" spans="1:12" ht="15">
      <c r="A46" s="10" t="s">
        <v>6</v>
      </c>
      <c r="B46" s="53" t="s">
        <v>61</v>
      </c>
      <c r="C46" s="50" t="s">
        <v>109</v>
      </c>
      <c r="D46" s="50">
        <v>10.8</v>
      </c>
      <c r="E46" s="47">
        <v>0.10883430295195003</v>
      </c>
      <c r="F46" s="44">
        <f t="shared" si="2"/>
        <v>1.1754104718810603</v>
      </c>
      <c r="G46" s="37">
        <v>2.8545387614569644</v>
      </c>
      <c r="H46" s="27">
        <v>0.48466650117398519</v>
      </c>
      <c r="I46" s="38">
        <v>1.0831962204386687</v>
      </c>
      <c r="J46" s="31">
        <f t="shared" si="3"/>
        <v>2.4285463076475082</v>
      </c>
      <c r="K46" s="28">
        <f t="shared" si="0"/>
        <v>0.41233808339171285</v>
      </c>
      <c r="L46" s="32">
        <f t="shared" si="1"/>
        <v>0.92154719253537265</v>
      </c>
    </row>
    <row r="47" spans="1:12" ht="15">
      <c r="A47" s="10" t="s">
        <v>6</v>
      </c>
      <c r="B47" s="53" t="s">
        <v>61</v>
      </c>
      <c r="C47" s="50" t="s">
        <v>112</v>
      </c>
      <c r="D47" s="50">
        <v>10.8</v>
      </c>
      <c r="E47" s="47">
        <v>9.8944193061840116E-2</v>
      </c>
      <c r="F47" s="44">
        <f t="shared" si="2"/>
        <v>1.0685972850678733</v>
      </c>
      <c r="G47" s="37">
        <v>2.1019619022567242</v>
      </c>
      <c r="H47" s="27">
        <v>0.24875299404298867</v>
      </c>
      <c r="I47" s="38">
        <v>0.87695713049610902</v>
      </c>
      <c r="J47" s="31">
        <f t="shared" si="3"/>
        <v>1.9670290497913958</v>
      </c>
      <c r="K47" s="28">
        <f t="shared" si="0"/>
        <v>0.23278460231834561</v>
      </c>
      <c r="L47" s="32">
        <f t="shared" si="1"/>
        <v>0.82066194884671451</v>
      </c>
    </row>
    <row r="48" spans="1:12" ht="15">
      <c r="A48" s="10" t="s">
        <v>6</v>
      </c>
      <c r="B48" s="53" t="s">
        <v>61</v>
      </c>
      <c r="C48" s="50" t="s">
        <v>113</v>
      </c>
      <c r="D48" s="50">
        <v>10.8</v>
      </c>
      <c r="E48" s="47">
        <v>9.9741435035552675E-2</v>
      </c>
      <c r="F48" s="44">
        <f t="shared" si="2"/>
        <v>1.077207498383969</v>
      </c>
      <c r="G48" s="37">
        <v>2.6463593526068454</v>
      </c>
      <c r="H48" s="27">
        <v>0.45902978182082471</v>
      </c>
      <c r="I48" s="38">
        <v>1.0615437181960274</v>
      </c>
      <c r="J48" s="31">
        <f t="shared" si="3"/>
        <v>2.456684860230665</v>
      </c>
      <c r="K48" s="28">
        <f t="shared" si="0"/>
        <v>0.42612939708409292</v>
      </c>
      <c r="L48" s="32">
        <f t="shared" si="1"/>
        <v>0.98545890164017569</v>
      </c>
    </row>
    <row r="49" spans="1:12" ht="15">
      <c r="A49" s="10" t="s">
        <v>6</v>
      </c>
      <c r="B49" s="53" t="s">
        <v>62</v>
      </c>
      <c r="C49" s="50" t="s">
        <v>105</v>
      </c>
      <c r="D49" s="50">
        <v>10.5</v>
      </c>
      <c r="E49" s="47">
        <v>5.2039532794249777E-2</v>
      </c>
      <c r="F49" s="44">
        <f t="shared" si="2"/>
        <v>0.54641509433962265</v>
      </c>
      <c r="G49" s="37">
        <v>5.7583063316068559</v>
      </c>
      <c r="H49" s="27">
        <v>0.44680220002590687</v>
      </c>
      <c r="I49" s="38">
        <v>2.2075794318499651</v>
      </c>
      <c r="J49" s="31">
        <f t="shared" si="3"/>
        <v>10.538336863783265</v>
      </c>
      <c r="K49" s="28">
        <f t="shared" si="0"/>
        <v>0.81769739645625217</v>
      </c>
      <c r="L49" s="32">
        <f t="shared" si="1"/>
        <v>4.04011429171437</v>
      </c>
    </row>
    <row r="50" spans="1:12" ht="15">
      <c r="A50" s="10" t="s">
        <v>6</v>
      </c>
      <c r="B50" s="53" t="s">
        <v>62</v>
      </c>
      <c r="C50" s="50" t="s">
        <v>99</v>
      </c>
      <c r="D50" s="50">
        <v>10.5</v>
      </c>
      <c r="E50" s="47">
        <v>5.4034141958670262E-2</v>
      </c>
      <c r="F50" s="44">
        <f t="shared" si="2"/>
        <v>0.56735849056603771</v>
      </c>
      <c r="G50" s="37">
        <v>6.9873222005482942</v>
      </c>
      <c r="H50" s="27">
        <v>0.57556260107750701</v>
      </c>
      <c r="I50" s="38">
        <v>2.6496220843700962</v>
      </c>
      <c r="J50" s="31">
        <f t="shared" si="3"/>
        <v>12.315532977354826</v>
      </c>
      <c r="K50" s="28">
        <f t="shared" si="0"/>
        <v>1.0144601881312894</v>
      </c>
      <c r="L50" s="32">
        <f t="shared" si="1"/>
        <v>4.6701021107953142</v>
      </c>
    </row>
    <row r="51" spans="1:12" ht="15">
      <c r="A51" s="10" t="s">
        <v>6</v>
      </c>
      <c r="B51" s="53" t="s">
        <v>62</v>
      </c>
      <c r="C51" s="50" t="s">
        <v>115</v>
      </c>
      <c r="D51" s="50">
        <v>10.5</v>
      </c>
      <c r="E51" s="47">
        <v>4.8014375561545378E-2</v>
      </c>
      <c r="F51" s="44">
        <f t="shared" si="2"/>
        <v>0.50415094339622646</v>
      </c>
      <c r="G51" s="37">
        <v>4.2069902733980342</v>
      </c>
      <c r="H51" s="27">
        <v>0.67163544621064442</v>
      </c>
      <c r="I51" s="38">
        <v>1.9639857720097846</v>
      </c>
      <c r="J51" s="31">
        <f t="shared" si="3"/>
        <v>8.3447037608568788</v>
      </c>
      <c r="K51" s="28">
        <f t="shared" si="0"/>
        <v>1.3322110272890775</v>
      </c>
      <c r="L51" s="32">
        <f t="shared" si="1"/>
        <v>3.8956304609475514</v>
      </c>
    </row>
    <row r="52" spans="1:12" ht="15">
      <c r="A52" s="10" t="s">
        <v>6</v>
      </c>
      <c r="B52" s="53" t="s">
        <v>62</v>
      </c>
      <c r="C52" s="50" t="s">
        <v>116</v>
      </c>
      <c r="D52" s="51">
        <v>10.5</v>
      </c>
      <c r="E52" s="48">
        <v>5.047619047619048E-2</v>
      </c>
      <c r="F52" s="45">
        <f t="shared" si="2"/>
        <v>0.53</v>
      </c>
      <c r="G52" s="39">
        <v>5.8845220445135107</v>
      </c>
      <c r="H52" s="29">
        <v>0.40534377151063467</v>
      </c>
      <c r="I52" s="40">
        <v>3.2203590115218317</v>
      </c>
      <c r="J52" s="33">
        <f t="shared" si="3"/>
        <v>11.102871782100962</v>
      </c>
      <c r="K52" s="28">
        <f t="shared" si="0"/>
        <v>0.76479956888798994</v>
      </c>
      <c r="L52" s="32">
        <f t="shared" si="1"/>
        <v>6.0761490783430787</v>
      </c>
    </row>
    <row r="53" spans="1:12" ht="15">
      <c r="A53" s="10" t="s">
        <v>6</v>
      </c>
      <c r="B53" s="53" t="s">
        <v>62</v>
      </c>
      <c r="C53" s="50" t="s">
        <v>117</v>
      </c>
      <c r="D53" s="51">
        <v>10.5</v>
      </c>
      <c r="E53" s="48">
        <v>5.1176999101527405E-2</v>
      </c>
      <c r="F53" s="45">
        <f t="shared" si="2"/>
        <v>0.53735849056603779</v>
      </c>
      <c r="G53" s="39">
        <v>4.8637978340688504</v>
      </c>
      <c r="H53" s="29">
        <v>0.85447661205004266</v>
      </c>
      <c r="I53" s="40">
        <v>2.6190722947066636</v>
      </c>
      <c r="J53" s="33">
        <f t="shared" si="3"/>
        <v>9.0513091715466665</v>
      </c>
      <c r="K53" s="28">
        <f t="shared" si="0"/>
        <v>1.5901425715818911</v>
      </c>
      <c r="L53" s="32">
        <f t="shared" si="1"/>
        <v>4.8739758293347313</v>
      </c>
    </row>
    <row r="54" spans="1:12" ht="15">
      <c r="A54" s="10" t="s">
        <v>5</v>
      </c>
      <c r="B54" s="53" t="s">
        <v>63</v>
      </c>
      <c r="C54" s="50" t="s">
        <v>106</v>
      </c>
      <c r="D54" s="51">
        <v>11.1</v>
      </c>
      <c r="E54" s="48">
        <v>7.6918367346938785E-2</v>
      </c>
      <c r="F54" s="45">
        <f t="shared" si="2"/>
        <v>0.85379387755102043</v>
      </c>
      <c r="G54" s="39">
        <v>2.1923432329874735</v>
      </c>
      <c r="H54" s="29">
        <v>0.15702592623728012</v>
      </c>
      <c r="I54" s="40">
        <v>1.1857210513495737</v>
      </c>
      <c r="J54" s="33">
        <f t="shared" si="3"/>
        <v>2.5677664019750068</v>
      </c>
      <c r="K54" s="28">
        <f t="shared" si="0"/>
        <v>0.18391549806808807</v>
      </c>
      <c r="L54" s="32">
        <f t="shared" si="1"/>
        <v>1.3887673389631658</v>
      </c>
    </row>
    <row r="55" spans="1:12" ht="15">
      <c r="A55" s="10" t="s">
        <v>5</v>
      </c>
      <c r="B55" s="53" t="s">
        <v>63</v>
      </c>
      <c r="C55" s="50" t="s">
        <v>118</v>
      </c>
      <c r="D55" s="51">
        <v>11.1</v>
      </c>
      <c r="E55" s="48">
        <v>7.857142857142857E-2</v>
      </c>
      <c r="F55" s="45">
        <f t="shared" si="2"/>
        <v>0.87214285714285711</v>
      </c>
      <c r="G55" s="39">
        <v>1.0680082348941862</v>
      </c>
      <c r="H55" s="29">
        <v>0.1726026326281937</v>
      </c>
      <c r="I55" s="40">
        <v>1.395993525135377</v>
      </c>
      <c r="J55" s="33">
        <f t="shared" si="3"/>
        <v>1.2245794667091405</v>
      </c>
      <c r="K55" s="28">
        <f t="shared" si="0"/>
        <v>0.19790637647786338</v>
      </c>
      <c r="L55" s="32">
        <f t="shared" si="1"/>
        <v>1.6006477765679998</v>
      </c>
    </row>
    <row r="56" spans="1:12" ht="15">
      <c r="A56" s="10" t="s">
        <v>5</v>
      </c>
      <c r="B56" s="53" t="s">
        <v>63</v>
      </c>
      <c r="C56" s="50" t="s">
        <v>119</v>
      </c>
      <c r="D56" s="51">
        <v>11.1</v>
      </c>
      <c r="E56" s="48">
        <v>8.1714285714285712E-2</v>
      </c>
      <c r="F56" s="45">
        <f t="shared" si="2"/>
        <v>0.90702857142857141</v>
      </c>
      <c r="G56" s="39">
        <v>1.706247121496266</v>
      </c>
      <c r="H56" s="29">
        <v>0.25797677096400168</v>
      </c>
      <c r="I56" s="40">
        <v>1.368320442896892</v>
      </c>
      <c r="J56" s="33">
        <f t="shared" si="3"/>
        <v>1.8811393325889658</v>
      </c>
      <c r="K56" s="28">
        <f t="shared" si="0"/>
        <v>0.28441967440748628</v>
      </c>
      <c r="L56" s="32">
        <f t="shared" si="1"/>
        <v>1.5085747968686203</v>
      </c>
    </row>
    <row r="57" spans="1:12" ht="15">
      <c r="A57" s="10" t="s">
        <v>5</v>
      </c>
      <c r="B57" s="53" t="s">
        <v>63</v>
      </c>
      <c r="C57" s="50" t="s">
        <v>120</v>
      </c>
      <c r="D57" s="51">
        <v>11.1</v>
      </c>
      <c r="E57" s="48">
        <v>7.8938775510204076E-2</v>
      </c>
      <c r="F57" s="45">
        <f t="shared" si="2"/>
        <v>0.87622040816326519</v>
      </c>
      <c r="G57" s="39">
        <v>2.1389188764262559</v>
      </c>
      <c r="H57" s="29">
        <v>0.20016709741784305</v>
      </c>
      <c r="I57" s="40">
        <v>1.5248580854371505</v>
      </c>
      <c r="J57" s="33">
        <f t="shared" si="3"/>
        <v>2.4410740225850955</v>
      </c>
      <c r="K57" s="28">
        <f t="shared" si="0"/>
        <v>0.22844377459483475</v>
      </c>
      <c r="L57" s="32">
        <f t="shared" si="1"/>
        <v>1.7402677125879329</v>
      </c>
    </row>
    <row r="58" spans="1:12" ht="15">
      <c r="A58" s="10" t="s">
        <v>5</v>
      </c>
      <c r="B58" s="53" t="s">
        <v>63</v>
      </c>
      <c r="C58" s="50" t="s">
        <v>121</v>
      </c>
      <c r="D58" s="51">
        <v>11.1</v>
      </c>
      <c r="E58" s="48">
        <v>7.7183673469387759E-2</v>
      </c>
      <c r="F58" s="45">
        <f t="shared" si="2"/>
        <v>0.85673877551020405</v>
      </c>
      <c r="G58" s="39">
        <v>2.9983622537035286</v>
      </c>
      <c r="H58" s="29">
        <v>0.23432912504506134</v>
      </c>
      <c r="I58" s="40">
        <v>3.7926195950210557</v>
      </c>
      <c r="J58" s="33">
        <f t="shared" si="3"/>
        <v>3.4997391730261627</v>
      </c>
      <c r="K58" s="28">
        <f t="shared" si="0"/>
        <v>0.27351292102486424</v>
      </c>
      <c r="L58" s="32">
        <f t="shared" si="1"/>
        <v>4.4268097854710495</v>
      </c>
    </row>
    <row r="59" spans="1:12" ht="15">
      <c r="A59" s="10" t="s">
        <v>5</v>
      </c>
      <c r="B59" s="53" t="s">
        <v>63</v>
      </c>
      <c r="C59" s="50" t="s">
        <v>122</v>
      </c>
      <c r="D59" s="51">
        <v>11.1</v>
      </c>
      <c r="E59" s="48">
        <v>7.706122448979591E-2</v>
      </c>
      <c r="F59" s="45">
        <f t="shared" si="2"/>
        <v>0.85537959183673462</v>
      </c>
      <c r="G59" s="39">
        <v>2.5024817156042456</v>
      </c>
      <c r="H59" s="29">
        <v>0.54247635887511336</v>
      </c>
      <c r="I59" s="40">
        <v>1.1724408750217488</v>
      </c>
      <c r="J59" s="33">
        <f t="shared" si="3"/>
        <v>2.9255803382340826</v>
      </c>
      <c r="K59" s="28">
        <f t="shared" si="0"/>
        <v>0.63419371241984834</v>
      </c>
      <c r="L59" s="32">
        <f t="shared" si="1"/>
        <v>1.3706673460658521</v>
      </c>
    </row>
    <row r="60" spans="1:12" ht="15">
      <c r="A60" s="10" t="s">
        <v>5</v>
      </c>
      <c r="B60" s="53" t="s">
        <v>63</v>
      </c>
      <c r="C60" s="50" t="s">
        <v>123</v>
      </c>
      <c r="D60" s="51">
        <v>11.1</v>
      </c>
      <c r="E60" s="48">
        <v>7.989795918367347E-2</v>
      </c>
      <c r="F60" s="45">
        <f t="shared" si="2"/>
        <v>0.88686734693877545</v>
      </c>
      <c r="G60" s="39">
        <v>1.96620013295897</v>
      </c>
      <c r="H60" s="29">
        <v>0.21995945016597493</v>
      </c>
      <c r="I60" s="40">
        <v>1.0126142928219928</v>
      </c>
      <c r="J60" s="33">
        <f t="shared" si="3"/>
        <v>2.2170171669368113</v>
      </c>
      <c r="K60" s="28">
        <f t="shared" si="0"/>
        <v>0.24801843356305206</v>
      </c>
      <c r="L60" s="32">
        <f t="shared" si="1"/>
        <v>1.1417877727906676</v>
      </c>
    </row>
    <row r="61" spans="1:12" ht="15">
      <c r="A61" s="10" t="s">
        <v>5</v>
      </c>
      <c r="B61" s="53" t="s">
        <v>63</v>
      </c>
      <c r="C61" s="50" t="s">
        <v>124</v>
      </c>
      <c r="D61" s="51">
        <v>11.1</v>
      </c>
      <c r="E61" s="48">
        <v>8.0346938775510204E-2</v>
      </c>
      <c r="F61" s="45">
        <f t="shared" si="2"/>
        <v>0.89185102040816322</v>
      </c>
      <c r="G61" s="39">
        <v>2.0176240849355951</v>
      </c>
      <c r="H61" s="29">
        <v>0.23533383112253878</v>
      </c>
      <c r="I61" s="40">
        <v>1.3081637971449673</v>
      </c>
      <c r="J61" s="33">
        <f t="shared" si="3"/>
        <v>2.2622882508024853</v>
      </c>
      <c r="K61" s="28">
        <f t="shared" si="0"/>
        <v>0.26387123604437457</v>
      </c>
      <c r="L61" s="32">
        <f t="shared" si="1"/>
        <v>1.4667963227157323</v>
      </c>
    </row>
    <row r="62" spans="1:12" ht="15">
      <c r="A62" s="10" t="s">
        <v>5</v>
      </c>
      <c r="B62" s="53" t="s">
        <v>63</v>
      </c>
      <c r="C62" s="50" t="s">
        <v>125</v>
      </c>
      <c r="D62" s="51">
        <v>11.1</v>
      </c>
      <c r="E62" s="48">
        <v>7.7346938775510202E-2</v>
      </c>
      <c r="F62" s="45">
        <f t="shared" si="2"/>
        <v>0.85855102040816322</v>
      </c>
      <c r="G62" s="39">
        <v>1.4139008767980519</v>
      </c>
      <c r="H62" s="29">
        <v>0.61132410144483595</v>
      </c>
      <c r="I62" s="40">
        <v>1.1650412663460623</v>
      </c>
      <c r="J62" s="33">
        <f t="shared" si="3"/>
        <v>1.6468454910529022</v>
      </c>
      <c r="K62" s="28">
        <f t="shared" si="0"/>
        <v>0.71204166894380572</v>
      </c>
      <c r="L62" s="32">
        <f t="shared" si="1"/>
        <v>1.3569854774526862</v>
      </c>
    </row>
    <row r="63" spans="1:12" ht="15">
      <c r="A63" s="10" t="s">
        <v>5</v>
      </c>
      <c r="B63" s="53" t="s">
        <v>63</v>
      </c>
      <c r="C63" s="50" t="s">
        <v>126</v>
      </c>
      <c r="D63" s="51">
        <v>11.1</v>
      </c>
      <c r="E63" s="48">
        <v>7.8040816326530607E-2</v>
      </c>
      <c r="F63" s="45">
        <f t="shared" si="2"/>
        <v>0.86625306122448975</v>
      </c>
      <c r="G63" s="39">
        <v>2.3741415273079793</v>
      </c>
      <c r="H63" s="29">
        <v>0.52021572364262925</v>
      </c>
      <c r="I63" s="40">
        <v>1.648913755190732</v>
      </c>
      <c r="J63" s="33">
        <f t="shared" si="3"/>
        <v>2.7407020345209721</v>
      </c>
      <c r="K63" s="28">
        <f t="shared" si="0"/>
        <v>0.60053550968960467</v>
      </c>
      <c r="L63" s="32">
        <f t="shared" si="1"/>
        <v>1.9035012157531823</v>
      </c>
    </row>
    <row r="64" spans="1:12" ht="15">
      <c r="A64" s="10" t="s">
        <v>6</v>
      </c>
      <c r="B64" s="53" t="s">
        <v>64</v>
      </c>
      <c r="C64" s="50" t="s">
        <v>127</v>
      </c>
      <c r="D64" s="51">
        <v>10.1</v>
      </c>
      <c r="E64" s="48">
        <v>9.1499272197962139E-2</v>
      </c>
      <c r="F64" s="45">
        <f t="shared" si="2"/>
        <v>0.92414264919941758</v>
      </c>
      <c r="G64" s="39">
        <v>11.79300513154843</v>
      </c>
      <c r="H64" s="29">
        <v>3.0295482485061607</v>
      </c>
      <c r="I64" s="40">
        <v>6.9010554528205459</v>
      </c>
      <c r="J64" s="33">
        <f t="shared" si="3"/>
        <v>12.76102249124059</v>
      </c>
      <c r="K64" s="28">
        <f t="shared" si="0"/>
        <v>3.2782257708056766</v>
      </c>
      <c r="L64" s="32">
        <f t="shared" si="1"/>
        <v>7.4675218796566876</v>
      </c>
    </row>
    <row r="65" spans="1:12" ht="15">
      <c r="A65" s="10" t="s">
        <v>6</v>
      </c>
      <c r="B65" s="53" t="s">
        <v>64</v>
      </c>
      <c r="C65" s="50" t="s">
        <v>114</v>
      </c>
      <c r="D65" s="51">
        <v>10.1</v>
      </c>
      <c r="E65" s="48">
        <v>9.2954876273653564E-2</v>
      </c>
      <c r="F65" s="45">
        <f t="shared" si="2"/>
        <v>0.93884425036390096</v>
      </c>
      <c r="G65" s="39">
        <v>10.329578407255568</v>
      </c>
      <c r="H65" s="29">
        <v>0.96908747749535318</v>
      </c>
      <c r="I65" s="40">
        <v>5.0372459815065591</v>
      </c>
      <c r="J65" s="33">
        <f t="shared" si="3"/>
        <v>11.002440930166818</v>
      </c>
      <c r="K65" s="28">
        <f t="shared" si="0"/>
        <v>1.0322132527516996</v>
      </c>
      <c r="L65" s="32">
        <f t="shared" si="1"/>
        <v>5.3653691542064577</v>
      </c>
    </row>
    <row r="66" spans="1:12" ht="15">
      <c r="A66" s="11" t="s">
        <v>6</v>
      </c>
      <c r="B66" s="54" t="s">
        <v>64</v>
      </c>
      <c r="C66" s="55" t="s">
        <v>128</v>
      </c>
      <c r="D66" s="52">
        <v>10.1</v>
      </c>
      <c r="E66" s="49">
        <v>0.10074235807860261</v>
      </c>
      <c r="F66" s="46">
        <f t="shared" si="2"/>
        <v>1.0174978165938864</v>
      </c>
      <c r="G66" s="41">
        <v>11.592068331874831</v>
      </c>
      <c r="H66" s="42">
        <v>0.54735259516356716</v>
      </c>
      <c r="I66" s="43">
        <v>6.5082358755987215</v>
      </c>
      <c r="J66" s="34">
        <f t="shared" si="3"/>
        <v>11.392720596374085</v>
      </c>
      <c r="K66" s="35">
        <f t="shared" si="0"/>
        <v>0.53793982280556762</v>
      </c>
      <c r="L66" s="36">
        <f t="shared" si="1"/>
        <v>6.3963143403936682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6DE14-6F7E-48AE-ADDE-E0780BACA7FB}">
  <dimension ref="B2:AB47"/>
  <sheetViews>
    <sheetView zoomScale="71" workbookViewId="0">
      <selection activeCell="V16" sqref="V16"/>
    </sheetView>
  </sheetViews>
  <sheetFormatPr baseColWidth="10" defaultRowHeight="14.25"/>
  <cols>
    <col min="1" max="1" width="11" style="56"/>
    <col min="2" max="2" width="14.125" style="56" bestFit="1" customWidth="1"/>
    <col min="3" max="3" width="18.25" style="56" bestFit="1" customWidth="1"/>
    <col min="4" max="4" width="12.125" style="56" bestFit="1" customWidth="1"/>
    <col min="5" max="8" width="11.125" style="56" bestFit="1" customWidth="1"/>
    <col min="9" max="16" width="11" style="56"/>
    <col min="17" max="17" width="10.875" style="56" customWidth="1"/>
    <col min="18" max="16384" width="11" style="56"/>
  </cols>
  <sheetData>
    <row r="2" spans="2:19" ht="15">
      <c r="B2" s="19"/>
      <c r="C2" s="12"/>
      <c r="D2" s="16" t="s">
        <v>22</v>
      </c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5"/>
    </row>
    <row r="3" spans="2:19" ht="15">
      <c r="B3" s="12" t="s">
        <v>9</v>
      </c>
      <c r="C3" s="12" t="s">
        <v>139</v>
      </c>
      <c r="D3" s="16" t="s">
        <v>2</v>
      </c>
      <c r="E3" s="16" t="s">
        <v>3</v>
      </c>
      <c r="F3" s="16" t="s">
        <v>4</v>
      </c>
      <c r="G3" s="16" t="s">
        <v>33</v>
      </c>
      <c r="H3" s="16" t="s">
        <v>32</v>
      </c>
      <c r="I3" s="16" t="s">
        <v>31</v>
      </c>
      <c r="J3" s="16" t="s">
        <v>30</v>
      </c>
      <c r="K3" s="16" t="s">
        <v>34</v>
      </c>
      <c r="L3" s="16" t="s">
        <v>35</v>
      </c>
      <c r="M3" s="16" t="s">
        <v>36</v>
      </c>
      <c r="N3" s="16" t="s">
        <v>37</v>
      </c>
      <c r="O3" s="16" t="s">
        <v>38</v>
      </c>
      <c r="P3" s="16" t="s">
        <v>39</v>
      </c>
      <c r="Q3" s="16" t="s">
        <v>40</v>
      </c>
      <c r="R3" s="16" t="s">
        <v>41</v>
      </c>
      <c r="S3" s="17" t="s">
        <v>20</v>
      </c>
    </row>
    <row r="4" spans="2:19">
      <c r="B4" s="10" t="s">
        <v>49</v>
      </c>
      <c r="C4" s="10">
        <v>12.1</v>
      </c>
      <c r="D4" s="56">
        <v>1</v>
      </c>
      <c r="E4" s="56">
        <v>6</v>
      </c>
      <c r="F4" s="56">
        <v>0</v>
      </c>
      <c r="G4" s="56">
        <f>SUM(H4:R4)</f>
        <v>0</v>
      </c>
      <c r="H4" s="56">
        <v>0</v>
      </c>
      <c r="I4" s="56">
        <v>0</v>
      </c>
      <c r="J4" s="56">
        <v>0</v>
      </c>
      <c r="K4" s="56">
        <v>0</v>
      </c>
      <c r="L4" s="56">
        <v>0</v>
      </c>
      <c r="M4" s="56">
        <v>0</v>
      </c>
      <c r="N4" s="56">
        <v>0</v>
      </c>
      <c r="O4" s="56">
        <v>0</v>
      </c>
      <c r="P4" s="56">
        <v>0</v>
      </c>
      <c r="Q4" s="56">
        <v>0</v>
      </c>
      <c r="R4" s="56">
        <v>0</v>
      </c>
      <c r="S4" s="8">
        <f t="shared" ref="S4:S19" si="0">SUM(D4:R4)</f>
        <v>7</v>
      </c>
    </row>
    <row r="5" spans="2:19">
      <c r="B5" s="10" t="s">
        <v>50</v>
      </c>
      <c r="C5" s="10">
        <v>10.4</v>
      </c>
      <c r="D5" s="56">
        <v>3</v>
      </c>
      <c r="E5" s="56">
        <v>4</v>
      </c>
      <c r="F5" s="56">
        <v>0</v>
      </c>
      <c r="G5" s="56">
        <f>SUM(H5:R5)</f>
        <v>0</v>
      </c>
      <c r="H5" s="56">
        <v>0</v>
      </c>
      <c r="I5" s="56">
        <v>0</v>
      </c>
      <c r="J5" s="56">
        <v>0</v>
      </c>
      <c r="K5" s="56">
        <v>0</v>
      </c>
      <c r="L5" s="56">
        <v>0</v>
      </c>
      <c r="M5" s="56">
        <v>0</v>
      </c>
      <c r="N5" s="56">
        <v>0</v>
      </c>
      <c r="O5" s="56">
        <v>0</v>
      </c>
      <c r="P5" s="56">
        <v>0</v>
      </c>
      <c r="Q5" s="56">
        <v>0</v>
      </c>
      <c r="R5" s="56">
        <v>0</v>
      </c>
      <c r="S5" s="8">
        <f t="shared" si="0"/>
        <v>7</v>
      </c>
    </row>
    <row r="6" spans="2:19">
      <c r="B6" s="10" t="s">
        <v>51</v>
      </c>
      <c r="C6" s="10">
        <v>10.9</v>
      </c>
      <c r="D6" s="56">
        <v>20</v>
      </c>
      <c r="E6" s="56">
        <v>93</v>
      </c>
      <c r="F6" s="56">
        <v>1</v>
      </c>
      <c r="G6" s="56">
        <f t="shared" ref="G6:G18" si="1">SUM(H6:R6)</f>
        <v>4</v>
      </c>
      <c r="H6" s="56">
        <v>1</v>
      </c>
      <c r="I6" s="56">
        <v>2</v>
      </c>
      <c r="J6" s="56">
        <v>0</v>
      </c>
      <c r="K6" s="56">
        <v>0</v>
      </c>
      <c r="L6" s="56">
        <v>0</v>
      </c>
      <c r="M6" s="56">
        <v>0</v>
      </c>
      <c r="N6" s="56">
        <v>0</v>
      </c>
      <c r="O6" s="56">
        <v>1</v>
      </c>
      <c r="P6" s="56">
        <v>0</v>
      </c>
      <c r="Q6" s="56">
        <v>0</v>
      </c>
      <c r="R6" s="56">
        <v>0</v>
      </c>
      <c r="S6" s="8">
        <f t="shared" si="0"/>
        <v>122</v>
      </c>
    </row>
    <row r="7" spans="2:19">
      <c r="B7" s="10" t="s">
        <v>52</v>
      </c>
      <c r="C7" s="10">
        <v>11</v>
      </c>
      <c r="D7" s="56">
        <v>54</v>
      </c>
      <c r="E7" s="56">
        <v>172</v>
      </c>
      <c r="F7" s="56">
        <v>18</v>
      </c>
      <c r="G7" s="56">
        <f t="shared" si="1"/>
        <v>19</v>
      </c>
      <c r="H7" s="56">
        <v>0</v>
      </c>
      <c r="I7" s="56">
        <v>11</v>
      </c>
      <c r="J7" s="56">
        <v>3</v>
      </c>
      <c r="K7" s="56">
        <v>2</v>
      </c>
      <c r="L7" s="56">
        <v>2</v>
      </c>
      <c r="M7" s="56">
        <v>0</v>
      </c>
      <c r="N7" s="56">
        <v>0</v>
      </c>
      <c r="O7" s="56">
        <v>1</v>
      </c>
      <c r="P7" s="56">
        <v>0</v>
      </c>
      <c r="Q7" s="56">
        <v>0</v>
      </c>
      <c r="R7" s="56">
        <v>0</v>
      </c>
      <c r="S7" s="8">
        <f t="shared" si="0"/>
        <v>282</v>
      </c>
    </row>
    <row r="8" spans="2:19">
      <c r="B8" s="10" t="s">
        <v>53</v>
      </c>
      <c r="C8" s="10">
        <v>12</v>
      </c>
      <c r="D8" s="56">
        <v>7</v>
      </c>
      <c r="E8" s="56">
        <v>64</v>
      </c>
      <c r="F8" s="56">
        <v>1</v>
      </c>
      <c r="G8" s="56">
        <f t="shared" si="1"/>
        <v>8</v>
      </c>
      <c r="H8" s="56">
        <v>0</v>
      </c>
      <c r="I8" s="56">
        <v>4</v>
      </c>
      <c r="J8" s="56">
        <v>1</v>
      </c>
      <c r="K8" s="56">
        <v>1</v>
      </c>
      <c r="L8" s="56">
        <v>1</v>
      </c>
      <c r="M8" s="56">
        <v>0</v>
      </c>
      <c r="N8" s="56">
        <v>0</v>
      </c>
      <c r="O8" s="56">
        <v>1</v>
      </c>
      <c r="P8" s="56">
        <v>0</v>
      </c>
      <c r="Q8" s="56">
        <v>0</v>
      </c>
      <c r="R8" s="56">
        <v>0</v>
      </c>
      <c r="S8" s="8">
        <f t="shared" si="0"/>
        <v>88</v>
      </c>
    </row>
    <row r="9" spans="2:19">
      <c r="B9" s="10" t="s">
        <v>54</v>
      </c>
      <c r="C9" s="10">
        <v>10.7</v>
      </c>
      <c r="D9" s="56">
        <v>6</v>
      </c>
      <c r="E9" s="56">
        <v>163</v>
      </c>
      <c r="F9" s="56">
        <v>5</v>
      </c>
      <c r="G9" s="56">
        <f t="shared" si="1"/>
        <v>18</v>
      </c>
      <c r="H9" s="56">
        <v>1</v>
      </c>
      <c r="I9" s="56">
        <v>8</v>
      </c>
      <c r="J9" s="56">
        <v>2</v>
      </c>
      <c r="K9" s="56">
        <v>0</v>
      </c>
      <c r="L9" s="56">
        <v>3</v>
      </c>
      <c r="M9" s="56">
        <v>0</v>
      </c>
      <c r="N9" s="56">
        <v>0</v>
      </c>
      <c r="O9" s="56">
        <v>0</v>
      </c>
      <c r="P9" s="56">
        <v>1</v>
      </c>
      <c r="Q9" s="56">
        <v>3</v>
      </c>
      <c r="R9" s="56">
        <v>0</v>
      </c>
      <c r="S9" s="8">
        <f t="shared" si="0"/>
        <v>210</v>
      </c>
    </row>
    <row r="10" spans="2:19">
      <c r="B10" s="10" t="s">
        <v>55</v>
      </c>
      <c r="C10" s="10">
        <v>9.6</v>
      </c>
      <c r="D10" s="56">
        <v>3</v>
      </c>
      <c r="E10" s="56">
        <v>9</v>
      </c>
      <c r="F10" s="56">
        <v>3</v>
      </c>
      <c r="G10" s="56">
        <f t="shared" si="1"/>
        <v>2</v>
      </c>
      <c r="H10" s="56">
        <v>0</v>
      </c>
      <c r="I10" s="56">
        <v>2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6">
        <v>0</v>
      </c>
      <c r="Q10" s="56">
        <v>0</v>
      </c>
      <c r="R10" s="56">
        <v>0</v>
      </c>
      <c r="S10" s="8">
        <f t="shared" si="0"/>
        <v>19</v>
      </c>
    </row>
    <row r="11" spans="2:19">
      <c r="B11" s="10" t="s">
        <v>56</v>
      </c>
      <c r="C11" s="10">
        <v>10.8</v>
      </c>
      <c r="D11" s="56">
        <v>29</v>
      </c>
      <c r="E11" s="56">
        <v>116</v>
      </c>
      <c r="F11" s="56">
        <v>8</v>
      </c>
      <c r="G11" s="56">
        <f t="shared" si="1"/>
        <v>13</v>
      </c>
      <c r="H11" s="56">
        <v>2</v>
      </c>
      <c r="I11" s="56">
        <v>4</v>
      </c>
      <c r="J11" s="56">
        <v>0</v>
      </c>
      <c r="K11" s="56">
        <v>1</v>
      </c>
      <c r="L11" s="56">
        <v>5</v>
      </c>
      <c r="M11" s="56">
        <v>0</v>
      </c>
      <c r="N11" s="56">
        <v>0</v>
      </c>
      <c r="O11" s="56">
        <v>0</v>
      </c>
      <c r="P11" s="56">
        <v>1</v>
      </c>
      <c r="Q11" s="56">
        <v>0</v>
      </c>
      <c r="R11" s="56">
        <v>0</v>
      </c>
      <c r="S11" s="8">
        <f t="shared" si="0"/>
        <v>179</v>
      </c>
    </row>
    <row r="12" spans="2:19">
      <c r="B12" s="10" t="s">
        <v>57</v>
      </c>
      <c r="C12" s="10">
        <v>12.5</v>
      </c>
      <c r="D12" s="56">
        <v>1</v>
      </c>
      <c r="E12" s="56">
        <v>3</v>
      </c>
      <c r="F12" s="56">
        <v>0</v>
      </c>
      <c r="G12" s="56">
        <f t="shared" si="1"/>
        <v>0</v>
      </c>
      <c r="H12" s="56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6">
        <v>0</v>
      </c>
      <c r="Q12" s="56">
        <v>0</v>
      </c>
      <c r="R12" s="56">
        <v>0</v>
      </c>
      <c r="S12" s="8">
        <f t="shared" si="0"/>
        <v>4</v>
      </c>
    </row>
    <row r="13" spans="2:19">
      <c r="B13" s="10" t="s">
        <v>58</v>
      </c>
      <c r="C13" s="10">
        <v>10.4</v>
      </c>
      <c r="D13" s="56">
        <v>7</v>
      </c>
      <c r="E13" s="56">
        <v>75</v>
      </c>
      <c r="F13" s="56">
        <v>1</v>
      </c>
      <c r="G13" s="56">
        <f t="shared" si="1"/>
        <v>11</v>
      </c>
      <c r="H13" s="56">
        <v>4</v>
      </c>
      <c r="I13" s="56">
        <v>5</v>
      </c>
      <c r="J13" s="56">
        <v>1</v>
      </c>
      <c r="K13" s="56">
        <v>0</v>
      </c>
      <c r="L13" s="56">
        <v>0</v>
      </c>
      <c r="M13" s="56">
        <v>0</v>
      </c>
      <c r="N13" s="56">
        <v>1</v>
      </c>
      <c r="O13" s="56">
        <v>0</v>
      </c>
      <c r="P13" s="56">
        <v>0</v>
      </c>
      <c r="Q13" s="56">
        <v>0</v>
      </c>
      <c r="R13" s="56">
        <v>0</v>
      </c>
      <c r="S13" s="8">
        <f t="shared" si="0"/>
        <v>105</v>
      </c>
    </row>
    <row r="14" spans="2:19">
      <c r="B14" s="10" t="s">
        <v>59</v>
      </c>
      <c r="C14" s="10">
        <v>10.199999999999999</v>
      </c>
      <c r="D14" s="56">
        <v>19</v>
      </c>
      <c r="E14" s="56">
        <v>85</v>
      </c>
      <c r="F14" s="56">
        <v>9</v>
      </c>
      <c r="G14" s="56">
        <f t="shared" si="1"/>
        <v>3</v>
      </c>
      <c r="H14" s="56">
        <v>0</v>
      </c>
      <c r="I14" s="56">
        <v>0</v>
      </c>
      <c r="J14" s="56">
        <v>1</v>
      </c>
      <c r="K14" s="56">
        <v>0</v>
      </c>
      <c r="L14" s="56">
        <v>2</v>
      </c>
      <c r="M14" s="56">
        <v>0</v>
      </c>
      <c r="N14" s="56">
        <v>0</v>
      </c>
      <c r="O14" s="56">
        <v>0</v>
      </c>
      <c r="P14" s="56">
        <v>0</v>
      </c>
      <c r="Q14" s="56">
        <v>0</v>
      </c>
      <c r="R14" s="56">
        <v>0</v>
      </c>
      <c r="S14" s="8">
        <f t="shared" si="0"/>
        <v>119</v>
      </c>
    </row>
    <row r="15" spans="2:19">
      <c r="B15" s="10" t="s">
        <v>60</v>
      </c>
      <c r="C15" s="10">
        <v>10</v>
      </c>
      <c r="D15" s="56">
        <v>9</v>
      </c>
      <c r="E15" s="56">
        <v>42</v>
      </c>
      <c r="F15" s="56">
        <v>2</v>
      </c>
      <c r="G15" s="56">
        <f t="shared" si="1"/>
        <v>9</v>
      </c>
      <c r="H15" s="56">
        <v>1</v>
      </c>
      <c r="I15" s="56">
        <v>6</v>
      </c>
      <c r="J15" s="56">
        <v>2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6">
        <v>0</v>
      </c>
      <c r="Q15" s="56">
        <v>0</v>
      </c>
      <c r="R15" s="56">
        <v>0</v>
      </c>
      <c r="S15" s="8">
        <f t="shared" si="0"/>
        <v>71</v>
      </c>
    </row>
    <row r="16" spans="2:19">
      <c r="B16" s="10" t="s">
        <v>61</v>
      </c>
      <c r="C16" s="10">
        <v>10.1</v>
      </c>
      <c r="D16" s="56">
        <v>25</v>
      </c>
      <c r="E16" s="56">
        <v>116</v>
      </c>
      <c r="F16" s="56">
        <v>6</v>
      </c>
      <c r="G16" s="56">
        <f t="shared" si="1"/>
        <v>19</v>
      </c>
      <c r="H16" s="56">
        <v>6</v>
      </c>
      <c r="I16" s="56">
        <v>1</v>
      </c>
      <c r="J16" s="56">
        <v>1</v>
      </c>
      <c r="K16" s="56">
        <v>3</v>
      </c>
      <c r="L16" s="56">
        <v>1</v>
      </c>
      <c r="M16" s="56">
        <v>0</v>
      </c>
      <c r="N16" s="56">
        <v>0</v>
      </c>
      <c r="O16" s="56">
        <v>3</v>
      </c>
      <c r="P16" s="56">
        <v>0</v>
      </c>
      <c r="Q16" s="56">
        <v>3</v>
      </c>
      <c r="R16" s="56">
        <v>1</v>
      </c>
      <c r="S16" s="8">
        <f t="shared" si="0"/>
        <v>185</v>
      </c>
    </row>
    <row r="17" spans="2:28">
      <c r="B17" s="10" t="s">
        <v>62</v>
      </c>
      <c r="C17" s="10">
        <v>10.5</v>
      </c>
      <c r="D17" s="56">
        <v>15</v>
      </c>
      <c r="E17" s="56">
        <v>499</v>
      </c>
      <c r="F17" s="56">
        <v>12</v>
      </c>
      <c r="G17" s="56">
        <f t="shared" si="1"/>
        <v>34</v>
      </c>
      <c r="H17" s="56">
        <v>2</v>
      </c>
      <c r="I17" s="56">
        <v>18</v>
      </c>
      <c r="J17" s="56">
        <v>6</v>
      </c>
      <c r="K17" s="56">
        <v>4</v>
      </c>
      <c r="L17" s="56">
        <v>4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8">
        <f t="shared" si="0"/>
        <v>594</v>
      </c>
    </row>
    <row r="18" spans="2:28">
      <c r="B18" s="10" t="s">
        <v>63</v>
      </c>
      <c r="C18" s="10">
        <v>11.1</v>
      </c>
      <c r="D18" s="56">
        <v>12</v>
      </c>
      <c r="E18" s="56">
        <v>100</v>
      </c>
      <c r="F18" s="56">
        <v>15</v>
      </c>
      <c r="G18" s="56">
        <f t="shared" si="1"/>
        <v>10</v>
      </c>
      <c r="H18" s="56">
        <v>0</v>
      </c>
      <c r="I18" s="56">
        <v>10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6">
        <v>0</v>
      </c>
      <c r="Q18" s="56">
        <v>0</v>
      </c>
      <c r="R18" s="56">
        <v>0</v>
      </c>
      <c r="S18" s="8">
        <f t="shared" si="0"/>
        <v>147</v>
      </c>
    </row>
    <row r="19" spans="2:28">
      <c r="B19" s="10" t="s">
        <v>64</v>
      </c>
      <c r="C19" s="10">
        <v>10.1</v>
      </c>
      <c r="D19" s="56">
        <v>13</v>
      </c>
      <c r="E19" s="56">
        <v>155</v>
      </c>
      <c r="F19" s="56">
        <v>18</v>
      </c>
      <c r="G19" s="56">
        <f>SUM(H19:R19)</f>
        <v>15</v>
      </c>
      <c r="H19" s="56">
        <v>0</v>
      </c>
      <c r="I19" s="56">
        <v>11</v>
      </c>
      <c r="J19" s="56">
        <v>0</v>
      </c>
      <c r="K19" s="56">
        <v>3</v>
      </c>
      <c r="L19" s="56">
        <v>1</v>
      </c>
      <c r="M19" s="56">
        <v>0</v>
      </c>
      <c r="N19" s="56">
        <v>0</v>
      </c>
      <c r="O19" s="56">
        <v>0</v>
      </c>
      <c r="P19" s="56">
        <v>0</v>
      </c>
      <c r="Q19" s="56">
        <v>0</v>
      </c>
      <c r="R19" s="56">
        <v>0</v>
      </c>
      <c r="S19" s="8">
        <f t="shared" si="0"/>
        <v>216</v>
      </c>
    </row>
    <row r="20" spans="2:28">
      <c r="B20" s="19" t="s">
        <v>42</v>
      </c>
      <c r="C20" s="19"/>
      <c r="D20" s="14">
        <f>SUM(D4:D19)</f>
        <v>224</v>
      </c>
      <c r="E20" s="14">
        <f t="shared" ref="E20:S20" si="2">SUM(E4:E19)</f>
        <v>1702</v>
      </c>
      <c r="F20" s="14">
        <f t="shared" si="2"/>
        <v>99</v>
      </c>
      <c r="G20" s="14">
        <f t="shared" si="2"/>
        <v>165</v>
      </c>
      <c r="H20" s="14">
        <f t="shared" si="2"/>
        <v>17</v>
      </c>
      <c r="I20" s="14">
        <f t="shared" si="2"/>
        <v>82</v>
      </c>
      <c r="J20" s="14">
        <f t="shared" si="2"/>
        <v>17</v>
      </c>
      <c r="K20" s="14">
        <f t="shared" si="2"/>
        <v>14</v>
      </c>
      <c r="L20" s="14">
        <f t="shared" si="2"/>
        <v>19</v>
      </c>
      <c r="M20" s="14">
        <f t="shared" si="2"/>
        <v>0</v>
      </c>
      <c r="N20" s="14">
        <f t="shared" si="2"/>
        <v>1</v>
      </c>
      <c r="O20" s="14">
        <f t="shared" si="2"/>
        <v>6</v>
      </c>
      <c r="P20" s="14">
        <f t="shared" si="2"/>
        <v>2</v>
      </c>
      <c r="Q20" s="14">
        <f t="shared" si="2"/>
        <v>6</v>
      </c>
      <c r="R20" s="14">
        <f t="shared" si="2"/>
        <v>1</v>
      </c>
      <c r="S20" s="15">
        <f t="shared" si="2"/>
        <v>2355</v>
      </c>
    </row>
    <row r="21" spans="2:28">
      <c r="F21" s="66"/>
    </row>
    <row r="25" spans="2:28" ht="15">
      <c r="B25" s="19"/>
      <c r="C25" s="18" t="s">
        <v>21</v>
      </c>
      <c r="D25" s="14"/>
      <c r="E25" s="14"/>
      <c r="F25" s="14"/>
      <c r="G25" s="14"/>
      <c r="H25" s="14"/>
      <c r="I25" s="15"/>
      <c r="K25" s="111" t="s">
        <v>151</v>
      </c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5"/>
    </row>
    <row r="26" spans="2:28" ht="15">
      <c r="B26" s="12" t="s">
        <v>9</v>
      </c>
      <c r="C26" s="20" t="s">
        <v>43</v>
      </c>
      <c r="D26" s="20" t="s">
        <v>44</v>
      </c>
      <c r="E26" s="20" t="s">
        <v>45</v>
      </c>
      <c r="F26" s="20" t="s">
        <v>46</v>
      </c>
      <c r="G26" s="20" t="s">
        <v>47</v>
      </c>
      <c r="H26" s="20" t="s">
        <v>48</v>
      </c>
      <c r="I26" s="17" t="s">
        <v>20</v>
      </c>
      <c r="K26" s="98"/>
      <c r="L26" s="102" t="s">
        <v>53</v>
      </c>
      <c r="M26" s="102" t="s">
        <v>54</v>
      </c>
      <c r="N26" s="102" t="s">
        <v>55</v>
      </c>
      <c r="O26" s="102" t="s">
        <v>56</v>
      </c>
      <c r="P26" s="102" t="s">
        <v>57</v>
      </c>
      <c r="Q26" s="102" t="s">
        <v>58</v>
      </c>
      <c r="R26" s="102" t="s">
        <v>59</v>
      </c>
      <c r="S26" s="102" t="s">
        <v>60</v>
      </c>
      <c r="T26" s="102" t="s">
        <v>61</v>
      </c>
      <c r="U26" s="103" t="s">
        <v>52</v>
      </c>
      <c r="V26" s="102" t="s">
        <v>49</v>
      </c>
      <c r="W26" s="102" t="s">
        <v>50</v>
      </c>
      <c r="X26" s="102" t="s">
        <v>51</v>
      </c>
      <c r="Y26" s="102" t="s">
        <v>62</v>
      </c>
      <c r="Z26" s="102" t="s">
        <v>63</v>
      </c>
      <c r="AA26" s="102" t="s">
        <v>64</v>
      </c>
      <c r="AB26" s="104" t="s">
        <v>42</v>
      </c>
    </row>
    <row r="27" spans="2:28" ht="15">
      <c r="B27" s="10" t="s">
        <v>49</v>
      </c>
      <c r="C27" s="56">
        <v>2</v>
      </c>
      <c r="D27" s="56">
        <v>3</v>
      </c>
      <c r="E27" s="56">
        <v>1</v>
      </c>
      <c r="F27" s="56">
        <v>1</v>
      </c>
      <c r="G27" s="56">
        <v>0</v>
      </c>
      <c r="H27" s="56">
        <v>0</v>
      </c>
      <c r="I27" s="8">
        <f>SUM(C27:H27)</f>
        <v>7</v>
      </c>
      <c r="K27" s="99" t="s">
        <v>2</v>
      </c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1"/>
    </row>
    <row r="28" spans="2:28">
      <c r="B28" s="10" t="s">
        <v>50</v>
      </c>
      <c r="C28" s="56">
        <v>1</v>
      </c>
      <c r="D28" s="56">
        <v>3</v>
      </c>
      <c r="E28" s="56">
        <v>1</v>
      </c>
      <c r="F28" s="56">
        <v>2</v>
      </c>
      <c r="G28" s="56">
        <v>0</v>
      </c>
      <c r="H28" s="56">
        <v>0</v>
      </c>
      <c r="I28" s="8">
        <f>SUM(C28:H28)</f>
        <v>7</v>
      </c>
      <c r="K28" s="100" t="s">
        <v>43</v>
      </c>
      <c r="L28" s="105">
        <v>1</v>
      </c>
      <c r="M28" s="105">
        <v>0</v>
      </c>
      <c r="N28" s="105">
        <v>0</v>
      </c>
      <c r="O28" s="105">
        <v>1</v>
      </c>
      <c r="P28" s="105">
        <v>0</v>
      </c>
      <c r="Q28" s="105">
        <v>1</v>
      </c>
      <c r="R28" s="105">
        <v>1</v>
      </c>
      <c r="S28" s="105">
        <v>1</v>
      </c>
      <c r="T28" s="105">
        <v>2</v>
      </c>
      <c r="U28" s="105">
        <v>1</v>
      </c>
      <c r="V28" s="105">
        <v>1</v>
      </c>
      <c r="W28" s="105">
        <v>0</v>
      </c>
      <c r="X28" s="105">
        <v>2</v>
      </c>
      <c r="Y28" s="105">
        <v>0</v>
      </c>
      <c r="Z28" s="105">
        <v>1</v>
      </c>
      <c r="AA28" s="105">
        <v>1</v>
      </c>
      <c r="AB28" s="106">
        <f t="shared" ref="AB28:AB33" si="3">SUM(L28:AA28)</f>
        <v>13</v>
      </c>
    </row>
    <row r="29" spans="2:28">
      <c r="B29" s="10" t="s">
        <v>51</v>
      </c>
      <c r="C29" s="56">
        <v>10</v>
      </c>
      <c r="D29" s="56">
        <v>65</v>
      </c>
      <c r="E29" s="56">
        <v>23</v>
      </c>
      <c r="F29" s="56">
        <v>17</v>
      </c>
      <c r="G29" s="56">
        <v>2</v>
      </c>
      <c r="H29" s="56">
        <v>1</v>
      </c>
      <c r="I29" s="8">
        <f>SUM(C29:H29)</f>
        <v>118</v>
      </c>
      <c r="K29" s="100" t="s">
        <v>44</v>
      </c>
      <c r="L29" s="105">
        <v>5</v>
      </c>
      <c r="M29" s="105">
        <v>1</v>
      </c>
      <c r="N29" s="105">
        <v>1</v>
      </c>
      <c r="O29" s="105">
        <v>11</v>
      </c>
      <c r="P29" s="105">
        <v>1</v>
      </c>
      <c r="Q29" s="105">
        <v>4</v>
      </c>
      <c r="R29" s="105">
        <v>8</v>
      </c>
      <c r="S29" s="105">
        <v>3</v>
      </c>
      <c r="T29" s="105">
        <v>14</v>
      </c>
      <c r="U29" s="105">
        <v>19</v>
      </c>
      <c r="V29" s="105">
        <v>0</v>
      </c>
      <c r="W29" s="105">
        <v>1</v>
      </c>
      <c r="X29" s="105">
        <v>9</v>
      </c>
      <c r="Y29" s="105">
        <v>5</v>
      </c>
      <c r="Z29" s="105">
        <v>3</v>
      </c>
      <c r="AA29" s="105">
        <v>6</v>
      </c>
      <c r="AB29" s="106">
        <f t="shared" si="3"/>
        <v>91</v>
      </c>
    </row>
    <row r="30" spans="2:28">
      <c r="B30" s="10" t="s">
        <v>52</v>
      </c>
      <c r="C30" s="56">
        <v>45</v>
      </c>
      <c r="D30" s="56">
        <v>135</v>
      </c>
      <c r="E30" s="56">
        <v>42</v>
      </c>
      <c r="F30" s="56">
        <v>31</v>
      </c>
      <c r="G30" s="56">
        <v>8</v>
      </c>
      <c r="H30" s="56">
        <v>2</v>
      </c>
      <c r="I30" s="8">
        <f>SUM(C30:H30)</f>
        <v>263</v>
      </c>
      <c r="K30" s="100" t="s">
        <v>45</v>
      </c>
      <c r="L30" s="105">
        <v>1</v>
      </c>
      <c r="M30" s="105">
        <v>2</v>
      </c>
      <c r="N30" s="105">
        <v>1</v>
      </c>
      <c r="O30" s="105">
        <v>9</v>
      </c>
      <c r="P30" s="105">
        <v>0</v>
      </c>
      <c r="Q30" s="105">
        <v>0</v>
      </c>
      <c r="R30" s="105">
        <v>5</v>
      </c>
      <c r="S30" s="105">
        <v>3</v>
      </c>
      <c r="T30" s="105">
        <v>6</v>
      </c>
      <c r="U30" s="105">
        <v>12</v>
      </c>
      <c r="V30" s="105">
        <v>0</v>
      </c>
      <c r="W30" s="105">
        <v>0</v>
      </c>
      <c r="X30" s="105">
        <v>3</v>
      </c>
      <c r="Y30" s="105">
        <v>1</v>
      </c>
      <c r="Z30" s="105">
        <v>1</v>
      </c>
      <c r="AA30" s="105">
        <v>2</v>
      </c>
      <c r="AB30" s="106">
        <f t="shared" si="3"/>
        <v>46</v>
      </c>
    </row>
    <row r="31" spans="2:28">
      <c r="B31" s="10" t="s">
        <v>53</v>
      </c>
      <c r="C31" s="56">
        <v>13</v>
      </c>
      <c r="D31" s="56">
        <v>44</v>
      </c>
      <c r="E31" s="56">
        <v>15</v>
      </c>
      <c r="F31" s="56">
        <v>7</v>
      </c>
      <c r="G31" s="56">
        <v>1</v>
      </c>
      <c r="H31" s="56">
        <v>0</v>
      </c>
      <c r="I31" s="8">
        <f>SUM(C31:H31)</f>
        <v>80</v>
      </c>
      <c r="K31" s="100" t="s">
        <v>46</v>
      </c>
      <c r="L31" s="105">
        <v>0</v>
      </c>
      <c r="M31" s="105">
        <v>3</v>
      </c>
      <c r="N31" s="105">
        <v>1</v>
      </c>
      <c r="O31" s="105">
        <v>7</v>
      </c>
      <c r="P31" s="105">
        <v>0</v>
      </c>
      <c r="Q31" s="105">
        <v>1</v>
      </c>
      <c r="R31" s="105">
        <v>4</v>
      </c>
      <c r="S31" s="105">
        <v>2</v>
      </c>
      <c r="T31" s="105">
        <v>2</v>
      </c>
      <c r="U31" s="105">
        <v>16</v>
      </c>
      <c r="V31" s="105">
        <v>0</v>
      </c>
      <c r="W31" s="105">
        <v>2</v>
      </c>
      <c r="X31" s="105">
        <v>5</v>
      </c>
      <c r="Y31" s="105">
        <v>3</v>
      </c>
      <c r="Z31" s="105">
        <v>4</v>
      </c>
      <c r="AA31" s="105">
        <v>4</v>
      </c>
      <c r="AB31" s="106">
        <f t="shared" si="3"/>
        <v>54</v>
      </c>
    </row>
    <row r="32" spans="2:28">
      <c r="B32" s="10" t="s">
        <v>54</v>
      </c>
      <c r="C32" s="56">
        <v>37</v>
      </c>
      <c r="D32" s="56">
        <v>94</v>
      </c>
      <c r="E32" s="56">
        <v>36</v>
      </c>
      <c r="F32" s="56">
        <v>24</v>
      </c>
      <c r="G32" s="56">
        <v>1</v>
      </c>
      <c r="H32" s="56">
        <v>0</v>
      </c>
      <c r="I32" s="8">
        <f>SUM(C32:H32)</f>
        <v>192</v>
      </c>
      <c r="K32" s="100" t="s">
        <v>47</v>
      </c>
      <c r="L32" s="105">
        <v>0</v>
      </c>
      <c r="M32" s="105">
        <v>0</v>
      </c>
      <c r="N32" s="105">
        <v>0</v>
      </c>
      <c r="O32" s="105">
        <v>1</v>
      </c>
      <c r="P32" s="105">
        <v>0</v>
      </c>
      <c r="Q32" s="105">
        <v>1</v>
      </c>
      <c r="R32" s="105">
        <v>1</v>
      </c>
      <c r="S32" s="105">
        <v>0</v>
      </c>
      <c r="T32" s="105">
        <v>1</v>
      </c>
      <c r="U32" s="105">
        <v>4</v>
      </c>
      <c r="V32" s="105">
        <v>0</v>
      </c>
      <c r="W32" s="105">
        <v>0</v>
      </c>
      <c r="X32" s="105">
        <v>0</v>
      </c>
      <c r="Y32" s="105">
        <v>1</v>
      </c>
      <c r="Z32" s="105">
        <v>3</v>
      </c>
      <c r="AA32" s="105">
        <v>0</v>
      </c>
      <c r="AB32" s="106">
        <f t="shared" si="3"/>
        <v>12</v>
      </c>
    </row>
    <row r="33" spans="2:28">
      <c r="B33" s="10" t="s">
        <v>55</v>
      </c>
      <c r="C33" s="56">
        <v>5</v>
      </c>
      <c r="D33" s="56">
        <v>5</v>
      </c>
      <c r="E33" s="56">
        <v>2</v>
      </c>
      <c r="F33" s="56">
        <v>5</v>
      </c>
      <c r="G33" s="56">
        <v>0</v>
      </c>
      <c r="H33" s="56">
        <v>0</v>
      </c>
      <c r="I33" s="8">
        <f>SUM(C33:H33)</f>
        <v>17</v>
      </c>
      <c r="K33" s="100" t="s">
        <v>48</v>
      </c>
      <c r="L33" s="105">
        <v>0</v>
      </c>
      <c r="M33" s="105">
        <v>0</v>
      </c>
      <c r="N33" s="105">
        <v>0</v>
      </c>
      <c r="O33" s="105">
        <v>0</v>
      </c>
      <c r="P33" s="105">
        <v>0</v>
      </c>
      <c r="Q33" s="105">
        <v>0</v>
      </c>
      <c r="R33" s="105">
        <v>0</v>
      </c>
      <c r="S33" s="105">
        <v>0</v>
      </c>
      <c r="T33" s="105">
        <v>0</v>
      </c>
      <c r="U33" s="105">
        <v>2</v>
      </c>
      <c r="V33" s="105">
        <v>0</v>
      </c>
      <c r="W33" s="105">
        <v>0</v>
      </c>
      <c r="X33" s="105">
        <v>1</v>
      </c>
      <c r="Y33" s="105">
        <v>0</v>
      </c>
      <c r="Z33" s="105">
        <v>0</v>
      </c>
      <c r="AA33" s="105">
        <v>0</v>
      </c>
      <c r="AB33" s="106">
        <f t="shared" si="3"/>
        <v>3</v>
      </c>
    </row>
    <row r="34" spans="2:28" ht="15">
      <c r="B34" s="10" t="s">
        <v>56</v>
      </c>
      <c r="C34" s="56">
        <v>31</v>
      </c>
      <c r="D34" s="56">
        <v>96</v>
      </c>
      <c r="E34" s="56">
        <v>27</v>
      </c>
      <c r="F34" s="56">
        <v>10</v>
      </c>
      <c r="G34" s="56">
        <v>2</v>
      </c>
      <c r="H34" s="56">
        <v>0</v>
      </c>
      <c r="I34" s="8">
        <f>SUM(C34:H34)</f>
        <v>166</v>
      </c>
      <c r="K34" s="99" t="s">
        <v>3</v>
      </c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8"/>
    </row>
    <row r="35" spans="2:28">
      <c r="B35" s="10" t="s">
        <v>57</v>
      </c>
      <c r="C35" s="56">
        <v>0</v>
      </c>
      <c r="D35" s="56">
        <v>1</v>
      </c>
      <c r="E35" s="56">
        <v>2</v>
      </c>
      <c r="F35" s="56">
        <v>0</v>
      </c>
      <c r="G35" s="56">
        <v>0</v>
      </c>
      <c r="H35" s="56">
        <v>1</v>
      </c>
      <c r="I35" s="8">
        <f>SUM(C35:H35)</f>
        <v>4</v>
      </c>
      <c r="K35" s="100" t="s">
        <v>43</v>
      </c>
      <c r="L35" s="105">
        <v>11</v>
      </c>
      <c r="M35" s="105">
        <v>36</v>
      </c>
      <c r="N35" s="105">
        <v>3</v>
      </c>
      <c r="O35" s="105">
        <v>28</v>
      </c>
      <c r="P35" s="105">
        <v>0</v>
      </c>
      <c r="Q35" s="105">
        <v>13</v>
      </c>
      <c r="R35" s="105">
        <v>27</v>
      </c>
      <c r="S35" s="105">
        <v>12</v>
      </c>
      <c r="T35" s="105">
        <v>41</v>
      </c>
      <c r="U35" s="105">
        <v>41</v>
      </c>
      <c r="V35" s="105">
        <v>1</v>
      </c>
      <c r="W35" s="105">
        <v>1</v>
      </c>
      <c r="X35" s="105">
        <v>8</v>
      </c>
      <c r="Y35" s="105">
        <v>85</v>
      </c>
      <c r="Z35" s="105">
        <v>18</v>
      </c>
      <c r="AA35" s="105">
        <v>43</v>
      </c>
      <c r="AB35" s="106">
        <f t="shared" ref="AB35:AB40" si="4">SUM(L35:AA35)</f>
        <v>368</v>
      </c>
    </row>
    <row r="36" spans="2:28">
      <c r="B36" s="10" t="s">
        <v>58</v>
      </c>
      <c r="C36" s="56">
        <v>18</v>
      </c>
      <c r="D36" s="56">
        <v>48</v>
      </c>
      <c r="E36" s="56">
        <v>16</v>
      </c>
      <c r="F36" s="56">
        <v>9</v>
      </c>
      <c r="G36" s="56">
        <v>3</v>
      </c>
      <c r="H36" s="56">
        <v>0</v>
      </c>
      <c r="I36" s="8">
        <f>SUM(C36:H36)</f>
        <v>94</v>
      </c>
      <c r="K36" s="100" t="s">
        <v>44</v>
      </c>
      <c r="L36" s="105">
        <v>37</v>
      </c>
      <c r="M36" s="105">
        <v>80</v>
      </c>
      <c r="N36" s="105">
        <v>3</v>
      </c>
      <c r="O36" s="105">
        <v>70</v>
      </c>
      <c r="P36" s="105">
        <v>0</v>
      </c>
      <c r="Q36" s="105">
        <v>41</v>
      </c>
      <c r="R36" s="105">
        <v>43</v>
      </c>
      <c r="S36" s="105">
        <v>17</v>
      </c>
      <c r="T36" s="105">
        <v>64</v>
      </c>
      <c r="U36" s="105">
        <v>98</v>
      </c>
      <c r="V36" s="105">
        <v>3</v>
      </c>
      <c r="W36" s="105">
        <v>2</v>
      </c>
      <c r="X36" s="105">
        <v>53</v>
      </c>
      <c r="Y36" s="105">
        <v>158</v>
      </c>
      <c r="Z36" s="105">
        <v>63</v>
      </c>
      <c r="AA36" s="105">
        <v>89</v>
      </c>
      <c r="AB36" s="106">
        <f t="shared" si="4"/>
        <v>821</v>
      </c>
    </row>
    <row r="37" spans="2:28">
      <c r="B37" s="10" t="s">
        <v>59</v>
      </c>
      <c r="C37" s="56">
        <v>29</v>
      </c>
      <c r="D37" s="56">
        <v>54</v>
      </c>
      <c r="E37" s="56">
        <v>20</v>
      </c>
      <c r="F37" s="56">
        <v>12</v>
      </c>
      <c r="G37" s="56">
        <v>1</v>
      </c>
      <c r="H37" s="56">
        <v>0</v>
      </c>
      <c r="I37" s="8">
        <f>SUM(C37:H37)</f>
        <v>116</v>
      </c>
      <c r="K37" s="100" t="s">
        <v>45</v>
      </c>
      <c r="L37" s="105">
        <v>14</v>
      </c>
      <c r="M37" s="105">
        <v>30</v>
      </c>
      <c r="N37" s="105">
        <v>1</v>
      </c>
      <c r="O37" s="105">
        <v>14</v>
      </c>
      <c r="P37" s="105">
        <v>2</v>
      </c>
      <c r="Q37" s="105">
        <v>15</v>
      </c>
      <c r="R37" s="105">
        <v>13</v>
      </c>
      <c r="S37" s="105">
        <v>8</v>
      </c>
      <c r="T37" s="105">
        <v>7</v>
      </c>
      <c r="U37" s="105">
        <v>22</v>
      </c>
      <c r="V37" s="105">
        <v>1</v>
      </c>
      <c r="W37" s="105">
        <v>1</v>
      </c>
      <c r="X37" s="105">
        <v>20</v>
      </c>
      <c r="Y37" s="105">
        <v>28</v>
      </c>
      <c r="Z37" s="105">
        <v>13</v>
      </c>
      <c r="AA37" s="105">
        <v>18</v>
      </c>
      <c r="AB37" s="106">
        <f t="shared" si="4"/>
        <v>207</v>
      </c>
    </row>
    <row r="38" spans="2:28">
      <c r="B38" s="10" t="s">
        <v>60</v>
      </c>
      <c r="C38" s="56">
        <v>16</v>
      </c>
      <c r="D38" s="56">
        <v>23</v>
      </c>
      <c r="E38" s="56">
        <v>13</v>
      </c>
      <c r="F38" s="56">
        <v>9</v>
      </c>
      <c r="G38" s="56">
        <v>1</v>
      </c>
      <c r="H38" s="56">
        <v>0</v>
      </c>
      <c r="I38" s="8">
        <f>SUM(C38:H38)</f>
        <v>62</v>
      </c>
      <c r="K38" s="100" t="s">
        <v>46</v>
      </c>
      <c r="L38" s="105">
        <v>2</v>
      </c>
      <c r="M38" s="105">
        <v>16</v>
      </c>
      <c r="N38" s="105">
        <v>2</v>
      </c>
      <c r="O38" s="105">
        <v>3</v>
      </c>
      <c r="P38" s="105">
        <v>0</v>
      </c>
      <c r="Q38" s="105">
        <v>6</v>
      </c>
      <c r="R38" s="105">
        <v>2</v>
      </c>
      <c r="S38" s="105">
        <v>5</v>
      </c>
      <c r="T38" s="105">
        <v>4</v>
      </c>
      <c r="U38" s="105">
        <v>10</v>
      </c>
      <c r="V38" s="105">
        <v>1</v>
      </c>
      <c r="W38" s="105">
        <v>0</v>
      </c>
      <c r="X38" s="105">
        <v>10</v>
      </c>
      <c r="Y38" s="105">
        <v>10</v>
      </c>
      <c r="Z38" s="105">
        <v>6</v>
      </c>
      <c r="AA38" s="105">
        <v>5</v>
      </c>
      <c r="AB38" s="106">
        <f t="shared" si="4"/>
        <v>82</v>
      </c>
    </row>
    <row r="39" spans="2:28">
      <c r="B39" s="10" t="s">
        <v>61</v>
      </c>
      <c r="C39" s="56">
        <v>51</v>
      </c>
      <c r="D39" s="56">
        <v>89</v>
      </c>
      <c r="E39" s="56">
        <v>16</v>
      </c>
      <c r="F39" s="56">
        <v>9</v>
      </c>
      <c r="G39" s="56">
        <v>1</v>
      </c>
      <c r="H39" s="56">
        <v>0</v>
      </c>
      <c r="I39" s="8">
        <f>SUM(C39:H39)</f>
        <v>166</v>
      </c>
      <c r="K39" s="100" t="s">
        <v>47</v>
      </c>
      <c r="L39" s="105">
        <v>0</v>
      </c>
      <c r="M39" s="105">
        <v>1</v>
      </c>
      <c r="N39" s="105">
        <v>0</v>
      </c>
      <c r="O39" s="105">
        <v>1</v>
      </c>
      <c r="P39" s="105">
        <v>0</v>
      </c>
      <c r="Q39" s="105">
        <v>0</v>
      </c>
      <c r="R39" s="105">
        <v>0</v>
      </c>
      <c r="S39" s="105">
        <v>0</v>
      </c>
      <c r="T39" s="105">
        <v>0</v>
      </c>
      <c r="U39" s="105">
        <v>1</v>
      </c>
      <c r="V39" s="105">
        <v>0</v>
      </c>
      <c r="W39" s="105">
        <v>0</v>
      </c>
      <c r="X39" s="105">
        <v>2</v>
      </c>
      <c r="Y39" s="105">
        <v>1</v>
      </c>
      <c r="Z39" s="105">
        <v>0</v>
      </c>
      <c r="AA39" s="105">
        <v>0</v>
      </c>
      <c r="AB39" s="106">
        <f t="shared" si="4"/>
        <v>6</v>
      </c>
    </row>
    <row r="40" spans="2:28">
      <c r="B40" s="10" t="s">
        <v>62</v>
      </c>
      <c r="C40" s="56">
        <v>104</v>
      </c>
      <c r="D40" s="56">
        <v>317</v>
      </c>
      <c r="E40" s="56">
        <v>98</v>
      </c>
      <c r="F40" s="56">
        <v>36</v>
      </c>
      <c r="G40" s="56">
        <v>4</v>
      </c>
      <c r="H40" s="56">
        <v>1</v>
      </c>
      <c r="I40" s="8">
        <f>SUM(C40:H40)</f>
        <v>560</v>
      </c>
      <c r="K40" s="100" t="s">
        <v>48</v>
      </c>
      <c r="L40" s="105">
        <v>0</v>
      </c>
      <c r="M40" s="105">
        <v>0</v>
      </c>
      <c r="N40" s="105">
        <v>0</v>
      </c>
      <c r="O40" s="105">
        <v>0</v>
      </c>
      <c r="P40" s="105">
        <v>1</v>
      </c>
      <c r="Q40" s="105">
        <v>0</v>
      </c>
      <c r="R40" s="105">
        <v>0</v>
      </c>
      <c r="S40" s="105">
        <v>0</v>
      </c>
      <c r="T40" s="105">
        <v>0</v>
      </c>
      <c r="U40" s="105">
        <v>0</v>
      </c>
      <c r="V40" s="105">
        <v>0</v>
      </c>
      <c r="W40" s="105">
        <v>0</v>
      </c>
      <c r="X40" s="105">
        <v>0</v>
      </c>
      <c r="Y40" s="105">
        <v>0</v>
      </c>
      <c r="Z40" s="105">
        <v>0</v>
      </c>
      <c r="AA40" s="105">
        <v>0</v>
      </c>
      <c r="AB40" s="106">
        <f t="shared" si="4"/>
        <v>1</v>
      </c>
    </row>
    <row r="41" spans="2:28" ht="15">
      <c r="B41" s="10" t="s">
        <v>63</v>
      </c>
      <c r="C41" s="56">
        <v>22</v>
      </c>
      <c r="D41" s="56">
        <v>74</v>
      </c>
      <c r="E41" s="56">
        <v>22</v>
      </c>
      <c r="F41" s="56">
        <v>15</v>
      </c>
      <c r="G41" s="56">
        <v>4</v>
      </c>
      <c r="H41" s="56">
        <v>0</v>
      </c>
      <c r="I41" s="8">
        <f>SUM(C41:H41)</f>
        <v>137</v>
      </c>
      <c r="K41" s="99" t="s">
        <v>4</v>
      </c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8"/>
    </row>
    <row r="42" spans="2:28">
      <c r="B42" s="11" t="s">
        <v>64</v>
      </c>
      <c r="C42" s="7">
        <v>48</v>
      </c>
      <c r="D42" s="7">
        <v>110</v>
      </c>
      <c r="E42" s="7">
        <v>28</v>
      </c>
      <c r="F42" s="7">
        <v>13</v>
      </c>
      <c r="G42" s="7">
        <v>2</v>
      </c>
      <c r="H42" s="7">
        <v>0</v>
      </c>
      <c r="I42" s="9">
        <f>SUM(C42:H42)</f>
        <v>201</v>
      </c>
      <c r="K42" s="100" t="s">
        <v>43</v>
      </c>
      <c r="L42" s="105">
        <v>0</v>
      </c>
      <c r="M42" s="105">
        <v>1</v>
      </c>
      <c r="N42" s="105">
        <v>2</v>
      </c>
      <c r="O42" s="105">
        <v>1</v>
      </c>
      <c r="P42" s="105">
        <v>0</v>
      </c>
      <c r="Q42" s="105">
        <v>0</v>
      </c>
      <c r="R42" s="105">
        <v>1</v>
      </c>
      <c r="S42" s="105">
        <v>1</v>
      </c>
      <c r="T42" s="105">
        <v>5</v>
      </c>
      <c r="U42" s="105">
        <v>3</v>
      </c>
      <c r="V42" s="105">
        <v>0</v>
      </c>
      <c r="W42" s="105">
        <v>0</v>
      </c>
      <c r="X42" s="105">
        <v>0</v>
      </c>
      <c r="Y42" s="105">
        <v>1</v>
      </c>
      <c r="Z42" s="105">
        <v>3</v>
      </c>
      <c r="AA42" s="105">
        <v>2</v>
      </c>
      <c r="AB42" s="106">
        <f t="shared" ref="AB42:AB47" si="5">SUM(L42:AA42)</f>
        <v>20</v>
      </c>
    </row>
    <row r="43" spans="2:28">
      <c r="K43" s="100" t="s">
        <v>44</v>
      </c>
      <c r="L43" s="105">
        <v>0</v>
      </c>
      <c r="M43" s="105">
        <v>4</v>
      </c>
      <c r="N43" s="105">
        <v>1</v>
      </c>
      <c r="O43" s="105">
        <v>6</v>
      </c>
      <c r="P43" s="105">
        <v>0</v>
      </c>
      <c r="Q43" s="105">
        <v>1</v>
      </c>
      <c r="R43" s="105">
        <v>1</v>
      </c>
      <c r="S43" s="105">
        <v>0</v>
      </c>
      <c r="T43" s="105">
        <v>1</v>
      </c>
      <c r="U43" s="105">
        <v>10</v>
      </c>
      <c r="V43" s="105">
        <v>0</v>
      </c>
      <c r="W43" s="105">
        <v>0</v>
      </c>
      <c r="X43" s="105">
        <v>1</v>
      </c>
      <c r="Y43" s="105">
        <v>4</v>
      </c>
      <c r="Z43" s="105">
        <v>7</v>
      </c>
      <c r="AA43" s="105">
        <v>12</v>
      </c>
      <c r="AB43" s="106">
        <f t="shared" si="5"/>
        <v>48</v>
      </c>
    </row>
    <row r="44" spans="2:28">
      <c r="K44" s="100" t="s">
        <v>45</v>
      </c>
      <c r="L44" s="105">
        <v>0</v>
      </c>
      <c r="M44" s="105">
        <v>0</v>
      </c>
      <c r="N44" s="105">
        <v>0</v>
      </c>
      <c r="O44" s="105">
        <v>1</v>
      </c>
      <c r="P44" s="105">
        <v>0</v>
      </c>
      <c r="Q44" s="105">
        <v>0</v>
      </c>
      <c r="R44" s="105">
        <v>1</v>
      </c>
      <c r="S44" s="105">
        <v>0</v>
      </c>
      <c r="T44" s="105">
        <v>0</v>
      </c>
      <c r="U44" s="105">
        <v>4</v>
      </c>
      <c r="V44" s="105">
        <v>0</v>
      </c>
      <c r="W44" s="105">
        <v>0</v>
      </c>
      <c r="X44" s="105">
        <v>0</v>
      </c>
      <c r="Y44" s="105">
        <v>4</v>
      </c>
      <c r="Z44" s="105">
        <v>3</v>
      </c>
      <c r="AA44" s="105">
        <v>4</v>
      </c>
      <c r="AB44" s="106">
        <f t="shared" si="5"/>
        <v>17</v>
      </c>
    </row>
    <row r="45" spans="2:28">
      <c r="K45" s="100" t="s">
        <v>46</v>
      </c>
      <c r="L45" s="105">
        <v>1</v>
      </c>
      <c r="M45" s="105">
        <v>0</v>
      </c>
      <c r="N45" s="105">
        <v>0</v>
      </c>
      <c r="O45" s="105">
        <v>0</v>
      </c>
      <c r="P45" s="105">
        <v>0</v>
      </c>
      <c r="Q45" s="105">
        <v>0</v>
      </c>
      <c r="R45" s="105">
        <v>6</v>
      </c>
      <c r="S45" s="105">
        <v>1</v>
      </c>
      <c r="T45" s="105">
        <v>0</v>
      </c>
      <c r="U45" s="105">
        <v>1</v>
      </c>
      <c r="V45" s="105">
        <v>0</v>
      </c>
      <c r="W45" s="105">
        <v>0</v>
      </c>
      <c r="X45" s="105">
        <v>0</v>
      </c>
      <c r="Y45" s="105">
        <v>0</v>
      </c>
      <c r="Z45" s="105">
        <v>2</v>
      </c>
      <c r="AA45" s="105">
        <v>0</v>
      </c>
      <c r="AB45" s="106">
        <f t="shared" si="5"/>
        <v>11</v>
      </c>
    </row>
    <row r="46" spans="2:28">
      <c r="K46" s="100" t="s">
        <v>47</v>
      </c>
      <c r="L46" s="105">
        <v>0</v>
      </c>
      <c r="M46" s="105">
        <v>0</v>
      </c>
      <c r="N46" s="105">
        <v>0</v>
      </c>
      <c r="O46" s="105">
        <v>0</v>
      </c>
      <c r="P46" s="105">
        <v>0</v>
      </c>
      <c r="Q46" s="105">
        <v>0</v>
      </c>
      <c r="R46" s="105">
        <v>0</v>
      </c>
      <c r="S46" s="105">
        <v>0</v>
      </c>
      <c r="T46" s="105">
        <v>0</v>
      </c>
      <c r="U46" s="105">
        <v>0</v>
      </c>
      <c r="V46" s="105">
        <v>0</v>
      </c>
      <c r="W46" s="105">
        <v>0</v>
      </c>
      <c r="X46" s="105">
        <v>0</v>
      </c>
      <c r="Y46" s="105">
        <v>0</v>
      </c>
      <c r="Z46" s="105">
        <v>0</v>
      </c>
      <c r="AA46" s="105">
        <v>0</v>
      </c>
      <c r="AB46" s="106">
        <f t="shared" si="5"/>
        <v>0</v>
      </c>
    </row>
    <row r="47" spans="2:28">
      <c r="K47" s="101" t="s">
        <v>48</v>
      </c>
      <c r="L47" s="109">
        <v>0</v>
      </c>
      <c r="M47" s="109">
        <v>0</v>
      </c>
      <c r="N47" s="109">
        <v>0</v>
      </c>
      <c r="O47" s="109">
        <v>0</v>
      </c>
      <c r="P47" s="109">
        <v>0</v>
      </c>
      <c r="Q47" s="109">
        <v>0</v>
      </c>
      <c r="R47" s="109">
        <v>0</v>
      </c>
      <c r="S47" s="109">
        <v>0</v>
      </c>
      <c r="T47" s="109">
        <v>0</v>
      </c>
      <c r="U47" s="109">
        <v>0</v>
      </c>
      <c r="V47" s="109">
        <v>0</v>
      </c>
      <c r="W47" s="109">
        <v>0</v>
      </c>
      <c r="X47" s="109">
        <v>0</v>
      </c>
      <c r="Y47" s="109">
        <v>0</v>
      </c>
      <c r="Z47" s="109">
        <v>0</v>
      </c>
      <c r="AA47" s="109">
        <v>0</v>
      </c>
      <c r="AB47" s="110">
        <f t="shared" si="5"/>
        <v>0</v>
      </c>
    </row>
  </sheetData>
  <phoneticPr fontId="4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1C279-27CA-4BD1-B8F2-9F2E65F1C35F}">
  <dimension ref="A1:AG67"/>
  <sheetViews>
    <sheetView zoomScale="85" zoomScaleNormal="85" workbookViewId="0">
      <selection activeCell="O13" sqref="O13"/>
    </sheetView>
  </sheetViews>
  <sheetFormatPr baseColWidth="10" defaultRowHeight="14.25"/>
  <cols>
    <col min="1" max="1" width="14.5" style="26" bestFit="1" customWidth="1"/>
    <col min="2" max="2" width="11.875" style="26" customWidth="1"/>
    <col min="3" max="3" width="11.875" style="26" bestFit="1" customWidth="1"/>
    <col min="4" max="6" width="11" style="26"/>
    <col min="7" max="8" width="11.875" style="26" bestFit="1" customWidth="1"/>
    <col min="9" max="10" width="11.875" style="26" customWidth="1"/>
    <col min="11" max="11" width="11.875" style="26" bestFit="1" customWidth="1"/>
    <col min="12" max="12" width="16.5" style="26" bestFit="1" customWidth="1"/>
    <col min="13" max="13" width="11" style="26"/>
    <col min="16" max="16" width="11" style="26"/>
    <col min="17" max="17" width="25.625" bestFit="1" customWidth="1"/>
    <col min="18" max="30" width="11" style="26"/>
    <col min="31" max="31" width="11.875" style="26" bestFit="1" customWidth="1"/>
    <col min="32" max="16384" width="11" style="26"/>
  </cols>
  <sheetData>
    <row r="1" spans="1:32" ht="15">
      <c r="A1" s="79"/>
      <c r="B1" s="80"/>
      <c r="C1" s="80"/>
      <c r="D1" s="121" t="s">
        <v>25</v>
      </c>
      <c r="E1" s="121"/>
      <c r="F1" s="121"/>
      <c r="G1" s="80"/>
      <c r="H1" s="80"/>
      <c r="I1" s="80"/>
      <c r="J1" s="80"/>
      <c r="K1" s="80"/>
      <c r="L1" s="80" t="s">
        <v>141</v>
      </c>
      <c r="M1" s="81" t="s">
        <v>142</v>
      </c>
      <c r="N1" s="26"/>
      <c r="O1" s="26"/>
      <c r="Q1" s="26"/>
    </row>
    <row r="2" spans="1:32" ht="15">
      <c r="A2" s="79" t="s">
        <v>9</v>
      </c>
      <c r="B2" s="80" t="s">
        <v>145</v>
      </c>
      <c r="C2" s="80" t="s">
        <v>146</v>
      </c>
      <c r="D2" s="80" t="s">
        <v>17</v>
      </c>
      <c r="E2" s="80" t="s">
        <v>18</v>
      </c>
      <c r="F2" s="80" t="s">
        <v>19</v>
      </c>
      <c r="G2" s="80" t="s">
        <v>140</v>
      </c>
      <c r="H2" s="80" t="s">
        <v>147</v>
      </c>
      <c r="I2" s="80" t="s">
        <v>148</v>
      </c>
      <c r="J2" s="80" t="s">
        <v>149</v>
      </c>
      <c r="K2" s="80" t="s">
        <v>129</v>
      </c>
      <c r="L2" s="80" t="s">
        <v>143</v>
      </c>
      <c r="M2" s="82" t="s">
        <v>144</v>
      </c>
      <c r="N2" s="26"/>
      <c r="O2" s="26"/>
      <c r="Q2" s="26"/>
    </row>
    <row r="3" spans="1:32">
      <c r="A3" s="83" t="s">
        <v>49</v>
      </c>
      <c r="B3" s="84" t="s">
        <v>65</v>
      </c>
      <c r="C3" s="84">
        <v>3</v>
      </c>
      <c r="D3" s="24">
        <v>0.66983036505215199</v>
      </c>
      <c r="E3" s="24">
        <v>0.17218678949159544</v>
      </c>
      <c r="F3" s="24">
        <v>7.7648652281852901E-2</v>
      </c>
      <c r="G3" s="85">
        <f>SUM(D3:F3)</f>
        <v>0.91966580682560028</v>
      </c>
      <c r="H3" s="85">
        <f>AVERAGE(G3:G5)</f>
        <v>0.79769880425048678</v>
      </c>
      <c r="I3" s="85">
        <f>H3</f>
        <v>0.79769880425048678</v>
      </c>
      <c r="J3" s="86">
        <f>_xlfn.STDEV.S(G3:G5)</f>
        <v>0.12232791482000337</v>
      </c>
      <c r="K3" s="84">
        <f>J3/SQRT(C3)</f>
        <v>7.0626054550734563E-2</v>
      </c>
      <c r="L3" s="86">
        <f>SQRT(($AF$15^2)+(K3^2))</f>
        <v>0.54432575788727977</v>
      </c>
      <c r="M3" s="87">
        <f>L3/H3</f>
        <v>0.68237003112813377</v>
      </c>
      <c r="N3" s="26"/>
      <c r="O3" s="26"/>
      <c r="Q3" s="26"/>
    </row>
    <row r="4" spans="1:32">
      <c r="A4" s="83" t="s">
        <v>49</v>
      </c>
      <c r="B4" s="84" t="s">
        <v>66</v>
      </c>
      <c r="C4" s="84"/>
      <c r="D4" s="24">
        <v>0.44909323758604658</v>
      </c>
      <c r="E4" s="24">
        <v>0.16412853247679351</v>
      </c>
      <c r="F4" s="24">
        <v>6.1791373648233172E-2</v>
      </c>
      <c r="G4" s="85">
        <f>SUM(D4:F4)</f>
        <v>0.67501314371107324</v>
      </c>
      <c r="H4" s="85"/>
      <c r="I4" s="85"/>
      <c r="J4" s="86"/>
      <c r="K4" s="84"/>
      <c r="L4" s="86"/>
      <c r="M4" s="87"/>
      <c r="N4" s="26"/>
      <c r="O4" s="26"/>
      <c r="Q4" s="26"/>
    </row>
    <row r="5" spans="1:32">
      <c r="A5" s="83" t="s">
        <v>49</v>
      </c>
      <c r="B5" s="84" t="s">
        <v>67</v>
      </c>
      <c r="C5" s="84"/>
      <c r="D5" s="24">
        <v>0.46909692233650502</v>
      </c>
      <c r="E5" s="24">
        <v>0.22194712751304499</v>
      </c>
      <c r="F5" s="24">
        <v>0.10737341236523722</v>
      </c>
      <c r="G5" s="85">
        <f>SUM(D5:F5)</f>
        <v>0.79841746221478727</v>
      </c>
      <c r="H5" s="85"/>
      <c r="I5" s="85"/>
      <c r="J5" s="86"/>
      <c r="K5" s="84"/>
      <c r="L5" s="86"/>
      <c r="M5" s="87"/>
      <c r="N5" s="26"/>
      <c r="O5" s="26"/>
      <c r="Q5" s="26"/>
    </row>
    <row r="6" spans="1:32">
      <c r="A6" s="71" t="s">
        <v>50</v>
      </c>
      <c r="B6" s="26" t="s">
        <v>68</v>
      </c>
      <c r="C6" s="26">
        <v>3</v>
      </c>
      <c r="D6" s="27">
        <v>0.64162875070393532</v>
      </c>
      <c r="E6" s="27">
        <v>0.19107858820628743</v>
      </c>
      <c r="F6" s="27">
        <v>0.12214710506532228</v>
      </c>
      <c r="G6" s="69">
        <f>SUM(D6:F6)</f>
        <v>0.95485444397554509</v>
      </c>
      <c r="H6" s="69">
        <f>AVERAGE(G6:G8)</f>
        <v>0.80056840823336772</v>
      </c>
      <c r="I6" s="69">
        <f>AVERAGE(H6,H9)</f>
        <v>1.0572907490093766</v>
      </c>
      <c r="J6" s="70">
        <f>_xlfn.STDEV.S(G6:G8)</f>
        <v>0.13392551758669044</v>
      </c>
      <c r="K6" s="26">
        <f>J6/SQRT(C6)</f>
        <v>7.7321933630035686E-2</v>
      </c>
      <c r="L6" s="70">
        <f>SQRT(($AF$15^2)+(K6^2))</f>
        <v>0.54523497002525967</v>
      </c>
      <c r="M6" s="72">
        <f>L6/H6</f>
        <v>0.6810598125255054</v>
      </c>
      <c r="N6" s="26"/>
      <c r="O6" s="26"/>
      <c r="Q6" s="26"/>
    </row>
    <row r="7" spans="1:32">
      <c r="A7" s="71" t="s">
        <v>50</v>
      </c>
      <c r="B7" s="26" t="s">
        <v>69</v>
      </c>
      <c r="D7" s="27">
        <v>0.56055574050594004</v>
      </c>
      <c r="E7" s="27">
        <v>0.13852948181246882</v>
      </c>
      <c r="F7" s="27">
        <v>3.3445586325605563E-2</v>
      </c>
      <c r="G7" s="69">
        <f>SUM(D7:F7)</f>
        <v>0.73253080864401443</v>
      </c>
      <c r="H7" s="69"/>
      <c r="I7" s="69"/>
      <c r="J7" s="70"/>
      <c r="L7" s="70"/>
      <c r="M7" s="72"/>
      <c r="N7" s="26"/>
      <c r="O7" s="26"/>
      <c r="Q7" s="26"/>
    </row>
    <row r="8" spans="1:32">
      <c r="A8" s="71" t="s">
        <v>50</v>
      </c>
      <c r="B8" s="26" t="s">
        <v>70</v>
      </c>
      <c r="D8" s="27">
        <v>0.5605315204847422</v>
      </c>
      <c r="E8" s="27">
        <v>0.13315346706453252</v>
      </c>
      <c r="F8" s="27">
        <v>2.0634984531269145E-2</v>
      </c>
      <c r="G8" s="69">
        <f>SUM(D8:F8)</f>
        <v>0.71431997208054387</v>
      </c>
      <c r="H8" s="69"/>
      <c r="I8" s="69"/>
      <c r="J8" s="70"/>
      <c r="L8" s="70"/>
      <c r="M8" s="72"/>
      <c r="N8" s="26"/>
      <c r="O8" s="26"/>
      <c r="Q8" s="26"/>
    </row>
    <row r="9" spans="1:32">
      <c r="A9" s="71" t="s">
        <v>51</v>
      </c>
      <c r="B9" s="26" t="s">
        <v>71</v>
      </c>
      <c r="C9" s="26">
        <v>3</v>
      </c>
      <c r="D9" s="27">
        <v>0.92496897156659053</v>
      </c>
      <c r="E9" s="27">
        <v>0.30736252894608074</v>
      </c>
      <c r="F9" s="27">
        <v>0.12916013059415374</v>
      </c>
      <c r="G9" s="69">
        <f>SUM(D9:F9)</f>
        <v>1.3614916311068248</v>
      </c>
      <c r="H9" s="69">
        <f>AVERAGE(G9:G11)</f>
        <v>1.3140130897853854</v>
      </c>
      <c r="I9" s="69"/>
      <c r="J9" s="70">
        <f>_xlfn.STDEV.S(G9:G11)</f>
        <v>0.1615254510984391</v>
      </c>
      <c r="K9" s="26">
        <f>J9/SQRT(C9)</f>
        <v>9.325676267265956E-2</v>
      </c>
      <c r="L9" s="70">
        <f>SQRT(($AF$15^2)+(K9^2))</f>
        <v>0.54772193209907427</v>
      </c>
      <c r="M9" s="72">
        <f>L9/H9</f>
        <v>0.41683141237849647</v>
      </c>
      <c r="N9" s="26"/>
      <c r="O9" s="26"/>
      <c r="P9" s="88"/>
      <c r="Q9" s="88"/>
      <c r="R9" s="89"/>
      <c r="S9" s="89" t="s">
        <v>23</v>
      </c>
      <c r="T9" s="89"/>
      <c r="U9" s="89"/>
      <c r="V9" s="90"/>
      <c r="W9" s="89"/>
      <c r="X9" s="88" t="s">
        <v>24</v>
      </c>
      <c r="Y9" s="89"/>
      <c r="Z9" s="89"/>
      <c r="AA9" s="90"/>
      <c r="AB9" s="89"/>
      <c r="AC9" s="88" t="s">
        <v>25</v>
      </c>
      <c r="AD9" s="89"/>
      <c r="AE9" s="89"/>
      <c r="AF9" s="90"/>
    </row>
    <row r="10" spans="1:32">
      <c r="A10" s="71" t="s">
        <v>51</v>
      </c>
      <c r="B10" s="26" t="s">
        <v>72</v>
      </c>
      <c r="D10" s="27">
        <v>0.86230109097774599</v>
      </c>
      <c r="E10" s="27">
        <v>0.17950345941207282</v>
      </c>
      <c r="F10" s="27">
        <v>9.226487558905351E-2</v>
      </c>
      <c r="G10" s="69">
        <f>SUM(D10:F10)</f>
        <v>1.1340694259788724</v>
      </c>
      <c r="H10" s="69"/>
      <c r="I10" s="69"/>
      <c r="J10" s="70"/>
      <c r="L10" s="70"/>
      <c r="M10" s="72"/>
      <c r="N10" s="26"/>
      <c r="O10" s="26"/>
      <c r="P10" s="91"/>
      <c r="Q10" s="91" t="s">
        <v>8</v>
      </c>
      <c r="R10" s="92" t="s">
        <v>9</v>
      </c>
      <c r="S10" s="92" t="s">
        <v>26</v>
      </c>
      <c r="T10" s="92" t="s">
        <v>27</v>
      </c>
      <c r="U10" s="92" t="s">
        <v>28</v>
      </c>
      <c r="V10" s="93" t="s">
        <v>42</v>
      </c>
      <c r="W10" s="92"/>
      <c r="X10" s="91" t="s">
        <v>14</v>
      </c>
      <c r="Y10" s="92" t="s">
        <v>15</v>
      </c>
      <c r="Z10" s="92" t="s">
        <v>16</v>
      </c>
      <c r="AA10" s="93" t="s">
        <v>42</v>
      </c>
      <c r="AB10" s="92"/>
      <c r="AC10" s="91" t="s">
        <v>17</v>
      </c>
      <c r="AD10" s="92" t="s">
        <v>18</v>
      </c>
      <c r="AE10" s="92" t="s">
        <v>19</v>
      </c>
      <c r="AF10" s="93" t="s">
        <v>42</v>
      </c>
    </row>
    <row r="11" spans="1:32">
      <c r="A11" s="71" t="s">
        <v>51</v>
      </c>
      <c r="B11" s="26" t="s">
        <v>73</v>
      </c>
      <c r="D11" s="27">
        <v>1.0270221185576556</v>
      </c>
      <c r="E11" s="27">
        <v>0.35580003859178583</v>
      </c>
      <c r="F11" s="27">
        <v>6.3656055121017255E-2</v>
      </c>
      <c r="G11" s="69">
        <f>SUM(D11:F11)</f>
        <v>1.4464782122704587</v>
      </c>
      <c r="H11" s="69"/>
      <c r="I11" s="69"/>
      <c r="J11" s="70"/>
      <c r="L11" s="70"/>
      <c r="M11" s="72"/>
      <c r="N11" s="26"/>
      <c r="O11" s="26"/>
      <c r="P11" s="94"/>
      <c r="Q11" s="94" t="s">
        <v>130</v>
      </c>
      <c r="R11" s="67" t="s">
        <v>58</v>
      </c>
      <c r="S11" s="68">
        <v>0.67307692307692302</v>
      </c>
      <c r="T11" s="68">
        <v>7.2115384615384617</v>
      </c>
      <c r="U11" s="68">
        <v>9.6153846153846145E-2</v>
      </c>
      <c r="V11" s="95">
        <f>SUM(S11:U11)</f>
        <v>7.9807692307692308</v>
      </c>
      <c r="W11" s="67"/>
      <c r="X11" s="96">
        <v>0.8467066230769229</v>
      </c>
      <c r="Y11" s="68">
        <v>1.995363781730769</v>
      </c>
      <c r="Z11" s="68">
        <v>9.9411548076923061E-3</v>
      </c>
      <c r="AA11" s="95">
        <f>SUM(X11:Z11)</f>
        <v>2.8520115596153843</v>
      </c>
      <c r="AB11" s="67"/>
      <c r="AC11" s="96">
        <v>2.7545519130495735</v>
      </c>
      <c r="AD11" s="68">
        <v>0.70435650504733394</v>
      </c>
      <c r="AE11" s="68">
        <v>1.0536510720531387</v>
      </c>
      <c r="AF11" s="95">
        <f>SUM(AC11:AE11)</f>
        <v>4.5125594901500463</v>
      </c>
    </row>
    <row r="12" spans="1:32">
      <c r="A12" s="83" t="s">
        <v>52</v>
      </c>
      <c r="B12" s="84" t="s">
        <v>74</v>
      </c>
      <c r="C12" s="84">
        <v>8</v>
      </c>
      <c r="D12" s="24">
        <v>12.840176650163622</v>
      </c>
      <c r="E12" s="24">
        <v>2.0238925571416759</v>
      </c>
      <c r="F12" s="24">
        <v>5.3565701331123154</v>
      </c>
      <c r="G12" s="85">
        <f>SUM(D12:F12)</f>
        <v>20.220639340417613</v>
      </c>
      <c r="H12" s="85">
        <f>AVERAGE(G12:G19)</f>
        <v>21.32761448403587</v>
      </c>
      <c r="I12" s="85">
        <f>H12</f>
        <v>21.32761448403587</v>
      </c>
      <c r="J12" s="86">
        <f>_xlfn.STDEV.S(G12:G19)</f>
        <v>2.3753674611703905</v>
      </c>
      <c r="K12" s="84">
        <f>J12/SQRT(C12)</f>
        <v>0.83981921980172813</v>
      </c>
      <c r="L12" s="86">
        <f>SQRT(($AF$15^2)+(K12^2))</f>
        <v>0.99829795805988786</v>
      </c>
      <c r="M12" s="87">
        <f>L12/H12</f>
        <v>4.6807764591165743E-2</v>
      </c>
      <c r="N12" s="26"/>
      <c r="O12" s="26"/>
      <c r="P12" s="94"/>
      <c r="Q12" s="94" t="s">
        <v>130</v>
      </c>
      <c r="R12" s="67" t="s">
        <v>59</v>
      </c>
      <c r="S12" s="68">
        <v>1.8627450980392157</v>
      </c>
      <c r="T12" s="68">
        <v>8.3333333333333339</v>
      </c>
      <c r="U12" s="68">
        <v>0.88235294117647067</v>
      </c>
      <c r="V12" s="95">
        <f>SUM(S12:U12)</f>
        <v>11.078431372549021</v>
      </c>
      <c r="W12" s="67"/>
      <c r="X12" s="96">
        <v>1.9276424862745098</v>
      </c>
      <c r="Y12" s="68">
        <v>1.3854896882352943</v>
      </c>
      <c r="Z12" s="68">
        <v>1.3364141960784317</v>
      </c>
      <c r="AA12" s="95">
        <f>SUM(X12:Z12)</f>
        <v>4.6495463705882365</v>
      </c>
      <c r="AB12" s="67"/>
      <c r="AC12" s="96">
        <v>2.9994417621303167</v>
      </c>
      <c r="AD12" s="68">
        <v>0.76113361819026792</v>
      </c>
      <c r="AE12" s="68">
        <v>1.6008824853869397</v>
      </c>
      <c r="AF12" s="95">
        <f>SUM(AC12:AE12)</f>
        <v>5.361457865707524</v>
      </c>
    </row>
    <row r="13" spans="1:32">
      <c r="A13" s="83" t="s">
        <v>52</v>
      </c>
      <c r="B13" s="84" t="s">
        <v>75</v>
      </c>
      <c r="C13" s="84"/>
      <c r="D13" s="24">
        <v>16.704188023797052</v>
      </c>
      <c r="E13" s="24">
        <v>1.4457050860272214</v>
      </c>
      <c r="F13" s="24">
        <v>6.3041757508329574</v>
      </c>
      <c r="G13" s="85">
        <f>SUM(D13:F13)</f>
        <v>24.45406886065723</v>
      </c>
      <c r="H13" s="85"/>
      <c r="I13" s="85"/>
      <c r="J13" s="86"/>
      <c r="K13" s="84"/>
      <c r="L13" s="86"/>
      <c r="M13" s="87"/>
      <c r="N13" s="26"/>
      <c r="O13" s="26"/>
      <c r="P13" s="94"/>
      <c r="Q13" s="94" t="s">
        <v>130</v>
      </c>
      <c r="R13" s="67" t="s">
        <v>60</v>
      </c>
      <c r="S13" s="68">
        <v>0.9</v>
      </c>
      <c r="T13" s="68">
        <v>4.2</v>
      </c>
      <c r="U13" s="68">
        <v>0.2</v>
      </c>
      <c r="V13" s="95">
        <f>SUM(S13:U13)</f>
        <v>5.3000000000000007</v>
      </c>
      <c r="W13" s="67"/>
      <c r="X13" s="96">
        <v>0.68362582300000008</v>
      </c>
      <c r="Y13" s="68">
        <v>1.937089675</v>
      </c>
      <c r="Z13" s="68">
        <v>9.418943199999999E-2</v>
      </c>
      <c r="AA13" s="95">
        <f>SUM(X13:Z13)</f>
        <v>2.7149049299999999</v>
      </c>
      <c r="AB13" s="67"/>
      <c r="AC13" s="96">
        <v>3.7363418802485064</v>
      </c>
      <c r="AD13" s="68">
        <v>0.79099601474826742</v>
      </c>
      <c r="AE13" s="68">
        <v>1.5195193396860371</v>
      </c>
      <c r="AF13" s="95">
        <f>SUM(AC13:AE13)</f>
        <v>6.0468572346828111</v>
      </c>
    </row>
    <row r="14" spans="1:32">
      <c r="A14" s="83" t="s">
        <v>52</v>
      </c>
      <c r="B14" s="84" t="s">
        <v>76</v>
      </c>
      <c r="C14" s="84"/>
      <c r="D14" s="24">
        <v>15.137459911075625</v>
      </c>
      <c r="E14" s="24">
        <v>1.7362301014717434</v>
      </c>
      <c r="F14" s="24">
        <v>6.0221318550510796</v>
      </c>
      <c r="G14" s="85">
        <f>SUM(D14:F14)</f>
        <v>22.895821867598446</v>
      </c>
      <c r="H14" s="85"/>
      <c r="I14" s="85"/>
      <c r="J14" s="86"/>
      <c r="K14" s="84"/>
      <c r="L14" s="86"/>
      <c r="M14" s="87"/>
      <c r="N14" s="26"/>
      <c r="O14" s="26"/>
      <c r="P14" s="94"/>
      <c r="Q14" s="94" t="s">
        <v>130</v>
      </c>
      <c r="R14" s="67" t="s">
        <v>61</v>
      </c>
      <c r="S14" s="68">
        <v>2.4752475247524752</v>
      </c>
      <c r="T14" s="68">
        <v>11.485148514851485</v>
      </c>
      <c r="U14" s="68">
        <v>0.59405940594059403</v>
      </c>
      <c r="V14" s="95">
        <f>SUM(S14:U14)</f>
        <v>14.554455445544555</v>
      </c>
      <c r="W14" s="67"/>
      <c r="X14" s="96">
        <v>1.2362167910891089</v>
      </c>
      <c r="Y14" s="68">
        <v>1.3727592257425743</v>
      </c>
      <c r="Z14" s="68">
        <v>2.6865784158415847E-2</v>
      </c>
      <c r="AA14" s="95">
        <f>SUM(X14:Z14)</f>
        <v>2.6358418009900988</v>
      </c>
      <c r="AB14" s="67"/>
      <c r="AC14" s="96">
        <v>2.2840867392231896</v>
      </c>
      <c r="AD14" s="68">
        <v>0.35708402759805047</v>
      </c>
      <c r="AE14" s="68">
        <v>0.90922268100742099</v>
      </c>
      <c r="AF14" s="95">
        <f>SUM(AC14:AE14)</f>
        <v>3.550393447828661</v>
      </c>
    </row>
    <row r="15" spans="1:32" ht="15">
      <c r="A15" s="83" t="s">
        <v>52</v>
      </c>
      <c r="B15" s="84" t="s">
        <v>77</v>
      </c>
      <c r="C15" s="84"/>
      <c r="D15" s="24">
        <v>11.382920997622243</v>
      </c>
      <c r="E15" s="24">
        <v>0.88725101489922253</v>
      </c>
      <c r="F15" s="24">
        <v>5.6780840575621969</v>
      </c>
      <c r="G15" s="85">
        <f>SUM(D15:F15)</f>
        <v>17.948256070083662</v>
      </c>
      <c r="H15" s="85"/>
      <c r="I15" s="85"/>
      <c r="J15" s="86"/>
      <c r="K15" s="84"/>
      <c r="L15" s="86"/>
      <c r="M15" s="87"/>
      <c r="N15" s="26"/>
      <c r="O15" s="26"/>
      <c r="P15" s="79" t="s">
        <v>150</v>
      </c>
      <c r="Q15" s="30"/>
      <c r="R15" s="97"/>
      <c r="S15" s="80"/>
      <c r="T15" s="80"/>
      <c r="U15" s="80"/>
      <c r="V15" s="80">
        <f>_xlfn.STDEV.S(V11:V14)/SQRT(4)</f>
        <v>1.9953766506417114</v>
      </c>
      <c r="W15" s="80"/>
      <c r="X15" s="79"/>
      <c r="Y15" s="97"/>
      <c r="Z15" s="80"/>
      <c r="AA15" s="80">
        <f>_xlfn.STDEV.S(AA11:AA14)/SQRT(4)</f>
        <v>0.48090092458319067</v>
      </c>
      <c r="AB15" s="80"/>
      <c r="AC15" s="79"/>
      <c r="AD15" s="97"/>
      <c r="AE15" s="80"/>
      <c r="AF15" s="81">
        <f>_xlfn.STDEV.S(AF11:AF14)/SQRT(4)</f>
        <v>0.53972445851393303</v>
      </c>
    </row>
    <row r="16" spans="1:32">
      <c r="A16" s="83" t="s">
        <v>52</v>
      </c>
      <c r="B16" s="84" t="s">
        <v>78</v>
      </c>
      <c r="C16" s="84"/>
      <c r="D16" s="24">
        <v>16.559341086784283</v>
      </c>
      <c r="E16" s="24">
        <v>1.2417161437324511</v>
      </c>
      <c r="F16" s="24">
        <v>6.5868025556591201</v>
      </c>
      <c r="G16" s="85">
        <f>SUM(D16:F16)</f>
        <v>24.387859786175852</v>
      </c>
      <c r="H16" s="85"/>
      <c r="I16" s="85"/>
      <c r="J16" s="86"/>
      <c r="K16" s="84"/>
      <c r="L16" s="86"/>
      <c r="M16" s="87"/>
      <c r="N16" s="26"/>
      <c r="O16" s="26"/>
      <c r="Q16" s="26"/>
    </row>
    <row r="17" spans="1:33">
      <c r="A17" s="83" t="s">
        <v>52</v>
      </c>
      <c r="B17" s="84" t="s">
        <v>79</v>
      </c>
      <c r="C17" s="84"/>
      <c r="D17" s="24">
        <v>14.21714862523314</v>
      </c>
      <c r="E17" s="24">
        <v>1.4855959414188771</v>
      </c>
      <c r="F17" s="24">
        <v>4.8562411382555739</v>
      </c>
      <c r="G17" s="85">
        <f>SUM(D17:F17)</f>
        <v>20.558985704907592</v>
      </c>
      <c r="H17" s="85"/>
      <c r="I17" s="85"/>
      <c r="J17" s="86"/>
      <c r="K17" s="84"/>
      <c r="L17" s="86"/>
      <c r="M17" s="87"/>
      <c r="N17" s="26"/>
      <c r="O17" s="26"/>
      <c r="AG17" s="2"/>
    </row>
    <row r="18" spans="1:33">
      <c r="A18" s="83" t="s">
        <v>52</v>
      </c>
      <c r="B18" s="84" t="s">
        <v>80</v>
      </c>
      <c r="C18" s="84"/>
      <c r="D18" s="24">
        <v>14.970263666025144</v>
      </c>
      <c r="E18" s="24">
        <v>1.2383777882977218</v>
      </c>
      <c r="F18" s="24">
        <v>4.7454686008979925</v>
      </c>
      <c r="G18" s="85">
        <f>SUM(D18:F18)</f>
        <v>20.954110055220859</v>
      </c>
      <c r="H18" s="85"/>
      <c r="I18" s="85"/>
      <c r="J18" s="86"/>
      <c r="K18" s="84"/>
      <c r="L18" s="86"/>
      <c r="M18" s="87"/>
      <c r="N18" s="26"/>
      <c r="O18" s="26"/>
      <c r="R18"/>
      <c r="S18"/>
      <c r="T18" s="2"/>
      <c r="U18" s="2"/>
      <c r="V18" s="2"/>
      <c r="W18" s="2"/>
      <c r="X18"/>
      <c r="Y18" s="2"/>
      <c r="Z18" s="2"/>
      <c r="AA18" s="2"/>
      <c r="AB18" s="2"/>
      <c r="AC18"/>
      <c r="AD18" s="2"/>
      <c r="AE18" s="2"/>
      <c r="AF18" s="2"/>
      <c r="AG18" s="2"/>
    </row>
    <row r="19" spans="1:33">
      <c r="A19" s="83" t="s">
        <v>52</v>
      </c>
      <c r="B19" s="84" t="s">
        <v>81</v>
      </c>
      <c r="C19" s="84"/>
      <c r="D19" s="24">
        <v>13.237285201474146</v>
      </c>
      <c r="E19" s="24">
        <v>1.2198760667994399</v>
      </c>
      <c r="F19" s="24">
        <v>4.7440129189521087</v>
      </c>
      <c r="G19" s="85">
        <f>SUM(D19:F19)</f>
        <v>19.201174187225696</v>
      </c>
      <c r="H19" s="85"/>
      <c r="I19" s="85"/>
      <c r="J19" s="86"/>
      <c r="K19" s="84"/>
      <c r="L19" s="86"/>
      <c r="M19" s="87"/>
      <c r="N19" s="26"/>
      <c r="O19" s="26"/>
      <c r="R19"/>
      <c r="S19"/>
      <c r="T19" s="2"/>
      <c r="U19" s="2"/>
      <c r="V19" s="2"/>
      <c r="W19" s="2"/>
      <c r="X19"/>
      <c r="Y19" s="2"/>
      <c r="Z19" s="2"/>
      <c r="AA19" s="2"/>
      <c r="AB19" s="2"/>
      <c r="AC19"/>
      <c r="AD19" s="2"/>
      <c r="AE19" s="2"/>
      <c r="AF19" s="2"/>
      <c r="AG19" s="2"/>
    </row>
    <row r="20" spans="1:33">
      <c r="A20" s="71" t="s">
        <v>53</v>
      </c>
      <c r="B20" s="26" t="s">
        <v>82</v>
      </c>
      <c r="C20" s="26">
        <v>3</v>
      </c>
      <c r="D20" s="27">
        <v>2.1278625959153197</v>
      </c>
      <c r="E20" s="27">
        <v>0.35695561816388005</v>
      </c>
      <c r="F20" s="27">
        <v>0.28165197932745234</v>
      </c>
      <c r="G20" s="69">
        <f>SUM(D20:F20)</f>
        <v>2.7664701934066525</v>
      </c>
      <c r="H20" s="69">
        <f>AVERAGE(G20:G22)</f>
        <v>2.4181809019850413</v>
      </c>
      <c r="I20" s="70">
        <f>AVERAGE(H20,H23)</f>
        <v>3.8812088350687644</v>
      </c>
      <c r="J20" s="70">
        <f>_xlfn.STDEV.S(G20:G22)</f>
        <v>0.41132892756799244</v>
      </c>
      <c r="K20" s="26">
        <f>J20/SQRT(C20)</f>
        <v>0.23748086705686053</v>
      </c>
      <c r="L20" s="70">
        <f>SQRT(($AF$15^2)+(K20^2))</f>
        <v>0.58966062556036114</v>
      </c>
      <c r="M20" s="72">
        <f>L20/H20</f>
        <v>0.24384471198011667</v>
      </c>
      <c r="N20" s="26"/>
      <c r="O20" s="26"/>
      <c r="R20"/>
      <c r="S20"/>
      <c r="T20" s="2"/>
      <c r="U20" s="2"/>
      <c r="V20" s="2"/>
      <c r="W20" s="2"/>
      <c r="X20"/>
      <c r="Y20" s="2"/>
      <c r="Z20" s="2"/>
      <c r="AA20" s="2"/>
      <c r="AB20" s="2"/>
      <c r="AC20"/>
      <c r="AD20" s="2"/>
      <c r="AE20" s="2"/>
      <c r="AF20" s="2"/>
      <c r="AG20" s="2"/>
    </row>
    <row r="21" spans="1:33">
      <c r="A21" s="71" t="s">
        <v>53</v>
      </c>
      <c r="B21" s="26" t="s">
        <v>87</v>
      </c>
      <c r="D21" s="27">
        <v>1.6171895375419365</v>
      </c>
      <c r="E21" s="27">
        <v>0.24931543806022771</v>
      </c>
      <c r="F21" s="27">
        <v>0.65719610463999523</v>
      </c>
      <c r="G21" s="69">
        <f>SUM(D21:F21)</f>
        <v>2.5237010802421596</v>
      </c>
      <c r="H21" s="69"/>
      <c r="I21" s="69"/>
      <c r="J21" s="70"/>
      <c r="L21" s="70"/>
      <c r="M21" s="72"/>
      <c r="N21" s="26"/>
      <c r="O21" s="26"/>
      <c r="Q21" s="26"/>
    </row>
    <row r="22" spans="1:33">
      <c r="A22" s="71" t="s">
        <v>53</v>
      </c>
      <c r="B22" s="26" t="s">
        <v>88</v>
      </c>
      <c r="D22" s="27">
        <v>1.3145169016891076</v>
      </c>
      <c r="E22" s="27">
        <v>0.24194939241458685</v>
      </c>
      <c r="F22" s="27">
        <v>0.40790513820261681</v>
      </c>
      <c r="G22" s="69">
        <f>SUM(D22:F22)</f>
        <v>1.9643714323063113</v>
      </c>
      <c r="H22" s="69"/>
      <c r="I22" s="69"/>
      <c r="J22" s="70"/>
      <c r="L22" s="70"/>
      <c r="M22" s="72"/>
      <c r="N22" s="26"/>
      <c r="O22" s="26"/>
      <c r="Q22" s="26"/>
    </row>
    <row r="23" spans="1:33">
      <c r="A23" s="71" t="s">
        <v>54</v>
      </c>
      <c r="B23" s="26" t="s">
        <v>89</v>
      </c>
      <c r="C23" s="26">
        <v>4</v>
      </c>
      <c r="D23" s="27">
        <v>3.2272552957453629</v>
      </c>
      <c r="E23" s="27">
        <v>0.42734034912740293</v>
      </c>
      <c r="F23" s="27">
        <v>1.4263612840982778</v>
      </c>
      <c r="G23" s="69">
        <f>SUM(D23:F23)</f>
        <v>5.0809569289710437</v>
      </c>
      <c r="H23" s="69">
        <f>AVERAGE(G23:G26)</f>
        <v>5.3442367681524869</v>
      </c>
      <c r="I23" s="69"/>
      <c r="J23" s="70">
        <f>_xlfn.STDEV.S(G23:G26)</f>
        <v>0.25791738633045008</v>
      </c>
      <c r="K23" s="26">
        <f>J23/SQRT(C23)</f>
        <v>0.12895869316522504</v>
      </c>
      <c r="L23" s="70">
        <f>SQRT(($AF$15^2)+(K23^2))</f>
        <v>0.55491696285213776</v>
      </c>
      <c r="M23" s="72">
        <f>L23/H23</f>
        <v>0.10383465159309804</v>
      </c>
      <c r="N23" s="26"/>
      <c r="O23" s="26"/>
      <c r="Q23" s="26"/>
    </row>
    <row r="24" spans="1:33">
      <c r="A24" s="71" t="s">
        <v>54</v>
      </c>
      <c r="B24" s="26" t="s">
        <v>83</v>
      </c>
      <c r="D24" s="27">
        <v>3.4611882254526418</v>
      </c>
      <c r="E24" s="27">
        <v>0.44895831215853127</v>
      </c>
      <c r="F24" s="27">
        <v>1.2646440719836933</v>
      </c>
      <c r="G24" s="69">
        <f>SUM(D24:F24)</f>
        <v>5.1747906095948668</v>
      </c>
      <c r="H24" s="69"/>
      <c r="I24" s="69"/>
      <c r="J24" s="70"/>
      <c r="L24" s="70"/>
      <c r="M24" s="72"/>
      <c r="N24" s="26"/>
      <c r="O24" s="26"/>
      <c r="Q24" s="26"/>
    </row>
    <row r="25" spans="1:33">
      <c r="A25" s="71" t="s">
        <v>54</v>
      </c>
      <c r="B25" s="26" t="s">
        <v>91</v>
      </c>
      <c r="D25" s="27">
        <v>3.3667342488939997</v>
      </c>
      <c r="E25" s="27">
        <v>0.66069873612501628</v>
      </c>
      <c r="F25" s="27">
        <v>1.4702781280755408</v>
      </c>
      <c r="G25" s="69">
        <f>SUM(D25:F25)</f>
        <v>5.4977111130945566</v>
      </c>
      <c r="H25" s="69"/>
      <c r="I25" s="69"/>
      <c r="J25" s="70"/>
      <c r="L25" s="70"/>
      <c r="M25" s="72"/>
      <c r="N25" s="26"/>
      <c r="O25" s="26"/>
      <c r="R25"/>
      <c r="S25"/>
      <c r="T25" s="2"/>
      <c r="U25" s="2"/>
      <c r="V25" s="2"/>
      <c r="W25" s="2"/>
      <c r="X25"/>
      <c r="Y25" s="2"/>
      <c r="Z25" s="2"/>
      <c r="AA25" s="2"/>
      <c r="AB25" s="2"/>
      <c r="AC25"/>
      <c r="AD25" s="2"/>
      <c r="AE25" s="2"/>
      <c r="AF25" s="2"/>
      <c r="AG25" s="2"/>
    </row>
    <row r="26" spans="1:33">
      <c r="A26" s="71" t="s">
        <v>54</v>
      </c>
      <c r="B26" s="26" t="s">
        <v>92</v>
      </c>
      <c r="D26" s="27">
        <v>3.7390797354615408</v>
      </c>
      <c r="E26" s="27">
        <v>0.59753240878780356</v>
      </c>
      <c r="F26" s="27">
        <v>1.286876276700138</v>
      </c>
      <c r="G26" s="69">
        <f>SUM(D26:F26)</f>
        <v>5.6234884209494824</v>
      </c>
      <c r="H26" s="69"/>
      <c r="I26" s="69"/>
      <c r="J26" s="70"/>
      <c r="L26" s="70"/>
      <c r="M26" s="72"/>
      <c r="N26" s="26"/>
      <c r="O26" s="26"/>
      <c r="R26"/>
      <c r="S26"/>
      <c r="T26" s="2"/>
      <c r="U26" s="2"/>
      <c r="V26" s="2"/>
      <c r="W26" s="2"/>
      <c r="X26"/>
      <c r="Y26" s="2"/>
      <c r="Z26" s="2"/>
      <c r="AA26" s="2"/>
      <c r="AB26" s="2"/>
      <c r="AC26"/>
      <c r="AD26" s="2"/>
      <c r="AE26" s="2"/>
      <c r="AF26" s="2"/>
      <c r="AG26" s="2"/>
    </row>
    <row r="27" spans="1:33">
      <c r="A27" s="83" t="s">
        <v>55</v>
      </c>
      <c r="B27" s="84" t="s">
        <v>84</v>
      </c>
      <c r="C27" s="84">
        <v>3</v>
      </c>
      <c r="D27" s="24">
        <v>0.6894173484916265</v>
      </c>
      <c r="E27" s="24">
        <v>0.14776527812012974</v>
      </c>
      <c r="F27" s="24">
        <v>0.15672089101456868</v>
      </c>
      <c r="G27" s="85">
        <f>SUM(D27:F27)</f>
        <v>0.99390351762632489</v>
      </c>
      <c r="H27" s="85">
        <f>AVERAGE(G27:G29)</f>
        <v>1.0271258866062094</v>
      </c>
      <c r="I27" s="85">
        <f>AVERAGE(H27,H30)</f>
        <v>4.9260786840596076</v>
      </c>
      <c r="J27" s="86">
        <f>_xlfn.STDEV.S(G27:G29)</f>
        <v>4.6070163267856221E-2</v>
      </c>
      <c r="K27" s="84">
        <f>J27/SQRT(C27)</f>
        <v>2.65986211643068E-2</v>
      </c>
      <c r="L27" s="86">
        <f>SQRT(($AF$15^2)+(K27^2))</f>
        <v>0.54037947570758138</v>
      </c>
      <c r="M27" s="87">
        <f>L27/H27</f>
        <v>0.52610832104824357</v>
      </c>
      <c r="N27" s="26"/>
      <c r="O27" s="26"/>
      <c r="R27"/>
      <c r="S27"/>
      <c r="T27" s="2"/>
      <c r="U27" s="2"/>
      <c r="V27" s="2"/>
      <c r="W27" s="2"/>
      <c r="X27"/>
      <c r="Y27" s="2"/>
      <c r="Z27" s="2"/>
      <c r="AA27" s="2"/>
      <c r="AB27" s="2"/>
      <c r="AC27"/>
      <c r="AD27" s="2"/>
      <c r="AE27" s="2"/>
      <c r="AF27" s="2"/>
      <c r="AG27" s="2"/>
    </row>
    <row r="28" spans="1:33">
      <c r="A28" s="83" t="s">
        <v>55</v>
      </c>
      <c r="B28" s="84" t="s">
        <v>93</v>
      </c>
      <c r="C28" s="84"/>
      <c r="D28" s="24">
        <v>0.65504376810668385</v>
      </c>
      <c r="E28" s="24">
        <v>0.17659155652021205</v>
      </c>
      <c r="F28" s="24">
        <v>0.17612028467223789</v>
      </c>
      <c r="G28" s="85">
        <f>SUM(D28:F28)</f>
        <v>1.0077556092991338</v>
      </c>
      <c r="H28" s="85"/>
      <c r="I28" s="85"/>
      <c r="J28" s="86"/>
      <c r="K28" s="84"/>
      <c r="L28" s="86"/>
      <c r="M28" s="87"/>
      <c r="N28" s="26"/>
      <c r="O28" s="26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</row>
    <row r="29" spans="1:33">
      <c r="A29" s="83" t="s">
        <v>55</v>
      </c>
      <c r="B29" s="84" t="s">
        <v>94</v>
      </c>
      <c r="C29" s="84"/>
      <c r="D29" s="24">
        <v>0.74086512323554321</v>
      </c>
      <c r="E29" s="24">
        <v>0.15724882045170185</v>
      </c>
      <c r="F29" s="24">
        <v>0.18160458920592398</v>
      </c>
      <c r="G29" s="85">
        <f>SUM(D29:F29)</f>
        <v>1.0797185328931691</v>
      </c>
      <c r="H29" s="85"/>
      <c r="I29" s="85"/>
      <c r="J29" s="86"/>
      <c r="K29" s="84"/>
      <c r="L29" s="86"/>
      <c r="M29" s="87"/>
      <c r="N29" s="26"/>
      <c r="O29" s="26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</row>
    <row r="30" spans="1:33">
      <c r="A30" s="83" t="s">
        <v>56</v>
      </c>
      <c r="B30" s="84" t="s">
        <v>95</v>
      </c>
      <c r="C30" s="84">
        <v>4</v>
      </c>
      <c r="D30" s="24">
        <v>11.059969295952733</v>
      </c>
      <c r="E30" s="24">
        <v>1.0914745930665037</v>
      </c>
      <c r="F30" s="24">
        <v>1.4562112034772954</v>
      </c>
      <c r="G30" s="85">
        <f>SUM(D30:F30)</f>
        <v>13.607655092496532</v>
      </c>
      <c r="H30" s="85">
        <f>AVERAGE(G30:G33)</f>
        <v>8.8250314815130064</v>
      </c>
      <c r="I30" s="85"/>
      <c r="J30" s="86">
        <f>_xlfn.STDEV.S(G30:G33)</f>
        <v>3.2188675134769511</v>
      </c>
      <c r="K30" s="84">
        <f>J30/SQRT(C30)</f>
        <v>1.6094337567384756</v>
      </c>
      <c r="L30" s="86">
        <f>SQRT(($AF$15^2)+(K30^2))</f>
        <v>1.6975215781978974</v>
      </c>
      <c r="M30" s="87">
        <f>L30/H30</f>
        <v>0.19235303372616025</v>
      </c>
      <c r="N30" s="26"/>
      <c r="O30" s="26"/>
      <c r="AG30"/>
    </row>
    <row r="31" spans="1:33">
      <c r="A31" s="83" t="s">
        <v>56</v>
      </c>
      <c r="B31" s="84" t="s">
        <v>85</v>
      </c>
      <c r="C31" s="84"/>
      <c r="D31" s="24">
        <v>4.3451394015725517</v>
      </c>
      <c r="E31" s="24">
        <v>0.37530433502800487</v>
      </c>
      <c r="F31" s="24">
        <v>2.0206291652466644</v>
      </c>
      <c r="G31" s="85">
        <f>SUM(D31:F31)</f>
        <v>6.7410729018472217</v>
      </c>
      <c r="H31" s="85"/>
      <c r="I31" s="85"/>
      <c r="J31" s="86"/>
      <c r="K31" s="84"/>
      <c r="L31" s="86"/>
      <c r="M31" s="87"/>
      <c r="N31" s="26"/>
      <c r="O31" s="26"/>
      <c r="Q31" s="26"/>
    </row>
    <row r="32" spans="1:33">
      <c r="A32" s="83" t="s">
        <v>56</v>
      </c>
      <c r="B32" s="84" t="s">
        <v>98</v>
      </c>
      <c r="C32" s="84"/>
      <c r="D32" s="24">
        <v>4.9634895774111003</v>
      </c>
      <c r="E32" s="24">
        <v>0.28765169473543672</v>
      </c>
      <c r="F32" s="24">
        <v>1.8887335088849742</v>
      </c>
      <c r="G32" s="85">
        <f>SUM(D32:F32)</f>
        <v>7.1398747810315113</v>
      </c>
      <c r="H32" s="85"/>
      <c r="I32" s="85"/>
      <c r="J32" s="86"/>
      <c r="K32" s="84"/>
      <c r="L32" s="86"/>
      <c r="M32" s="87"/>
      <c r="N32" s="26"/>
      <c r="O32" s="26"/>
      <c r="Q32" s="26"/>
    </row>
    <row r="33" spans="1:17">
      <c r="A33" s="83" t="s">
        <v>56</v>
      </c>
      <c r="B33" s="84" t="s">
        <v>90</v>
      </c>
      <c r="C33" s="84"/>
      <c r="D33" s="24">
        <v>5.0726481126245977</v>
      </c>
      <c r="E33" s="24">
        <v>0.48610859049047639</v>
      </c>
      <c r="F33" s="24">
        <v>2.2527664475616844</v>
      </c>
      <c r="G33" s="85">
        <f>SUM(D33:F33)</f>
        <v>7.8115231506767593</v>
      </c>
      <c r="H33" s="85"/>
      <c r="I33" s="85"/>
      <c r="J33" s="86"/>
      <c r="K33" s="84"/>
      <c r="L33" s="86"/>
      <c r="M33" s="87"/>
      <c r="N33" s="26"/>
      <c r="O33" s="26"/>
      <c r="Q33" s="26"/>
    </row>
    <row r="34" spans="1:17">
      <c r="A34" s="71" t="s">
        <v>57</v>
      </c>
      <c r="B34" s="26" t="s">
        <v>86</v>
      </c>
      <c r="C34" s="26">
        <v>3</v>
      </c>
      <c r="D34" s="27">
        <v>1.5841271960313819</v>
      </c>
      <c r="E34" s="27">
        <v>0.21281663130972978</v>
      </c>
      <c r="F34" s="27">
        <v>0.62376129222873689</v>
      </c>
      <c r="G34" s="69">
        <f>SUM(D34:F34)</f>
        <v>2.4207051195698486</v>
      </c>
      <c r="H34" s="69">
        <f>AVERAGE(G34:G36)</f>
        <v>2.08891162790878</v>
      </c>
      <c r="I34" s="69">
        <f>AVERAGE(H34,H37,H40,H43,H46)</f>
        <v>4.3120359332555642</v>
      </c>
      <c r="J34" s="70">
        <f>_xlfn.STDEV.S(G34:G36)</f>
        <v>0.28859310707693686</v>
      </c>
      <c r="K34" s="26">
        <f>J34/SQRT(C34)</f>
        <v>0.16661930805714001</v>
      </c>
      <c r="L34" s="70">
        <f>SQRT(($AF$15^2)+(K34^2))</f>
        <v>0.56485793340945323</v>
      </c>
      <c r="M34" s="72">
        <f>L34/H34</f>
        <v>0.27040776922427079</v>
      </c>
      <c r="N34" s="26"/>
      <c r="O34" s="26"/>
      <c r="Q34" s="26"/>
    </row>
    <row r="35" spans="1:17">
      <c r="A35" s="71" t="s">
        <v>57</v>
      </c>
      <c r="B35" s="26" t="s">
        <v>100</v>
      </c>
      <c r="D35" s="27">
        <v>1.7033580718267949</v>
      </c>
      <c r="E35" s="27">
        <v>0.23392984383707158</v>
      </c>
      <c r="F35" s="27">
        <v>1.2574510451744148E-2</v>
      </c>
      <c r="G35" s="69">
        <f>SUM(D35:F35)</f>
        <v>1.9498624261156106</v>
      </c>
      <c r="H35" s="69"/>
      <c r="I35" s="69"/>
      <c r="J35" s="70"/>
      <c r="L35" s="70"/>
      <c r="M35" s="72"/>
      <c r="N35" s="26"/>
      <c r="O35" s="26"/>
      <c r="Q35" s="26"/>
    </row>
    <row r="36" spans="1:17">
      <c r="A36" s="71" t="s">
        <v>57</v>
      </c>
      <c r="B36" s="26" t="s">
        <v>101</v>
      </c>
      <c r="D36" s="27">
        <v>1.6601443487679861</v>
      </c>
      <c r="E36" s="27">
        <v>0.16686343898541883</v>
      </c>
      <c r="F36" s="27">
        <v>6.9159550287476446E-2</v>
      </c>
      <c r="G36" s="69">
        <f>SUM(D36:F36)</f>
        <v>1.8961673380408814</v>
      </c>
      <c r="H36" s="69"/>
      <c r="I36" s="69"/>
      <c r="J36" s="70"/>
      <c r="L36" s="70"/>
      <c r="M36" s="72"/>
      <c r="N36" s="26"/>
      <c r="O36" s="26"/>
      <c r="Q36" s="26"/>
    </row>
    <row r="37" spans="1:17">
      <c r="A37" s="71" t="s">
        <v>58</v>
      </c>
      <c r="B37" s="26" t="s">
        <v>102</v>
      </c>
      <c r="C37" s="26">
        <v>3</v>
      </c>
      <c r="D37" s="27">
        <v>2.6010166747445007</v>
      </c>
      <c r="E37" s="27">
        <v>0.37055944298885723</v>
      </c>
      <c r="F37" s="27">
        <v>1.1648119699405592</v>
      </c>
      <c r="G37" s="69">
        <f>SUM(D37:F37)</f>
        <v>4.1363880876739172</v>
      </c>
      <c r="H37" s="69">
        <f>AVERAGE(G37:G39)</f>
        <v>4.5125594901500463</v>
      </c>
      <c r="I37" s="69"/>
      <c r="J37" s="70">
        <f>_xlfn.STDEV.S(G37:G39)</f>
        <v>0.33922665105946276</v>
      </c>
      <c r="K37" s="26">
        <f>J37/SQRT(C37)</f>
        <v>0.19585259830547608</v>
      </c>
      <c r="L37" s="70">
        <f>SQRT(($AF$15^2)+(K37^2))</f>
        <v>0.57416089328790443</v>
      </c>
      <c r="M37" s="72">
        <f>L37/H37</f>
        <v>0.1272361936814739</v>
      </c>
      <c r="N37" s="26"/>
      <c r="O37" s="26"/>
      <c r="Q37" s="26"/>
    </row>
    <row r="38" spans="1:17">
      <c r="A38" s="71" t="s">
        <v>58</v>
      </c>
      <c r="B38" s="26" t="s">
        <v>103</v>
      </c>
      <c r="D38" s="27">
        <v>2.3360010682699657</v>
      </c>
      <c r="E38" s="27">
        <v>1.2939115464209821</v>
      </c>
      <c r="F38" s="27">
        <v>0.97614913333430353</v>
      </c>
      <c r="G38" s="69">
        <f>SUM(D38:F38)</f>
        <v>4.606061748025251</v>
      </c>
      <c r="H38" s="69"/>
      <c r="I38" s="69"/>
      <c r="J38" s="70"/>
      <c r="L38" s="70"/>
      <c r="M38" s="72"/>
      <c r="N38" s="26"/>
      <c r="O38" s="26"/>
      <c r="Q38" s="26"/>
    </row>
    <row r="39" spans="1:17">
      <c r="A39" s="71" t="s">
        <v>58</v>
      </c>
      <c r="B39" s="26" t="s">
        <v>104</v>
      </c>
      <c r="D39" s="27">
        <v>3.326637996134254</v>
      </c>
      <c r="E39" s="27">
        <v>0.44859852573216241</v>
      </c>
      <c r="F39" s="27">
        <v>1.019992112884553</v>
      </c>
      <c r="G39" s="69">
        <f>SUM(D39:F39)</f>
        <v>4.7952286347509698</v>
      </c>
      <c r="H39" s="69"/>
      <c r="I39" s="69"/>
      <c r="J39" s="70"/>
      <c r="L39" s="70"/>
      <c r="M39" s="72"/>
      <c r="N39" s="26"/>
      <c r="O39" s="26"/>
      <c r="Q39" s="26"/>
    </row>
    <row r="40" spans="1:17">
      <c r="A40" s="71" t="s">
        <v>59</v>
      </c>
      <c r="B40" s="26" t="s">
        <v>107</v>
      </c>
      <c r="C40" s="26">
        <v>3</v>
      </c>
      <c r="D40" s="27">
        <v>3.8007554491921831</v>
      </c>
      <c r="E40" s="27">
        <v>0.88632925382257655</v>
      </c>
      <c r="F40" s="27">
        <v>1.660980313955698</v>
      </c>
      <c r="G40" s="69">
        <f>SUM(D40:F40)</f>
        <v>6.348065016970458</v>
      </c>
      <c r="H40" s="69">
        <f>AVERAGE(G40:G42)</f>
        <v>5.361457865707524</v>
      </c>
      <c r="I40" s="69"/>
      <c r="J40" s="70">
        <f>_xlfn.STDEV.S(G40:G42)</f>
        <v>0.86013927071455309</v>
      </c>
      <c r="K40" s="26">
        <f>J40/SQRT(C40)</f>
        <v>0.49660163948761565</v>
      </c>
      <c r="L40" s="70">
        <f>SQRT(($AF$15^2)+(K40^2))</f>
        <v>0.73342735118070557</v>
      </c>
      <c r="M40" s="72">
        <f>L40/H40</f>
        <v>0.13679625384576605</v>
      </c>
      <c r="N40" s="26"/>
      <c r="O40" s="26"/>
      <c r="Q40" s="26"/>
    </row>
    <row r="41" spans="1:17">
      <c r="A41" s="71" t="s">
        <v>59</v>
      </c>
      <c r="B41" s="26" t="s">
        <v>110</v>
      </c>
      <c r="D41" s="27">
        <v>2.2465118606489964</v>
      </c>
      <c r="E41" s="27">
        <v>0.69385659466458716</v>
      </c>
      <c r="F41" s="27">
        <v>1.8288196191482895</v>
      </c>
      <c r="G41" s="69">
        <f>SUM(D41:F41)</f>
        <v>4.7691880744618729</v>
      </c>
      <c r="H41" s="69"/>
      <c r="I41" s="69"/>
      <c r="J41" s="70"/>
      <c r="L41" s="70"/>
      <c r="M41" s="72"/>
      <c r="N41" s="26"/>
      <c r="O41" s="26"/>
      <c r="Q41" s="26"/>
    </row>
    <row r="42" spans="1:17">
      <c r="A42" s="71" t="s">
        <v>59</v>
      </c>
      <c r="B42" s="26" t="s">
        <v>96</v>
      </c>
      <c r="D42" s="27">
        <v>2.9510579765497695</v>
      </c>
      <c r="E42" s="27">
        <v>0.70321500608363985</v>
      </c>
      <c r="F42" s="27">
        <v>1.3128475230568313</v>
      </c>
      <c r="G42" s="69">
        <f>SUM(D42:F42)</f>
        <v>4.9671205056902412</v>
      </c>
      <c r="H42" s="69"/>
      <c r="I42" s="69"/>
      <c r="J42" s="70"/>
      <c r="L42" s="70"/>
      <c r="M42" s="72"/>
      <c r="N42" s="26"/>
      <c r="O42" s="26"/>
      <c r="Q42" s="26"/>
    </row>
    <row r="43" spans="1:17">
      <c r="A43" s="71" t="s">
        <v>60</v>
      </c>
      <c r="B43" s="26" t="s">
        <v>108</v>
      </c>
      <c r="C43" s="26">
        <v>3</v>
      </c>
      <c r="D43" s="27">
        <v>3.563022873678563</v>
      </c>
      <c r="E43" s="27">
        <v>0.8753886836275373</v>
      </c>
      <c r="F43" s="27">
        <v>1.4441660176909368</v>
      </c>
      <c r="G43" s="69">
        <f>SUM(D43:F43)</f>
        <v>5.882577574997037</v>
      </c>
      <c r="H43" s="69">
        <f>AVERAGE(G43:G45)</f>
        <v>6.0468572346828111</v>
      </c>
      <c r="I43" s="69"/>
      <c r="J43" s="70">
        <f>_xlfn.STDEV.S(G43:G45)</f>
        <v>0.40443631845452205</v>
      </c>
      <c r="K43" s="26">
        <f>J43/SQRT(C43)</f>
        <v>0.23350141732977953</v>
      </c>
      <c r="L43" s="70">
        <f>SQRT(($AF$15^2)+(K43^2))</f>
        <v>0.58806921617542096</v>
      </c>
      <c r="M43" s="72">
        <f>L43/H43</f>
        <v>9.7252042400215233E-2</v>
      </c>
      <c r="N43" s="26"/>
      <c r="O43" s="26"/>
      <c r="Q43" s="26"/>
    </row>
    <row r="44" spans="1:17">
      <c r="A44" s="71" t="s">
        <v>60</v>
      </c>
      <c r="B44" s="26" t="s">
        <v>111</v>
      </c>
      <c r="D44" s="27">
        <v>4.2701361691892377</v>
      </c>
      <c r="E44" s="27">
        <v>0.42449167912122976</v>
      </c>
      <c r="F44" s="27">
        <v>1.8129559047625068</v>
      </c>
      <c r="G44" s="69">
        <f>SUM(D44:F44)</f>
        <v>6.507583753072975</v>
      </c>
      <c r="H44" s="69"/>
      <c r="I44" s="69"/>
      <c r="J44" s="70"/>
      <c r="L44" s="70"/>
      <c r="M44" s="72"/>
      <c r="N44" s="26"/>
      <c r="O44" s="26"/>
      <c r="Q44" s="26"/>
    </row>
    <row r="45" spans="1:17">
      <c r="A45" s="71" t="s">
        <v>60</v>
      </c>
      <c r="B45" s="26" t="s">
        <v>97</v>
      </c>
      <c r="D45" s="27">
        <v>3.37586659787772</v>
      </c>
      <c r="E45" s="27">
        <v>1.0731076814960354</v>
      </c>
      <c r="F45" s="27">
        <v>1.3014360966046674</v>
      </c>
      <c r="G45" s="69">
        <f>SUM(D45:F45)</f>
        <v>5.7504103759784231</v>
      </c>
      <c r="H45" s="69"/>
      <c r="I45" s="69"/>
      <c r="J45" s="70"/>
      <c r="L45" s="70"/>
      <c r="M45" s="72"/>
      <c r="N45" s="26"/>
      <c r="O45" s="26"/>
      <c r="Q45" s="26"/>
    </row>
    <row r="46" spans="1:17">
      <c r="A46" s="71" t="s">
        <v>61</v>
      </c>
      <c r="B46" s="26" t="s">
        <v>109</v>
      </c>
      <c r="C46" s="26">
        <v>3</v>
      </c>
      <c r="D46" s="27">
        <v>2.4285463076475082</v>
      </c>
      <c r="E46" s="27">
        <v>0.41233808339171285</v>
      </c>
      <c r="F46" s="27">
        <v>0.92154719253537265</v>
      </c>
      <c r="G46" s="69">
        <f>SUM(D46:F46)</f>
        <v>3.7624315835745934</v>
      </c>
      <c r="H46" s="69">
        <f>AVERAGE(G46:G48)</f>
        <v>3.550393447828661</v>
      </c>
      <c r="I46" s="69"/>
      <c r="J46" s="70">
        <f>_xlfn.STDEV.S(G46:G48)</f>
        <v>0.46196353004864243</v>
      </c>
      <c r="K46" s="26">
        <f>J46/SQRT(C46)</f>
        <v>0.26671476842937347</v>
      </c>
      <c r="L46" s="70">
        <f>SQRT(($AF$15^2)+(K46^2))</f>
        <v>0.60202928401905209</v>
      </c>
      <c r="M46" s="72">
        <f>L46/H46</f>
        <v>0.16956692064290491</v>
      </c>
      <c r="N46" s="26"/>
      <c r="O46" s="26"/>
      <c r="Q46" s="26"/>
    </row>
    <row r="47" spans="1:17">
      <c r="A47" s="71" t="s">
        <v>61</v>
      </c>
      <c r="B47" s="26" t="s">
        <v>112</v>
      </c>
      <c r="D47" s="27">
        <v>1.9670290497913958</v>
      </c>
      <c r="E47" s="27">
        <v>0.23278460231834561</v>
      </c>
      <c r="F47" s="27">
        <v>0.82066194884671451</v>
      </c>
      <c r="G47" s="69">
        <f>SUM(D47:F47)</f>
        <v>3.020475600956456</v>
      </c>
      <c r="H47" s="69"/>
      <c r="I47" s="69"/>
      <c r="J47" s="70"/>
      <c r="L47" s="70"/>
      <c r="M47" s="72"/>
      <c r="N47" s="26"/>
      <c r="O47" s="26"/>
      <c r="Q47" s="26"/>
    </row>
    <row r="48" spans="1:17">
      <c r="A48" s="71" t="s">
        <v>61</v>
      </c>
      <c r="B48" s="26" t="s">
        <v>113</v>
      </c>
      <c r="D48" s="27">
        <v>2.456684860230665</v>
      </c>
      <c r="E48" s="27">
        <v>0.42612939708409292</v>
      </c>
      <c r="F48" s="27">
        <v>0.98545890164017569</v>
      </c>
      <c r="G48" s="69">
        <f>SUM(D48:F48)</f>
        <v>3.8682731589549335</v>
      </c>
      <c r="H48" s="69"/>
      <c r="I48" s="69"/>
      <c r="J48" s="70"/>
      <c r="L48" s="70"/>
      <c r="M48" s="72"/>
      <c r="N48" s="26"/>
      <c r="O48" s="26"/>
      <c r="Q48" s="26"/>
    </row>
    <row r="49" spans="1:17">
      <c r="A49" s="83" t="s">
        <v>62</v>
      </c>
      <c r="B49" s="84" t="s">
        <v>105</v>
      </c>
      <c r="C49" s="84">
        <v>3</v>
      </c>
      <c r="D49" s="24">
        <v>10.538336863783265</v>
      </c>
      <c r="E49" s="24">
        <v>0.81769739645625217</v>
      </c>
      <c r="F49" s="24">
        <v>4.04011429171437</v>
      </c>
      <c r="G49" s="85">
        <f>SUM(D49:F49)</f>
        <v>15.396148551953885</v>
      </c>
      <c r="H49" s="85">
        <f>AVERAGE(G49:G53)</f>
        <v>16.085607415824832</v>
      </c>
      <c r="I49" s="85">
        <f>H49</f>
        <v>16.085607415824832</v>
      </c>
      <c r="J49" s="86">
        <f>_xlfn.STDEV.S(G49:G53)</f>
        <v>1.8864092480162484</v>
      </c>
      <c r="K49" s="84">
        <f>J49/SQRT(C49)</f>
        <v>1.0891188871439805</v>
      </c>
      <c r="L49" s="86">
        <f>SQRT(($AF$15^2)+(K49^2))</f>
        <v>1.2155173554712828</v>
      </c>
      <c r="M49" s="87">
        <f>L49/H49</f>
        <v>7.5565524139018278E-2</v>
      </c>
      <c r="N49" s="26"/>
      <c r="O49" s="26"/>
      <c r="Q49" s="26"/>
    </row>
    <row r="50" spans="1:17">
      <c r="A50" s="83" t="s">
        <v>62</v>
      </c>
      <c r="B50" s="84" t="s">
        <v>99</v>
      </c>
      <c r="C50" s="84"/>
      <c r="D50" s="24">
        <v>12.315532977354826</v>
      </c>
      <c r="E50" s="24">
        <v>1.0144601881312894</v>
      </c>
      <c r="F50" s="24">
        <v>4.6701021107953142</v>
      </c>
      <c r="G50" s="85">
        <f>SUM(D50:F50)</f>
        <v>18.000095276281428</v>
      </c>
      <c r="H50" s="85"/>
      <c r="I50" s="85"/>
      <c r="J50" s="86"/>
      <c r="K50" s="84"/>
      <c r="L50" s="86"/>
      <c r="M50" s="87"/>
      <c r="N50" s="26"/>
      <c r="O50" s="26"/>
      <c r="Q50" s="26"/>
    </row>
    <row r="51" spans="1:17">
      <c r="A51" s="83" t="s">
        <v>62</v>
      </c>
      <c r="B51" s="84" t="s">
        <v>115</v>
      </c>
      <c r="C51" s="84"/>
      <c r="D51" s="24">
        <v>8.3447037608568788</v>
      </c>
      <c r="E51" s="24">
        <v>1.3322110272890775</v>
      </c>
      <c r="F51" s="24">
        <v>3.8956304609475514</v>
      </c>
      <c r="G51" s="85">
        <f>SUM(D51:F51)</f>
        <v>13.572545249093507</v>
      </c>
      <c r="H51" s="85"/>
      <c r="I51" s="85"/>
      <c r="J51" s="86"/>
      <c r="K51" s="84"/>
      <c r="L51" s="86"/>
      <c r="M51" s="87"/>
      <c r="N51" s="26"/>
      <c r="O51" s="26"/>
      <c r="Q51" s="26"/>
    </row>
    <row r="52" spans="1:17">
      <c r="A52" s="83" t="s">
        <v>62</v>
      </c>
      <c r="B52" s="84" t="s">
        <v>116</v>
      </c>
      <c r="C52" s="84"/>
      <c r="D52" s="25">
        <v>11.102871782100962</v>
      </c>
      <c r="E52" s="24">
        <v>0.76479956888798994</v>
      </c>
      <c r="F52" s="24">
        <v>6.0761490783430787</v>
      </c>
      <c r="G52" s="85">
        <f>SUM(D52:F52)</f>
        <v>17.943820429332028</v>
      </c>
      <c r="H52" s="85"/>
      <c r="I52" s="85"/>
      <c r="J52" s="86"/>
      <c r="K52" s="84"/>
      <c r="L52" s="86"/>
      <c r="M52" s="87"/>
      <c r="N52" s="26"/>
      <c r="O52" s="26"/>
      <c r="Q52" s="26"/>
    </row>
    <row r="53" spans="1:17">
      <c r="A53" s="83" t="s">
        <v>62</v>
      </c>
      <c r="B53" s="84" t="s">
        <v>117</v>
      </c>
      <c r="C53" s="84"/>
      <c r="D53" s="25">
        <v>9.0513091715466665</v>
      </c>
      <c r="E53" s="24">
        <v>1.5901425715818911</v>
      </c>
      <c r="F53" s="24">
        <v>4.8739758293347313</v>
      </c>
      <c r="G53" s="85">
        <f>SUM(D53:F53)</f>
        <v>15.515427572463288</v>
      </c>
      <c r="H53" s="85"/>
      <c r="I53" s="85"/>
      <c r="J53" s="86"/>
      <c r="K53" s="84"/>
      <c r="L53" s="86"/>
      <c r="M53" s="87"/>
      <c r="N53" s="26"/>
      <c r="O53" s="26"/>
      <c r="Q53" s="26"/>
    </row>
    <row r="54" spans="1:17">
      <c r="A54" s="71" t="s">
        <v>63</v>
      </c>
      <c r="B54" s="26" t="s">
        <v>106</v>
      </c>
      <c r="C54" s="69">
        <v>10</v>
      </c>
      <c r="D54" s="29">
        <v>2.5677664019750068</v>
      </c>
      <c r="E54" s="27">
        <v>0.18391549806808807</v>
      </c>
      <c r="F54" s="27">
        <v>1.3887673389631658</v>
      </c>
      <c r="G54" s="69">
        <f>SUM(D54:F54)</f>
        <v>4.1404492390062604</v>
      </c>
      <c r="H54" s="69">
        <f>AVERAGE(G54:G63)</f>
        <v>4.4938396028902341</v>
      </c>
      <c r="I54" s="69">
        <f>AVERAGE(H54,H64)</f>
        <v>12.119214507845326</v>
      </c>
      <c r="J54" s="70">
        <f>_xlfn.STDEV.S(G54:G63)</f>
        <v>1.4567968181833311</v>
      </c>
      <c r="K54" s="26">
        <f>J54/SQRT(C54)</f>
        <v>0.46067960335455238</v>
      </c>
      <c r="L54" s="70">
        <f>SQRT(($AF$15^2)+(K54^2))</f>
        <v>0.709597201280463</v>
      </c>
      <c r="M54" s="72">
        <f>L54/H54</f>
        <v>0.15790443451165506</v>
      </c>
      <c r="N54" s="26"/>
      <c r="O54" s="26"/>
      <c r="Q54" s="26"/>
    </row>
    <row r="55" spans="1:17">
      <c r="A55" s="71" t="s">
        <v>63</v>
      </c>
      <c r="B55" s="26" t="s">
        <v>118</v>
      </c>
      <c r="D55" s="29">
        <v>1.2245794667091405</v>
      </c>
      <c r="E55" s="27">
        <v>0.19790637647786338</v>
      </c>
      <c r="F55" s="27">
        <v>1.6006477765679998</v>
      </c>
      <c r="G55" s="69">
        <f>SUM(D55:F55)</f>
        <v>3.0231336197550038</v>
      </c>
      <c r="H55" s="69"/>
      <c r="I55" s="69"/>
      <c r="J55" s="70"/>
      <c r="L55" s="70"/>
      <c r="M55" s="72"/>
      <c r="N55" s="26"/>
      <c r="O55" s="26"/>
      <c r="Q55" s="26"/>
    </row>
    <row r="56" spans="1:17">
      <c r="A56" s="71" t="s">
        <v>63</v>
      </c>
      <c r="B56" s="26" t="s">
        <v>119</v>
      </c>
      <c r="D56" s="29">
        <v>1.8811393325889658</v>
      </c>
      <c r="E56" s="27">
        <v>0.28441967440748628</v>
      </c>
      <c r="F56" s="27">
        <v>1.5085747968686203</v>
      </c>
      <c r="G56" s="69">
        <f>SUM(D56:F56)</f>
        <v>3.6741338038650726</v>
      </c>
      <c r="H56" s="69"/>
      <c r="I56" s="69"/>
      <c r="J56" s="70"/>
      <c r="L56" s="70"/>
      <c r="M56" s="72"/>
      <c r="N56" s="26"/>
      <c r="O56" s="26"/>
      <c r="Q56" s="26"/>
    </row>
    <row r="57" spans="1:17">
      <c r="A57" s="71" t="s">
        <v>63</v>
      </c>
      <c r="B57" s="26" t="s">
        <v>120</v>
      </c>
      <c r="D57" s="29">
        <v>2.4410740225850955</v>
      </c>
      <c r="E57" s="27">
        <v>0.22844377459483475</v>
      </c>
      <c r="F57" s="27">
        <v>1.7402677125879329</v>
      </c>
      <c r="G57" s="69">
        <f>SUM(D57:F57)</f>
        <v>4.4097855097678629</v>
      </c>
      <c r="H57" s="69"/>
      <c r="I57" s="69"/>
      <c r="J57" s="70"/>
      <c r="L57" s="70"/>
      <c r="M57" s="72"/>
      <c r="N57" s="26"/>
      <c r="O57" s="26"/>
      <c r="Q57" s="26"/>
    </row>
    <row r="58" spans="1:17">
      <c r="A58" s="71" t="s">
        <v>63</v>
      </c>
      <c r="B58" s="26" t="s">
        <v>121</v>
      </c>
      <c r="D58" s="29">
        <v>3.4997391730261627</v>
      </c>
      <c r="E58" s="27">
        <v>0.27351292102486424</v>
      </c>
      <c r="F58" s="27">
        <v>4.4268097854710495</v>
      </c>
      <c r="G58" s="69">
        <f>SUM(D58:F58)</f>
        <v>8.2000618795220763</v>
      </c>
      <c r="H58" s="69"/>
      <c r="I58" s="69"/>
      <c r="J58" s="70"/>
      <c r="L58" s="70"/>
      <c r="M58" s="72"/>
      <c r="N58" s="26"/>
      <c r="O58" s="26"/>
      <c r="Q58" s="26"/>
    </row>
    <row r="59" spans="1:17">
      <c r="A59" s="71" t="s">
        <v>63</v>
      </c>
      <c r="B59" s="26" t="s">
        <v>122</v>
      </c>
      <c r="D59" s="29">
        <v>2.9255803382340826</v>
      </c>
      <c r="E59" s="27">
        <v>0.63419371241984834</v>
      </c>
      <c r="F59" s="27">
        <v>1.3706673460658521</v>
      </c>
      <c r="G59" s="69">
        <f>SUM(D59:F59)</f>
        <v>4.9304413967197824</v>
      </c>
      <c r="H59" s="69"/>
      <c r="I59" s="69"/>
      <c r="J59" s="70"/>
      <c r="L59" s="70"/>
      <c r="M59" s="72"/>
      <c r="N59" s="26"/>
      <c r="O59" s="26"/>
      <c r="Q59" s="26"/>
    </row>
    <row r="60" spans="1:17">
      <c r="A60" s="71" t="s">
        <v>63</v>
      </c>
      <c r="B60" s="26" t="s">
        <v>123</v>
      </c>
      <c r="D60" s="29">
        <v>2.2170171669368113</v>
      </c>
      <c r="E60" s="27">
        <v>0.24801843356305206</v>
      </c>
      <c r="F60" s="27">
        <v>1.1417877727906676</v>
      </c>
      <c r="G60" s="69">
        <f>SUM(D60:F60)</f>
        <v>3.6068233732905313</v>
      </c>
      <c r="H60" s="69"/>
      <c r="I60" s="69"/>
      <c r="J60" s="70"/>
      <c r="L60" s="70"/>
      <c r="M60" s="72"/>
      <c r="N60" s="26"/>
      <c r="O60" s="26"/>
      <c r="Q60" s="26"/>
    </row>
    <row r="61" spans="1:17">
      <c r="A61" s="71" t="s">
        <v>63</v>
      </c>
      <c r="B61" s="26" t="s">
        <v>124</v>
      </c>
      <c r="D61" s="29">
        <v>2.2622882508024853</v>
      </c>
      <c r="E61" s="27">
        <v>0.26387123604437457</v>
      </c>
      <c r="F61" s="27">
        <v>1.4667963227157323</v>
      </c>
      <c r="G61" s="69">
        <f>SUM(D61:F61)</f>
        <v>3.9929558095625923</v>
      </c>
      <c r="H61" s="69"/>
      <c r="I61" s="69"/>
      <c r="J61" s="70"/>
      <c r="L61" s="70"/>
      <c r="M61" s="72"/>
      <c r="N61" s="26"/>
      <c r="O61" s="26"/>
      <c r="Q61" s="26"/>
    </row>
    <row r="62" spans="1:17">
      <c r="A62" s="71" t="s">
        <v>63</v>
      </c>
      <c r="B62" s="26" t="s">
        <v>125</v>
      </c>
      <c r="D62" s="29">
        <v>1.6468454910529022</v>
      </c>
      <c r="E62" s="27">
        <v>0.71204166894380572</v>
      </c>
      <c r="F62" s="27">
        <v>1.3569854774526862</v>
      </c>
      <c r="G62" s="69">
        <f>SUM(D62:F62)</f>
        <v>3.7158726374493942</v>
      </c>
      <c r="H62" s="69"/>
      <c r="I62" s="69"/>
      <c r="J62" s="70"/>
      <c r="L62" s="70"/>
      <c r="M62" s="72"/>
      <c r="N62" s="26"/>
      <c r="O62" s="26"/>
      <c r="Q62" s="26"/>
    </row>
    <row r="63" spans="1:17">
      <c r="A63" s="71" t="s">
        <v>63</v>
      </c>
      <c r="B63" s="26" t="s">
        <v>126</v>
      </c>
      <c r="D63" s="29">
        <v>2.7407020345209721</v>
      </c>
      <c r="E63" s="27">
        <v>0.60053550968960467</v>
      </c>
      <c r="F63" s="27">
        <v>1.9035012157531823</v>
      </c>
      <c r="G63" s="69">
        <f>SUM(D63:F63)</f>
        <v>5.2447387599637594</v>
      </c>
      <c r="H63" s="69"/>
      <c r="I63" s="69"/>
      <c r="J63" s="70"/>
      <c r="L63" s="70"/>
      <c r="M63" s="72"/>
      <c r="N63" s="26"/>
      <c r="O63" s="26"/>
      <c r="Q63" s="26"/>
    </row>
    <row r="64" spans="1:17">
      <c r="A64" s="71" t="s">
        <v>64</v>
      </c>
      <c r="B64" s="26" t="s">
        <v>127</v>
      </c>
      <c r="C64" s="26">
        <v>3</v>
      </c>
      <c r="D64" s="29">
        <v>12.76102249124059</v>
      </c>
      <c r="E64" s="27">
        <v>3.2782257708056766</v>
      </c>
      <c r="F64" s="27">
        <v>7.4675218796566876</v>
      </c>
      <c r="G64" s="69">
        <f>SUM(D64:F64)</f>
        <v>23.506770141702955</v>
      </c>
      <c r="H64" s="69">
        <f>AVERAGE(G64:G66)</f>
        <v>19.744589412800419</v>
      </c>
      <c r="I64" s="69"/>
      <c r="J64" s="70">
        <f>_xlfn.STDEV.S(G64:G66)</f>
        <v>3.2909440306071684</v>
      </c>
      <c r="K64" s="26">
        <f>J64/SQRT(C64)</f>
        <v>1.9000274219590407</v>
      </c>
      <c r="L64" s="70">
        <f>SQRT(($AF$15^2)+(K64^2))</f>
        <v>1.9751978876341674</v>
      </c>
      <c r="M64" s="72">
        <f>L64/H64</f>
        <v>0.10003742525806317</v>
      </c>
      <c r="N64" s="26"/>
      <c r="O64" s="26"/>
      <c r="Q64" s="26"/>
    </row>
    <row r="65" spans="1:17">
      <c r="A65" s="71" t="s">
        <v>64</v>
      </c>
      <c r="B65" s="26" t="s">
        <v>114</v>
      </c>
      <c r="D65" s="29">
        <v>11.002440930166818</v>
      </c>
      <c r="E65" s="27">
        <v>1.0322132527516996</v>
      </c>
      <c r="F65" s="27">
        <v>5.3653691542064577</v>
      </c>
      <c r="G65" s="69">
        <f>SUM(D65:F65)</f>
        <v>17.400023337124974</v>
      </c>
      <c r="H65" s="69"/>
      <c r="I65" s="69"/>
      <c r="J65" s="70"/>
      <c r="L65" s="70"/>
      <c r="M65" s="72"/>
      <c r="N65" s="26"/>
      <c r="O65" s="26"/>
      <c r="Q65" s="26"/>
    </row>
    <row r="66" spans="1:17">
      <c r="A66" s="73" t="s">
        <v>64</v>
      </c>
      <c r="B66" s="74" t="s">
        <v>128</v>
      </c>
      <c r="C66" s="74"/>
      <c r="D66" s="42">
        <v>11.392720596374085</v>
      </c>
      <c r="E66" s="75">
        <v>0.53793982280556762</v>
      </c>
      <c r="F66" s="75">
        <v>6.3963143403936682</v>
      </c>
      <c r="G66" s="76">
        <f>SUM(D66:F66)</f>
        <v>18.326974759573321</v>
      </c>
      <c r="H66" s="76"/>
      <c r="I66" s="76"/>
      <c r="J66" s="77"/>
      <c r="K66" s="74"/>
      <c r="L66" s="77"/>
      <c r="M66" s="78"/>
      <c r="N66" s="26"/>
      <c r="O66" s="26"/>
      <c r="Q66" s="26"/>
    </row>
    <row r="67" spans="1:17">
      <c r="N67" s="26"/>
      <c r="O67" s="26"/>
      <c r="Q67" s="26"/>
    </row>
  </sheetData>
  <mergeCells count="1">
    <mergeCell ref="D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Sequence 1</vt:lpstr>
      <vt:lpstr>Sequence 2</vt:lpstr>
      <vt:lpstr>Py-GC-MS concentrations</vt:lpstr>
      <vt:lpstr>FTIR</vt:lpstr>
      <vt:lpstr>Uncertainties calculations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Nadia Bouzid</dc:creator>
  <cp:lastModifiedBy>Nadia Bouzid</cp:lastModifiedBy>
  <dcterms:created xsi:type="dcterms:W3CDTF">2024-08-05T19:38:22Z</dcterms:created>
  <dcterms:modified xsi:type="dcterms:W3CDTF">2025-02-11T21:07:46Z</dcterms:modified>
</cp:coreProperties>
</file>