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boulep02\Documents\Recherche\Publications, Séminaires, etc\Articles\2025-Kissinger YAG\Dépôt PCCP\"/>
    </mc:Choice>
  </mc:AlternateContent>
  <xr:revisionPtr revIDLastSave="0" documentId="13_ncr:1_{7CDBBDA6-3B0E-4AE9-A25B-E66045449DC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5" i="1" l="1"/>
  <c r="N16" i="1"/>
  <c r="N17" i="1"/>
  <c r="N18" i="1"/>
  <c r="N19" i="1"/>
  <c r="N20" i="1"/>
  <c r="N21" i="1"/>
  <c r="C2" i="1"/>
  <c r="C3" i="1"/>
  <c r="C4" i="1"/>
  <c r="C5" i="1"/>
  <c r="C6" i="1"/>
  <c r="C7" i="1"/>
  <c r="C8" i="1"/>
  <c r="C9" i="1"/>
  <c r="L4" i="1" l="1"/>
  <c r="J8" i="1" l="1"/>
  <c r="J7" i="1"/>
  <c r="J4" i="1"/>
  <c r="K5" i="1"/>
  <c r="K9" i="1"/>
  <c r="K6" i="1"/>
  <c r="K3" i="1"/>
  <c r="K7" i="1"/>
  <c r="K4" i="1"/>
  <c r="M4" i="1" s="1"/>
  <c r="K8" i="1"/>
  <c r="J5" i="1"/>
  <c r="J9" i="1"/>
  <c r="L8" i="1"/>
  <c r="L5" i="1"/>
  <c r="L6" i="1"/>
  <c r="J6" i="1"/>
  <c r="J3" i="1"/>
  <c r="L9" i="1"/>
  <c r="L3" i="1"/>
  <c r="L7" i="1"/>
  <c r="M5" i="1" l="1"/>
  <c r="M7" i="1"/>
  <c r="M8" i="1"/>
  <c r="M6" i="1"/>
  <c r="M3" i="1"/>
  <c r="M9" i="1"/>
</calcChain>
</file>

<file path=xl/sharedStrings.xml><?xml version="1.0" encoding="utf-8"?>
<sst xmlns="http://schemas.openxmlformats.org/spreadsheetml/2006/main" count="44" uniqueCount="43">
  <si>
    <t>3% at. Nd:YAG</t>
  </si>
  <si>
    <t>YAP</t>
  </si>
  <si>
    <t>1200°C - 2h (air)</t>
  </si>
  <si>
    <t>650°C - 1h (air)</t>
  </si>
  <si>
    <t>1300°C - 2h (air)</t>
  </si>
  <si>
    <t>1400°C - 2h (air)</t>
  </si>
  <si>
    <t>1500°C - 2h (air)</t>
  </si>
  <si>
    <t>1600°C - 2h (air)</t>
  </si>
  <si>
    <r>
      <t>ρ théorique (g/cm</t>
    </r>
    <r>
      <rPr>
        <b/>
        <vertAlign val="superscript"/>
        <sz val="11"/>
        <color rgb="FFFF0000"/>
        <rFont val="Calibri"/>
        <family val="2"/>
        <scheme val="minor"/>
      </rPr>
      <t>3</t>
    </r>
    <r>
      <rPr>
        <b/>
        <sz val="11"/>
        <color rgb="FFFF0000"/>
        <rFont val="Calibri"/>
        <family val="2"/>
        <scheme val="minor"/>
      </rPr>
      <t>)</t>
    </r>
  </si>
  <si>
    <t>Température (°C)</t>
  </si>
  <si>
    <t>1000°C - 2h (air)</t>
  </si>
  <si>
    <t>1100°C - 2h (air)</t>
  </si>
  <si>
    <t>Rampe : 5°C/min</t>
  </si>
  <si>
    <t>Cycle</t>
  </si>
  <si>
    <r>
      <t>Masse volumique (g/cm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</si>
  <si>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Résultats isothermes du 3% at. NdYAG</t>
  </si>
  <si>
    <t>1200°C-2h (air)</t>
  </si>
  <si>
    <t>1200°C-4h (air)</t>
  </si>
  <si>
    <t>1200°C-8h (air)</t>
  </si>
  <si>
    <t>1200°C-16h (air)</t>
  </si>
  <si>
    <t>1200°C-60h (air)</t>
  </si>
  <si>
    <t>1200°C-100h (air)</t>
  </si>
  <si>
    <t>t (h)</t>
  </si>
  <si>
    <t>YAP + Al2O3 --&gt; YAG</t>
  </si>
  <si>
    <t>(réaction majoritaire)</t>
  </si>
  <si>
    <t>Phase</t>
  </si>
  <si>
    <t>Al2O3</t>
  </si>
  <si>
    <t>Y2O3</t>
  </si>
  <si>
    <t>YAM</t>
  </si>
  <si>
    <t>YAG</t>
  </si>
  <si>
    <t>M (g/mol)</t>
  </si>
  <si>
    <t>dth</t>
  </si>
  <si>
    <t>dth mélange</t>
  </si>
  <si>
    <t>Taux d'avancement</t>
  </si>
  <si>
    <t>%m. Al2O3</t>
  </si>
  <si>
    <t>%m. YAP</t>
  </si>
  <si>
    <t>1200°C-0h (air)</t>
  </si>
  <si>
    <t>%m. YAG</t>
  </si>
  <si>
    <t xml:space="preserve">3% at. NdYAG </t>
  </si>
  <si>
    <t xml:space="preserve">3% at. NdYAP </t>
  </si>
  <si>
    <t>Température (K)</t>
  </si>
  <si>
    <t>ANISOTHERMAL</t>
  </si>
  <si>
    <t>ISOTHERMAL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</si>
</sst>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4" fillId="0" borderId="0" xfId="0" applyNumberFormat="1" applyFont="1"/>
    <xf numFmtId="0" fontId="1" fillId="0" borderId="0" xfId="0" applyFont="1"/>
    <xf numFmtId="164" fontId="5" fillId="0" borderId="0" xfId="0" applyNumberFormat="1" applyFont="1"/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0" fillId="0" borderId="3" xfId="0" applyNumberForma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8" fillId="0" borderId="0" xfId="0" applyFont="1"/>
    <xf numFmtId="0" fontId="8" fillId="0" borderId="7" xfId="0" applyFont="1" applyBorder="1" applyAlignment="1">
      <alignment horizontal="center"/>
    </xf>
    <xf numFmtId="165" fontId="0" fillId="0" borderId="0" xfId="0" applyNumberFormat="1"/>
    <xf numFmtId="0" fontId="0" fillId="2" borderId="0" xfId="0" applyFill="1"/>
    <xf numFmtId="0" fontId="8" fillId="0" borderId="7" xfId="0" applyFont="1" applyBorder="1" applyAlignment="1">
      <alignment horizontal="left"/>
    </xf>
    <xf numFmtId="2" fontId="8" fillId="0" borderId="7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164" fontId="2" fillId="0" borderId="0" xfId="0" applyNumberFormat="1" applyFont="1" applyBorder="1"/>
    <xf numFmtId="0" fontId="1" fillId="2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6" fillId="0" borderId="7" xfId="0" applyFont="1" applyBorder="1"/>
    <xf numFmtId="0" fontId="0" fillId="0" borderId="7" xfId="0" applyBorder="1"/>
    <xf numFmtId="164" fontId="0" fillId="0" borderId="7" xfId="0" applyNumberFormat="1" applyBorder="1"/>
    <xf numFmtId="0" fontId="0" fillId="0" borderId="7" xfId="0" applyFill="1" applyBorder="1"/>
    <xf numFmtId="0" fontId="6" fillId="0" borderId="7" xfId="0" applyFont="1" applyFill="1" applyBorder="1"/>
    <xf numFmtId="0" fontId="2" fillId="0" borderId="7" xfId="0" applyFont="1" applyFill="1" applyBorder="1"/>
    <xf numFmtId="164" fontId="2" fillId="0" borderId="7" xfId="0" applyNumberFormat="1" applyFont="1" applyBorder="1"/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diamond"/>
            <c:size val="6"/>
          </c:marker>
          <c:xVal>
            <c:numRef>
              <c:f>Feuil1!$I$3:$I$9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60</c:v>
                </c:pt>
                <c:pt idx="6">
                  <c:v>100</c:v>
                </c:pt>
              </c:numCache>
            </c:numRef>
          </c:xVal>
          <c:yVal>
            <c:numRef>
              <c:f>Feuil1!$N$3:$N$9</c:f>
              <c:numCache>
                <c:formatCode>General</c:formatCode>
                <c:ptCount val="7"/>
                <c:pt idx="0">
                  <c:v>0</c:v>
                </c:pt>
                <c:pt idx="1">
                  <c:v>0.38</c:v>
                </c:pt>
                <c:pt idx="2">
                  <c:v>0.59</c:v>
                </c:pt>
                <c:pt idx="3">
                  <c:v>0.78</c:v>
                </c:pt>
                <c:pt idx="4">
                  <c:v>0.91</c:v>
                </c:pt>
                <c:pt idx="5">
                  <c:v>0.99</c:v>
                </c:pt>
                <c:pt idx="6">
                  <c:v>0.999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37-4FBC-BB67-02224EAF6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56704"/>
        <c:axId val="96973184"/>
      </c:scatterChart>
      <c:valAx>
        <c:axId val="96856704"/>
        <c:scaling>
          <c:orientation val="minMax"/>
          <c:max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temps (h)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6973184"/>
        <c:crosses val="autoZero"/>
        <c:crossBetween val="midCat"/>
      </c:valAx>
      <c:valAx>
        <c:axId val="96973184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Alpha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68567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94053760521314"/>
          <c:y val="3.329549357292106E-2"/>
          <c:w val="0.76113403927957279"/>
          <c:h val="0.82378140232470931"/>
        </c:manualLayout>
      </c:layout>
      <c:scatterChart>
        <c:scatterStyle val="smoothMarker"/>
        <c:varyColors val="0"/>
        <c:ser>
          <c:idx val="0"/>
          <c:order val="0"/>
          <c:tx>
            <c:v>YAG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percentage"/>
            <c:noEndCap val="0"/>
            <c:val val="0.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(Feuil1!$C$2:$C$5,Feuil1!$C$6:$C$8)</c:f>
              <c:numCache>
                <c:formatCode>General</c:formatCode>
                <c:ptCount val="7"/>
                <c:pt idx="0">
                  <c:v>923</c:v>
                </c:pt>
                <c:pt idx="1">
                  <c:v>1273</c:v>
                </c:pt>
                <c:pt idx="2">
                  <c:v>1373</c:v>
                </c:pt>
                <c:pt idx="3">
                  <c:v>1473</c:v>
                </c:pt>
                <c:pt idx="4">
                  <c:v>1573</c:v>
                </c:pt>
                <c:pt idx="5">
                  <c:v>1673</c:v>
                </c:pt>
                <c:pt idx="6">
                  <c:v>1773</c:v>
                </c:pt>
              </c:numCache>
            </c:numRef>
          </c:xVal>
          <c:yVal>
            <c:numRef>
              <c:f>(Feuil1!$D$2:$D$5,Feuil1!$D$6:$D$8)</c:f>
              <c:numCache>
                <c:formatCode>General</c:formatCode>
                <c:ptCount val="7"/>
                <c:pt idx="0">
                  <c:v>4.4828999999999999</c:v>
                </c:pt>
                <c:pt idx="1">
                  <c:v>4.4535</c:v>
                </c:pt>
                <c:pt idx="2">
                  <c:v>4.4686000000000003</c:v>
                </c:pt>
                <c:pt idx="3">
                  <c:v>4.8863000000000003</c:v>
                </c:pt>
                <c:pt idx="4">
                  <c:v>4.6055000000000001</c:v>
                </c:pt>
                <c:pt idx="5">
                  <c:v>4.5831999999999997</c:v>
                </c:pt>
                <c:pt idx="6">
                  <c:v>4.5731999999999999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19-482D-8597-9E7AA85DB37D}"/>
            </c:ext>
          </c:extLst>
        </c:ser>
        <c:ser>
          <c:idx val="1"/>
          <c:order val="1"/>
          <c:tx>
            <c:v>YAP</c:v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percentage"/>
            <c:noEndCap val="0"/>
            <c:val val="0.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(Feuil1!$C$2:$C$5,Feuil1!$C$6:$C$8)</c:f>
              <c:numCache>
                <c:formatCode>General</c:formatCode>
                <c:ptCount val="7"/>
                <c:pt idx="0">
                  <c:v>923</c:v>
                </c:pt>
                <c:pt idx="1">
                  <c:v>1273</c:v>
                </c:pt>
                <c:pt idx="2">
                  <c:v>1373</c:v>
                </c:pt>
                <c:pt idx="3">
                  <c:v>1473</c:v>
                </c:pt>
                <c:pt idx="4">
                  <c:v>1573</c:v>
                </c:pt>
                <c:pt idx="5">
                  <c:v>1673</c:v>
                </c:pt>
                <c:pt idx="6">
                  <c:v>1773</c:v>
                </c:pt>
              </c:numCache>
            </c:numRef>
          </c:xVal>
          <c:yVal>
            <c:numRef>
              <c:f>(Feuil1!$E$2:$E$5,Feuil1!$E$6:$E$8)</c:f>
              <c:numCache>
                <c:formatCode>General</c:formatCode>
                <c:ptCount val="7"/>
                <c:pt idx="0">
                  <c:v>4.5731999999999999</c:v>
                </c:pt>
                <c:pt idx="1">
                  <c:v>4.5294999999999996</c:v>
                </c:pt>
                <c:pt idx="2" formatCode="0.0000">
                  <c:v>4.5229999999999997</c:v>
                </c:pt>
                <c:pt idx="3">
                  <c:v>5.2465999999999999</c:v>
                </c:pt>
                <c:pt idx="4">
                  <c:v>5.2914000000000003</c:v>
                </c:pt>
                <c:pt idx="5">
                  <c:v>5.3000999999999996</c:v>
                </c:pt>
                <c:pt idx="6">
                  <c:v>5.3163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19-482D-8597-9E7AA85DB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7168"/>
        <c:axId val="42089472"/>
      </c:scatterChart>
      <c:valAx>
        <c:axId val="42087168"/>
        <c:scaling>
          <c:orientation val="minMax"/>
          <c:max val="1800"/>
          <c:min val="8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r-FR"/>
                  <a:t>Temperature (K)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r-FR"/>
          </a:p>
        </c:txPr>
        <c:crossAx val="42089472"/>
        <c:crosses val="autoZero"/>
        <c:crossBetween val="midCat"/>
      </c:valAx>
      <c:valAx>
        <c:axId val="42089472"/>
        <c:scaling>
          <c:orientation val="minMax"/>
          <c:max val="5.5"/>
          <c:min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r-FR"/>
                  <a:t>Density (g.cm</a:t>
                </a:r>
                <a:r>
                  <a:rPr lang="fr-FR" baseline="30000"/>
                  <a:t>-3</a:t>
                </a:r>
                <a:r>
                  <a:rPr lang="fr-FR"/>
                  <a:t>)</a:t>
                </a:r>
              </a:p>
            </c:rich>
          </c:tx>
          <c:layout>
            <c:manualLayout>
              <c:xMode val="edge"/>
              <c:yMode val="edge"/>
              <c:x val="1.7415512716082902E-2"/>
              <c:y val="0.321893562646774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r-FR"/>
          </a:p>
        </c:txPr>
        <c:crossAx val="42087168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118128337406099"/>
          <c:y val="0.18213792354903005"/>
          <c:w val="0.19441325006787943"/>
          <c:h val="0.179658586934623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129540</xdr:colOff>
      <xdr:row>11</xdr:row>
      <xdr:rowOff>44766</xdr:rowOff>
    </xdr:from>
    <xdr:to>
      <xdr:col>10</xdr:col>
      <xdr:colOff>586740</xdr:colOff>
      <xdr:row>30</xdr:row>
      <xdr:rowOff>83820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350521" y="1973580"/>
    <xdr:ext cx="5524500" cy="4053840"/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D9F2B7C0-5843-446C-93D8-4B259580313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>
    <xdr:from>
      <xdr:col>0</xdr:col>
      <xdr:colOff>1143000</xdr:colOff>
      <xdr:row>22</xdr:row>
      <xdr:rowOff>15240</xdr:rowOff>
    </xdr:from>
    <xdr:to>
      <xdr:col>4</xdr:col>
      <xdr:colOff>304800</xdr:colOff>
      <xdr:row>22</xdr:row>
      <xdr:rowOff>15240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08C8EDC5-6B21-46B4-90C8-5F1C53553A07}"/>
            </a:ext>
          </a:extLst>
        </xdr:cNvPr>
        <xdr:cNvCxnSpPr/>
      </xdr:nvCxnSpPr>
      <xdr:spPr>
        <a:xfrm>
          <a:off x="1143000" y="4114800"/>
          <a:ext cx="427482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1158240</xdr:colOff>
      <xdr:row>12</xdr:row>
      <xdr:rowOff>121920</xdr:rowOff>
    </xdr:from>
    <xdr:to>
      <xdr:col>4</xdr:col>
      <xdr:colOff>320040</xdr:colOff>
      <xdr:row>12</xdr:row>
      <xdr:rowOff>121920</xdr:rowOff>
    </xdr:to>
    <xdr:cxnSp macro="">
      <xdr:nvCxnSpPr>
        <xdr:cNvPr id="9" name="Connecteur droit 8">
          <a:extLst>
            <a:ext uri="{FF2B5EF4-FFF2-40B4-BE49-F238E27FC236}">
              <a16:creationId xmlns:a16="http://schemas.microsoft.com/office/drawing/2014/main" id="{351BB52A-F1CC-45C5-92ED-479543473924}"/>
            </a:ext>
          </a:extLst>
        </xdr:cNvPr>
        <xdr:cNvCxnSpPr/>
      </xdr:nvCxnSpPr>
      <xdr:spPr>
        <a:xfrm>
          <a:off x="1158240" y="2392680"/>
          <a:ext cx="427482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0.68552</cdr:x>
      <cdr:y>0.05827</cdr:y>
    </cdr:from>
    <cdr:to>
      <cdr:x>0.85103</cdr:x>
      <cdr:y>0.28383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3DA5A65-C8D9-4F72-B2D0-1F5A526AAF47}"/>
            </a:ext>
          </a:extLst>
        </cdr:cNvPr>
        <cdr:cNvSpPr txBox="1"/>
      </cdr:nvSpPr>
      <cdr:spPr>
        <a:xfrm xmlns:a="http://schemas.openxmlformats.org/drawingml/2006/main">
          <a:off x="3787139" y="2362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lang="fr-FR" sz="11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th</a:t>
          </a:r>
          <a:r>
            <a:rPr lang="fr-FR" sz="1100">
              <a:latin typeface="Times New Roman" panose="02020603050405020304" pitchFamily="18" charset="0"/>
              <a:cs typeface="Times New Roman" panose="02020603050405020304" pitchFamily="18" charset="0"/>
            </a:rPr>
            <a:t> YAP</a:t>
          </a:r>
        </a:p>
      </cdr:txBody>
    </cdr:sp>
  </cdr:relSizeAnchor>
  <cdr:relSizeAnchor xmlns:cdr="http://schemas.openxmlformats.org/drawingml/2006/chartDrawing">
    <cdr:from>
      <cdr:x>0.67264</cdr:x>
      <cdr:y>0.55201</cdr:y>
    </cdr:from>
    <cdr:to>
      <cdr:x>0.83816</cdr:x>
      <cdr:y>0.77757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3F233A44-B8F2-4C1B-B90D-099EB42F4E8D}"/>
            </a:ext>
          </a:extLst>
        </cdr:cNvPr>
        <cdr:cNvSpPr txBox="1"/>
      </cdr:nvSpPr>
      <cdr:spPr>
        <a:xfrm xmlns:a="http://schemas.openxmlformats.org/drawingml/2006/main">
          <a:off x="3716020" y="223774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lang="fr-FR" sz="11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th</a:t>
          </a:r>
          <a:r>
            <a:rPr lang="fr-FR" sz="1100">
              <a:latin typeface="Times New Roman" panose="02020603050405020304" pitchFamily="18" charset="0"/>
              <a:cs typeface="Times New Roman" panose="02020603050405020304" pitchFamily="18" charset="0"/>
            </a:rPr>
            <a:t> YAG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1"/>
  <sheetViews>
    <sheetView tabSelected="1" workbookViewId="0">
      <selection activeCell="N30" sqref="N30"/>
    </sheetView>
  </sheetViews>
  <sheetFormatPr baseColWidth="10" defaultRowHeight="14.4" x14ac:dyDescent="0.3"/>
  <cols>
    <col min="1" max="3" width="20" customWidth="1"/>
    <col min="4" max="4" width="14.5546875" customWidth="1"/>
    <col min="5" max="5" width="17.88671875" customWidth="1"/>
    <col min="7" max="7" width="15" customWidth="1"/>
    <col min="8" max="8" width="22.88671875" bestFit="1" customWidth="1"/>
    <col min="11" max="11" width="16.88671875" customWidth="1"/>
    <col min="12" max="12" width="13.33203125" bestFit="1" customWidth="1"/>
    <col min="14" max="14" width="16.88671875" bestFit="1" customWidth="1"/>
    <col min="16" max="16" width="18.6640625" customWidth="1"/>
    <col min="17" max="17" width="25.33203125" customWidth="1"/>
    <col min="20" max="20" width="15.33203125" customWidth="1"/>
    <col min="22" max="22" width="12.109375" bestFit="1" customWidth="1"/>
    <col min="23" max="23" width="18.109375" bestFit="1" customWidth="1"/>
  </cols>
  <sheetData>
    <row r="1" spans="1:23" ht="15" thickBot="1" x14ac:dyDescent="0.35">
      <c r="A1" s="29" t="s">
        <v>12</v>
      </c>
      <c r="B1" s="30" t="s">
        <v>9</v>
      </c>
      <c r="C1" s="30" t="s">
        <v>40</v>
      </c>
      <c r="D1" s="30" t="s">
        <v>0</v>
      </c>
      <c r="E1" s="30" t="s">
        <v>1</v>
      </c>
      <c r="F1" s="27"/>
      <c r="G1" s="24" t="s">
        <v>15</v>
      </c>
      <c r="H1" s="25"/>
      <c r="I1" s="15" t="s">
        <v>23</v>
      </c>
      <c r="J1" s="15"/>
      <c r="K1" s="15" t="s">
        <v>24</v>
      </c>
    </row>
    <row r="2" spans="1:23" ht="16.8" thickBot="1" x14ac:dyDescent="0.35">
      <c r="A2" s="31" t="s">
        <v>3</v>
      </c>
      <c r="B2" s="31">
        <v>650</v>
      </c>
      <c r="C2" s="31">
        <f>B2+273</f>
        <v>923</v>
      </c>
      <c r="D2" s="32">
        <v>4.4828999999999999</v>
      </c>
      <c r="E2" s="33">
        <v>4.5731999999999999</v>
      </c>
      <c r="F2" s="13"/>
      <c r="G2" s="5" t="s">
        <v>13</v>
      </c>
      <c r="H2" s="6" t="s">
        <v>14</v>
      </c>
      <c r="I2" s="14" t="s">
        <v>22</v>
      </c>
      <c r="J2" s="14" t="s">
        <v>35</v>
      </c>
      <c r="K2" s="14" t="s">
        <v>34</v>
      </c>
      <c r="L2" s="14" t="s">
        <v>37</v>
      </c>
      <c r="M2" s="14" t="s">
        <v>32</v>
      </c>
      <c r="N2" s="18" t="s">
        <v>33</v>
      </c>
    </row>
    <row r="3" spans="1:23" x14ac:dyDescent="0.3">
      <c r="A3" s="31" t="s">
        <v>10</v>
      </c>
      <c r="B3" s="31">
        <v>1000</v>
      </c>
      <c r="C3" s="31">
        <f t="shared" ref="C3:C11" si="0">B3+273</f>
        <v>1273</v>
      </c>
      <c r="D3" s="33">
        <v>4.4535</v>
      </c>
      <c r="E3" s="33">
        <v>4.5294999999999996</v>
      </c>
      <c r="F3" s="13"/>
      <c r="G3" s="8" t="s">
        <v>36</v>
      </c>
      <c r="H3" s="9"/>
      <c r="I3" s="14">
        <v>0</v>
      </c>
      <c r="J3" s="22">
        <f>(3-3*$N3)*$N$21/((3-3*$N3)*$N$21+(1-$N3)*$N$15+$N3*$N$20)</f>
        <v>0.82967198827549904</v>
      </c>
      <c r="K3" s="22">
        <f>(1-$N3)*$N$15/((3-3*$N3)*$N$21+(1-$N3)*$N$15+$N3*$N$20)</f>
        <v>0.17032801172450093</v>
      </c>
      <c r="L3" s="22">
        <f>$N3*$N$20/((3-3*$N3)*$N$21+(1-$N3)*$N$15+$N3*$N$20)</f>
        <v>0</v>
      </c>
      <c r="M3" s="22">
        <f>1/(J3/$M$21+K3/$M$15+L3/$M$20)</f>
        <v>5.0906402848884031</v>
      </c>
      <c r="N3" s="21">
        <v>0</v>
      </c>
    </row>
    <row r="4" spans="1:23" x14ac:dyDescent="0.3">
      <c r="A4" s="31" t="s">
        <v>11</v>
      </c>
      <c r="B4" s="31">
        <v>1100</v>
      </c>
      <c r="C4" s="31">
        <f t="shared" si="0"/>
        <v>1373</v>
      </c>
      <c r="D4" s="33">
        <v>4.4686000000000003</v>
      </c>
      <c r="E4" s="34">
        <v>4.5229999999999997</v>
      </c>
      <c r="F4" s="13"/>
      <c r="G4" s="8" t="s">
        <v>16</v>
      </c>
      <c r="H4" s="9">
        <v>4.8863000000000003</v>
      </c>
      <c r="I4" s="14">
        <v>2</v>
      </c>
      <c r="J4" s="22">
        <f>(3-3*$N4)*$N$21/((3-3*$N4)*$N$21+(1-$N4)*$N$15+$N4*$N$20)</f>
        <v>0.51439663273080949</v>
      </c>
      <c r="K4" s="22">
        <f>(1-$N4)*$N$15/((3-3*$N4)*$N$21+(1-$N4)*$N$15+$N4*$N$20)</f>
        <v>0.1056033672691906</v>
      </c>
      <c r="L4" s="22">
        <f>$N4*$N$20/((3-3*$N4)*$N$21+(1-$N4)*$N$15+$N4*$N$20)</f>
        <v>0.38</v>
      </c>
      <c r="M4" s="22">
        <f t="shared" ref="M4:M9" si="1">1/(J4/$M$21+K4/$M$15+L4/$M$20)</f>
        <v>4.8864917004824804</v>
      </c>
      <c r="N4" s="21">
        <v>0.38</v>
      </c>
    </row>
    <row r="5" spans="1:23" x14ac:dyDescent="0.3">
      <c r="A5" s="31" t="s">
        <v>2</v>
      </c>
      <c r="B5" s="31">
        <v>1200</v>
      </c>
      <c r="C5" s="31">
        <f t="shared" si="0"/>
        <v>1473</v>
      </c>
      <c r="D5" s="35">
        <v>4.8863000000000003</v>
      </c>
      <c r="E5" s="35">
        <v>5.2465999999999999</v>
      </c>
      <c r="F5" s="13"/>
      <c r="G5" s="8" t="s">
        <v>17</v>
      </c>
      <c r="H5" s="10">
        <v>4.7823000000000002</v>
      </c>
      <c r="I5" s="14">
        <v>4</v>
      </c>
      <c r="J5" s="22">
        <f>(3-3*$N5)*$N$21/((3-3*$N5)*$N$21+(1-$N5)*$N$15+$N5*$N$20)</f>
        <v>0.34016551519295468</v>
      </c>
      <c r="K5" s="22">
        <f>(1-$N5)*$N$15/((3-3*$N5)*$N$21+(1-$N5)*$N$15+$N5*$N$20)</f>
        <v>6.9834484807045405E-2</v>
      </c>
      <c r="L5" s="22">
        <f>$N5*$N$20/((3-3*$N5)*$N$21+(1-$N5)*$N$15+$N5*$N$20)</f>
        <v>0.59</v>
      </c>
      <c r="M5" s="22">
        <f t="shared" si="1"/>
        <v>4.7805450869604487</v>
      </c>
      <c r="N5" s="21">
        <v>0.59</v>
      </c>
    </row>
    <row r="6" spans="1:23" x14ac:dyDescent="0.3">
      <c r="A6" s="31" t="s">
        <v>4</v>
      </c>
      <c r="B6" s="31">
        <v>1300</v>
      </c>
      <c r="C6" s="31">
        <f>B6+273</f>
        <v>1573</v>
      </c>
      <c r="D6" s="35">
        <v>4.6055000000000001</v>
      </c>
      <c r="E6" s="35">
        <v>5.2914000000000003</v>
      </c>
      <c r="F6" s="13"/>
      <c r="G6" s="8" t="s">
        <v>18</v>
      </c>
      <c r="H6" s="9">
        <v>4.6898999999999997</v>
      </c>
      <c r="I6" s="14">
        <v>8</v>
      </c>
      <c r="J6" s="22">
        <f>(3-3*$N6)*$N$21/((3-3*$N6)*$N$21+(1-$N6)*$N$15+$N6*$N$20)</f>
        <v>0.18252783742060985</v>
      </c>
      <c r="K6" s="22">
        <f>(1-$N6)*$N$15/((3-3*$N6)*$N$21+(1-$N6)*$N$15+$N6*$N$20)</f>
        <v>3.7472162579390213E-2</v>
      </c>
      <c r="L6" s="22">
        <f>$N6*$N$20/((3-3*$N6)*$N$21+(1-$N6)*$N$15+$N6*$N$20)</f>
        <v>0.78</v>
      </c>
      <c r="M6" s="22">
        <f t="shared" si="1"/>
        <v>4.6885711595153472</v>
      </c>
      <c r="N6" s="21">
        <v>0.78</v>
      </c>
    </row>
    <row r="7" spans="1:23" x14ac:dyDescent="0.3">
      <c r="A7" s="31" t="s">
        <v>5</v>
      </c>
      <c r="B7" s="31">
        <v>1400</v>
      </c>
      <c r="C7" s="31">
        <f>B7+273</f>
        <v>1673</v>
      </c>
      <c r="D7" s="35">
        <v>4.5831999999999997</v>
      </c>
      <c r="E7" s="35">
        <v>5.3000999999999996</v>
      </c>
      <c r="F7" s="13"/>
      <c r="G7" s="8" t="s">
        <v>19</v>
      </c>
      <c r="H7" s="11">
        <v>4.6266999999999996</v>
      </c>
      <c r="I7" s="14">
        <v>16</v>
      </c>
      <c r="J7" s="22">
        <f>(3-3*$N7)*$N$21/((3-3*$N7)*$N$21+(1-$N7)*$N$15+$N7*$N$20)</f>
        <v>7.4670478944794935E-2</v>
      </c>
      <c r="K7" s="22">
        <f>(1-$N7)*$N$15/((3-3*$N7)*$N$21+(1-$N7)*$N$15+$N7*$N$20)</f>
        <v>1.5329521055205082E-2</v>
      </c>
      <c r="L7" s="22">
        <f>$N7*$N$20/((3-3*$N7)*$N$21+(1-$N7)*$N$15+$N7*$N$20)</f>
        <v>0.91</v>
      </c>
      <c r="M7" s="22">
        <f t="shared" si="1"/>
        <v>4.6276542352914971</v>
      </c>
      <c r="N7" s="21">
        <v>0.91</v>
      </c>
    </row>
    <row r="8" spans="1:23" x14ac:dyDescent="0.3">
      <c r="A8" s="31" t="s">
        <v>6</v>
      </c>
      <c r="B8" s="31">
        <v>1500</v>
      </c>
      <c r="C8" s="31">
        <f>B8+273</f>
        <v>1773</v>
      </c>
      <c r="D8" s="36">
        <v>4.5731999999999999</v>
      </c>
      <c r="E8" s="35">
        <v>5.3163</v>
      </c>
      <c r="F8" s="13"/>
      <c r="G8" s="8" t="s">
        <v>20</v>
      </c>
      <c r="H8" s="11">
        <v>4.5815999999999999</v>
      </c>
      <c r="I8" s="14">
        <v>60</v>
      </c>
      <c r="J8" s="22">
        <f>(3-3*$N8)*$N$21/((3-3*$N8)*$N$21+(1-$N8)*$N$15+$N8*$N$20)</f>
        <v>8.2967198827550576E-3</v>
      </c>
      <c r="K8" s="22">
        <f>(1-$N8)*$N$15/((3-3*$N8)*$N$21+(1-$N8)*$N$15+$N8*$N$20)</f>
        <v>1.703280117245011E-3</v>
      </c>
      <c r="L8" s="22">
        <f>$N8*$N$20/((3-3*$N8)*$N$21+(1-$N8)*$N$15+$N8*$N$20)</f>
        <v>0.98999999999999988</v>
      </c>
      <c r="M8" s="22">
        <f t="shared" si="1"/>
        <v>4.5909474449538763</v>
      </c>
      <c r="N8" s="21">
        <v>0.99</v>
      </c>
    </row>
    <row r="9" spans="1:23" ht="15" thickBot="1" x14ac:dyDescent="0.35">
      <c r="A9" s="31" t="s">
        <v>7</v>
      </c>
      <c r="B9" s="31">
        <v>1600</v>
      </c>
      <c r="C9" s="31">
        <f>B9+273</f>
        <v>1873</v>
      </c>
      <c r="D9" s="35">
        <v>4.4408000000000003</v>
      </c>
      <c r="E9" s="35">
        <v>5.0468000000000002</v>
      </c>
      <c r="F9" s="13"/>
      <c r="G9" s="8" t="s">
        <v>21</v>
      </c>
      <c r="H9" s="7">
        <v>4.5864000000000003</v>
      </c>
      <c r="I9" s="14">
        <v>100</v>
      </c>
      <c r="J9" s="22">
        <f>(3-3*$N9)*$N$21/((3-3*$N9)*$N$21+(1-$N9)*$N$15+$N9*$N$20)</f>
        <v>8.2967198827553056E-4</v>
      </c>
      <c r="K9" s="22">
        <f>(1-$N9)*$N$15/((3-3*$N9)*$N$21+(1-$N9)*$N$15+$N9*$N$20)</f>
        <v>1.7032801172450112E-4</v>
      </c>
      <c r="L9" s="22">
        <f>$N9*$N$20/((3-3*$N9)*$N$21+(1-$N9)*$N$15+$N9*$N$20)</f>
        <v>0.999</v>
      </c>
      <c r="M9" s="22">
        <f t="shared" si="1"/>
        <v>4.5868543390633079</v>
      </c>
      <c r="N9" s="21">
        <v>0.999</v>
      </c>
    </row>
    <row r="10" spans="1:23" ht="16.2" x14ac:dyDescent="0.3">
      <c r="A10" s="40" t="s">
        <v>41</v>
      </c>
      <c r="B10" s="37"/>
      <c r="C10" s="37" t="s">
        <v>8</v>
      </c>
      <c r="D10" s="38">
        <v>4.5765000000000002</v>
      </c>
      <c r="E10" s="38">
        <v>5.3463000000000003</v>
      </c>
      <c r="F10" s="28"/>
      <c r="G10" s="39" t="s">
        <v>42</v>
      </c>
      <c r="H10" s="3"/>
      <c r="L10" s="4"/>
      <c r="R10" s="14"/>
      <c r="S10" s="22"/>
      <c r="T10" s="22"/>
      <c r="U10" s="22"/>
      <c r="V10" s="22"/>
      <c r="W10" s="17"/>
    </row>
    <row r="11" spans="1:23" x14ac:dyDescent="0.3">
      <c r="H11" s="1"/>
      <c r="L11" s="2"/>
      <c r="M11" s="2"/>
    </row>
    <row r="14" spans="1:23" x14ac:dyDescent="0.3">
      <c r="L14" s="16" t="s">
        <v>25</v>
      </c>
      <c r="M14" s="16" t="s">
        <v>31</v>
      </c>
      <c r="N14" s="16" t="s">
        <v>30</v>
      </c>
    </row>
    <row r="15" spans="1:23" x14ac:dyDescent="0.3">
      <c r="A15" s="26"/>
      <c r="B15" s="26"/>
      <c r="C15" s="26"/>
      <c r="L15" s="16" t="s">
        <v>26</v>
      </c>
      <c r="M15" s="16">
        <v>3.98</v>
      </c>
      <c r="N15" s="16">
        <f>26.98*2+16*3</f>
        <v>101.96000000000001</v>
      </c>
    </row>
    <row r="16" spans="1:23" x14ac:dyDescent="0.3">
      <c r="D16" s="12"/>
      <c r="E16" s="12"/>
      <c r="L16" s="16" t="s">
        <v>27</v>
      </c>
      <c r="M16" s="16">
        <v>5.01</v>
      </c>
      <c r="N16" s="16">
        <f>88.91*2+16*3</f>
        <v>225.82</v>
      </c>
    </row>
    <row r="17" spans="1:14" x14ac:dyDescent="0.3">
      <c r="A17" s="23"/>
      <c r="B17" s="23"/>
      <c r="C17" s="23"/>
      <c r="L17" s="16" t="s">
        <v>28</v>
      </c>
      <c r="M17" s="16">
        <v>4.51</v>
      </c>
      <c r="N17" s="16">
        <f>4*88.91+2*26.98+9*16</f>
        <v>553.59999999999991</v>
      </c>
    </row>
    <row r="18" spans="1:14" x14ac:dyDescent="0.3">
      <c r="A18" s="23"/>
      <c r="B18" s="23"/>
      <c r="C18" s="23"/>
      <c r="L18" s="16" t="s">
        <v>1</v>
      </c>
      <c r="M18" s="16">
        <v>5.35</v>
      </c>
      <c r="N18" s="16">
        <f>88.91+26.98+3*16</f>
        <v>163.89</v>
      </c>
    </row>
    <row r="19" spans="1:14" x14ac:dyDescent="0.3">
      <c r="L19" s="16" t="s">
        <v>29</v>
      </c>
      <c r="M19" s="16">
        <v>4.57</v>
      </c>
      <c r="N19" s="16">
        <f>3*88.91+5*26.98+12*16</f>
        <v>593.63</v>
      </c>
    </row>
    <row r="20" spans="1:14" x14ac:dyDescent="0.3">
      <c r="L20" s="19" t="s">
        <v>38</v>
      </c>
      <c r="M20" s="16">
        <v>4.5864000000000003</v>
      </c>
      <c r="N20" s="20">
        <f>2.91*88.91+0.09*144.24+5*26.98+12*16</f>
        <v>598.60969999999998</v>
      </c>
    </row>
    <row r="21" spans="1:14" x14ac:dyDescent="0.3">
      <c r="L21" s="19" t="s">
        <v>39</v>
      </c>
      <c r="M21" s="20">
        <v>5.4</v>
      </c>
      <c r="N21" s="20">
        <f>0.97*88.91+0.03*144.24+26.98+3*16</f>
        <v>165.54990000000001</v>
      </c>
    </row>
  </sheetData>
  <mergeCells count="4">
    <mergeCell ref="A15:C15"/>
    <mergeCell ref="A17:C17"/>
    <mergeCell ref="A18:C18"/>
    <mergeCell ref="G1:H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Unilim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Loick Bonnet</dc:creator>
  <cp:lastModifiedBy>Remy Boulesteix</cp:lastModifiedBy>
  <cp:lastPrinted>2016-03-29T14:54:13Z</cp:lastPrinted>
  <dcterms:created xsi:type="dcterms:W3CDTF">2016-01-19T09:17:45Z</dcterms:created>
  <dcterms:modified xsi:type="dcterms:W3CDTF">2025-10-12T08:03:05Z</dcterms:modified>
</cp:coreProperties>
</file>