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ynuacjpoffice365-my.sharepoint.com/personal/izato-yuichiro-tk_ynu_ac_jp/Documents/current_work/論文執筆/solvation vdw/"/>
    </mc:Choice>
  </mc:AlternateContent>
  <xr:revisionPtr revIDLastSave="2757" documentId="13_ncr:1_{F87C2C8F-7AB9-465A-B4DB-168BDC8AA8B8}" xr6:coauthVersionLast="47" xr6:coauthVersionMax="47" xr10:uidLastSave="{1DDF0FC2-1B08-45DC-9CD1-3E0E472CF800}"/>
  <bookViews>
    <workbookView xWindow="38290" yWindow="-110" windowWidth="38620" windowHeight="21100" activeTab="1" xr2:uid="{00000000-000D-0000-FFFF-FFFF00000000}"/>
  </bookViews>
  <sheets>
    <sheet name="pure liquid" sheetId="30" r:id="rId1"/>
    <sheet name="solute in solvent" sheetId="66" r:id="rId2"/>
    <sheet name="example1 methanol" sheetId="67" r:id="rId3"/>
    <sheet name="example2 dioxane in cyclohexane" sheetId="6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66" l="1"/>
  <c r="C24" i="66" s="1"/>
  <c r="C20" i="66"/>
  <c r="C18" i="66"/>
  <c r="C26" i="30"/>
  <c r="C22" i="30"/>
  <c r="C20" i="30"/>
  <c r="C18" i="30"/>
  <c r="C16" i="30"/>
  <c r="C28" i="30"/>
  <c r="C28" i="67"/>
  <c r="C26" i="68"/>
  <c r="C20" i="68"/>
  <c r="C18" i="68"/>
  <c r="C24" i="67"/>
  <c r="C16" i="67"/>
  <c r="C18" i="67" s="1"/>
  <c r="C20" i="67" s="1"/>
  <c r="C26" i="66"/>
  <c r="C22" i="68" l="1"/>
  <c r="C28" i="68" s="1"/>
  <c r="C22" i="67"/>
  <c r="C26" i="67"/>
  <c r="C28" i="66"/>
  <c r="C24" i="68" l="1"/>
  <c r="C24" i="30" l="1"/>
</calcChain>
</file>

<file path=xl/sharedStrings.xml><?xml version="1.0" encoding="utf-8"?>
<sst xmlns="http://schemas.openxmlformats.org/spreadsheetml/2006/main" count="210" uniqueCount="64">
  <si>
    <t>Inputs</t>
    <phoneticPr fontId="2"/>
  </si>
  <si>
    <t>outputs</t>
    <phoneticPr fontId="2"/>
  </si>
  <si>
    <t>constants</t>
    <phoneticPr fontId="2"/>
  </si>
  <si>
    <t>the Planck constant</t>
    <phoneticPr fontId="2"/>
  </si>
  <si>
    <t>h</t>
    <phoneticPr fontId="2"/>
  </si>
  <si>
    <t>m^2 kg / s</t>
    <phoneticPr fontId="2"/>
  </si>
  <si>
    <t>the Boltzman constant</t>
    <phoneticPr fontId="2"/>
  </si>
  <si>
    <t>kb</t>
    <phoneticPr fontId="2"/>
  </si>
  <si>
    <t>m^2 kg / (s^2 K)</t>
    <phoneticPr fontId="2"/>
  </si>
  <si>
    <t>the universal gas constant</t>
    <phoneticPr fontId="2"/>
  </si>
  <si>
    <t>R</t>
    <phoneticPr fontId="2"/>
  </si>
  <si>
    <t>m^2 kg / (s^2 K mol)</t>
    <phoneticPr fontId="2"/>
  </si>
  <si>
    <t>pi</t>
    <phoneticPr fontId="2"/>
  </si>
  <si>
    <t>π</t>
    <phoneticPr fontId="2"/>
  </si>
  <si>
    <t>the Avogadro number</t>
    <phoneticPr fontId="2"/>
  </si>
  <si>
    <t>NA</t>
    <phoneticPr fontId="2"/>
  </si>
  <si>
    <t>mol^-1</t>
    <phoneticPr fontId="2"/>
  </si>
  <si>
    <t>molar mass</t>
    <phoneticPr fontId="2"/>
  </si>
  <si>
    <t>m</t>
    <phoneticPr fontId="2"/>
  </si>
  <si>
    <t>g/mol</t>
    <phoneticPr fontId="2"/>
  </si>
  <si>
    <t>temperature</t>
    <phoneticPr fontId="2"/>
  </si>
  <si>
    <t>T</t>
    <phoneticPr fontId="2"/>
  </si>
  <si>
    <t>K</t>
    <phoneticPr fontId="2"/>
  </si>
  <si>
    <t>A^3</t>
    <phoneticPr fontId="2"/>
  </si>
  <si>
    <t>Volume of a molecule</t>
    <phoneticPr fontId="2"/>
  </si>
  <si>
    <t>Translational entropy</t>
    <phoneticPr fontId="2"/>
  </si>
  <si>
    <t>J / (mol K)</t>
    <phoneticPr fontId="2"/>
  </si>
  <si>
    <t>Translational energy</t>
    <phoneticPr fontId="2"/>
  </si>
  <si>
    <t>kJ / mol</t>
    <phoneticPr fontId="2"/>
  </si>
  <si>
    <t>-</t>
    <phoneticPr fontId="2"/>
  </si>
  <si>
    <t>mol/L</t>
    <phoneticPr fontId="2"/>
  </si>
  <si>
    <t>Translational partition function</t>
    <phoneticPr fontId="2"/>
  </si>
  <si>
    <t>q_trans</t>
    <phoneticPr fontId="2"/>
  </si>
  <si>
    <t>E_trans</t>
    <phoneticPr fontId="2"/>
  </si>
  <si>
    <t>S_trans</t>
    <phoneticPr fontId="2"/>
  </si>
  <si>
    <t>liquid density</t>
    <phoneticPr fontId="2"/>
  </si>
  <si>
    <t>r</t>
    <phoneticPr fontId="2"/>
  </si>
  <si>
    <t>g/cm3</t>
    <phoneticPr fontId="2"/>
  </si>
  <si>
    <t>mole of solvent</t>
    <phoneticPr fontId="2"/>
  </si>
  <si>
    <t>v_liquid</t>
    <phoneticPr fontId="2"/>
  </si>
  <si>
    <t>V_free</t>
    <phoneticPr fontId="2"/>
  </si>
  <si>
    <t>v_mol</t>
    <phoneticPr fontId="2"/>
  </si>
  <si>
    <t>g / cm3</t>
    <phoneticPr fontId="2"/>
  </si>
  <si>
    <t>V_liquid</t>
    <phoneticPr fontId="2"/>
  </si>
  <si>
    <t>liquid volume per 1 mol</t>
    <phoneticPr fontId="2"/>
  </si>
  <si>
    <t>liquid volume per molecule</t>
    <phoneticPr fontId="2"/>
  </si>
  <si>
    <t>m^3 / mol</t>
    <phoneticPr fontId="2"/>
  </si>
  <si>
    <t>m^3 / molecule</t>
    <phoneticPr fontId="2"/>
  </si>
  <si>
    <t>free volume</t>
    <phoneticPr fontId="2"/>
  </si>
  <si>
    <t>molar mass of solvent</t>
    <phoneticPr fontId="2"/>
  </si>
  <si>
    <t>solvent density</t>
    <phoneticPr fontId="2"/>
  </si>
  <si>
    <t>Volume of a solvent molecule</t>
    <phoneticPr fontId="2"/>
  </si>
  <si>
    <t>excluded volume of solvent</t>
    <phoneticPr fontId="2"/>
  </si>
  <si>
    <t>b_sol</t>
    <phoneticPr fontId="2"/>
  </si>
  <si>
    <t>molar mass of solute</t>
    <phoneticPr fontId="2"/>
  </si>
  <si>
    <t>m_solute</t>
    <phoneticPr fontId="2"/>
  </si>
  <si>
    <t>n_solvent</t>
    <phoneticPr fontId="2"/>
  </si>
  <si>
    <t>v_solvent</t>
    <phoneticPr fontId="2"/>
  </si>
  <si>
    <t>v_solute</t>
    <phoneticPr fontId="2"/>
  </si>
  <si>
    <r>
      <t>r</t>
    </r>
    <r>
      <rPr>
        <sz val="11"/>
        <color theme="1"/>
        <rFont val="Yu Gothic"/>
        <family val="3"/>
        <charset val="128"/>
        <scheme val="minor"/>
      </rPr>
      <t>_solvent</t>
    </r>
    <phoneticPr fontId="2"/>
  </si>
  <si>
    <t>Pi</t>
    <phoneticPr fontId="2"/>
  </si>
  <si>
    <t>m_solvent</t>
    <phoneticPr fontId="2"/>
  </si>
  <si>
    <t>excluded volume</t>
    <phoneticPr fontId="2"/>
  </si>
  <si>
    <t>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</si>
</sst>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7">
    <font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3"/>
      <color rgb="FF222222"/>
      <name val="Arial"/>
      <family val="2"/>
    </font>
    <font>
      <sz val="11"/>
      <color theme="1"/>
      <name val="Symbol"/>
      <family val="1"/>
      <charset val="2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1" fontId="0" fillId="0" borderId="0" xfId="0" applyNumberFormat="1"/>
    <xf numFmtId="0" fontId="3" fillId="0" borderId="0" xfId="0" applyFont="1"/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11" fontId="0" fillId="4" borderId="0" xfId="0" applyNumberFormat="1" applyFill="1"/>
    <xf numFmtId="176" fontId="0" fillId="4" borderId="0" xfId="0" applyNumberFormat="1" applyFill="1"/>
    <xf numFmtId="177" fontId="0" fillId="4" borderId="0" xfId="0" applyNumberFormat="1" applyFill="1"/>
    <xf numFmtId="0" fontId="6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0" fillId="5" borderId="0" xfId="0" applyFill="1"/>
    <xf numFmtId="11" fontId="0" fillId="5" borderId="0" xfId="0" applyNumberFormat="1" applyFill="1"/>
    <xf numFmtId="177" fontId="0" fillId="5" borderId="0" xfId="0" applyNumberFormat="1" applyFill="1"/>
    <xf numFmtId="0" fontId="3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 vertical="top"/>
    </xf>
    <xf numFmtId="0" fontId="0" fillId="4" borderId="0" xfId="0" applyNumberFormat="1" applyFill="1"/>
    <xf numFmtId="0" fontId="0" fillId="5" borderId="0" xfId="0" applyNumberForma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FB02-4C20-493F-BE49-80B7733AFE36}">
  <dimension ref="A1:D31"/>
  <sheetViews>
    <sheetView workbookViewId="0">
      <selection activeCell="C27" sqref="C27"/>
    </sheetView>
  </sheetViews>
  <sheetFormatPr defaultRowHeight="18"/>
  <cols>
    <col min="1" max="1" width="39.25" bestFit="1" customWidth="1"/>
    <col min="2" max="2" width="14.25" bestFit="1" customWidth="1"/>
    <col min="3" max="3" width="14.1640625" customWidth="1"/>
    <col min="4" max="4" width="20.33203125" bestFit="1" customWidth="1"/>
    <col min="5" max="5" width="9.4140625" bestFit="1" customWidth="1"/>
  </cols>
  <sheetData>
    <row r="1" spans="1:4">
      <c r="A1" s="1"/>
      <c r="C1" s="4" t="s">
        <v>0</v>
      </c>
    </row>
    <row r="2" spans="1:4">
      <c r="C2" s="10" t="s">
        <v>1</v>
      </c>
    </row>
    <row r="3" spans="1:4">
      <c r="C3" s="12" t="s">
        <v>2</v>
      </c>
    </row>
    <row r="4" spans="1:4">
      <c r="A4" s="1" t="s">
        <v>2</v>
      </c>
    </row>
    <row r="5" spans="1:4">
      <c r="A5" t="s">
        <v>3</v>
      </c>
      <c r="B5" s="12" t="s">
        <v>4</v>
      </c>
      <c r="C5">
        <v>6.6260700399999999E-34</v>
      </c>
      <c r="D5" t="s">
        <v>5</v>
      </c>
    </row>
    <row r="6" spans="1:4">
      <c r="A6" t="s">
        <v>6</v>
      </c>
      <c r="B6" s="12" t="s">
        <v>7</v>
      </c>
      <c r="C6" s="2">
        <v>1.3806485199999999E-23</v>
      </c>
      <c r="D6" t="s">
        <v>8</v>
      </c>
    </row>
    <row r="7" spans="1:4">
      <c r="A7" t="s">
        <v>9</v>
      </c>
      <c r="B7" s="12" t="s">
        <v>10</v>
      </c>
      <c r="C7">
        <v>8.3144597999999998</v>
      </c>
      <c r="D7" t="s">
        <v>11</v>
      </c>
    </row>
    <row r="8" spans="1:4" ht="18.5">
      <c r="A8" t="s">
        <v>12</v>
      </c>
      <c r="B8" s="12" t="s">
        <v>13</v>
      </c>
      <c r="C8">
        <v>3.1415926535900001</v>
      </c>
      <c r="D8" s="3"/>
    </row>
    <row r="9" spans="1:4">
      <c r="A9" t="s">
        <v>14</v>
      </c>
      <c r="B9" s="12" t="s">
        <v>15</v>
      </c>
      <c r="C9" s="2">
        <v>6.0221408599999999E+23</v>
      </c>
      <c r="D9" t="s">
        <v>16</v>
      </c>
    </row>
    <row r="10" spans="1:4">
      <c r="B10" s="12"/>
    </row>
    <row r="11" spans="1:4">
      <c r="A11" s="5" t="s">
        <v>20</v>
      </c>
      <c r="B11" s="4" t="s">
        <v>21</v>
      </c>
      <c r="C11" s="5"/>
      <c r="D11" s="4" t="s">
        <v>22</v>
      </c>
    </row>
    <row r="12" spans="1:4">
      <c r="A12" s="5" t="s">
        <v>17</v>
      </c>
      <c r="B12" s="4" t="s">
        <v>18</v>
      </c>
      <c r="C12" s="5"/>
      <c r="D12" s="4" t="s">
        <v>19</v>
      </c>
    </row>
    <row r="13" spans="1:4">
      <c r="A13" s="5" t="s">
        <v>35</v>
      </c>
      <c r="B13" s="13" t="s">
        <v>36</v>
      </c>
      <c r="C13" s="5"/>
      <c r="D13" s="4" t="s">
        <v>42</v>
      </c>
    </row>
    <row r="14" spans="1:4">
      <c r="A14" s="5" t="s">
        <v>24</v>
      </c>
      <c r="B14" s="4" t="s">
        <v>41</v>
      </c>
      <c r="C14" s="5"/>
      <c r="D14" s="4" t="s">
        <v>23</v>
      </c>
    </row>
    <row r="15" spans="1:4">
      <c r="B15" s="12"/>
    </row>
    <row r="16" spans="1:4">
      <c r="A16" s="6" t="s">
        <v>44</v>
      </c>
      <c r="B16" s="11" t="s">
        <v>43</v>
      </c>
      <c r="C16" s="7" t="e">
        <f>C12/C13*0.000001*1000</f>
        <v>#DIV/0!</v>
      </c>
      <c r="D16" s="11" t="s">
        <v>46</v>
      </c>
    </row>
    <row r="17" spans="1:4">
      <c r="B17" s="12"/>
      <c r="D17" s="12"/>
    </row>
    <row r="18" spans="1:4">
      <c r="A18" s="6" t="s">
        <v>45</v>
      </c>
      <c r="B18" s="11" t="s">
        <v>39</v>
      </c>
      <c r="C18" s="7" t="e">
        <f>C16/C9</f>
        <v>#DIV/0!</v>
      </c>
      <c r="D18" s="11" t="s">
        <v>47</v>
      </c>
    </row>
    <row r="19" spans="1:4">
      <c r="B19" s="12"/>
      <c r="D19" s="12"/>
    </row>
    <row r="20" spans="1:4">
      <c r="A20" s="6" t="s">
        <v>48</v>
      </c>
      <c r="B20" s="11" t="s">
        <v>40</v>
      </c>
      <c r="C20" s="20" t="e">
        <f>((C18)^(1/3)-((C14*10^-30)*(10^3))^(1/3))^3*C9/1000</f>
        <v>#DIV/0!</v>
      </c>
      <c r="D20" s="11" t="s">
        <v>46</v>
      </c>
    </row>
    <row r="21" spans="1:4">
      <c r="B21" s="12"/>
      <c r="D21" s="12"/>
    </row>
    <row r="22" spans="1:4">
      <c r="A22" s="6" t="s">
        <v>31</v>
      </c>
      <c r="B22" s="11" t="s">
        <v>32</v>
      </c>
      <c r="C22" s="20" t="e">
        <f>C20*(2*C8*C12/C9/1000*C6*C11/C5/C5)^(3/2)</f>
        <v>#DIV/0!</v>
      </c>
      <c r="D22" s="11" t="s">
        <v>29</v>
      </c>
    </row>
    <row r="23" spans="1:4">
      <c r="B23" s="12"/>
      <c r="C23" s="2"/>
      <c r="D23" s="12"/>
    </row>
    <row r="24" spans="1:4">
      <c r="A24" s="6" t="s">
        <v>27</v>
      </c>
      <c r="B24" s="11" t="s">
        <v>33</v>
      </c>
      <c r="C24" s="9">
        <f>3/2*C7*C11/1000</f>
        <v>0</v>
      </c>
      <c r="D24" s="11" t="s">
        <v>28</v>
      </c>
    </row>
    <row r="25" spans="1:4">
      <c r="B25" s="12"/>
      <c r="D25" s="12"/>
    </row>
    <row r="26" spans="1:4">
      <c r="A26" s="6" t="s">
        <v>25</v>
      </c>
      <c r="B26" s="11" t="s">
        <v>34</v>
      </c>
      <c r="C26" s="20" t="e">
        <f>C7*(LN(C20/C9*(2*C8*C12/C9/1000*C6*C11/C5/C5)^(3/2))+5/2)</f>
        <v>#DIV/0!</v>
      </c>
      <c r="D26" s="11" t="s">
        <v>26</v>
      </c>
    </row>
    <row r="28" spans="1:4">
      <c r="A28" s="6" t="s">
        <v>62</v>
      </c>
      <c r="B28" s="19" t="s">
        <v>63</v>
      </c>
      <c r="C28" s="7" t="e">
        <f>(C12/C13*0.000001/C9)^(2/3)*(C14*1E-30)^(1/3)*C9</f>
        <v>#DIV/0!</v>
      </c>
      <c r="D28" s="11" t="s">
        <v>46</v>
      </c>
    </row>
    <row r="31" spans="1:4">
      <c r="C31" s="2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CA56-5795-449B-8360-DFF07BCD2487}">
  <dimension ref="A1:D32"/>
  <sheetViews>
    <sheetView tabSelected="1" workbookViewId="0">
      <selection activeCell="B24" sqref="B24"/>
    </sheetView>
  </sheetViews>
  <sheetFormatPr defaultRowHeight="18"/>
  <cols>
    <col min="1" max="1" width="34.08203125" bestFit="1" customWidth="1"/>
    <col min="2" max="2" width="14.25" bestFit="1" customWidth="1"/>
    <col min="3" max="3" width="14.1640625" customWidth="1"/>
    <col min="4" max="4" width="20.33203125" style="12" bestFit="1" customWidth="1"/>
  </cols>
  <sheetData>
    <row r="1" spans="1:4">
      <c r="A1" s="1"/>
      <c r="C1" s="4" t="s">
        <v>0</v>
      </c>
    </row>
    <row r="2" spans="1:4">
      <c r="C2" s="10" t="s">
        <v>1</v>
      </c>
    </row>
    <row r="3" spans="1:4">
      <c r="C3" s="12" t="s">
        <v>2</v>
      </c>
    </row>
    <row r="4" spans="1:4">
      <c r="A4" s="1" t="s">
        <v>2</v>
      </c>
    </row>
    <row r="5" spans="1:4">
      <c r="A5" t="s">
        <v>3</v>
      </c>
      <c r="B5" s="12" t="s">
        <v>4</v>
      </c>
      <c r="C5">
        <v>6.6260700399999999E-34</v>
      </c>
      <c r="D5" s="12" t="s">
        <v>5</v>
      </c>
    </row>
    <row r="6" spans="1:4">
      <c r="A6" t="s">
        <v>6</v>
      </c>
      <c r="B6" s="12" t="s">
        <v>7</v>
      </c>
      <c r="C6" s="2">
        <v>1.3806485199999999E-23</v>
      </c>
      <c r="D6" s="12" t="s">
        <v>8</v>
      </c>
    </row>
    <row r="7" spans="1:4">
      <c r="A7" t="s">
        <v>9</v>
      </c>
      <c r="B7" s="12" t="s">
        <v>10</v>
      </c>
      <c r="C7">
        <v>8.3144597999999998</v>
      </c>
      <c r="D7" s="12" t="s">
        <v>11</v>
      </c>
    </row>
    <row r="8" spans="1:4" ht="18.5">
      <c r="A8" t="s">
        <v>60</v>
      </c>
      <c r="B8" s="12" t="s">
        <v>13</v>
      </c>
      <c r="C8">
        <v>3.1415926535900001</v>
      </c>
      <c r="D8" s="17"/>
    </row>
    <row r="9" spans="1:4">
      <c r="A9" t="s">
        <v>14</v>
      </c>
      <c r="B9" s="12" t="s">
        <v>15</v>
      </c>
      <c r="C9" s="2">
        <v>6.0221408599999999E+23</v>
      </c>
      <c r="D9" s="12" t="s">
        <v>16</v>
      </c>
    </row>
    <row r="10" spans="1:4">
      <c r="B10" s="12"/>
    </row>
    <row r="11" spans="1:4">
      <c r="A11" s="5" t="s">
        <v>20</v>
      </c>
      <c r="B11" s="4" t="s">
        <v>21</v>
      </c>
      <c r="C11" s="5"/>
      <c r="D11" s="4" t="s">
        <v>22</v>
      </c>
    </row>
    <row r="12" spans="1:4">
      <c r="A12" s="5" t="s">
        <v>54</v>
      </c>
      <c r="B12" s="4" t="s">
        <v>55</v>
      </c>
      <c r="C12" s="5"/>
      <c r="D12" s="4" t="s">
        <v>19</v>
      </c>
    </row>
    <row r="13" spans="1:4">
      <c r="A13" s="5" t="s">
        <v>49</v>
      </c>
      <c r="B13" s="4" t="s">
        <v>61</v>
      </c>
      <c r="C13" s="5"/>
      <c r="D13" s="4" t="s">
        <v>19</v>
      </c>
    </row>
    <row r="14" spans="1:4">
      <c r="A14" s="5" t="s">
        <v>50</v>
      </c>
      <c r="B14" s="13" t="s">
        <v>59</v>
      </c>
      <c r="C14" s="5"/>
      <c r="D14" s="4" t="s">
        <v>37</v>
      </c>
    </row>
    <row r="15" spans="1:4">
      <c r="A15" s="5" t="s">
        <v>24</v>
      </c>
      <c r="B15" s="4" t="s">
        <v>58</v>
      </c>
      <c r="C15" s="5"/>
      <c r="D15" s="4" t="s">
        <v>23</v>
      </c>
    </row>
    <row r="16" spans="1:4">
      <c r="A16" s="5" t="s">
        <v>51</v>
      </c>
      <c r="B16" s="4" t="s">
        <v>57</v>
      </c>
      <c r="C16" s="5"/>
      <c r="D16" s="4" t="s">
        <v>23</v>
      </c>
    </row>
    <row r="17" spans="1:4">
      <c r="B17" s="12"/>
      <c r="C17" s="2"/>
    </row>
    <row r="18" spans="1:4">
      <c r="A18" s="14" t="s">
        <v>52</v>
      </c>
      <c r="B18" s="18" t="s">
        <v>53</v>
      </c>
      <c r="C18" s="21" t="e">
        <f>C9*(1/1000/(C14*1000/C13)/C9*1E+30)^(2/3)*C16^(1/3)*1E-30</f>
        <v>#DIV/0!</v>
      </c>
      <c r="D18" s="18" t="s">
        <v>23</v>
      </c>
    </row>
    <row r="19" spans="1:4">
      <c r="B19" s="12"/>
      <c r="C19" s="2"/>
    </row>
    <row r="20" spans="1:4">
      <c r="A20" s="14" t="s">
        <v>38</v>
      </c>
      <c r="B20" s="18" t="s">
        <v>56</v>
      </c>
      <c r="C20" s="16" t="e">
        <f>C14*1000/C13-C15/C16</f>
        <v>#DIV/0!</v>
      </c>
      <c r="D20" s="18" t="s">
        <v>30</v>
      </c>
    </row>
    <row r="21" spans="1:4">
      <c r="B21" s="12"/>
      <c r="C21" s="2"/>
    </row>
    <row r="22" spans="1:4">
      <c r="A22" s="6" t="s">
        <v>48</v>
      </c>
      <c r="B22" s="11" t="s">
        <v>40</v>
      </c>
      <c r="C22" s="21" t="e">
        <f>C9*(((1/1000-C18*C20)/C9)^(1/3)-(C15*1E-30)^(1/3))^3</f>
        <v>#DIV/0!</v>
      </c>
      <c r="D22" s="18" t="s">
        <v>46</v>
      </c>
    </row>
    <row r="23" spans="1:4">
      <c r="B23" s="12"/>
    </row>
    <row r="24" spans="1:4">
      <c r="A24" s="6" t="s">
        <v>31</v>
      </c>
      <c r="B24" s="11" t="s">
        <v>32</v>
      </c>
      <c r="C24" s="7" t="e">
        <f>C22*(2*C8*C12/C9/1000*C6*C11/C5/C5)^(3/2)</f>
        <v>#DIV/0!</v>
      </c>
      <c r="D24" s="11" t="s">
        <v>29</v>
      </c>
    </row>
    <row r="25" spans="1:4">
      <c r="B25" s="12"/>
      <c r="C25" s="2"/>
    </row>
    <row r="26" spans="1:4">
      <c r="A26" s="6" t="s">
        <v>27</v>
      </c>
      <c r="B26" s="11" t="s">
        <v>33</v>
      </c>
      <c r="C26" s="9">
        <f>3/2*C7*C11/1000</f>
        <v>0</v>
      </c>
      <c r="D26" s="11" t="s">
        <v>28</v>
      </c>
    </row>
    <row r="27" spans="1:4">
      <c r="B27" s="12"/>
    </row>
    <row r="28" spans="1:4">
      <c r="A28" s="6" t="s">
        <v>25</v>
      </c>
      <c r="B28" s="11" t="s">
        <v>34</v>
      </c>
      <c r="C28" s="8" t="e">
        <f>C7*(LN(C22/C9*(2*C8*C12/C9/1000*C6*C11/C5/C5)^(3/2))+5/2)</f>
        <v>#DIV/0!</v>
      </c>
      <c r="D28" s="11" t="s">
        <v>26</v>
      </c>
    </row>
    <row r="32" spans="1:4">
      <c r="C32" s="2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A1E5-C4EB-4E57-8961-E9144BCB0CA1}">
  <dimension ref="A1:D31"/>
  <sheetViews>
    <sheetView workbookViewId="0">
      <selection activeCell="A28" sqref="A28:D28"/>
    </sheetView>
  </sheetViews>
  <sheetFormatPr defaultRowHeight="18"/>
  <cols>
    <col min="1" max="1" width="39.25" bestFit="1" customWidth="1"/>
    <col min="2" max="2" width="14.25" bestFit="1" customWidth="1"/>
    <col min="3" max="3" width="14.1640625" customWidth="1"/>
    <col min="4" max="4" width="20.33203125" bestFit="1" customWidth="1"/>
    <col min="5" max="5" width="9.4140625" bestFit="1" customWidth="1"/>
  </cols>
  <sheetData>
    <row r="1" spans="1:4">
      <c r="A1" s="1"/>
      <c r="C1" s="4" t="s">
        <v>0</v>
      </c>
    </row>
    <row r="2" spans="1:4">
      <c r="C2" s="10" t="s">
        <v>1</v>
      </c>
    </row>
    <row r="3" spans="1:4">
      <c r="C3" s="12" t="s">
        <v>2</v>
      </c>
    </row>
    <row r="4" spans="1:4">
      <c r="A4" s="1" t="s">
        <v>2</v>
      </c>
    </row>
    <row r="5" spans="1:4">
      <c r="A5" t="s">
        <v>3</v>
      </c>
      <c r="B5" s="12" t="s">
        <v>4</v>
      </c>
      <c r="C5">
        <v>6.6260700399999999E-34</v>
      </c>
      <c r="D5" t="s">
        <v>5</v>
      </c>
    </row>
    <row r="6" spans="1:4">
      <c r="A6" t="s">
        <v>6</v>
      </c>
      <c r="B6" s="12" t="s">
        <v>7</v>
      </c>
      <c r="C6" s="2">
        <v>1.3806485199999999E-23</v>
      </c>
      <c r="D6" t="s">
        <v>8</v>
      </c>
    </row>
    <row r="7" spans="1:4">
      <c r="A7" t="s">
        <v>9</v>
      </c>
      <c r="B7" s="12" t="s">
        <v>10</v>
      </c>
      <c r="C7">
        <v>8.3144597999999998</v>
      </c>
      <c r="D7" t="s">
        <v>11</v>
      </c>
    </row>
    <row r="8" spans="1:4" ht="18.5">
      <c r="A8" t="s">
        <v>12</v>
      </c>
      <c r="B8" s="12" t="s">
        <v>13</v>
      </c>
      <c r="C8">
        <v>3.1415926535900001</v>
      </c>
      <c r="D8" s="3"/>
    </row>
    <row r="9" spans="1:4">
      <c r="A9" t="s">
        <v>14</v>
      </c>
      <c r="B9" s="12" t="s">
        <v>15</v>
      </c>
      <c r="C9" s="2">
        <v>6.0221408599999999E+23</v>
      </c>
      <c r="D9" t="s">
        <v>16</v>
      </c>
    </row>
    <row r="10" spans="1:4">
      <c r="B10" s="12"/>
    </row>
    <row r="11" spans="1:4">
      <c r="A11" s="5" t="s">
        <v>20</v>
      </c>
      <c r="B11" s="4" t="s">
        <v>21</v>
      </c>
      <c r="C11" s="5">
        <v>298.14999999999998</v>
      </c>
      <c r="D11" s="4" t="s">
        <v>22</v>
      </c>
    </row>
    <row r="12" spans="1:4">
      <c r="A12" s="5" t="s">
        <v>17</v>
      </c>
      <c r="B12" s="4" t="s">
        <v>18</v>
      </c>
      <c r="C12" s="5">
        <v>32.026215000000001</v>
      </c>
      <c r="D12" s="4" t="s">
        <v>19</v>
      </c>
    </row>
    <row r="13" spans="1:4">
      <c r="A13" s="5" t="s">
        <v>35</v>
      </c>
      <c r="B13" s="13" t="s">
        <v>36</v>
      </c>
      <c r="C13" s="5">
        <v>0.79090000000000005</v>
      </c>
      <c r="D13" s="4" t="s">
        <v>42</v>
      </c>
    </row>
    <row r="14" spans="1:4">
      <c r="A14" s="5" t="s">
        <v>24</v>
      </c>
      <c r="B14" s="4" t="s">
        <v>41</v>
      </c>
      <c r="C14" s="5">
        <v>52.377000000000002</v>
      </c>
      <c r="D14" s="4" t="s">
        <v>23</v>
      </c>
    </row>
    <row r="15" spans="1:4">
      <c r="B15" s="12"/>
    </row>
    <row r="16" spans="1:4">
      <c r="A16" s="6" t="s">
        <v>44</v>
      </c>
      <c r="B16" s="11" t="s">
        <v>43</v>
      </c>
      <c r="C16" s="7">
        <f>C12/C13*0.000001*1000</f>
        <v>4.0493380958401819E-2</v>
      </c>
      <c r="D16" s="11" t="s">
        <v>46</v>
      </c>
    </row>
    <row r="17" spans="1:4">
      <c r="B17" s="12"/>
      <c r="D17" s="12"/>
    </row>
    <row r="18" spans="1:4">
      <c r="A18" s="6" t="s">
        <v>45</v>
      </c>
      <c r="B18" s="11" t="s">
        <v>39</v>
      </c>
      <c r="C18" s="7">
        <f>C16/C9</f>
        <v>6.7240839926819351E-26</v>
      </c>
      <c r="D18" s="11" t="s">
        <v>47</v>
      </c>
    </row>
    <row r="19" spans="1:4">
      <c r="B19" s="12"/>
      <c r="D19" s="12"/>
    </row>
    <row r="20" spans="1:4">
      <c r="A20" s="6" t="s">
        <v>48</v>
      </c>
      <c r="B20" s="11" t="s">
        <v>40</v>
      </c>
      <c r="C20" s="7">
        <f>((C18)^(1/3)-((C14*10^-30)*(10^3))^(1/3))^3*C9/1000</f>
        <v>2.0653647656276387E-8</v>
      </c>
      <c r="D20" s="11" t="s">
        <v>46</v>
      </c>
    </row>
    <row r="21" spans="1:4">
      <c r="B21" s="12"/>
      <c r="D21" s="12"/>
    </row>
    <row r="22" spans="1:4">
      <c r="A22" s="6" t="s">
        <v>31</v>
      </c>
      <c r="B22" s="11" t="s">
        <v>32</v>
      </c>
      <c r="C22" s="7">
        <f>C20*(2*C8*C12/C9/1000*C6*C11/C5/C5)^(3/2)</f>
        <v>3.6216583250826556E+24</v>
      </c>
      <c r="D22" s="11" t="s">
        <v>29</v>
      </c>
    </row>
    <row r="23" spans="1:4">
      <c r="B23" s="12"/>
      <c r="C23" s="2"/>
      <c r="D23" s="12"/>
    </row>
    <row r="24" spans="1:4">
      <c r="A24" s="6" t="s">
        <v>27</v>
      </c>
      <c r="B24" s="11" t="s">
        <v>33</v>
      </c>
      <c r="C24" s="9">
        <f>3/2*C7*C11/1000</f>
        <v>3.7184342840549993</v>
      </c>
      <c r="D24" s="11" t="s">
        <v>28</v>
      </c>
    </row>
    <row r="25" spans="1:4">
      <c r="B25" s="12"/>
      <c r="D25" s="12"/>
    </row>
    <row r="26" spans="1:4">
      <c r="A26" s="6" t="s">
        <v>25</v>
      </c>
      <c r="B26" s="11" t="s">
        <v>34</v>
      </c>
      <c r="C26" s="8">
        <f>C7*(LN(C20/C9*(2*C8*C12/C9/1000*C6*C11/C5/C5)^(3/2))+5/2)</f>
        <v>35.702908096517092</v>
      </c>
      <c r="D26" s="11" t="s">
        <v>26</v>
      </c>
    </row>
    <row r="28" spans="1:4">
      <c r="A28" s="6" t="s">
        <v>62</v>
      </c>
      <c r="B28" s="19" t="s">
        <v>63</v>
      </c>
      <c r="C28" s="7">
        <f>(C12/C13*0.000001/C9)^(2/3)*(C14*1E-30)^(1/3)*C9</f>
        <v>3.7258028390856602E-5</v>
      </c>
      <c r="D28" s="11" t="s">
        <v>46</v>
      </c>
    </row>
    <row r="31" spans="1:4">
      <c r="C31" s="2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B348-3D96-4720-85C7-8F9F187DB838}">
  <dimension ref="A1:D32"/>
  <sheetViews>
    <sheetView workbookViewId="0">
      <selection activeCell="C15" sqref="C15"/>
    </sheetView>
  </sheetViews>
  <sheetFormatPr defaultRowHeight="18"/>
  <cols>
    <col min="1" max="1" width="34.08203125" bestFit="1" customWidth="1"/>
    <col min="2" max="2" width="14.25" bestFit="1" customWidth="1"/>
    <col min="3" max="3" width="14.1640625" customWidth="1"/>
    <col min="4" max="4" width="20.33203125" style="12" bestFit="1" customWidth="1"/>
  </cols>
  <sheetData>
    <row r="1" spans="1:4">
      <c r="A1" s="1"/>
      <c r="C1" s="4" t="s">
        <v>0</v>
      </c>
    </row>
    <row r="2" spans="1:4">
      <c r="C2" s="10" t="s">
        <v>1</v>
      </c>
    </row>
    <row r="3" spans="1:4">
      <c r="C3" s="12" t="s">
        <v>2</v>
      </c>
    </row>
    <row r="4" spans="1:4">
      <c r="A4" s="1" t="s">
        <v>2</v>
      </c>
    </row>
    <row r="5" spans="1:4">
      <c r="A5" t="s">
        <v>3</v>
      </c>
      <c r="B5" s="12" t="s">
        <v>4</v>
      </c>
      <c r="C5">
        <v>6.6260700399999999E-34</v>
      </c>
      <c r="D5" s="12" t="s">
        <v>5</v>
      </c>
    </row>
    <row r="6" spans="1:4">
      <c r="A6" t="s">
        <v>6</v>
      </c>
      <c r="B6" s="12" t="s">
        <v>7</v>
      </c>
      <c r="C6" s="2">
        <v>1.3806485199999999E-23</v>
      </c>
      <c r="D6" s="12" t="s">
        <v>8</v>
      </c>
    </row>
    <row r="7" spans="1:4">
      <c r="A7" t="s">
        <v>9</v>
      </c>
      <c r="B7" s="12" t="s">
        <v>10</v>
      </c>
      <c r="C7">
        <v>8.3144597999999998</v>
      </c>
      <c r="D7" s="12" t="s">
        <v>11</v>
      </c>
    </row>
    <row r="8" spans="1:4" ht="18.5">
      <c r="A8" t="s">
        <v>60</v>
      </c>
      <c r="B8" s="12" t="s">
        <v>13</v>
      </c>
      <c r="C8">
        <v>3.1415926535900001</v>
      </c>
      <c r="D8" s="17"/>
    </row>
    <row r="9" spans="1:4">
      <c r="A9" t="s">
        <v>14</v>
      </c>
      <c r="B9" s="12" t="s">
        <v>15</v>
      </c>
      <c r="C9" s="2">
        <v>6.0221408599999999E+23</v>
      </c>
      <c r="D9" s="12" t="s">
        <v>16</v>
      </c>
    </row>
    <row r="10" spans="1:4">
      <c r="B10" s="12"/>
    </row>
    <row r="11" spans="1:4">
      <c r="A11" s="5" t="s">
        <v>20</v>
      </c>
      <c r="B11" s="4" t="s">
        <v>21</v>
      </c>
      <c r="C11" s="5">
        <v>298.14999999999998</v>
      </c>
      <c r="D11" s="4" t="s">
        <v>22</v>
      </c>
    </row>
    <row r="12" spans="1:4">
      <c r="A12" s="5" t="s">
        <v>54</v>
      </c>
      <c r="B12" s="4" t="s">
        <v>55</v>
      </c>
      <c r="C12" s="5">
        <v>88.052429000000004</v>
      </c>
      <c r="D12" s="4" t="s">
        <v>19</v>
      </c>
    </row>
    <row r="13" spans="1:4">
      <c r="A13" s="5" t="s">
        <v>49</v>
      </c>
      <c r="B13" s="4" t="s">
        <v>61</v>
      </c>
      <c r="C13" s="5">
        <v>84.093900000000005</v>
      </c>
      <c r="D13" s="4" t="s">
        <v>19</v>
      </c>
    </row>
    <row r="14" spans="1:4">
      <c r="A14" s="5" t="s">
        <v>50</v>
      </c>
      <c r="B14" s="13" t="s">
        <v>59</v>
      </c>
      <c r="C14" s="5">
        <v>0.77859999999999996</v>
      </c>
      <c r="D14" s="4" t="s">
        <v>37</v>
      </c>
    </row>
    <row r="15" spans="1:4">
      <c r="A15" s="5" t="s">
        <v>24</v>
      </c>
      <c r="B15" s="4" t="s">
        <v>58</v>
      </c>
      <c r="C15" s="5">
        <v>113.85299999999999</v>
      </c>
      <c r="D15" s="4" t="s">
        <v>23</v>
      </c>
    </row>
    <row r="16" spans="1:4">
      <c r="A16" s="5" t="s">
        <v>51</v>
      </c>
      <c r="B16" s="4" t="s">
        <v>57</v>
      </c>
      <c r="C16" s="5">
        <v>134.976</v>
      </c>
      <c r="D16" s="4" t="s">
        <v>23</v>
      </c>
    </row>
    <row r="17" spans="1:4">
      <c r="B17" s="12"/>
      <c r="C17" s="2"/>
    </row>
    <row r="18" spans="1:4">
      <c r="A18" s="14" t="s">
        <v>52</v>
      </c>
      <c r="B18" s="18" t="s">
        <v>53</v>
      </c>
      <c r="C18" s="15">
        <f>C9*(1/1000/(C14*1000/C13)/C9*1E+30)^(2/3)*C16^(1/3)*1E-30</f>
        <v>9.8243211526657695E-5</v>
      </c>
      <c r="D18" s="18" t="s">
        <v>23</v>
      </c>
    </row>
    <row r="19" spans="1:4">
      <c r="B19" s="12"/>
      <c r="C19" s="2"/>
    </row>
    <row r="20" spans="1:4">
      <c r="A20" s="14" t="s">
        <v>38</v>
      </c>
      <c r="B20" s="18" t="s">
        <v>56</v>
      </c>
      <c r="C20" s="16">
        <f>C14*1000/C13-C15/C16</f>
        <v>8.4151922055793253</v>
      </c>
      <c r="D20" s="18" t="s">
        <v>30</v>
      </c>
    </row>
    <row r="21" spans="1:4">
      <c r="B21" s="12"/>
      <c r="C21" s="2"/>
    </row>
    <row r="22" spans="1:4">
      <c r="A22" s="6" t="s">
        <v>48</v>
      </c>
      <c r="B22" s="11" t="s">
        <v>40</v>
      </c>
      <c r="C22" s="15">
        <f>C9*(((1/1000-C18*C20)/C9)^(1/3)-(C15*1E-30)^(1/3))^3</f>
        <v>3.2548638230613435E-6</v>
      </c>
      <c r="D22" s="18" t="s">
        <v>46</v>
      </c>
    </row>
    <row r="23" spans="1:4">
      <c r="B23" s="12"/>
    </row>
    <row r="24" spans="1:4">
      <c r="A24" s="6" t="s">
        <v>31</v>
      </c>
      <c r="B24" s="11" t="s">
        <v>32</v>
      </c>
      <c r="C24" s="7">
        <f>C22*(2*C8*C12/C9/1000*C6*C11/C5/C5)^(3/2)</f>
        <v>2.6019390800286057E+27</v>
      </c>
      <c r="D24" s="11" t="s">
        <v>29</v>
      </c>
    </row>
    <row r="25" spans="1:4">
      <c r="B25" s="12"/>
      <c r="C25" s="2"/>
    </row>
    <row r="26" spans="1:4">
      <c r="A26" s="6" t="s">
        <v>27</v>
      </c>
      <c r="B26" s="11" t="s">
        <v>33</v>
      </c>
      <c r="C26" s="9">
        <f>3/2*C7*C11/1000</f>
        <v>3.7184342840549993</v>
      </c>
      <c r="D26" s="11" t="s">
        <v>28</v>
      </c>
    </row>
    <row r="27" spans="1:4">
      <c r="B27" s="12"/>
    </row>
    <row r="28" spans="1:4">
      <c r="A28" s="6" t="s">
        <v>25</v>
      </c>
      <c r="B28" s="11" t="s">
        <v>34</v>
      </c>
      <c r="C28" s="8">
        <f>C7*(LN(C22/C9*(2*C8*C12/C9/1000*C6*C11/C5/C5)^(3/2))+5/2)</f>
        <v>90.387777222475776</v>
      </c>
      <c r="D28" s="11" t="s">
        <v>26</v>
      </c>
    </row>
    <row r="32" spans="1:4">
      <c r="C32" s="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pure liquid</vt:lpstr>
      <vt:lpstr>solute in solvent</vt:lpstr>
      <vt:lpstr>example1 methanol</vt:lpstr>
      <vt:lpstr>example2 dioxane in cyclohexane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yuichiro izato</dc:creator>
  <cp:lastModifiedBy>izato-yuichiro-tk@ynu.ac.jp</cp:lastModifiedBy>
  <dcterms:created xsi:type="dcterms:W3CDTF">2015-06-05T18:19:34Z</dcterms:created>
  <dcterms:modified xsi:type="dcterms:W3CDTF">2025-10-27T08:49:50Z</dcterms:modified>
</cp:coreProperties>
</file>