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209"/>
  <workbookPr defaultThemeVersion="166925"/>
  <mc:AlternateContent xmlns:mc="http://schemas.openxmlformats.org/markup-compatibility/2006">
    <mc:Choice Requires="x15">
      <x15ac:absPath xmlns:x15ac="http://schemas.microsoft.com/office/spreadsheetml/2010/11/ac" url="/Users/pbradley/Documents/1-EHMA INFRASTRUCTURE/1-EMA INFRASTRUCTURE IST/EMA INFRASTRUCTURE (FY18-PRESENT)/0-PUBLICATIONS/2024 TW2021 FRENCH ISLAND MS/JOURNAL REV/JOURNAL REV/EM-ART-01-2025-000005-R1/"/>
    </mc:Choice>
  </mc:AlternateContent>
  <xr:revisionPtr revIDLastSave="0" documentId="8_{05EE9B4A-9B0B-9542-9D2E-DFAB063777B2}" xr6:coauthVersionLast="47" xr6:coauthVersionMax="47" xr10:uidLastSave="{00000000-0000-0000-0000-000000000000}"/>
  <bookViews>
    <workbookView xWindow="124160" yWindow="-2900" windowWidth="48440" windowHeight="24620" xr2:uid="{1374CB2B-4595-410C-8C07-2CB506EBD39E}"/>
  </bookViews>
  <sheets>
    <sheet name="COVER PAGE" sheetId="9" r:id="rId1"/>
    <sheet name="FIGURE S1. SITE MAP" sheetId="27" r:id="rId2"/>
    <sheet name="FIGURE S2. SELECT ORGANIC CLASS" sheetId="15" r:id="rId3"/>
    <sheet name="FIGURE S3. SELECT PFAS" sheetId="16" r:id="rId4"/>
    <sheet name="FIGURE S4. TQ BY COMPOUND" sheetId="18" r:id="rId5"/>
    <sheet name="FIGURE S5. TQ PFAS &amp; TQ OTHER" sheetId="28" r:id="rId6"/>
    <sheet name="FIGURE S6. EAR BY COMPOUND" sheetId="17" r:id="rId7"/>
    <sheet name="FIGURE S7. TQ-EAR 3-DAY VARY" sheetId="25" r:id="rId8"/>
    <sheet name="FIGURE S8. TQ DAY-YEAR VARY" sheetId="26" r:id="rId9"/>
    <sheet name="TABLE S1. SITE INFO" sheetId="8" r:id="rId10"/>
    <sheet name="TABLE S2. METHODS INFO" sheetId="11" r:id="rId11"/>
    <sheet name="TABLE S3. DETECTED INORGANICS" sheetId="2" r:id="rId12"/>
    <sheet name="TABLE S4a. DETECTED ORGANICS" sheetId="1" r:id="rId13"/>
    <sheet name="TABLE S4b. SURROGATE SUMMARY" sheetId="13" r:id="rId14"/>
    <sheet name="TABLE S5. MICROBIOLOGICAL" sheetId="12" r:id="rId15"/>
    <sheet name="TABLE S6. FIELD BLANKS" sheetId="4" r:id="rId16"/>
    <sheet name="TABLE S7a. BENCHMARKS" sheetId="22" r:id="rId17"/>
    <sheet name="TABLE S7b. TQ" sheetId="23" r:id="rId18"/>
    <sheet name="TABLE S8a. TOXCAST EXCLUSIONS" sheetId="19" r:id="rId19"/>
    <sheet name="TABLE S8b. EAR CHEM" sheetId="20" r:id="rId20"/>
    <sheet name="TABLE S8c. EAR ENDPOINT" sheetId="21" r:id="rId21"/>
    <sheet name="TABLE S9a. QUARTERLY PFAS METH" sheetId="29" r:id="rId22"/>
    <sheet name="TABLE S9b. QUARTERLY PFAS" sheetId="30" r:id="rId23"/>
  </sheets>
  <definedNames>
    <definedName name="_xlnm._FilterDatabase" localSheetId="10" hidden="1">'TABLE S2. METHODS INFO'!$A$1:$I$569</definedName>
    <definedName name="_xlnm._FilterDatabase" localSheetId="11" hidden="1">'TABLE S3. DETECTED INORGANICS'!$A$1:$AK$59</definedName>
    <definedName name="MCL">'TABLE S4a. DETECTED ORGANICS'!$A$40:$CC$40</definedName>
    <definedName name="SARA">'TABLE S4a. DETECTED ORGANICS'!$F$2:$CC$2</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Q29" i="1" l="1"/>
  <c r="CP29" i="1"/>
  <c r="CQ28" i="1"/>
  <c r="CP28" i="1"/>
  <c r="CQ27" i="1"/>
  <c r="CP27" i="1"/>
  <c r="CQ26" i="1"/>
  <c r="CP26" i="1"/>
  <c r="CQ25" i="1"/>
  <c r="CP25" i="1"/>
  <c r="CQ24" i="1"/>
  <c r="CP24" i="1"/>
  <c r="CQ23" i="1"/>
  <c r="CP23" i="1"/>
  <c r="CQ22" i="1"/>
  <c r="CP22" i="1"/>
  <c r="CQ21" i="1"/>
  <c r="CP21" i="1"/>
  <c r="CQ20" i="1"/>
  <c r="CP20" i="1"/>
  <c r="CQ19" i="1"/>
  <c r="CP19" i="1"/>
  <c r="CQ18" i="1"/>
  <c r="CP18" i="1"/>
  <c r="CQ17" i="1"/>
  <c r="CP17" i="1"/>
  <c r="CQ16" i="1"/>
  <c r="CP16" i="1"/>
  <c r="CQ15" i="1"/>
  <c r="CP15" i="1"/>
  <c r="CQ14" i="1"/>
  <c r="CP14" i="1"/>
  <c r="CQ13" i="1"/>
  <c r="CP13" i="1"/>
  <c r="CQ12" i="1"/>
  <c r="CP12" i="1"/>
  <c r="CQ11" i="1"/>
  <c r="CP11" i="1"/>
  <c r="CQ10" i="1"/>
  <c r="CP10" i="1"/>
  <c r="CQ9" i="1"/>
  <c r="CP9" i="1"/>
  <c r="CQ8" i="1"/>
  <c r="CP8" i="1"/>
  <c r="CQ7" i="1"/>
  <c r="CP7" i="1"/>
  <c r="CQ6" i="1"/>
  <c r="CP6" i="1"/>
  <c r="CQ5" i="1"/>
  <c r="CP5" i="1"/>
  <c r="CQ4" i="1"/>
  <c r="CP4" i="1"/>
  <c r="CQ3" i="1"/>
  <c r="CP3" i="1"/>
  <c r="CQ2" i="1"/>
  <c r="CP2" i="1"/>
  <c r="CQ30" i="1"/>
  <c r="CP30" i="1"/>
  <c r="T16" i="30"/>
  <c r="T3" i="30"/>
  <c r="T49" i="30"/>
  <c r="T48" i="30"/>
  <c r="T47" i="30"/>
  <c r="T46" i="30"/>
  <c r="T45" i="30"/>
  <c r="T44" i="30"/>
  <c r="T43" i="30"/>
  <c r="T42" i="30"/>
  <c r="T41" i="30"/>
  <c r="T40" i="30"/>
  <c r="T39" i="30"/>
  <c r="T38" i="30"/>
  <c r="T37" i="30"/>
  <c r="T36" i="30"/>
  <c r="T35" i="30"/>
  <c r="T34" i="30"/>
  <c r="T33" i="30"/>
  <c r="T32" i="30"/>
  <c r="T31" i="30"/>
  <c r="T30" i="30"/>
  <c r="T29" i="30"/>
  <c r="T28" i="30"/>
  <c r="T27" i="30"/>
  <c r="T26" i="30"/>
  <c r="T25" i="30"/>
  <c r="T24" i="30"/>
  <c r="T23" i="30"/>
  <c r="T22" i="30"/>
  <c r="T21" i="30"/>
  <c r="T20" i="30"/>
  <c r="T19" i="30"/>
  <c r="T18" i="30"/>
  <c r="T17" i="30"/>
  <c r="T15" i="30"/>
  <c r="T14" i="30"/>
  <c r="T13" i="30"/>
  <c r="T12" i="30"/>
  <c r="T11" i="30"/>
  <c r="T10" i="30"/>
  <c r="T9" i="30"/>
  <c r="T8" i="30"/>
  <c r="T7" i="30"/>
  <c r="T6" i="30"/>
  <c r="T5" i="30"/>
  <c r="T4" i="30"/>
  <c r="T2" i="30"/>
  <c r="S49" i="30"/>
  <c r="S48" i="30"/>
  <c r="S47" i="30"/>
  <c r="S46" i="30"/>
  <c r="S45" i="30"/>
  <c r="S44" i="30"/>
  <c r="S43" i="30"/>
  <c r="S42" i="30"/>
  <c r="S41" i="30"/>
  <c r="S40" i="30"/>
  <c r="S39" i="30"/>
  <c r="S38" i="30"/>
  <c r="S37" i="30"/>
  <c r="S36" i="30"/>
  <c r="S35" i="30"/>
  <c r="S34" i="30"/>
  <c r="S33" i="30"/>
  <c r="S32" i="30"/>
  <c r="S31" i="30"/>
  <c r="S30" i="30"/>
  <c r="S29" i="30"/>
  <c r="S28" i="30"/>
  <c r="S27" i="30"/>
  <c r="S26" i="30"/>
  <c r="S25" i="30"/>
  <c r="S24" i="30"/>
  <c r="S23" i="30"/>
  <c r="S22" i="30"/>
  <c r="S21" i="30"/>
  <c r="S20" i="30"/>
  <c r="S19" i="30"/>
  <c r="S18" i="30"/>
  <c r="S17" i="30"/>
  <c r="S16" i="30"/>
  <c r="S15" i="30"/>
  <c r="S14" i="30"/>
  <c r="S13" i="30"/>
  <c r="S12" i="30"/>
  <c r="S11" i="30"/>
  <c r="S10" i="30"/>
  <c r="S9" i="30"/>
  <c r="S8" i="30"/>
  <c r="S7" i="30"/>
  <c r="S6" i="30"/>
  <c r="S5" i="30"/>
  <c r="S4" i="30"/>
  <c r="S3" i="30"/>
  <c r="S2" i="30"/>
  <c r="R49" i="30"/>
  <c r="R48" i="30"/>
  <c r="R47" i="30"/>
  <c r="R46" i="30"/>
  <c r="R45" i="30"/>
  <c r="R44" i="30"/>
  <c r="R43" i="30"/>
  <c r="R42" i="30"/>
  <c r="R41" i="30"/>
  <c r="R40" i="30"/>
  <c r="R39" i="30"/>
  <c r="R38" i="30"/>
  <c r="R37" i="30"/>
  <c r="R36" i="30"/>
  <c r="R35" i="30"/>
  <c r="R34" i="30"/>
  <c r="R33" i="30"/>
  <c r="R32" i="30"/>
  <c r="R31" i="30"/>
  <c r="R30" i="30"/>
  <c r="R29" i="30"/>
  <c r="R28" i="30"/>
  <c r="R27" i="30"/>
  <c r="R26" i="30"/>
  <c r="R25" i="30"/>
  <c r="R24" i="30"/>
  <c r="R23" i="30"/>
  <c r="R22" i="30"/>
  <c r="R21" i="30"/>
  <c r="R20" i="30"/>
  <c r="R19" i="30"/>
  <c r="R18" i="30"/>
  <c r="R17" i="30"/>
  <c r="R16" i="30"/>
  <c r="R15" i="30"/>
  <c r="R14" i="30"/>
  <c r="R13" i="30"/>
  <c r="R12" i="30"/>
  <c r="R11" i="30"/>
  <c r="R10" i="30"/>
  <c r="R9" i="30"/>
  <c r="R8" i="30"/>
  <c r="R7" i="30"/>
  <c r="R6" i="30"/>
  <c r="R5" i="30"/>
  <c r="R4" i="30"/>
  <c r="R3" i="30"/>
  <c r="R2" i="30"/>
  <c r="K64" i="30"/>
  <c r="L64" i="30"/>
  <c r="Q63" i="30"/>
  <c r="P63" i="30"/>
  <c r="O63" i="30"/>
  <c r="N63" i="30"/>
  <c r="M63" i="30"/>
  <c r="J63" i="30"/>
  <c r="I63" i="30"/>
  <c r="E63" i="30"/>
  <c r="F63" i="30"/>
  <c r="H63" i="30"/>
  <c r="D63" i="30"/>
  <c r="G63" i="30"/>
  <c r="C63" i="30"/>
  <c r="Q62" i="30"/>
  <c r="Q64" i="30" s="1"/>
  <c r="P62" i="30"/>
  <c r="P64" i="30" s="1"/>
  <c r="O62" i="30"/>
  <c r="O64" i="30" s="1"/>
  <c r="N62" i="30"/>
  <c r="N64" i="30" s="1"/>
  <c r="M62" i="30"/>
  <c r="M64" i="30" s="1"/>
  <c r="J62" i="30"/>
  <c r="J64" i="30" s="1"/>
  <c r="I62" i="30"/>
  <c r="I64" i="30" s="1"/>
  <c r="E62" i="30"/>
  <c r="E64" i="30" s="1"/>
  <c r="F62" i="30"/>
  <c r="F64" i="30" s="1"/>
  <c r="H62" i="30"/>
  <c r="H64" i="30" s="1"/>
  <c r="D62" i="30"/>
  <c r="D64" i="30" s="1"/>
  <c r="G62" i="30"/>
  <c r="G64" i="30" s="1"/>
  <c r="C62" i="30"/>
  <c r="C64" i="30" s="1"/>
  <c r="N53" i="30"/>
  <c r="M53" i="30"/>
  <c r="J53" i="30"/>
  <c r="K53" i="30"/>
  <c r="L53" i="30"/>
  <c r="I53" i="30"/>
  <c r="E53" i="30"/>
  <c r="F53" i="30"/>
  <c r="H53" i="30"/>
  <c r="D53" i="30"/>
  <c r="G53" i="30"/>
  <c r="C53" i="30"/>
  <c r="Q51" i="30"/>
  <c r="Q52" i="30" s="1"/>
  <c r="P51" i="30"/>
  <c r="P52" i="30" s="1"/>
  <c r="O51" i="30"/>
  <c r="O52" i="30" s="1"/>
  <c r="N51" i="30"/>
  <c r="N52" i="30" s="1"/>
  <c r="M51" i="30"/>
  <c r="M52" i="30" s="1"/>
  <c r="J51" i="30"/>
  <c r="J52" i="30" s="1"/>
  <c r="K51" i="30"/>
  <c r="K52" i="30" s="1"/>
  <c r="L51" i="30"/>
  <c r="L52" i="30" s="1"/>
  <c r="I51" i="30"/>
  <c r="I52" i="30" s="1"/>
  <c r="E51" i="30"/>
  <c r="E52" i="30" s="1"/>
  <c r="F51" i="30"/>
  <c r="F52" i="30" s="1"/>
  <c r="H51" i="30"/>
  <c r="H52" i="30" s="1"/>
  <c r="D51" i="30"/>
  <c r="D52" i="30" s="1"/>
  <c r="G51" i="30"/>
  <c r="G52" i="30" s="1"/>
  <c r="C51" i="30"/>
  <c r="C52" i="30" s="1"/>
  <c r="BC30" i="23" l="1"/>
  <c r="BC29" i="23"/>
  <c r="BC28" i="23"/>
  <c r="BC27" i="23"/>
  <c r="BC26" i="23"/>
  <c r="BC25" i="23"/>
  <c r="BC24" i="23"/>
  <c r="BC23" i="23"/>
  <c r="BC22" i="23"/>
  <c r="BC21" i="23"/>
  <c r="BC20" i="23"/>
  <c r="BC19" i="23"/>
  <c r="BC18" i="23"/>
  <c r="BC17" i="23"/>
  <c r="BC16" i="23"/>
  <c r="BC15" i="23"/>
  <c r="BC14" i="23"/>
  <c r="BC13" i="23"/>
  <c r="BC12" i="23"/>
  <c r="BC11" i="23"/>
  <c r="BC10" i="23"/>
  <c r="BC9" i="23"/>
  <c r="BC8" i="23"/>
  <c r="BC7" i="23"/>
  <c r="BC6" i="23"/>
  <c r="BC5" i="23"/>
  <c r="BC4" i="23"/>
  <c r="BC3" i="23"/>
  <c r="BC2" i="23"/>
  <c r="I32" i="23"/>
  <c r="V32" i="23"/>
  <c r="CC34" i="1" l="1"/>
  <c r="CB34" i="1"/>
  <c r="CA34" i="1"/>
  <c r="BZ34" i="1"/>
  <c r="BY34" i="1"/>
  <c r="BX34" i="1"/>
  <c r="BW34" i="1"/>
  <c r="BV34" i="1"/>
  <c r="BU34" i="1"/>
  <c r="BT34" i="1"/>
  <c r="BS34" i="1"/>
  <c r="BR34" i="1"/>
  <c r="BQ34" i="1"/>
  <c r="BP34" i="1"/>
  <c r="BO34" i="1"/>
  <c r="BN34" i="1"/>
  <c r="BM34" i="1"/>
  <c r="BL34" i="1"/>
  <c r="BK34" i="1"/>
  <c r="BJ34" i="1"/>
  <c r="BI34" i="1"/>
  <c r="BH34" i="1"/>
  <c r="BG34" i="1"/>
  <c r="BF34" i="1"/>
  <c r="BE34" i="1"/>
  <c r="BD34" i="1"/>
  <c r="BC34" i="1"/>
  <c r="BB34" i="1"/>
  <c r="BA34" i="1"/>
  <c r="AZ34" i="1"/>
  <c r="AY34" i="1"/>
  <c r="AX34" i="1"/>
  <c r="AW34" i="1"/>
  <c r="AV34" i="1"/>
  <c r="AU34" i="1"/>
  <c r="AT34" i="1"/>
  <c r="AS34" i="1"/>
  <c r="AR34" i="1"/>
  <c r="AQ34" i="1"/>
  <c r="AP34" i="1"/>
  <c r="AO34" i="1"/>
  <c r="AN34" i="1"/>
  <c r="AM34" i="1"/>
  <c r="AL34" i="1"/>
  <c r="AK34" i="1"/>
  <c r="AJ34" i="1"/>
  <c r="AI34" i="1"/>
  <c r="AH34" i="1"/>
  <c r="AG34" i="1"/>
  <c r="AF34" i="1"/>
  <c r="AE34" i="1"/>
  <c r="AD34" i="1"/>
  <c r="AC34" i="1"/>
  <c r="AB34" i="1"/>
  <c r="AA34" i="1"/>
  <c r="Z34" i="1"/>
  <c r="Y34" i="1"/>
  <c r="X34" i="1"/>
  <c r="W34" i="1"/>
  <c r="V34" i="1"/>
  <c r="U34" i="1"/>
  <c r="T34" i="1"/>
  <c r="S34" i="1"/>
  <c r="R34" i="1"/>
  <c r="Q34" i="1"/>
  <c r="P34" i="1"/>
  <c r="O34" i="1"/>
  <c r="N34" i="1"/>
  <c r="M34" i="1"/>
  <c r="L34" i="1"/>
  <c r="K34" i="1"/>
  <c r="J34" i="1"/>
  <c r="I34" i="1"/>
  <c r="H34" i="1"/>
  <c r="G34" i="1"/>
  <c r="F34" i="1"/>
  <c r="AV47" i="1"/>
  <c r="AV46" i="1"/>
  <c r="AV45" i="1"/>
  <c r="AV33" i="1"/>
  <c r="AU47" i="1" l="1"/>
  <c r="AU46" i="1"/>
  <c r="AU45" i="1"/>
  <c r="AU32" i="1"/>
  <c r="AU33" i="1" s="1"/>
  <c r="CO30" i="1" l="1"/>
  <c r="CN30" i="1"/>
  <c r="CO29" i="1"/>
  <c r="CN29" i="1"/>
  <c r="CO28" i="1"/>
  <c r="CN28" i="1"/>
  <c r="CO27" i="1"/>
  <c r="CN27" i="1"/>
  <c r="CO26" i="1"/>
  <c r="CN26" i="1"/>
  <c r="CO25" i="1"/>
  <c r="CN25" i="1"/>
  <c r="CO24" i="1"/>
  <c r="CN24" i="1"/>
  <c r="CO23" i="1"/>
  <c r="CN23" i="1"/>
  <c r="CO22" i="1"/>
  <c r="CN22" i="1"/>
  <c r="CO21" i="1"/>
  <c r="CN21" i="1"/>
  <c r="CO20" i="1"/>
  <c r="CN20" i="1"/>
  <c r="CO19" i="1"/>
  <c r="CN19" i="1"/>
  <c r="CO18" i="1"/>
  <c r="CN18" i="1"/>
  <c r="CO17" i="1"/>
  <c r="CN17" i="1"/>
  <c r="CO16" i="1"/>
  <c r="CN16" i="1"/>
  <c r="CO15" i="1"/>
  <c r="CN15" i="1"/>
  <c r="CO14" i="1"/>
  <c r="CN14" i="1"/>
  <c r="CO13" i="1"/>
  <c r="CN13" i="1"/>
  <c r="CO12" i="1"/>
  <c r="CN12" i="1"/>
  <c r="CO11" i="1"/>
  <c r="CN11" i="1"/>
  <c r="CO10" i="1"/>
  <c r="CN10" i="1"/>
  <c r="CO9" i="1"/>
  <c r="CN9" i="1"/>
  <c r="CO8" i="1"/>
  <c r="CN8" i="1"/>
  <c r="CO7" i="1"/>
  <c r="CN7" i="1"/>
  <c r="CO6" i="1"/>
  <c r="CN6" i="1"/>
  <c r="CO5" i="1"/>
  <c r="CN5" i="1"/>
  <c r="CO4" i="1"/>
  <c r="CN4" i="1"/>
  <c r="CO3" i="1"/>
  <c r="CN3" i="1"/>
  <c r="CO2" i="1"/>
  <c r="CN2" i="1"/>
  <c r="CM30" i="1"/>
  <c r="CL30" i="1"/>
  <c r="CM29" i="1"/>
  <c r="CL29" i="1"/>
  <c r="CM28" i="1"/>
  <c r="CL28" i="1"/>
  <c r="CM27" i="1"/>
  <c r="CL27" i="1"/>
  <c r="CM26" i="1"/>
  <c r="CL26" i="1"/>
  <c r="CM25" i="1"/>
  <c r="CL25" i="1"/>
  <c r="CM24" i="1"/>
  <c r="CL24" i="1"/>
  <c r="CM23" i="1"/>
  <c r="CL23" i="1"/>
  <c r="CM22" i="1"/>
  <c r="CL22" i="1"/>
  <c r="CM21" i="1"/>
  <c r="CL21" i="1"/>
  <c r="CM20" i="1"/>
  <c r="CL20" i="1"/>
  <c r="CM19" i="1"/>
  <c r="CL19" i="1"/>
  <c r="CM18" i="1"/>
  <c r="CL18" i="1"/>
  <c r="CM17" i="1"/>
  <c r="CL17" i="1"/>
  <c r="CM16" i="1"/>
  <c r="CL16" i="1"/>
  <c r="CM15" i="1"/>
  <c r="CL15" i="1"/>
  <c r="CM14" i="1"/>
  <c r="CL14" i="1"/>
  <c r="CM13" i="1"/>
  <c r="CL13" i="1"/>
  <c r="CM12" i="1"/>
  <c r="CL12" i="1"/>
  <c r="CM11" i="1"/>
  <c r="CL11" i="1"/>
  <c r="CM10" i="1"/>
  <c r="CL10" i="1"/>
  <c r="CM9" i="1"/>
  <c r="CL9" i="1"/>
  <c r="CM8" i="1"/>
  <c r="CL8" i="1"/>
  <c r="CM7" i="1"/>
  <c r="CL7" i="1"/>
  <c r="CM6" i="1"/>
  <c r="CL6" i="1"/>
  <c r="CM5" i="1"/>
  <c r="CL5" i="1"/>
  <c r="CM4" i="1"/>
  <c r="CL4" i="1"/>
  <c r="CM3" i="1"/>
  <c r="CL3" i="1"/>
  <c r="CL2" i="1"/>
  <c r="CM2" i="1"/>
  <c r="CK30" i="1"/>
  <c r="CJ30" i="1"/>
  <c r="CK29" i="1"/>
  <c r="CJ29" i="1"/>
  <c r="CK28" i="1"/>
  <c r="CJ28" i="1"/>
  <c r="CK27" i="1"/>
  <c r="CJ27" i="1"/>
  <c r="CK26" i="1"/>
  <c r="CJ26" i="1"/>
  <c r="CK25" i="1"/>
  <c r="CJ25" i="1"/>
  <c r="CK24" i="1"/>
  <c r="CJ24" i="1"/>
  <c r="CK23" i="1"/>
  <c r="CJ23" i="1"/>
  <c r="CK22" i="1"/>
  <c r="CJ22" i="1"/>
  <c r="CK21" i="1"/>
  <c r="CJ21" i="1"/>
  <c r="CK20" i="1"/>
  <c r="CJ20" i="1"/>
  <c r="CK19" i="1"/>
  <c r="CJ19" i="1"/>
  <c r="CK18" i="1"/>
  <c r="CJ18" i="1"/>
  <c r="CK17" i="1"/>
  <c r="CJ17" i="1"/>
  <c r="CK16" i="1"/>
  <c r="CJ16" i="1"/>
  <c r="CK15" i="1"/>
  <c r="CJ15" i="1"/>
  <c r="CK14" i="1"/>
  <c r="CJ14" i="1"/>
  <c r="CK13" i="1"/>
  <c r="CJ13" i="1"/>
  <c r="CK12" i="1"/>
  <c r="CJ12" i="1"/>
  <c r="CK11" i="1"/>
  <c r="CJ11" i="1"/>
  <c r="CK10" i="1"/>
  <c r="CJ10" i="1"/>
  <c r="CK9" i="1"/>
  <c r="CJ9" i="1"/>
  <c r="CK8" i="1"/>
  <c r="CJ8" i="1"/>
  <c r="CK7" i="1"/>
  <c r="CJ7" i="1"/>
  <c r="CK6" i="1"/>
  <c r="CJ6" i="1"/>
  <c r="CK5" i="1"/>
  <c r="CJ5" i="1"/>
  <c r="CK4" i="1"/>
  <c r="CJ4" i="1"/>
  <c r="CK3" i="1"/>
  <c r="CJ3" i="1"/>
  <c r="CK2" i="1"/>
  <c r="CJ2" i="1"/>
  <c r="CI30" i="1"/>
  <c r="CH30" i="1"/>
  <c r="CI29" i="1"/>
  <c r="CH29" i="1"/>
  <c r="CI28" i="1"/>
  <c r="CH28" i="1"/>
  <c r="CI27" i="1"/>
  <c r="CH27" i="1"/>
  <c r="CI26" i="1"/>
  <c r="CH26" i="1"/>
  <c r="CI25" i="1"/>
  <c r="CH25" i="1"/>
  <c r="CI24" i="1"/>
  <c r="CH24" i="1"/>
  <c r="CI23" i="1"/>
  <c r="CH23" i="1"/>
  <c r="CI22" i="1"/>
  <c r="CH22" i="1"/>
  <c r="CI21" i="1"/>
  <c r="CH21" i="1"/>
  <c r="CI20" i="1"/>
  <c r="CH20" i="1"/>
  <c r="CI19" i="1"/>
  <c r="CH19" i="1"/>
  <c r="CI18" i="1"/>
  <c r="CH18" i="1"/>
  <c r="CI17" i="1"/>
  <c r="CH17" i="1"/>
  <c r="CI16" i="1"/>
  <c r="CH16" i="1"/>
  <c r="CI15" i="1"/>
  <c r="CH15" i="1"/>
  <c r="CI14" i="1"/>
  <c r="CH14" i="1"/>
  <c r="CI13" i="1"/>
  <c r="CH13" i="1"/>
  <c r="CI12" i="1"/>
  <c r="CH12" i="1"/>
  <c r="CI11" i="1"/>
  <c r="CH11" i="1"/>
  <c r="CI10" i="1"/>
  <c r="CH10" i="1"/>
  <c r="CI9" i="1"/>
  <c r="CH9" i="1"/>
  <c r="CI8" i="1"/>
  <c r="CH8" i="1"/>
  <c r="CI7" i="1"/>
  <c r="CH7" i="1"/>
  <c r="CI6" i="1"/>
  <c r="CH6" i="1"/>
  <c r="CI5" i="1"/>
  <c r="CH5" i="1"/>
  <c r="CI4" i="1"/>
  <c r="CH4" i="1"/>
  <c r="CI3" i="1"/>
  <c r="CH3" i="1"/>
  <c r="CH2" i="1"/>
  <c r="CI2" i="1"/>
  <c r="X7" i="21"/>
  <c r="X6" i="21"/>
  <c r="X30" i="21"/>
  <c r="X29" i="21"/>
  <c r="X28" i="21"/>
  <c r="X27" i="21"/>
  <c r="X26" i="21"/>
  <c r="X25" i="21"/>
  <c r="X24" i="21"/>
  <c r="X23" i="21"/>
  <c r="X22" i="21"/>
  <c r="X21" i="21"/>
  <c r="X20" i="21"/>
  <c r="X19" i="21"/>
  <c r="X18" i="21"/>
  <c r="X17" i="21"/>
  <c r="X16" i="21"/>
  <c r="X15" i="21"/>
  <c r="X14" i="21"/>
  <c r="X13" i="21"/>
  <c r="X12" i="21"/>
  <c r="X11" i="21"/>
  <c r="X10" i="21"/>
  <c r="X9" i="21"/>
  <c r="X8" i="21"/>
  <c r="X5" i="21"/>
  <c r="X4" i="21"/>
  <c r="X3" i="21"/>
  <c r="X2" i="21"/>
  <c r="V33" i="21"/>
  <c r="U33" i="21"/>
  <c r="T33" i="21"/>
  <c r="S33" i="21"/>
  <c r="R33" i="21"/>
  <c r="Q33" i="21"/>
  <c r="P33" i="21"/>
  <c r="O33" i="21"/>
  <c r="N33" i="21"/>
  <c r="M33" i="21"/>
  <c r="L33" i="21"/>
  <c r="K33" i="21"/>
  <c r="J33" i="21"/>
  <c r="I33" i="21"/>
  <c r="H33" i="21"/>
  <c r="G33" i="21"/>
  <c r="F33" i="21"/>
  <c r="E33" i="21"/>
  <c r="D33" i="21"/>
  <c r="C33" i="21"/>
  <c r="B33" i="21"/>
  <c r="AO32" i="23" l="1"/>
  <c r="AW32" i="23"/>
  <c r="AZ32" i="23"/>
  <c r="AM32" i="23"/>
  <c r="AS32" i="23"/>
  <c r="AY32" i="23"/>
  <c r="AX32" i="23"/>
  <c r="AU32" i="23"/>
  <c r="AV32" i="23"/>
  <c r="AT32" i="23"/>
  <c r="AR32" i="23"/>
  <c r="AQ32" i="23"/>
  <c r="AP32" i="23"/>
  <c r="AI32" i="23"/>
  <c r="AN32" i="23"/>
  <c r="AL32" i="23"/>
  <c r="AK32" i="23"/>
  <c r="Z32" i="23"/>
  <c r="AF32" i="23"/>
  <c r="AG32" i="23"/>
  <c r="AD32" i="23"/>
  <c r="AJ32" i="23"/>
  <c r="AE32" i="23"/>
  <c r="AH32" i="23"/>
  <c r="J32" i="23"/>
  <c r="AB32" i="23"/>
  <c r="X32" i="23"/>
  <c r="M32" i="23"/>
  <c r="AC32" i="23"/>
  <c r="K32" i="23"/>
  <c r="G32" i="23"/>
  <c r="AA32" i="23"/>
  <c r="Y32" i="23"/>
  <c r="H32" i="23"/>
  <c r="U32" i="23"/>
  <c r="N32" i="23"/>
  <c r="Q32" i="23"/>
  <c r="S32" i="23"/>
  <c r="P32" i="23"/>
  <c r="W32" i="23"/>
  <c r="O32" i="23"/>
  <c r="T32" i="23"/>
  <c r="F32" i="23"/>
  <c r="R32" i="23"/>
  <c r="L32" i="23"/>
  <c r="E32" i="23"/>
  <c r="D32" i="23"/>
  <c r="B32" i="23"/>
  <c r="C32" i="23"/>
  <c r="BB30" i="23"/>
  <c r="BB29" i="23"/>
  <c r="BB28" i="23"/>
  <c r="BB27" i="23"/>
  <c r="BB26" i="23"/>
  <c r="BB25" i="23"/>
  <c r="BB24" i="23"/>
  <c r="BB23" i="23"/>
  <c r="BB22" i="23"/>
  <c r="BB21" i="23"/>
  <c r="BB20" i="23"/>
  <c r="BB19" i="23"/>
  <c r="BB18" i="23"/>
  <c r="BB17" i="23"/>
  <c r="BB16" i="23"/>
  <c r="BB15" i="23"/>
  <c r="BB14" i="23"/>
  <c r="BB13" i="23"/>
  <c r="BB12" i="23"/>
  <c r="BB11" i="23"/>
  <c r="BB10" i="23"/>
  <c r="BB9" i="23"/>
  <c r="BB8" i="23"/>
  <c r="BB7" i="23"/>
  <c r="BB6" i="23"/>
  <c r="BB5" i="23"/>
  <c r="BB4" i="23"/>
  <c r="BB3" i="23"/>
  <c r="BB2" i="23"/>
  <c r="AM33" i="20" l="1"/>
  <c r="AL33" i="20"/>
  <c r="AK33" i="20"/>
  <c r="AJ33" i="20"/>
  <c r="AI33" i="20"/>
  <c r="AH33" i="20"/>
  <c r="AG33" i="20"/>
  <c r="AF33" i="20"/>
  <c r="AE33" i="20"/>
  <c r="AD33" i="20"/>
  <c r="AC33" i="20"/>
  <c r="AB33" i="20"/>
  <c r="AA33" i="20"/>
  <c r="Z33" i="20"/>
  <c r="Y33" i="20"/>
  <c r="X33" i="20"/>
  <c r="W33" i="20"/>
  <c r="V33" i="20"/>
  <c r="U33" i="20"/>
  <c r="T33" i="20"/>
  <c r="S33" i="20"/>
  <c r="R33" i="20"/>
  <c r="Q33" i="20"/>
  <c r="P33" i="20"/>
  <c r="O33" i="20"/>
  <c r="N33" i="20"/>
  <c r="M33" i="20"/>
  <c r="L33" i="20"/>
  <c r="K33" i="20"/>
  <c r="J33" i="20"/>
  <c r="I33" i="20"/>
  <c r="H33" i="20"/>
  <c r="G33" i="20"/>
  <c r="F33" i="20"/>
  <c r="E33" i="20"/>
  <c r="D33" i="20"/>
  <c r="C33" i="20"/>
  <c r="B33" i="20"/>
  <c r="AO30" i="20"/>
  <c r="AO29" i="20"/>
  <c r="AO28" i="20"/>
  <c r="AO27" i="20"/>
  <c r="AO26" i="20"/>
  <c r="AO24" i="20"/>
  <c r="AO23" i="20"/>
  <c r="AO25" i="20"/>
  <c r="AO22" i="20"/>
  <c r="AO21" i="20"/>
  <c r="AO20" i="20"/>
  <c r="AO19" i="20"/>
  <c r="AO18" i="20"/>
  <c r="AO17" i="20"/>
  <c r="AO16" i="20"/>
  <c r="AO15" i="20"/>
  <c r="AO14" i="20"/>
  <c r="AO13" i="20"/>
  <c r="AO12" i="20"/>
  <c r="AO11" i="20"/>
  <c r="AO10" i="20"/>
  <c r="AO9" i="20"/>
  <c r="AO8" i="20"/>
  <c r="AO5" i="20"/>
  <c r="AO4" i="20"/>
  <c r="AO3" i="20"/>
  <c r="AO2" i="20"/>
  <c r="F32" i="2"/>
  <c r="F33" i="2" s="1"/>
  <c r="G32" i="2"/>
  <c r="G33" i="2" s="1"/>
  <c r="H32" i="2"/>
  <c r="H33" i="2" s="1"/>
  <c r="E32" i="2"/>
  <c r="E33" i="2" s="1"/>
  <c r="CF3" i="1" a="1"/>
  <c r="CF3" i="1" s="1"/>
  <c r="CF4" i="1" a="1"/>
  <c r="CF4" i="1" s="1"/>
  <c r="CF5" i="1" a="1"/>
  <c r="CF5" i="1" s="1"/>
  <c r="CF6" i="1" a="1"/>
  <c r="CF6" i="1" s="1"/>
  <c r="CF7" i="1" a="1"/>
  <c r="CF7" i="1" s="1"/>
  <c r="CF8" i="1" a="1"/>
  <c r="CF8" i="1" s="1"/>
  <c r="CF9" i="1" a="1"/>
  <c r="CF9" i="1" s="1"/>
  <c r="CF10" i="1" a="1"/>
  <c r="CF10" i="1" s="1"/>
  <c r="CF11" i="1" a="1"/>
  <c r="CF11" i="1" s="1"/>
  <c r="CF12" i="1" a="1"/>
  <c r="CF12" i="1" s="1"/>
  <c r="CF13" i="1" a="1"/>
  <c r="CF13" i="1" s="1"/>
  <c r="CF14" i="1" a="1"/>
  <c r="CF14" i="1" s="1"/>
  <c r="CF15" i="1" a="1"/>
  <c r="CF15" i="1" s="1"/>
  <c r="CF16" i="1" a="1"/>
  <c r="CF16" i="1" s="1"/>
  <c r="CF17" i="1" a="1"/>
  <c r="CF17" i="1" s="1"/>
  <c r="CF18" i="1" a="1"/>
  <c r="CF18" i="1" s="1"/>
  <c r="CF19" i="1" a="1"/>
  <c r="CF19" i="1" s="1"/>
  <c r="CF20" i="1" a="1"/>
  <c r="CF20" i="1" s="1"/>
  <c r="CF21" i="1" a="1"/>
  <c r="CF21" i="1" s="1"/>
  <c r="CF22" i="1" a="1"/>
  <c r="CF22" i="1" s="1"/>
  <c r="CF23" i="1" a="1"/>
  <c r="CF23" i="1" s="1"/>
  <c r="CF24" i="1" a="1"/>
  <c r="CF24" i="1" s="1"/>
  <c r="CF25" i="1" a="1"/>
  <c r="CF25" i="1" s="1"/>
  <c r="CF26" i="1" a="1"/>
  <c r="CF26" i="1" s="1"/>
  <c r="CF27" i="1" a="1"/>
  <c r="CF27" i="1" s="1"/>
  <c r="CF28" i="1" a="1"/>
  <c r="CF28" i="1" s="1"/>
  <c r="CF29" i="1" a="1"/>
  <c r="CF29" i="1" s="1"/>
  <c r="CF30" i="1" a="1"/>
  <c r="CF30" i="1" s="1"/>
  <c r="CF2" i="1" a="1"/>
  <c r="CF2" i="1" s="1"/>
  <c r="CE3" i="1" a="1"/>
  <c r="CE3" i="1" s="1"/>
  <c r="CE4" i="1" a="1"/>
  <c r="CE4" i="1" s="1"/>
  <c r="CE5" i="1" a="1"/>
  <c r="CE5" i="1" s="1"/>
  <c r="CE6" i="1" a="1"/>
  <c r="CE6" i="1" s="1"/>
  <c r="CE7" i="1" a="1"/>
  <c r="CE7" i="1" s="1"/>
  <c r="CE8" i="1" a="1"/>
  <c r="CE8" i="1" s="1"/>
  <c r="CE9" i="1" a="1"/>
  <c r="CE9" i="1" s="1"/>
  <c r="CE10" i="1" a="1"/>
  <c r="CE10" i="1" s="1"/>
  <c r="CE11" i="1" a="1"/>
  <c r="CE11" i="1" s="1"/>
  <c r="CE12" i="1" a="1"/>
  <c r="CE12" i="1" s="1"/>
  <c r="CE13" i="1" a="1"/>
  <c r="CE13" i="1" s="1"/>
  <c r="CE14" i="1" a="1"/>
  <c r="CE14" i="1" s="1"/>
  <c r="CE15" i="1" a="1"/>
  <c r="CE15" i="1" s="1"/>
  <c r="CE16" i="1" a="1"/>
  <c r="CE16" i="1" s="1"/>
  <c r="CE17" i="1" a="1"/>
  <c r="CE17" i="1" s="1"/>
  <c r="CE18" i="1" a="1"/>
  <c r="CE18" i="1" s="1"/>
  <c r="CE19" i="1" a="1"/>
  <c r="CE19" i="1" s="1"/>
  <c r="CE20" i="1" a="1"/>
  <c r="CE20" i="1" s="1"/>
  <c r="CE21" i="1" a="1"/>
  <c r="CE21" i="1" s="1"/>
  <c r="CE22" i="1" a="1"/>
  <c r="CE22" i="1" s="1"/>
  <c r="CE23" i="1" a="1"/>
  <c r="CE23" i="1" s="1"/>
  <c r="CE24" i="1" a="1"/>
  <c r="CE24" i="1" s="1"/>
  <c r="CE25" i="1" a="1"/>
  <c r="CE25" i="1" s="1"/>
  <c r="CE26" i="1" a="1"/>
  <c r="CE26" i="1" s="1"/>
  <c r="CE27" i="1" a="1"/>
  <c r="CE27" i="1" s="1"/>
  <c r="CE28" i="1" a="1"/>
  <c r="CE28" i="1" s="1"/>
  <c r="CE29" i="1" a="1"/>
  <c r="CE29" i="1" s="1"/>
  <c r="CE30" i="1" a="1"/>
  <c r="CE30" i="1" s="1"/>
  <c r="CE2" i="1" a="1"/>
  <c r="CE2" i="1" s="1"/>
  <c r="AJ3" i="2" a="1"/>
  <c r="AJ3" i="2" s="1"/>
  <c r="AJ4" i="2" a="1"/>
  <c r="AJ4" i="2" s="1"/>
  <c r="AJ5" i="2" a="1"/>
  <c r="AJ5" i="2" s="1"/>
  <c r="AJ6" i="2" a="1"/>
  <c r="AJ6" i="2" s="1"/>
  <c r="AJ7" i="2" a="1"/>
  <c r="AJ7" i="2" s="1"/>
  <c r="AJ8" i="2" a="1"/>
  <c r="AJ8" i="2" s="1"/>
  <c r="AJ9" i="2" a="1"/>
  <c r="AJ9" i="2" s="1"/>
  <c r="AJ10" i="2" a="1"/>
  <c r="AJ10" i="2" s="1"/>
  <c r="AJ11" i="2" a="1"/>
  <c r="AJ11" i="2" s="1"/>
  <c r="AJ12" i="2" a="1"/>
  <c r="AJ12" i="2" s="1"/>
  <c r="AJ13" i="2" a="1"/>
  <c r="AJ13" i="2" s="1"/>
  <c r="AJ14" i="2" a="1"/>
  <c r="AJ14" i="2" s="1"/>
  <c r="AJ15" i="2" a="1"/>
  <c r="AJ15" i="2" s="1"/>
  <c r="AJ16" i="2" a="1"/>
  <c r="AJ16" i="2" s="1"/>
  <c r="AJ17" i="2" a="1"/>
  <c r="AJ17" i="2" s="1"/>
  <c r="AJ18" i="2" a="1"/>
  <c r="AJ18" i="2" s="1"/>
  <c r="AJ19" i="2" a="1"/>
  <c r="AJ19" i="2" s="1"/>
  <c r="AJ20" i="2" a="1"/>
  <c r="AJ20" i="2" s="1"/>
  <c r="AJ21" i="2" a="1"/>
  <c r="AJ21" i="2" s="1"/>
  <c r="AJ22" i="2" a="1"/>
  <c r="AJ22" i="2" s="1"/>
  <c r="AJ23" i="2" a="1"/>
  <c r="AJ23" i="2" s="1"/>
  <c r="AJ24" i="2" a="1"/>
  <c r="AJ24" i="2" s="1"/>
  <c r="AJ25" i="2" a="1"/>
  <c r="AJ25" i="2" s="1"/>
  <c r="AJ26" i="2" a="1"/>
  <c r="AJ26" i="2" s="1"/>
  <c r="AJ27" i="2" a="1"/>
  <c r="AJ27" i="2" s="1"/>
  <c r="AJ28" i="2" a="1"/>
  <c r="AJ28" i="2" s="1"/>
  <c r="AJ29" i="2" a="1"/>
  <c r="AJ29" i="2" s="1"/>
  <c r="AJ30" i="2" a="1"/>
  <c r="AJ30" i="2" s="1"/>
  <c r="AJ2" i="2" a="1"/>
  <c r="AJ2" i="2" s="1"/>
  <c r="AI2" i="2" a="1"/>
  <c r="AI2" i="2" s="1"/>
  <c r="AI3" i="2" a="1"/>
  <c r="AI3" i="2" s="1"/>
  <c r="AI4" i="2" a="1"/>
  <c r="AI4" i="2" s="1"/>
  <c r="AI5" i="2" a="1"/>
  <c r="AI5" i="2" s="1"/>
  <c r="AI6" i="2" a="1"/>
  <c r="AI6" i="2" s="1"/>
  <c r="AI7" i="2" a="1"/>
  <c r="AI7" i="2" s="1"/>
  <c r="AI8" i="2" a="1"/>
  <c r="AI8" i="2" s="1"/>
  <c r="AI9" i="2" a="1"/>
  <c r="AI9" i="2" s="1"/>
  <c r="AI10" i="2" a="1"/>
  <c r="AI10" i="2" s="1"/>
  <c r="AI11" i="2" a="1"/>
  <c r="AI11" i="2" s="1"/>
  <c r="AI12" i="2" a="1"/>
  <c r="AI12" i="2" s="1"/>
  <c r="AI13" i="2" a="1"/>
  <c r="AI13" i="2" s="1"/>
  <c r="AI14" i="2" a="1"/>
  <c r="AI14" i="2" s="1"/>
  <c r="AI15" i="2" a="1"/>
  <c r="AI15" i="2" s="1"/>
  <c r="AI16" i="2" a="1"/>
  <c r="AI16" i="2" s="1"/>
  <c r="AI17" i="2" a="1"/>
  <c r="AI17" i="2" s="1"/>
  <c r="AI18" i="2" a="1"/>
  <c r="AI18" i="2" s="1"/>
  <c r="AI19" i="2" a="1"/>
  <c r="AI19" i="2" s="1"/>
  <c r="AI20" i="2" a="1"/>
  <c r="AI20" i="2" s="1"/>
  <c r="AI21" i="2" a="1"/>
  <c r="AI21" i="2" s="1"/>
  <c r="AI22" i="2" a="1"/>
  <c r="AI22" i="2" s="1"/>
  <c r="AI23" i="2" a="1"/>
  <c r="AI23" i="2" s="1"/>
  <c r="AI24" i="2" a="1"/>
  <c r="AI24" i="2" s="1"/>
  <c r="AI25" i="2" a="1"/>
  <c r="AI25" i="2" s="1"/>
  <c r="AI26" i="2" a="1"/>
  <c r="AI26" i="2" s="1"/>
  <c r="AI27" i="2" a="1"/>
  <c r="AI27" i="2" s="1"/>
  <c r="AI28" i="2" a="1"/>
  <c r="AI28" i="2" s="1"/>
  <c r="AI29" i="2" a="1"/>
  <c r="AI29" i="2" s="1"/>
  <c r="AI30" i="2" a="1"/>
  <c r="AI30" i="2" s="1"/>
  <c r="J32" i="2"/>
  <c r="J33" i="2" s="1"/>
  <c r="K32" i="2"/>
  <c r="K33" i="2" s="1"/>
  <c r="L32" i="2"/>
  <c r="L33" i="2" s="1"/>
  <c r="M32" i="2"/>
  <c r="M33" i="2" s="1"/>
  <c r="N32" i="2"/>
  <c r="N33" i="2" s="1"/>
  <c r="O32" i="2"/>
  <c r="O33" i="2" s="1"/>
  <c r="P32" i="2"/>
  <c r="P33" i="2" s="1"/>
  <c r="Q32" i="2"/>
  <c r="Q33" i="2" s="1"/>
  <c r="R32" i="2"/>
  <c r="R33" i="2" s="1"/>
  <c r="S32" i="2"/>
  <c r="S33" i="2" s="1"/>
  <c r="T32" i="2"/>
  <c r="T33" i="2" s="1"/>
  <c r="U32" i="2"/>
  <c r="U33" i="2" s="1"/>
  <c r="V32" i="2"/>
  <c r="V33" i="2" s="1"/>
  <c r="W32" i="2"/>
  <c r="W33" i="2" s="1"/>
  <c r="X32" i="2"/>
  <c r="X33" i="2" s="1"/>
  <c r="Y32" i="2"/>
  <c r="Y33" i="2" s="1"/>
  <c r="Z32" i="2"/>
  <c r="Z33" i="2" s="1"/>
  <c r="AA32" i="2"/>
  <c r="AA33" i="2" s="1"/>
  <c r="AB32" i="2"/>
  <c r="AB33" i="2" s="1"/>
  <c r="AC32" i="2"/>
  <c r="AC33" i="2" s="1"/>
  <c r="AD32" i="2"/>
  <c r="AD33" i="2" s="1"/>
  <c r="AE32" i="2"/>
  <c r="AE33" i="2" s="1"/>
  <c r="AF32" i="2"/>
  <c r="AF33" i="2" s="1"/>
  <c r="AG32" i="2"/>
  <c r="AG33" i="2" s="1"/>
  <c r="I32" i="2"/>
  <c r="I33" i="2" s="1"/>
  <c r="F45" i="2"/>
  <c r="G45" i="2"/>
  <c r="H45" i="2"/>
  <c r="I45" i="2"/>
  <c r="J45" i="2"/>
  <c r="K45" i="2"/>
  <c r="L45" i="2"/>
  <c r="M45" i="2"/>
  <c r="N45" i="2"/>
  <c r="O45" i="2"/>
  <c r="P45" i="2"/>
  <c r="Q45" i="2"/>
  <c r="R45" i="2"/>
  <c r="S45" i="2"/>
  <c r="T45" i="2"/>
  <c r="U45" i="2"/>
  <c r="V45" i="2"/>
  <c r="W45" i="2"/>
  <c r="X45" i="2"/>
  <c r="Y45" i="2"/>
  <c r="Z45" i="2"/>
  <c r="AA45" i="2"/>
  <c r="AB45" i="2"/>
  <c r="AC45" i="2"/>
  <c r="AD45" i="2"/>
  <c r="AE45" i="2"/>
  <c r="AF45" i="2"/>
  <c r="AG45" i="2"/>
  <c r="F46" i="2"/>
  <c r="G46" i="2"/>
  <c r="H46" i="2"/>
  <c r="I46" i="2"/>
  <c r="J46" i="2"/>
  <c r="K46" i="2"/>
  <c r="L46" i="2"/>
  <c r="L47" i="2" s="1"/>
  <c r="M46" i="2"/>
  <c r="N46" i="2"/>
  <c r="N47" i="2" s="1"/>
  <c r="O46" i="2"/>
  <c r="P46" i="2"/>
  <c r="Q46" i="2"/>
  <c r="R46" i="2"/>
  <c r="S46" i="2"/>
  <c r="T46" i="2"/>
  <c r="U46" i="2"/>
  <c r="U47" i="2" s="1"/>
  <c r="V46" i="2"/>
  <c r="W46" i="2"/>
  <c r="W47" i="2" s="1"/>
  <c r="X46" i="2"/>
  <c r="Y46" i="2"/>
  <c r="Y47" i="2" s="1"/>
  <c r="Z46" i="2"/>
  <c r="AA46" i="2"/>
  <c r="AA47" i="2" s="1"/>
  <c r="AB46" i="2"/>
  <c r="AC46" i="2"/>
  <c r="AD46" i="2"/>
  <c r="AE46" i="2"/>
  <c r="AF46" i="2"/>
  <c r="AF47" i="2" s="1"/>
  <c r="AG46" i="2"/>
  <c r="F47" i="2"/>
  <c r="G47" i="2"/>
  <c r="H47" i="2"/>
  <c r="I47" i="2"/>
  <c r="J47" i="2"/>
  <c r="K47" i="2"/>
  <c r="M47" i="2"/>
  <c r="O47" i="2"/>
  <c r="P47" i="2"/>
  <c r="Q47" i="2"/>
  <c r="R47" i="2"/>
  <c r="S47" i="2"/>
  <c r="T47" i="2"/>
  <c r="V47" i="2"/>
  <c r="X47" i="2"/>
  <c r="Z47" i="2"/>
  <c r="AB47" i="2"/>
  <c r="AC47" i="2"/>
  <c r="AD47" i="2"/>
  <c r="AE47" i="2"/>
  <c r="AG47" i="2"/>
  <c r="E47" i="2"/>
  <c r="E46" i="2"/>
  <c r="E45" i="2"/>
  <c r="CB46" i="1"/>
  <c r="CB47" i="1" s="1"/>
  <c r="J45" i="1"/>
  <c r="AW45" i="1"/>
  <c r="AX45" i="1"/>
  <c r="AY45" i="1"/>
  <c r="R45" i="1"/>
  <c r="AZ45" i="1"/>
  <c r="BA45" i="1"/>
  <c r="M45" i="1"/>
  <c r="BB45" i="1"/>
  <c r="P45" i="1"/>
  <c r="BC45" i="1"/>
  <c r="X45" i="1"/>
  <c r="Z45" i="1"/>
  <c r="BD45" i="1"/>
  <c r="BE45" i="1"/>
  <c r="Q45" i="1"/>
  <c r="BF45" i="1"/>
  <c r="BG45" i="1"/>
  <c r="BH45" i="1"/>
  <c r="BI45" i="1"/>
  <c r="BJ45" i="1"/>
  <c r="AL45" i="1"/>
  <c r="BK45" i="1"/>
  <c r="BL45" i="1"/>
  <c r="BM45" i="1"/>
  <c r="AH45" i="1"/>
  <c r="BN45" i="1"/>
  <c r="AB45" i="1"/>
  <c r="BO45" i="1"/>
  <c r="BP45" i="1"/>
  <c r="AI45" i="1"/>
  <c r="AM45" i="1"/>
  <c r="BQ45" i="1"/>
  <c r="AN45" i="1"/>
  <c r="BR45" i="1"/>
  <c r="S45" i="1"/>
  <c r="AC45" i="1"/>
  <c r="AO45" i="1"/>
  <c r="AJ45" i="1"/>
  <c r="L45" i="1"/>
  <c r="AD45" i="1"/>
  <c r="AP45" i="1"/>
  <c r="BS45" i="1"/>
  <c r="BT45" i="1"/>
  <c r="BU45" i="1"/>
  <c r="BV45" i="1"/>
  <c r="AQ45" i="1"/>
  <c r="BW45" i="1"/>
  <c r="BX45" i="1"/>
  <c r="BY45" i="1"/>
  <c r="AE45" i="1"/>
  <c r="I45" i="1"/>
  <c r="BZ45" i="1"/>
  <c r="AR45" i="1"/>
  <c r="CA45" i="1"/>
  <c r="AS45" i="1"/>
  <c r="CB45" i="1"/>
  <c r="AT45" i="1"/>
  <c r="CC45" i="1"/>
  <c r="AK45" i="1"/>
  <c r="F45" i="1"/>
  <c r="G45" i="1"/>
  <c r="N45" i="1"/>
  <c r="O45" i="1"/>
  <c r="T45" i="1"/>
  <c r="U45" i="1"/>
  <c r="V45" i="1"/>
  <c r="W45" i="1"/>
  <c r="Y45" i="1"/>
  <c r="AA45" i="1"/>
  <c r="AF45" i="1"/>
  <c r="H45" i="1"/>
  <c r="K45" i="1"/>
  <c r="AW46" i="1"/>
  <c r="AX46" i="1"/>
  <c r="AY46" i="1"/>
  <c r="R46" i="1"/>
  <c r="AZ46" i="1"/>
  <c r="BA46" i="1"/>
  <c r="M46" i="1"/>
  <c r="BB46" i="1"/>
  <c r="P46" i="1"/>
  <c r="P47" i="1" s="1"/>
  <c r="BC46" i="1"/>
  <c r="BC47" i="1" s="1"/>
  <c r="X46" i="1"/>
  <c r="Z46" i="1"/>
  <c r="BD46" i="1"/>
  <c r="BE46" i="1"/>
  <c r="BE47" i="1" s="1"/>
  <c r="Q46" i="1"/>
  <c r="BF46" i="1"/>
  <c r="BG46" i="1"/>
  <c r="BH46" i="1"/>
  <c r="BI46" i="1"/>
  <c r="BJ46" i="1"/>
  <c r="BJ47" i="1" s="1"/>
  <c r="AL46" i="1"/>
  <c r="BK46" i="1"/>
  <c r="BK47" i="1" s="1"/>
  <c r="BL46" i="1"/>
  <c r="BM46" i="1"/>
  <c r="BM47" i="1" s="1"/>
  <c r="AH46" i="1"/>
  <c r="AH47" i="1" s="1"/>
  <c r="BN46" i="1"/>
  <c r="AB46" i="1"/>
  <c r="AB47" i="1" s="1"/>
  <c r="BO46" i="1"/>
  <c r="BP46" i="1"/>
  <c r="AI46" i="1"/>
  <c r="AI47" i="1" s="1"/>
  <c r="AM46" i="1"/>
  <c r="BQ46" i="1"/>
  <c r="AN46" i="1"/>
  <c r="BR46" i="1"/>
  <c r="S46" i="1"/>
  <c r="AC46" i="1"/>
  <c r="AO46" i="1"/>
  <c r="AJ46" i="1"/>
  <c r="L46" i="1"/>
  <c r="AD46" i="1"/>
  <c r="AP46" i="1"/>
  <c r="BS46" i="1"/>
  <c r="BT46" i="1"/>
  <c r="BU46" i="1"/>
  <c r="BV46" i="1"/>
  <c r="AQ46" i="1"/>
  <c r="BW46" i="1"/>
  <c r="BX46" i="1"/>
  <c r="BY46" i="1"/>
  <c r="AE46" i="1"/>
  <c r="I46" i="1"/>
  <c r="BZ46" i="1"/>
  <c r="AR46" i="1"/>
  <c r="CA46" i="1"/>
  <c r="AS46" i="1"/>
  <c r="AT46" i="1"/>
  <c r="CC46" i="1"/>
  <c r="AK46" i="1"/>
  <c r="F46" i="1"/>
  <c r="G46" i="1"/>
  <c r="J46" i="1"/>
  <c r="J47" i="1" s="1"/>
  <c r="N46" i="1"/>
  <c r="O46" i="1"/>
  <c r="T46" i="1"/>
  <c r="U46" i="1"/>
  <c r="V46" i="1"/>
  <c r="W46" i="1"/>
  <c r="Y46" i="1"/>
  <c r="AA46" i="1"/>
  <c r="AF46" i="1"/>
  <c r="AF47" i="1" s="1"/>
  <c r="H46" i="1"/>
  <c r="H47" i="1" s="1"/>
  <c r="K46" i="1"/>
  <c r="K47" i="1" s="1"/>
  <c r="AW47" i="1"/>
  <c r="AX47" i="1"/>
  <c r="AY47" i="1"/>
  <c r="R47" i="1"/>
  <c r="AZ47" i="1"/>
  <c r="BA47" i="1"/>
  <c r="M47" i="1"/>
  <c r="BB47" i="1"/>
  <c r="X47" i="1"/>
  <c r="Z47" i="1"/>
  <c r="BD47" i="1"/>
  <c r="Q47" i="1"/>
  <c r="BF47" i="1"/>
  <c r="BG47" i="1"/>
  <c r="BH47" i="1"/>
  <c r="BI47" i="1"/>
  <c r="AL47" i="1"/>
  <c r="BL47" i="1"/>
  <c r="BN47" i="1"/>
  <c r="BO47" i="1"/>
  <c r="BP47" i="1"/>
  <c r="AM47" i="1"/>
  <c r="BQ47" i="1"/>
  <c r="AN47" i="1"/>
  <c r="BR47" i="1"/>
  <c r="S47" i="1"/>
  <c r="AC47" i="1"/>
  <c r="AO47" i="1"/>
  <c r="AJ47" i="1"/>
  <c r="L47" i="1"/>
  <c r="AD47" i="1"/>
  <c r="AP47" i="1"/>
  <c r="BS47" i="1"/>
  <c r="BT47" i="1"/>
  <c r="BU47" i="1"/>
  <c r="BV47" i="1"/>
  <c r="AQ47" i="1"/>
  <c r="BW47" i="1"/>
  <c r="BX47" i="1"/>
  <c r="BY47" i="1"/>
  <c r="AE47" i="1"/>
  <c r="I47" i="1"/>
  <c r="BZ47" i="1"/>
  <c r="AR47" i="1"/>
  <c r="CA47" i="1"/>
  <c r="AS47" i="1"/>
  <c r="AT47" i="1"/>
  <c r="CC47" i="1"/>
  <c r="AK47" i="1"/>
  <c r="F47" i="1"/>
  <c r="G47" i="1"/>
  <c r="N47" i="1"/>
  <c r="O47" i="1"/>
  <c r="T47" i="1"/>
  <c r="U47" i="1"/>
  <c r="V47" i="1"/>
  <c r="W47" i="1"/>
  <c r="Y47" i="1"/>
  <c r="AA47" i="1"/>
  <c r="AG47" i="1"/>
  <c r="AG46" i="1"/>
  <c r="AG45" i="1"/>
  <c r="BI32" i="1"/>
  <c r="BI33" i="1" s="1"/>
  <c r="AW32" i="1"/>
  <c r="AW33" i="1" s="1"/>
  <c r="AX32" i="1"/>
  <c r="AX33" i="1" s="1"/>
  <c r="AY32" i="1"/>
  <c r="AY33" i="1" s="1"/>
  <c r="R32" i="1"/>
  <c r="R33" i="1" s="1"/>
  <c r="AZ32" i="1"/>
  <c r="AZ33" i="1" s="1"/>
  <c r="BA32" i="1"/>
  <c r="BA33" i="1" s="1"/>
  <c r="M32" i="1"/>
  <c r="M33" i="1" s="1"/>
  <c r="BB32" i="1"/>
  <c r="BB33" i="1" s="1"/>
  <c r="P32" i="1"/>
  <c r="P33" i="1" s="1"/>
  <c r="BC32" i="1"/>
  <c r="BC33" i="1" s="1"/>
  <c r="X32" i="1"/>
  <c r="X33" i="1" s="1"/>
  <c r="Z32" i="1"/>
  <c r="Z33" i="1" s="1"/>
  <c r="BD32" i="1"/>
  <c r="BD33" i="1" s="1"/>
  <c r="BE32" i="1"/>
  <c r="BE33" i="1" s="1"/>
  <c r="Q32" i="1"/>
  <c r="Q33" i="1" s="1"/>
  <c r="BF32" i="1"/>
  <c r="BF33" i="1" s="1"/>
  <c r="BG32" i="1"/>
  <c r="BG33" i="1" s="1"/>
  <c r="BH32" i="1"/>
  <c r="BH33" i="1" s="1"/>
  <c r="BJ32" i="1"/>
  <c r="BJ33" i="1" s="1"/>
  <c r="AL32" i="1"/>
  <c r="AL33" i="1" s="1"/>
  <c r="BK32" i="1"/>
  <c r="BK33" i="1" s="1"/>
  <c r="BL32" i="1"/>
  <c r="BL33" i="1" s="1"/>
  <c r="BM32" i="1"/>
  <c r="BM33" i="1" s="1"/>
  <c r="AH32" i="1"/>
  <c r="AH33" i="1" s="1"/>
  <c r="BN32" i="1"/>
  <c r="BN33" i="1" s="1"/>
  <c r="AB32" i="1"/>
  <c r="AB33" i="1" s="1"/>
  <c r="BO32" i="1"/>
  <c r="BO33" i="1" s="1"/>
  <c r="BP32" i="1"/>
  <c r="BP33" i="1" s="1"/>
  <c r="AI32" i="1"/>
  <c r="AI33" i="1" s="1"/>
  <c r="AM32" i="1"/>
  <c r="AM33" i="1" s="1"/>
  <c r="BQ32" i="1"/>
  <c r="BQ33" i="1" s="1"/>
  <c r="AN32" i="1"/>
  <c r="AN33" i="1" s="1"/>
  <c r="BR32" i="1"/>
  <c r="BR33" i="1" s="1"/>
  <c r="S32" i="1"/>
  <c r="S33" i="1" s="1"/>
  <c r="AC32" i="1"/>
  <c r="AC33" i="1" s="1"/>
  <c r="AO32" i="1"/>
  <c r="AO33" i="1" s="1"/>
  <c r="AJ32" i="1"/>
  <c r="AJ33" i="1" s="1"/>
  <c r="L32" i="1"/>
  <c r="L33" i="1" s="1"/>
  <c r="AD32" i="1"/>
  <c r="AD33" i="1" s="1"/>
  <c r="AP32" i="1"/>
  <c r="AP33" i="1" s="1"/>
  <c r="BS32" i="1"/>
  <c r="BS33" i="1" s="1"/>
  <c r="BT32" i="1"/>
  <c r="BT33" i="1" s="1"/>
  <c r="BU32" i="1"/>
  <c r="BU33" i="1" s="1"/>
  <c r="BV32" i="1"/>
  <c r="BV33" i="1" s="1"/>
  <c r="AQ32" i="1"/>
  <c r="AQ33" i="1" s="1"/>
  <c r="BW32" i="1"/>
  <c r="BW33" i="1" s="1"/>
  <c r="BX32" i="1"/>
  <c r="BX33" i="1" s="1"/>
  <c r="BY32" i="1"/>
  <c r="BY33" i="1" s="1"/>
  <c r="AE32" i="1"/>
  <c r="AE33" i="1" s="1"/>
  <c r="I32" i="1"/>
  <c r="I33" i="1" s="1"/>
  <c r="BZ32" i="1"/>
  <c r="BZ33" i="1" s="1"/>
  <c r="AR32" i="1"/>
  <c r="AR33" i="1" s="1"/>
  <c r="CA32" i="1"/>
  <c r="CA33" i="1" s="1"/>
  <c r="AS32" i="1"/>
  <c r="AS33" i="1" s="1"/>
  <c r="CB32" i="1"/>
  <c r="CB33" i="1" s="1"/>
  <c r="AT32" i="1"/>
  <c r="AT33" i="1" s="1"/>
  <c r="CC32" i="1"/>
  <c r="CC33" i="1" s="1"/>
  <c r="AK32" i="1"/>
  <c r="AK33" i="1" s="1"/>
  <c r="F32" i="1"/>
  <c r="F33" i="1" s="1"/>
  <c r="G32" i="1"/>
  <c r="G33" i="1" s="1"/>
  <c r="J32" i="1"/>
  <c r="J33" i="1" s="1"/>
  <c r="N32" i="1"/>
  <c r="N33" i="1" s="1"/>
  <c r="O32" i="1"/>
  <c r="O33" i="1" s="1"/>
  <c r="T32" i="1"/>
  <c r="T33" i="1" s="1"/>
  <c r="U32" i="1"/>
  <c r="U33" i="1" s="1"/>
  <c r="V32" i="1"/>
  <c r="V33" i="1" s="1"/>
  <c r="W32" i="1"/>
  <c r="W33" i="1" s="1"/>
  <c r="Y32" i="1"/>
  <c r="Y33" i="1" s="1"/>
  <c r="AA32" i="1"/>
  <c r="AA33" i="1" s="1"/>
  <c r="AF32" i="1"/>
  <c r="AF33" i="1" s="1"/>
  <c r="H32" i="1"/>
  <c r="H33" i="1" s="1"/>
  <c r="K32" i="1"/>
  <c r="K33" i="1" s="1"/>
  <c r="AG32" i="1"/>
  <c r="AG33" i="1" s="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<sst xmlns="http://schemas.openxmlformats.org/spreadsheetml/2006/main" count="7622" uniqueCount="1951">
  <si>
    <t>USGS station number</t>
  </si>
  <si>
    <t>USGS site code</t>
  </si>
  <si>
    <t>Sampling date (yyyymmdd)</t>
  </si>
  <si>
    <t>Sampling time (hhmm)</t>
  </si>
  <si>
    <t>435200091150001</t>
  </si>
  <si>
    <t>WITW2021 001</t>
  </si>
  <si>
    <t>20211018</t>
  </si>
  <si>
    <t>0800</t>
  </si>
  <si>
    <t>0830</t>
  </si>
  <si>
    <t>1440</t>
  </si>
  <si>
    <t>20211019</t>
  </si>
  <si>
    <t>0730</t>
  </si>
  <si>
    <t>1500</t>
  </si>
  <si>
    <t>20211020</t>
  </si>
  <si>
    <t>1450</t>
  </si>
  <si>
    <t>435200091150002</t>
  </si>
  <si>
    <t>WITW2021 002</t>
  </si>
  <si>
    <t>0900</t>
  </si>
  <si>
    <t>0930</t>
  </si>
  <si>
    <t>0750</t>
  </si>
  <si>
    <t>1520</t>
  </si>
  <si>
    <t>435200091160003</t>
  </si>
  <si>
    <t>WITW2021 003</t>
  </si>
  <si>
    <t>1000</t>
  </si>
  <si>
    <t>1030</t>
  </si>
  <si>
    <t>1630</t>
  </si>
  <si>
    <t>0820</t>
  </si>
  <si>
    <t>1550</t>
  </si>
  <si>
    <t>1530</t>
  </si>
  <si>
    <t>435100091150004</t>
  </si>
  <si>
    <t>WITW2021 004</t>
  </si>
  <si>
    <t>1100</t>
  </si>
  <si>
    <t>435100091160005</t>
  </si>
  <si>
    <t>WITW2021 005</t>
  </si>
  <si>
    <t>1140</t>
  </si>
  <si>
    <t>435300091160006</t>
  </si>
  <si>
    <t>WITW2021 006</t>
  </si>
  <si>
    <t>1220</t>
  </si>
  <si>
    <t>435300091160007</t>
  </si>
  <si>
    <t>WITW2021 007</t>
  </si>
  <si>
    <t>1250</t>
  </si>
  <si>
    <t>435200091160008</t>
  </si>
  <si>
    <t>WITW2021 008</t>
  </si>
  <si>
    <t>435100091160009</t>
  </si>
  <si>
    <t>WITW2021 009</t>
  </si>
  <si>
    <t>0940</t>
  </si>
  <si>
    <t>435100091150010</t>
  </si>
  <si>
    <t>WITW2021 010</t>
  </si>
  <si>
    <t>1020</t>
  </si>
  <si>
    <t>435000091150011</t>
  </si>
  <si>
    <t>WITW2021 011</t>
  </si>
  <si>
    <t>1050</t>
  </si>
  <si>
    <t>Parameter name</t>
  </si>
  <si>
    <t>Analyzing laboratory</t>
  </si>
  <si>
    <t>CASRN</t>
  </si>
  <si>
    <t>Units</t>
  </si>
  <si>
    <t>Temperature, water</t>
  </si>
  <si>
    <t>Field measurement</t>
  </si>
  <si>
    <t>Field personnel</t>
  </si>
  <si>
    <t>-</t>
  </si>
  <si>
    <t>0.100</t>
  </si>
  <si>
    <t>deg C</t>
  </si>
  <si>
    <t>Specific cond at 25C</t>
  </si>
  <si>
    <t>5.00</t>
  </si>
  <si>
    <t>uS/cm@25C</t>
  </si>
  <si>
    <t>pH</t>
  </si>
  <si>
    <t>0.010</t>
  </si>
  <si>
    <t>std units</t>
  </si>
  <si>
    <t>Alkalinity</t>
  </si>
  <si>
    <t>Laboratory measurement</t>
  </si>
  <si>
    <t>RCL</t>
  </si>
  <si>
    <t>MDL</t>
  </si>
  <si>
    <t>2.00</t>
  </si>
  <si>
    <t>mg/L as Calcium Carbonate</t>
  </si>
  <si>
    <t>Fishman and Friedman, 1989</t>
  </si>
  <si>
    <t>Aluminum</t>
  </si>
  <si>
    <t>7429-90-5</t>
  </si>
  <si>
    <t>ug/L</t>
  </si>
  <si>
    <t>EPA, 2014</t>
  </si>
  <si>
    <t>Antimony</t>
  </si>
  <si>
    <t>7440-36-0</t>
  </si>
  <si>
    <t>30.0</t>
  </si>
  <si>
    <t>Arsenic</t>
  </si>
  <si>
    <t>7440-38-2</t>
  </si>
  <si>
    <t>McCleskey and others, 2003</t>
  </si>
  <si>
    <t>Barium</t>
  </si>
  <si>
    <t>7440-39-3</t>
  </si>
  <si>
    <t>0.500</t>
  </si>
  <si>
    <t>Beryllium</t>
  </si>
  <si>
    <t>7440-41-7</t>
  </si>
  <si>
    <t>Boron</t>
  </si>
  <si>
    <t>7440-42-8</t>
  </si>
  <si>
    <t>Bromide</t>
  </si>
  <si>
    <t>24959-67-9</t>
  </si>
  <si>
    <t>mg/L</t>
  </si>
  <si>
    <t>Cadmium</t>
  </si>
  <si>
    <t>7440-43-9</t>
  </si>
  <si>
    <t>3.00</t>
  </si>
  <si>
    <t>Calcium</t>
  </si>
  <si>
    <t>7440-70-2</t>
  </si>
  <si>
    <t>Chloride</t>
  </si>
  <si>
    <t>16887-00-6</t>
  </si>
  <si>
    <t>Chromium(VI)</t>
  </si>
  <si>
    <t>18540-29-9</t>
  </si>
  <si>
    <t>LT-MDL</t>
  </si>
  <si>
    <t>0.200</t>
  </si>
  <si>
    <t>ug/L as Chromium</t>
  </si>
  <si>
    <t>Ball and McCleskey, 2003</t>
  </si>
  <si>
    <t>Chromium</t>
  </si>
  <si>
    <t>7440-47-3</t>
  </si>
  <si>
    <t>Cobalt</t>
  </si>
  <si>
    <t>7440-48-4</t>
  </si>
  <si>
    <t>Copper</t>
  </si>
  <si>
    <t>7440-50-8</t>
  </si>
  <si>
    <t>Fluoride</t>
  </si>
  <si>
    <t>16984-48-8</t>
  </si>
  <si>
    <t>Iron</t>
  </si>
  <si>
    <t>7439-89-6</t>
  </si>
  <si>
    <t>Lead</t>
  </si>
  <si>
    <t>7439-92-1</t>
  </si>
  <si>
    <t>Hergenreder, 2011</t>
  </si>
  <si>
    <t>Lithium</t>
  </si>
  <si>
    <t>7439-93-2</t>
  </si>
  <si>
    <t>Magnesium</t>
  </si>
  <si>
    <t>7439-95-4</t>
  </si>
  <si>
    <t>Manganese</t>
  </si>
  <si>
    <t>7439-96-5</t>
  </si>
  <si>
    <t>1.00</t>
  </si>
  <si>
    <t>Molybdenum</t>
  </si>
  <si>
    <t>7439-98-7</t>
  </si>
  <si>
    <t>Nickel</t>
  </si>
  <si>
    <t>7440-02-0</t>
  </si>
  <si>
    <t>4.00</t>
  </si>
  <si>
    <t>Nitrate</t>
  </si>
  <si>
    <t>14797-55-8</t>
  </si>
  <si>
    <t>mg/L as Nitrogen</t>
  </si>
  <si>
    <t>Phosphorus</t>
  </si>
  <si>
    <t>7723-14-0</t>
  </si>
  <si>
    <t>50.0</t>
  </si>
  <si>
    <t>Potassium</t>
  </si>
  <si>
    <t>7440-09-7</t>
  </si>
  <si>
    <t>0.020</t>
  </si>
  <si>
    <t>Silica</t>
  </si>
  <si>
    <t>7631-86-9</t>
  </si>
  <si>
    <t>0.050</t>
  </si>
  <si>
    <t>Sodium</t>
  </si>
  <si>
    <t>7440-23-5</t>
  </si>
  <si>
    <t>Strontium</t>
  </si>
  <si>
    <t>7440-24-6</t>
  </si>
  <si>
    <t>Sulfate</t>
  </si>
  <si>
    <t>14808-79-8</t>
  </si>
  <si>
    <t>Uranium</t>
  </si>
  <si>
    <t>ATECL</t>
  </si>
  <si>
    <t>7440-61-1</t>
  </si>
  <si>
    <t>0.0002</t>
  </si>
  <si>
    <t>Vanadium</t>
  </si>
  <si>
    <t>7440-62-2</t>
  </si>
  <si>
    <t>Zinc</t>
  </si>
  <si>
    <t>7440-66-6</t>
  </si>
  <si>
    <t>1,1,1-Trichloro-2-propanone</t>
  </si>
  <si>
    <t>OCRL</t>
  </si>
  <si>
    <t>918-00-3</t>
  </si>
  <si>
    <t>Hladik and others, 2014</t>
  </si>
  <si>
    <t>1,1-Dichloro-2-propanone</t>
  </si>
  <si>
    <t>513-88-2</t>
  </si>
  <si>
    <t>Bromoacetonitrile</t>
  </si>
  <si>
    <t>590-17-0</t>
  </si>
  <si>
    <t>Bromochloroacetonitrile</t>
  </si>
  <si>
    <t>83463-62-1</t>
  </si>
  <si>
    <t>Bromochloroiodomethane</t>
  </si>
  <si>
    <t>34970-00-8</t>
  </si>
  <si>
    <t>Bromochloronitromethane</t>
  </si>
  <si>
    <t>135531-25-8</t>
  </si>
  <si>
    <t>Bromodichloromethane</t>
  </si>
  <si>
    <t>75-27-4</t>
  </si>
  <si>
    <t>Bromodiiodomethane</t>
  </si>
  <si>
    <t>557-95-9</t>
  </si>
  <si>
    <t>Bromonitromethane</t>
  </si>
  <si>
    <t>563-70-2</t>
  </si>
  <si>
    <t>Chlorodiiodomethane</t>
  </si>
  <si>
    <t>638-73-3</t>
  </si>
  <si>
    <t>Chloropicrin</t>
  </si>
  <si>
    <t>76-06-2</t>
  </si>
  <si>
    <t>Dibromoacetonitrile</t>
  </si>
  <si>
    <t>3252-43-5</t>
  </si>
  <si>
    <t>Dibromochloromethane</t>
  </si>
  <si>
    <t>124-48-1</t>
  </si>
  <si>
    <t>Dibromoiodomethane</t>
  </si>
  <si>
    <t>563-94-2</t>
  </si>
  <si>
    <t>Dichloroacetonitrile</t>
  </si>
  <si>
    <t>107-14-2</t>
  </si>
  <si>
    <t>Dichloroiodomethane</t>
  </si>
  <si>
    <t>594-04-7</t>
  </si>
  <si>
    <t>Dichloronitromethane</t>
  </si>
  <si>
    <t>7119-89-3</t>
  </si>
  <si>
    <t>Tribromomethane</t>
  </si>
  <si>
    <t>75-25-2</t>
  </si>
  <si>
    <t>Tribromonitromethane</t>
  </si>
  <si>
    <t>464-10-8</t>
  </si>
  <si>
    <t>Trichloroacetonitrile</t>
  </si>
  <si>
    <t>545-06-2</t>
  </si>
  <si>
    <t>Trichloromethane</t>
  </si>
  <si>
    <t>67-66-3</t>
  </si>
  <si>
    <t>Triiodomethane</t>
  </si>
  <si>
    <t>75-47-8</t>
  </si>
  <si>
    <t>1,1,1,2-Tetrachloroethane</t>
  </si>
  <si>
    <t>NWQL</t>
  </si>
  <si>
    <t>630-20-6</t>
  </si>
  <si>
    <t>RLDQC</t>
  </si>
  <si>
    <t>0.040</t>
  </si>
  <si>
    <t>Rose and others, 2016</t>
  </si>
  <si>
    <t>1,1,1-Trichloroethane</t>
  </si>
  <si>
    <t>71-55-6</t>
  </si>
  <si>
    <t>0.015</t>
  </si>
  <si>
    <t>0.030</t>
  </si>
  <si>
    <t>1,1,2-Trichloroethane</t>
  </si>
  <si>
    <t>79-00-5</t>
  </si>
  <si>
    <t>0.023</t>
  </si>
  <si>
    <t>0.046</t>
  </si>
  <si>
    <t>0.120</t>
  </si>
  <si>
    <t>0.240</t>
  </si>
  <si>
    <t>1,1-Dichloroethane</t>
  </si>
  <si>
    <t>75-34-3</t>
  </si>
  <si>
    <t>0.022</t>
  </si>
  <si>
    <t>0.044</t>
  </si>
  <si>
    <t>1,1-Dichloroethylene</t>
  </si>
  <si>
    <t>75-35-4</t>
  </si>
  <si>
    <t>0.012</t>
  </si>
  <si>
    <t>0.025</t>
  </si>
  <si>
    <t>1,1-Difluoroethane (HFC-152a)</t>
  </si>
  <si>
    <t>75-37-6</t>
  </si>
  <si>
    <t>1,2,3,4-Tetrahydronapthalene</t>
  </si>
  <si>
    <t>119-64-2</t>
  </si>
  <si>
    <t>0.080</t>
  </si>
  <si>
    <t>1,2,3-Trichloropropane</t>
  </si>
  <si>
    <t>96-18-4</t>
  </si>
  <si>
    <t>0.003</t>
  </si>
  <si>
    <t>0.006</t>
  </si>
  <si>
    <t>1,2,4-Trichlorobenzene</t>
  </si>
  <si>
    <t>120-82-1</t>
  </si>
  <si>
    <t>1,2,4-Trimethylbenzene</t>
  </si>
  <si>
    <t>95-63-6</t>
  </si>
  <si>
    <t>0.016</t>
  </si>
  <si>
    <t>0.032</t>
  </si>
  <si>
    <t>1,2-Dibromo-3-chloropropane</t>
  </si>
  <si>
    <t>96-12-8</t>
  </si>
  <si>
    <t>1,2-Dibromoethane</t>
  </si>
  <si>
    <t>106-93-4</t>
  </si>
  <si>
    <t>0.002</t>
  </si>
  <si>
    <t>0.004</t>
  </si>
  <si>
    <t>1,2-Dichlorobenzene</t>
  </si>
  <si>
    <t>95-50-1</t>
  </si>
  <si>
    <t>0.014</t>
  </si>
  <si>
    <t>0.028</t>
  </si>
  <si>
    <t>1,2-Dichloroethane</t>
  </si>
  <si>
    <t>107-06-2</t>
  </si>
  <si>
    <t>1,2-Dichloropropane</t>
  </si>
  <si>
    <t>78-87-5</t>
  </si>
  <si>
    <t>1,2-Dichlorotetrafluoroethane (CFC-114)</t>
  </si>
  <si>
    <t>76-14-2</t>
  </si>
  <si>
    <t>1,3-Butadiene</t>
  </si>
  <si>
    <t>106-99-0</t>
  </si>
  <si>
    <t>1,3-Dioxolane</t>
  </si>
  <si>
    <t>646-06-0</t>
  </si>
  <si>
    <t>0.190</t>
  </si>
  <si>
    <t>0.380</t>
  </si>
  <si>
    <t>1,4-Dichlorobenzene</t>
  </si>
  <si>
    <t>106-46-7</t>
  </si>
  <si>
    <t>0.013</t>
  </si>
  <si>
    <t>0.026</t>
  </si>
  <si>
    <t>1,4-Dioxane</t>
  </si>
  <si>
    <t>123-91-1</t>
  </si>
  <si>
    <t>1-Butanol</t>
  </si>
  <si>
    <t>71-36-3</t>
  </si>
  <si>
    <t>0.400</t>
  </si>
  <si>
    <t>0.800</t>
  </si>
  <si>
    <t>1-Chloro-1,1-difluoroethane (HCFC-142b)</t>
  </si>
  <si>
    <t>75-68-3</t>
  </si>
  <si>
    <t>MRL</t>
  </si>
  <si>
    <t>1-Methoxy-4-(2-propenyl)benzene</t>
  </si>
  <si>
    <t>140-67-0</t>
  </si>
  <si>
    <t>1-Octanol</t>
  </si>
  <si>
    <t>111-87-5</t>
  </si>
  <si>
    <t>0.900</t>
  </si>
  <si>
    <t>1.80</t>
  </si>
  <si>
    <t>2,2-Dichloro-1,1,1-trifluoroethane (HCFC-123)</t>
  </si>
  <si>
    <t>306-83-2</t>
  </si>
  <si>
    <t>2,6-Dimethyl-4-heptanone</t>
  </si>
  <si>
    <t>108-83-8</t>
  </si>
  <si>
    <t>2-Ethoxyethyl acetate</t>
  </si>
  <si>
    <t>111-15-9</t>
  </si>
  <si>
    <t>2.70</t>
  </si>
  <si>
    <t>5.40</t>
  </si>
  <si>
    <t>2-Ethyl-1-hexanol</t>
  </si>
  <si>
    <t>104-76-7</t>
  </si>
  <si>
    <t>4.40</t>
  </si>
  <si>
    <t>2-Methylpropyl acetate</t>
  </si>
  <si>
    <t>110-19-0</t>
  </si>
  <si>
    <t>2-Nitropropane</t>
  </si>
  <si>
    <t>79-46-9</t>
  </si>
  <si>
    <t>0.060</t>
  </si>
  <si>
    <t>2-Propen-1-ol</t>
  </si>
  <si>
    <t>107-18-6</t>
  </si>
  <si>
    <t>3.90</t>
  </si>
  <si>
    <t>7.80</t>
  </si>
  <si>
    <t>4-Methyl-2-pentanol</t>
  </si>
  <si>
    <t>108-11-2</t>
  </si>
  <si>
    <t>5-Methyl-2-hexanone</t>
  </si>
  <si>
    <t>110-12-3</t>
  </si>
  <si>
    <t>0.011</t>
  </si>
  <si>
    <t>Acetonitrile</t>
  </si>
  <si>
    <t>75-05-8</t>
  </si>
  <si>
    <t>alpha-Terpineol</t>
  </si>
  <si>
    <t>98-55-5</t>
  </si>
  <si>
    <t>1.10</t>
  </si>
  <si>
    <t>2.20</t>
  </si>
  <si>
    <t>Benzene</t>
  </si>
  <si>
    <t>71-43-2</t>
  </si>
  <si>
    <t>Bromochloromethane</t>
  </si>
  <si>
    <t>74-97-5</t>
  </si>
  <si>
    <t>0.017</t>
  </si>
  <si>
    <t>0.034</t>
  </si>
  <si>
    <t>Bromomethane</t>
  </si>
  <si>
    <t>74-83-9</t>
  </si>
  <si>
    <t>Butanal</t>
  </si>
  <si>
    <t>123-72-8</t>
  </si>
  <si>
    <t>Butane</t>
  </si>
  <si>
    <t>106-97-8</t>
  </si>
  <si>
    <t>Carbon disulfide</t>
  </si>
  <si>
    <t>75-15-0</t>
  </si>
  <si>
    <t>Chlorobenzene</t>
  </si>
  <si>
    <t>108-90-7</t>
  </si>
  <si>
    <t>Chlorodifluoromethane (HCFC-22)</t>
  </si>
  <si>
    <t>75-45-6</t>
  </si>
  <si>
    <t>Chloromethane</t>
  </si>
  <si>
    <t>74-87-3</t>
  </si>
  <si>
    <t>0.070</t>
  </si>
  <si>
    <t>0.140</t>
  </si>
  <si>
    <t>cis-1,2-Dichloroethene</t>
  </si>
  <si>
    <t>156-59-2</t>
  </si>
  <si>
    <t>cis-1,3-Dichloropropene</t>
  </si>
  <si>
    <t>10061-01-5</t>
  </si>
  <si>
    <t>Crotonaldehyde</t>
  </si>
  <si>
    <t>123-73-9</t>
  </si>
  <si>
    <t>1.30</t>
  </si>
  <si>
    <t>2.60</t>
  </si>
  <si>
    <t>Cyclohexanone</t>
  </si>
  <si>
    <t>108-94-1</t>
  </si>
  <si>
    <t>0.600</t>
  </si>
  <si>
    <t>1.20</t>
  </si>
  <si>
    <t>Dichlorofluoromethane (HCFC-21)</t>
  </si>
  <si>
    <t>75-43-4</t>
  </si>
  <si>
    <t>0.008</t>
  </si>
  <si>
    <t>Dichloromethane</t>
  </si>
  <si>
    <t>75-09-2</t>
  </si>
  <si>
    <t>Dimethoxymethane</t>
  </si>
  <si>
    <t>109-87-5</t>
  </si>
  <si>
    <t>Ethyl acetate</t>
  </si>
  <si>
    <t>141-78-6</t>
  </si>
  <si>
    <t>Ethylbenzene</t>
  </si>
  <si>
    <t>100-41-4</t>
  </si>
  <si>
    <t>0.018</t>
  </si>
  <si>
    <t>0.036</t>
  </si>
  <si>
    <t>Hexachlorocyclopentadiene</t>
  </si>
  <si>
    <t>77-47-4</t>
  </si>
  <si>
    <t>10.0</t>
  </si>
  <si>
    <t>Hexane</t>
  </si>
  <si>
    <t>110-54-3</t>
  </si>
  <si>
    <t>0.068</t>
  </si>
  <si>
    <t>Isophorone</t>
  </si>
  <si>
    <t>78-59-1</t>
  </si>
  <si>
    <t>2.40</t>
  </si>
  <si>
    <t>Isopropyl acetate</t>
  </si>
  <si>
    <t>108-21-4</t>
  </si>
  <si>
    <t>0.005</t>
  </si>
  <si>
    <t>Isopropyl alcohol</t>
  </si>
  <si>
    <t>67-63-0</t>
  </si>
  <si>
    <t>m- and p-Xylene</t>
  </si>
  <si>
    <t>179601-23-1</t>
  </si>
  <si>
    <t>Methyl acetate</t>
  </si>
  <si>
    <t>79-20-9</t>
  </si>
  <si>
    <t>Naphthalene</t>
  </si>
  <si>
    <t>91-20-3</t>
  </si>
  <si>
    <t>0.260</t>
  </si>
  <si>
    <t>Nitrobenzene</t>
  </si>
  <si>
    <t>98-95-3</t>
  </si>
  <si>
    <t>0.700</t>
  </si>
  <si>
    <t>1.40</t>
  </si>
  <si>
    <t>N-Nitrosodiethylamine</t>
  </si>
  <si>
    <t>55-18-5</t>
  </si>
  <si>
    <t>5.20</t>
  </si>
  <si>
    <t>n-Pentanal</t>
  </si>
  <si>
    <t>110-62-3</t>
  </si>
  <si>
    <t>0.027</t>
  </si>
  <si>
    <t>0.054</t>
  </si>
  <si>
    <t>n-Pentane</t>
  </si>
  <si>
    <t>109-66-0</t>
  </si>
  <si>
    <t>0.033</t>
  </si>
  <si>
    <t>0.066</t>
  </si>
  <si>
    <t>n-Propylbenzene</t>
  </si>
  <si>
    <t>103-65-1</t>
  </si>
  <si>
    <t>o-Xylene</t>
  </si>
  <si>
    <t>95-47-6</t>
  </si>
  <si>
    <t>Propyl acetate</t>
  </si>
  <si>
    <t>109-60-4</t>
  </si>
  <si>
    <t>sec-Butylbenzene</t>
  </si>
  <si>
    <t>135-98-8</t>
  </si>
  <si>
    <t>Styrene</t>
  </si>
  <si>
    <t>100-42-5</t>
  </si>
  <si>
    <t>0.042</t>
  </si>
  <si>
    <t>tert-Butyl alcohol</t>
  </si>
  <si>
    <t>75-65-0</t>
  </si>
  <si>
    <t>tert-Butyl methyl ether</t>
  </si>
  <si>
    <t>1634-04-4</t>
  </si>
  <si>
    <t>Tetrachloroethylene</t>
  </si>
  <si>
    <t>127-18-4</t>
  </si>
  <si>
    <t>0.029</t>
  </si>
  <si>
    <t>0.058</t>
  </si>
  <si>
    <t>Tetrachloromethane</t>
  </si>
  <si>
    <t>56-23-5</t>
  </si>
  <si>
    <t>Toluene</t>
  </si>
  <si>
    <t>108-88-3</t>
  </si>
  <si>
    <t>trans-1,2-Dichloroethylene</t>
  </si>
  <si>
    <t>156-60-5</t>
  </si>
  <si>
    <t>trans-1,3-Dichloropropene</t>
  </si>
  <si>
    <t>10061-02-6</t>
  </si>
  <si>
    <t>Trichloroethylene</t>
  </si>
  <si>
    <t>79-01-6</t>
  </si>
  <si>
    <t>Vinyl chloride</t>
  </si>
  <si>
    <t>75-01-4</t>
  </si>
  <si>
    <t>11-Chloroeicosafluoro-3-oxaundecane-1-sulfonate (11Cl-PF3OUds)</t>
  </si>
  <si>
    <t>763051-92-9</t>
  </si>
  <si>
    <t>IRL</t>
  </si>
  <si>
    <t>9.50</t>
  </si>
  <si>
    <t>ng/L</t>
  </si>
  <si>
    <t>1H,1H,2H,2H-Perfluorohexane sulfonate (4:2) (4:2 FTS)</t>
  </si>
  <si>
    <t>757124-72-4</t>
  </si>
  <si>
    <t>4.70</t>
  </si>
  <si>
    <t>1H,1H,2H,2H-Perfluorohexane sulfonate (6:2) (6:2 FTS)</t>
  </si>
  <si>
    <t>27619-97-2</t>
  </si>
  <si>
    <t>9.60</t>
  </si>
  <si>
    <t>1H,1H,2H,2H-Perfluorohexane sulfonate (8:2) (8:2 FTS)</t>
  </si>
  <si>
    <t>39108-34-4</t>
  </si>
  <si>
    <t>9.70</t>
  </si>
  <si>
    <t>4,8-Dioxa-3H-perfluorononanoate (NaDONA, ADONA)</t>
  </si>
  <si>
    <t>919005-14-4</t>
  </si>
  <si>
    <t>1.90</t>
  </si>
  <si>
    <t>9-Chlorohexadecafluoro-3-oxanonane-1-sulfonate (9Cl-PF3ONS)</t>
  </si>
  <si>
    <t>756426-58-1</t>
  </si>
  <si>
    <t>18.8</t>
  </si>
  <si>
    <t>Hexafluoropropylene oxide dimer acid (HFPO-DA)(GenX)</t>
  </si>
  <si>
    <t>13252-13-6</t>
  </si>
  <si>
    <t>10.1</t>
  </si>
  <si>
    <t>N-ethyl perfluorooctanesulfonamidoacetate (N-EtFOSAA)</t>
  </si>
  <si>
    <t>2991-50-6</t>
  </si>
  <si>
    <t>N-Ethylperfluorooctane-1-sulfonamide (N-EtFOSA-M)</t>
  </si>
  <si>
    <t>4151-50-2</t>
  </si>
  <si>
    <t>N-methylperfluorooctane sulfonamidoacetate (N-MeFOSAA)</t>
  </si>
  <si>
    <t>2355-31-9</t>
  </si>
  <si>
    <t>7.70</t>
  </si>
  <si>
    <t>N-Methylperfluorooctanesulfonamide (N-MeFOSA-M)</t>
  </si>
  <si>
    <t>31506-32-8</t>
  </si>
  <si>
    <t>Perfluoro-1-butanesulfonate (PFBS)</t>
  </si>
  <si>
    <t>375-73-5</t>
  </si>
  <si>
    <t>Perfluoro-1-decanesulfonate (PFDS)</t>
  </si>
  <si>
    <t>335-77-3</t>
  </si>
  <si>
    <t>4.90</t>
  </si>
  <si>
    <t>Perfluoro-1-heptanesulfonate (PFHpS)</t>
  </si>
  <si>
    <t>375-92-8</t>
  </si>
  <si>
    <t>Perfluoro-1-hexanesulfonamide (FHx-SA)</t>
  </si>
  <si>
    <t>41997-13-1</t>
  </si>
  <si>
    <t>50.5</t>
  </si>
  <si>
    <t>Perfluoro-1-hexanesulfonate (PFHxS)(linear)</t>
  </si>
  <si>
    <t>355-46-4</t>
  </si>
  <si>
    <t>3.70</t>
  </si>
  <si>
    <t>Perfluoro-1-hexanesulfonate (PFHxS)(branched)</t>
  </si>
  <si>
    <t>8.80</t>
  </si>
  <si>
    <t>Perfluoro-1-nonanesulfonate (PFNS)</t>
  </si>
  <si>
    <t>68259-12-1</t>
  </si>
  <si>
    <t>Perfluoro-1-octanesulfonamide (FOSA)</t>
  </si>
  <si>
    <t>754-91-6</t>
  </si>
  <si>
    <t>5.10</t>
  </si>
  <si>
    <t>Perfluoro-1-pentanesulfonate (PFPeS)</t>
  </si>
  <si>
    <t>2706-91-4</t>
  </si>
  <si>
    <t>4.80</t>
  </si>
  <si>
    <t>Perfluorobutane sulfonamide (FBSA)</t>
  </si>
  <si>
    <t>30334-69-1</t>
  </si>
  <si>
    <t>Perfluorobutyrate (PFBA)</t>
  </si>
  <si>
    <t>375-22-4</t>
  </si>
  <si>
    <t>Perfluorododecanoate (PFDoDA)</t>
  </si>
  <si>
    <t>307-55-14</t>
  </si>
  <si>
    <t>Perfluoro-n-decanoate (PFDA)</t>
  </si>
  <si>
    <t>83-89-6</t>
  </si>
  <si>
    <t>Perfluoro-n-heptanoate (PFHpA)</t>
  </si>
  <si>
    <t>375-85-9</t>
  </si>
  <si>
    <t>Perfluoro-n-hexanoate (PFHxA)</t>
  </si>
  <si>
    <t>307-24-4</t>
  </si>
  <si>
    <t>Perfluoro-n-nonanoate (PFNA)</t>
  </si>
  <si>
    <t>375-95-1</t>
  </si>
  <si>
    <t>Perfluoro-n-octanoate (PFOA)</t>
  </si>
  <si>
    <t>335-67-1</t>
  </si>
  <si>
    <t>Perfluoro-n-pentanoate (PFPeA)</t>
  </si>
  <si>
    <t>2706-90-3</t>
  </si>
  <si>
    <t>Perfluoro-n-tetradecanoate (PFTeDA)</t>
  </si>
  <si>
    <t>376-06-7</t>
  </si>
  <si>
    <t>Perfluoro-n-tridecanoate (PFTrDA)</t>
  </si>
  <si>
    <t>72629-94-8</t>
  </si>
  <si>
    <t>Perfluoro-n-undecanoate (PFUda)</t>
  </si>
  <si>
    <t>2058-94-8</t>
  </si>
  <si>
    <t>Perfluorooctanesulfonate (PFOS)(branched)</t>
  </si>
  <si>
    <t>1763-23-1</t>
  </si>
  <si>
    <t>39.6</t>
  </si>
  <si>
    <t>Perfluorooctanesulfonate (PFOS)(linear)</t>
  </si>
  <si>
    <t>7.40</t>
  </si>
  <si>
    <t>1H-1,2,4-Triazole</t>
  </si>
  <si>
    <t>288-88-0</t>
  </si>
  <si>
    <t>11.0</t>
  </si>
  <si>
    <t>22.0</t>
  </si>
  <si>
    <t>Sandstrom and others, 2015</t>
  </si>
  <si>
    <t>2-(1-Hydroxyethyl)-6-methylaniline (HEMA)</t>
  </si>
  <si>
    <t>196611-19-5</t>
  </si>
  <si>
    <t>80.0</t>
  </si>
  <si>
    <t>160</t>
  </si>
  <si>
    <t>2,4-D</t>
  </si>
  <si>
    <t>94-75-7</t>
  </si>
  <si>
    <t>31.0</t>
  </si>
  <si>
    <t>62.0</t>
  </si>
  <si>
    <t>2-[(2-Ethyl-6-methylphenyl)amino]-1-propanol</t>
  </si>
  <si>
    <t>61520-53-4</t>
  </si>
  <si>
    <t>2.50</t>
  </si>
  <si>
    <t>2-Aminobenzimidazole</t>
  </si>
  <si>
    <t>934-32-7</t>
  </si>
  <si>
    <t>4.50</t>
  </si>
  <si>
    <t>9.00</t>
  </si>
  <si>
    <t>2-Amino-N-isopropylbenzamide</t>
  </si>
  <si>
    <t>30391-89-0</t>
  </si>
  <si>
    <t>2-Chloro-2',6'-diethylacetanilide</t>
  </si>
  <si>
    <t>6967-29-9</t>
  </si>
  <si>
    <t>2-Chloro-N-(2-ethyl-6-methylphenyl)acetamide</t>
  </si>
  <si>
    <t>32428-71-0</t>
  </si>
  <si>
    <t>2-Hydroxy-4-isopropylamino-6-amino-s-triazine OIAT</t>
  </si>
  <si>
    <t>19988-24-0</t>
  </si>
  <si>
    <t>2-Hydroxy-6-ethylamino-4-amino-s-triazine (OEAT)</t>
  </si>
  <si>
    <t>7313-54-4</t>
  </si>
  <si>
    <t>100</t>
  </si>
  <si>
    <t>2-Hydroxyatrazine (OIET)</t>
  </si>
  <si>
    <t>2163-68-0</t>
  </si>
  <si>
    <t>8.00</t>
  </si>
  <si>
    <t>3,4-Dichlorophenylurea</t>
  </si>
  <si>
    <t>2327-02-8</t>
  </si>
  <si>
    <t>27.0</t>
  </si>
  <si>
    <t>108</t>
  </si>
  <si>
    <t>3-Hydroxycarbofuran</t>
  </si>
  <si>
    <t>16655-82-6</t>
  </si>
  <si>
    <t>16.0</t>
  </si>
  <si>
    <t>3-Phenoxybenzoic acid</t>
  </si>
  <si>
    <t>3739-38-6</t>
  </si>
  <si>
    <t>61.0</t>
  </si>
  <si>
    <t>4-(Hydroxymethyl)pendimethalin</t>
  </si>
  <si>
    <t>56750-76-6</t>
  </si>
  <si>
    <t>38.0</t>
  </si>
  <si>
    <t>114</t>
  </si>
  <si>
    <t>4-Chlorobenzylmethyl sulfoxide</t>
  </si>
  <si>
    <t>24176-68-9</t>
  </si>
  <si>
    <t>1.60</t>
  </si>
  <si>
    <t>3.20</t>
  </si>
  <si>
    <t>4-Hydroxychlorothalonil</t>
  </si>
  <si>
    <t>28343-61-5</t>
  </si>
  <si>
    <t>21.0</t>
  </si>
  <si>
    <t>42.0</t>
  </si>
  <si>
    <t>4-Hydroxyhexazinone A</t>
  </si>
  <si>
    <t>72576-13-7</t>
  </si>
  <si>
    <t>1.50</t>
  </si>
  <si>
    <t>Acephate</t>
  </si>
  <si>
    <t>30560-19-1</t>
  </si>
  <si>
    <t>Acetochlor</t>
  </si>
  <si>
    <t>34256-82-1</t>
  </si>
  <si>
    <t>Acetochlor OA</t>
  </si>
  <si>
    <t>194992-44-4</t>
  </si>
  <si>
    <t>13.0</t>
  </si>
  <si>
    <t>65.0</t>
  </si>
  <si>
    <t>Acetochlor SA</t>
  </si>
  <si>
    <t>187022-11-3</t>
  </si>
  <si>
    <t>320</t>
  </si>
  <si>
    <t>Acetochlor SAA</t>
  </si>
  <si>
    <t>618113-86-3</t>
  </si>
  <si>
    <t>88.0</t>
  </si>
  <si>
    <t>176</t>
  </si>
  <si>
    <t>Alachlor</t>
  </si>
  <si>
    <t>15972-60-8</t>
  </si>
  <si>
    <t>Alachlor OA</t>
  </si>
  <si>
    <t>171262-17-2</t>
  </si>
  <si>
    <t>12.0</t>
  </si>
  <si>
    <t>60.0</t>
  </si>
  <si>
    <t>Alachlor SA</t>
  </si>
  <si>
    <t>142363-53-9</t>
  </si>
  <si>
    <t>420</t>
  </si>
  <si>
    <t>840</t>
  </si>
  <si>
    <t>Aldicarb</t>
  </si>
  <si>
    <t>116-06-3</t>
  </si>
  <si>
    <t>Aldicarb sulfone</t>
  </si>
  <si>
    <t>1646-88-4</t>
  </si>
  <si>
    <t>20.0</t>
  </si>
  <si>
    <t>Aldicarb sulfoxide</t>
  </si>
  <si>
    <t>1646-87-3</t>
  </si>
  <si>
    <t>Ametryn</t>
  </si>
  <si>
    <t>834-12-8</t>
  </si>
  <si>
    <t>Asulam</t>
  </si>
  <si>
    <t>3337-71-1</t>
  </si>
  <si>
    <t>24.0</t>
  </si>
  <si>
    <t>Atrazine</t>
  </si>
  <si>
    <t>1912-24-9</t>
  </si>
  <si>
    <t>3.40</t>
  </si>
  <si>
    <t>6.80</t>
  </si>
  <si>
    <t>Azinphos-methyl</t>
  </si>
  <si>
    <t>86-50-0</t>
  </si>
  <si>
    <t>Azinphos-methyl oxon</t>
  </si>
  <si>
    <t>961-22-8</t>
  </si>
  <si>
    <t>7.50</t>
  </si>
  <si>
    <t>15.0</t>
  </si>
  <si>
    <t>Azoxystrobin</t>
  </si>
  <si>
    <t>131860-33-8</t>
  </si>
  <si>
    <t>Bentazon</t>
  </si>
  <si>
    <t>25057-89-0</t>
  </si>
  <si>
    <t>Bifenthrin</t>
  </si>
  <si>
    <t>82657-04-3</t>
  </si>
  <si>
    <t>19.0</t>
  </si>
  <si>
    <t>Bromacil</t>
  </si>
  <si>
    <t>314-40-9</t>
  </si>
  <si>
    <t>2.80</t>
  </si>
  <si>
    <t>5.60</t>
  </si>
  <si>
    <t>Bromoxynil</t>
  </si>
  <si>
    <t>1689-84-5</t>
  </si>
  <si>
    <t>Butralin</t>
  </si>
  <si>
    <t>33629-47-9</t>
  </si>
  <si>
    <t>Butylate</t>
  </si>
  <si>
    <t>2008-41-5</t>
  </si>
  <si>
    <t>Carbaryl</t>
  </si>
  <si>
    <t>63-25-2</t>
  </si>
  <si>
    <t>Carbendazim</t>
  </si>
  <si>
    <t>10605-21-7</t>
  </si>
  <si>
    <t>Carbofuran</t>
  </si>
  <si>
    <t>1563-66-2</t>
  </si>
  <si>
    <t>Chlorimuron-ethyl</t>
  </si>
  <si>
    <t>90982-32-4</t>
  </si>
  <si>
    <t>Chlorpyrifos</t>
  </si>
  <si>
    <t>2921-88-2</t>
  </si>
  <si>
    <t>Chlorpyrifos oxon</t>
  </si>
  <si>
    <t>Chlorsulfuron</t>
  </si>
  <si>
    <t>64902-72-3</t>
  </si>
  <si>
    <t>25.0</t>
  </si>
  <si>
    <t>cis-Cyhalothric acid</t>
  </si>
  <si>
    <t>68127-59-3</t>
  </si>
  <si>
    <t>105</t>
  </si>
  <si>
    <t>cis-Permethrin</t>
  </si>
  <si>
    <t>61949-76-6</t>
  </si>
  <si>
    <t>2.10</t>
  </si>
  <si>
    <t>4.20</t>
  </si>
  <si>
    <t>Cyanazine</t>
  </si>
  <si>
    <t>21725-46-2</t>
  </si>
  <si>
    <t>DCPA monoacid (Chlorthal-monomethyl)</t>
  </si>
  <si>
    <t>887-54-7</t>
  </si>
  <si>
    <t>350</t>
  </si>
  <si>
    <t>700</t>
  </si>
  <si>
    <t>Dechlorofipronil</t>
  </si>
  <si>
    <t>3.80</t>
  </si>
  <si>
    <t>Dechlorometolachlor</t>
  </si>
  <si>
    <t>126605-22-9</t>
  </si>
  <si>
    <t>Deethylatrazine (CIAT)</t>
  </si>
  <si>
    <t>6190-65-4</t>
  </si>
  <si>
    <t>5.50</t>
  </si>
  <si>
    <t>Deiodo flubendiamide</t>
  </si>
  <si>
    <t>1016160-78-3</t>
  </si>
  <si>
    <t>Deisopropylatrazine (CEAT)</t>
  </si>
  <si>
    <t>1007-28-9</t>
  </si>
  <si>
    <t>Demethyl fluometuron</t>
  </si>
  <si>
    <t>3032-40-4</t>
  </si>
  <si>
    <t>3.60</t>
  </si>
  <si>
    <t>Demethyl hexazinone B</t>
  </si>
  <si>
    <t>56611-54-2</t>
  </si>
  <si>
    <t>Demethyl norflurazon</t>
  </si>
  <si>
    <t>23576-24-1</t>
  </si>
  <si>
    <t>Desamino metribuzin (Metribuzin DA)</t>
  </si>
  <si>
    <t>35045-02-4</t>
  </si>
  <si>
    <t>Desamino-diketo metribuzin</t>
  </si>
  <si>
    <t>52236-30-3</t>
  </si>
  <si>
    <t>200</t>
  </si>
  <si>
    <t>Desulfinylfipronil</t>
  </si>
  <si>
    <t>205650-65-3</t>
  </si>
  <si>
    <t>Desulfinylfipronil amide</t>
  </si>
  <si>
    <t>1115248-09-3</t>
  </si>
  <si>
    <t>Diazinon</t>
  </si>
  <si>
    <t>333-41-5</t>
  </si>
  <si>
    <t>6.40</t>
  </si>
  <si>
    <t>Diazoxon</t>
  </si>
  <si>
    <t>Dicamba</t>
  </si>
  <si>
    <t>1918-00-9</t>
  </si>
  <si>
    <t>800</t>
  </si>
  <si>
    <t>Dichlorvos</t>
  </si>
  <si>
    <t>26.0</t>
  </si>
  <si>
    <t>52.0</t>
  </si>
  <si>
    <t>Dicrotophos</t>
  </si>
  <si>
    <t>141-66-2</t>
  </si>
  <si>
    <t>Didealkylatrazine (CAAT)</t>
  </si>
  <si>
    <t>3397-62-4</t>
  </si>
  <si>
    <t>Didemethyl hexazinone F (Hexazinone TP F)</t>
  </si>
  <si>
    <t>56611-55-3</t>
  </si>
  <si>
    <t>Diflubenzuron</t>
  </si>
  <si>
    <t>35367-38-5</t>
  </si>
  <si>
    <t>6.00</t>
  </si>
  <si>
    <t>Diflufenzopyr</t>
  </si>
  <si>
    <t>109293-97-2</t>
  </si>
  <si>
    <t>36.0</t>
  </si>
  <si>
    <t>72.0</t>
  </si>
  <si>
    <t>Diketonitrile-isoxaflutole</t>
  </si>
  <si>
    <t>143701-75-1</t>
  </si>
  <si>
    <t>Dimethenamid</t>
  </si>
  <si>
    <t>87674-68-8</t>
  </si>
  <si>
    <t>Dimethenamid OA</t>
  </si>
  <si>
    <t>380412-59-9</t>
  </si>
  <si>
    <t>85.0</t>
  </si>
  <si>
    <t>Dimethenamid SA</t>
  </si>
  <si>
    <t>205939-58-8</t>
  </si>
  <si>
    <t>39.0</t>
  </si>
  <si>
    <t>790</t>
  </si>
  <si>
    <t>Dimethoate</t>
  </si>
  <si>
    <t>60-51-5</t>
  </si>
  <si>
    <t>2.30</t>
  </si>
  <si>
    <t>4.60</t>
  </si>
  <si>
    <t>Disulfoton</t>
  </si>
  <si>
    <t>298-04-4</t>
  </si>
  <si>
    <t>5.70</t>
  </si>
  <si>
    <t>Disulfoton oxon</t>
  </si>
  <si>
    <t>126-75-0</t>
  </si>
  <si>
    <t>Disulfoton oxon sulfone</t>
  </si>
  <si>
    <t>2496-91-5</t>
  </si>
  <si>
    <t>Disulfoton oxon sulfoxide</t>
  </si>
  <si>
    <t>2496-92-6</t>
  </si>
  <si>
    <t>Disulfoton sulfone</t>
  </si>
  <si>
    <t>2497-06-5</t>
  </si>
  <si>
    <t>Disulfoton sulfoxide</t>
  </si>
  <si>
    <t>2497-07-6</t>
  </si>
  <si>
    <t>Diuron</t>
  </si>
  <si>
    <t>330-54-1</t>
  </si>
  <si>
    <t>EPTC</t>
  </si>
  <si>
    <t>759-94-4</t>
  </si>
  <si>
    <t>103</t>
  </si>
  <si>
    <t>206</t>
  </si>
  <si>
    <t>EPTC R248722</t>
  </si>
  <si>
    <t>65109-69-5</t>
  </si>
  <si>
    <t>Ethoprop</t>
  </si>
  <si>
    <t>13194-48-4</t>
  </si>
  <si>
    <t>Etoxazole</t>
  </si>
  <si>
    <t>153233-91-1</t>
  </si>
  <si>
    <t>Fenamiphos</t>
  </si>
  <si>
    <t>22224-92-6</t>
  </si>
  <si>
    <t>Fenamiphos sulfone</t>
  </si>
  <si>
    <t>31972-44-8</t>
  </si>
  <si>
    <t>Fenamiphos sulfoxide</t>
  </si>
  <si>
    <t>31972-43-7</t>
  </si>
  <si>
    <t>Fenbutatin oxide</t>
  </si>
  <si>
    <t>13356-08-6</t>
  </si>
  <si>
    <t>500</t>
  </si>
  <si>
    <t>Fentin</t>
  </si>
  <si>
    <t>668-34-8</t>
  </si>
  <si>
    <t>Fipronil</t>
  </si>
  <si>
    <t>120068-37-3</t>
  </si>
  <si>
    <t>Fipronil amide</t>
  </si>
  <si>
    <t>205650-69-7</t>
  </si>
  <si>
    <t>9.20</t>
  </si>
  <si>
    <t>Fipronil sulfide</t>
  </si>
  <si>
    <t>120067-83-6</t>
  </si>
  <si>
    <t>Fipronil sulfonate</t>
  </si>
  <si>
    <t>209248-72-6</t>
  </si>
  <si>
    <t>44.0</t>
  </si>
  <si>
    <t>Fipronil sulfone</t>
  </si>
  <si>
    <t>120068-36-2</t>
  </si>
  <si>
    <t>Flubendiamide</t>
  </si>
  <si>
    <t>272451-65-7</t>
  </si>
  <si>
    <t>Flumetsulam</t>
  </si>
  <si>
    <t>98967-40-9</t>
  </si>
  <si>
    <t>Fluometuron</t>
  </si>
  <si>
    <t>2164-17-2</t>
  </si>
  <si>
    <t>1.70</t>
  </si>
  <si>
    <t>Fonofos</t>
  </si>
  <si>
    <t>944-22-9</t>
  </si>
  <si>
    <t>Halosulfuron-methyl</t>
  </si>
  <si>
    <t>100784-20-1</t>
  </si>
  <si>
    <t>Hexazinone</t>
  </si>
  <si>
    <t>51235-04-2</t>
  </si>
  <si>
    <t>Hexazinone TP C</t>
  </si>
  <si>
    <t>72585-88-7</t>
  </si>
  <si>
    <t>Hexazinone TP D</t>
  </si>
  <si>
    <t>30243-77-7</t>
  </si>
  <si>
    <t>147</t>
  </si>
  <si>
    <t>294</t>
  </si>
  <si>
    <t>Hexazinone TP E</t>
  </si>
  <si>
    <t>72576-14-8</t>
  </si>
  <si>
    <t>76.0</t>
  </si>
  <si>
    <t>Hexazinone TP G</t>
  </si>
  <si>
    <t>Hydroxy didemethyl fluometuron</t>
  </si>
  <si>
    <t>Hydroxy monodemethyl fluometuron</t>
  </si>
  <si>
    <t>6.10</t>
  </si>
  <si>
    <t>Hydroxyacetochlor</t>
  </si>
  <si>
    <t>60090-47-3</t>
  </si>
  <si>
    <t>Hydroxyalachlor</t>
  </si>
  <si>
    <t>56681-55-1</t>
  </si>
  <si>
    <t>Hydroxydiazinon</t>
  </si>
  <si>
    <t>29820-16-4</t>
  </si>
  <si>
    <t>Hydroxymetolachlor</t>
  </si>
  <si>
    <t>131068-72-9</t>
  </si>
  <si>
    <t>Hydroxyphthalazinone</t>
  </si>
  <si>
    <t>7.00</t>
  </si>
  <si>
    <t>28.0</t>
  </si>
  <si>
    <t>Hydroxysimazine</t>
  </si>
  <si>
    <t>2599-11-3</t>
  </si>
  <si>
    <t>120</t>
  </si>
  <si>
    <t>Imazamox</t>
  </si>
  <si>
    <t>114311-32-9</t>
  </si>
  <si>
    <t>Imazaquin</t>
  </si>
  <si>
    <t>81335-37-7</t>
  </si>
  <si>
    <t>Imazethapyr</t>
  </si>
  <si>
    <t>81335-77-5</t>
  </si>
  <si>
    <t>Imidacloprid</t>
  </si>
  <si>
    <t>138261-41-3</t>
  </si>
  <si>
    <t>8.10</t>
  </si>
  <si>
    <t>Indoxacarb</t>
  </si>
  <si>
    <t>173584-44-6</t>
  </si>
  <si>
    <t>Isoxaflutole</t>
  </si>
  <si>
    <t>141112-29-0</t>
  </si>
  <si>
    <t>9.10</t>
  </si>
  <si>
    <t>18.0</t>
  </si>
  <si>
    <t>Isoxaflutole Acid RPA 203328</t>
  </si>
  <si>
    <t>142994-06-7</t>
  </si>
  <si>
    <t>Kresoxim-methyl</t>
  </si>
  <si>
    <t>143390-89-0</t>
  </si>
  <si>
    <t>Lactofen</t>
  </si>
  <si>
    <t>77501-63-4</t>
  </si>
  <si>
    <t>Linuron</t>
  </si>
  <si>
    <t>330-55-2</t>
  </si>
  <si>
    <t>Malaoxon</t>
  </si>
  <si>
    <t>1634-78-2</t>
  </si>
  <si>
    <t>54.0</t>
  </si>
  <si>
    <t>Malathion</t>
  </si>
  <si>
    <t>121-75-5</t>
  </si>
  <si>
    <t>MCPA</t>
  </si>
  <si>
    <t>94-74-6</t>
  </si>
  <si>
    <t>48.0</t>
  </si>
  <si>
    <t>95.0</t>
  </si>
  <si>
    <t>Metalaxyl</t>
  </si>
  <si>
    <t>57837-19-1</t>
  </si>
  <si>
    <t>Metconazole</t>
  </si>
  <si>
    <t>125116-23-6</t>
  </si>
  <si>
    <t>Methamidophos</t>
  </si>
  <si>
    <t>10265-92-6</t>
  </si>
  <si>
    <t>Methidathion</t>
  </si>
  <si>
    <t>950-37-8</t>
  </si>
  <si>
    <t>8.40</t>
  </si>
  <si>
    <t>Methomyl</t>
  </si>
  <si>
    <t>16752-77-5</t>
  </si>
  <si>
    <t>Methomyl oxime</t>
  </si>
  <si>
    <t>13749-94-5</t>
  </si>
  <si>
    <t>4000</t>
  </si>
  <si>
    <t>8000</t>
  </si>
  <si>
    <t>Methoxyfenozide</t>
  </si>
  <si>
    <t>161050-58-4</t>
  </si>
  <si>
    <t>Methyl paraoxon</t>
  </si>
  <si>
    <t>950-35-6</t>
  </si>
  <si>
    <t>Metolachlor</t>
  </si>
  <si>
    <t>51218-45-2</t>
  </si>
  <si>
    <t>Metolachlor hydroxy morpholinone</t>
  </si>
  <si>
    <t>61520-54-5</t>
  </si>
  <si>
    <t>Metolachlor OA</t>
  </si>
  <si>
    <t>152019-73-3</t>
  </si>
  <si>
    <t>74.0</t>
  </si>
  <si>
    <t>149</t>
  </si>
  <si>
    <t>Metolachlor SA</t>
  </si>
  <si>
    <t>171118-09-5</t>
  </si>
  <si>
    <t>34.0</t>
  </si>
  <si>
    <t>68.0</t>
  </si>
  <si>
    <t>Metribuzin</t>
  </si>
  <si>
    <t>21087-64-9</t>
  </si>
  <si>
    <t>Metribuzin DK</t>
  </si>
  <si>
    <t>56507-37-0</t>
  </si>
  <si>
    <t>118</t>
  </si>
  <si>
    <t>236</t>
  </si>
  <si>
    <t>Molinate</t>
  </si>
  <si>
    <t>2212-67-1</t>
  </si>
  <si>
    <t>Myclobutanil</t>
  </si>
  <si>
    <t>88671-89-0</t>
  </si>
  <si>
    <t>3.50</t>
  </si>
  <si>
    <t>N-(3,4-Dichlorophenyl)-N-methylurea (DCPMU)</t>
  </si>
  <si>
    <t>3567-62-2</t>
  </si>
  <si>
    <t>Naled</t>
  </si>
  <si>
    <t>300-76-5</t>
  </si>
  <si>
    <t>56.0</t>
  </si>
  <si>
    <t>Nicosulfuron</t>
  </si>
  <si>
    <t>111991-09-4</t>
  </si>
  <si>
    <t>5.90</t>
  </si>
  <si>
    <t>Norflurazon</t>
  </si>
  <si>
    <t>27314-13-2</t>
  </si>
  <si>
    <t>Novaluron</t>
  </si>
  <si>
    <t>116714-46-6</t>
  </si>
  <si>
    <t>O-Ethyl O-methyl S-propyl phosphorothioate</t>
  </si>
  <si>
    <t>76960-87-7</t>
  </si>
  <si>
    <t>Omethoate</t>
  </si>
  <si>
    <t>1113-02-6</t>
  </si>
  <si>
    <t>Orthosulfamuron</t>
  </si>
  <si>
    <t>213464-77-8</t>
  </si>
  <si>
    <t>Oryzalin</t>
  </si>
  <si>
    <t>19044-88-3</t>
  </si>
  <si>
    <t>Oxamyl</t>
  </si>
  <si>
    <t>23135-22-0</t>
  </si>
  <si>
    <t>Oxamyl oxime</t>
  </si>
  <si>
    <t>30558-43-1</t>
  </si>
  <si>
    <t>Oxyfluorfen</t>
  </si>
  <si>
    <t>42874-03-3</t>
  </si>
  <si>
    <t>250</t>
  </si>
  <si>
    <t>Paraoxon</t>
  </si>
  <si>
    <t>311-45-5</t>
  </si>
  <si>
    <t>Pendimethalin</t>
  </si>
  <si>
    <t>40487-42-1</t>
  </si>
  <si>
    <t>Phorate</t>
  </si>
  <si>
    <t>298-02-2</t>
  </si>
  <si>
    <t>Phorate oxon</t>
  </si>
  <si>
    <t>2600-69-3</t>
  </si>
  <si>
    <t>55.0</t>
  </si>
  <si>
    <t>Phorate oxon sulfone</t>
  </si>
  <si>
    <t>2588-06-9</t>
  </si>
  <si>
    <t>Phorate oxon sulfoxide</t>
  </si>
  <si>
    <t>2588-05-8</t>
  </si>
  <si>
    <t>Phorate sulfone</t>
  </si>
  <si>
    <t>2588-04-7</t>
  </si>
  <si>
    <t>Phorate sulfoxide</t>
  </si>
  <si>
    <t>2588-03-6</t>
  </si>
  <si>
    <t>Phthalazinone</t>
  </si>
  <si>
    <t>90004-07-2</t>
  </si>
  <si>
    <t>Piperonyl butoxide</t>
  </si>
  <si>
    <t>51-03-6</t>
  </si>
  <si>
    <t>Profenofos</t>
  </si>
  <si>
    <t>41198-08-7</t>
  </si>
  <si>
    <t>Prometon</t>
  </si>
  <si>
    <t>1610-18-0</t>
  </si>
  <si>
    <t>Prometryn</t>
  </si>
  <si>
    <t>7287-19-6</t>
  </si>
  <si>
    <t>Pronamide (Propyzamide)</t>
  </si>
  <si>
    <t>23950-58-5</t>
  </si>
  <si>
    <t>Propanil</t>
  </si>
  <si>
    <t>709-98-8</t>
  </si>
  <si>
    <t>6.20</t>
  </si>
  <si>
    <t>Propargite</t>
  </si>
  <si>
    <t>2312-35-8</t>
  </si>
  <si>
    <t>Propazine</t>
  </si>
  <si>
    <t>139-40-2</t>
  </si>
  <si>
    <t>Propiconazole</t>
  </si>
  <si>
    <t>60207-90-1</t>
  </si>
  <si>
    <t>Propoxur</t>
  </si>
  <si>
    <t>114-26-1</t>
  </si>
  <si>
    <t>Prosulfuron</t>
  </si>
  <si>
    <t>94125-34-5</t>
  </si>
  <si>
    <t>Pyraclostrobin</t>
  </si>
  <si>
    <t>175013-18-0</t>
  </si>
  <si>
    <t>Pyridaben</t>
  </si>
  <si>
    <t>96489-71-3</t>
  </si>
  <si>
    <t>Pyrimidinol (2-Isopropyl-6-methyl-4-pyrimidinol)</t>
  </si>
  <si>
    <t>2814-20-2</t>
  </si>
  <si>
    <t>Pyriproxyfen</t>
  </si>
  <si>
    <t>95737-68-1</t>
  </si>
  <si>
    <t>sec-Acetochlor OA</t>
  </si>
  <si>
    <t>152019-74-4</t>
  </si>
  <si>
    <t>Siduron</t>
  </si>
  <si>
    <t>1982-49-6</t>
  </si>
  <si>
    <t>Simazine</t>
  </si>
  <si>
    <t>122-34-9</t>
  </si>
  <si>
    <t>7.20</t>
  </si>
  <si>
    <t>Sulfentrazone</t>
  </si>
  <si>
    <t>122836-35-5</t>
  </si>
  <si>
    <t>Sulfometuron-methyl</t>
  </si>
  <si>
    <t>74222-97-2</t>
  </si>
  <si>
    <t>Sulfosulfuron</t>
  </si>
  <si>
    <t>141776-32-1</t>
  </si>
  <si>
    <t>5.30</t>
  </si>
  <si>
    <t>Tebuconazole</t>
  </si>
  <si>
    <t>107534-96-3</t>
  </si>
  <si>
    <t>Tebufenozide</t>
  </si>
  <si>
    <t>112410-23-8</t>
  </si>
  <si>
    <t>Tebupirimfos</t>
  </si>
  <si>
    <t>96182-53-5</t>
  </si>
  <si>
    <t>Tebupirimfos oxon</t>
  </si>
  <si>
    <t>Tebuthiuron</t>
  </si>
  <si>
    <t>34014-18-1</t>
  </si>
  <si>
    <t>Tebuthiuron TP 104</t>
  </si>
  <si>
    <t>59962-53-7</t>
  </si>
  <si>
    <t>Tebuthiuron TP 108</t>
  </si>
  <si>
    <t>39222-73-6</t>
  </si>
  <si>
    <t>Tebuthiuron TP 109 (OH)</t>
  </si>
  <si>
    <t>139888-73-6</t>
  </si>
  <si>
    <t>Tebuthurion TP 109</t>
  </si>
  <si>
    <t>59962-54-8</t>
  </si>
  <si>
    <t>Terbacil</t>
  </si>
  <si>
    <t>5902-51-2</t>
  </si>
  <si>
    <t>Terbufos</t>
  </si>
  <si>
    <t>13071-79-9</t>
  </si>
  <si>
    <t>Terbufos oxon</t>
  </si>
  <si>
    <t>56070-14-5</t>
  </si>
  <si>
    <t>Terbufos oxon sulfone</t>
  </si>
  <si>
    <t>56070-15-6</t>
  </si>
  <si>
    <t>Terbufos oxon sulfoxide</t>
  </si>
  <si>
    <t>56165-57-2</t>
  </si>
  <si>
    <t>Terbufos sulfone</t>
  </si>
  <si>
    <t>56070-16-7</t>
  </si>
  <si>
    <t>32.0</t>
  </si>
  <si>
    <t>Terbufos sulfoxide</t>
  </si>
  <si>
    <t>10548-10-4</t>
  </si>
  <si>
    <t>Terbuthylazine</t>
  </si>
  <si>
    <t>5915-41-3</t>
  </si>
  <si>
    <t>Tetraconazole</t>
  </si>
  <si>
    <t>112281-77-3</t>
  </si>
  <si>
    <t>Thiobencarb</t>
  </si>
  <si>
    <t>28249-77-6</t>
  </si>
  <si>
    <t>trans-Permethrin</t>
  </si>
  <si>
    <t>61949-77-7</t>
  </si>
  <si>
    <t>Triallate</t>
  </si>
  <si>
    <t>Tribuphos</t>
  </si>
  <si>
    <t>78-48-8</t>
  </si>
  <si>
    <t>Triclopyr</t>
  </si>
  <si>
    <t>55335-06-3</t>
  </si>
  <si>
    <t>Trifloxystrobin</t>
  </si>
  <si>
    <t>141517-21-7</t>
  </si>
  <si>
    <t>Warfarin</t>
  </si>
  <si>
    <t>81-81-2</t>
  </si>
  <si>
    <t>Furlong and others, 2014</t>
  </si>
  <si>
    <t>Verapamil</t>
  </si>
  <si>
    <t>52-53-9</t>
  </si>
  <si>
    <t>70.0</t>
  </si>
  <si>
    <t>140</t>
  </si>
  <si>
    <t>Venlafaxine</t>
  </si>
  <si>
    <t>93413-69-5</t>
  </si>
  <si>
    <t>Valacyclovir</t>
  </si>
  <si>
    <t>124832-26-4</t>
  </si>
  <si>
    <t>33.0</t>
  </si>
  <si>
    <t>163</t>
  </si>
  <si>
    <t>Trimethoprim</t>
  </si>
  <si>
    <t>738-70-5</t>
  </si>
  <si>
    <t>Triamterene</t>
  </si>
  <si>
    <t>396-01-0</t>
  </si>
  <si>
    <t>Tramadol</t>
  </si>
  <si>
    <t>27203-92-5</t>
  </si>
  <si>
    <t>Tiotropium</t>
  </si>
  <si>
    <t>186691-13-4</t>
  </si>
  <si>
    <t>Thiabendazole</t>
  </si>
  <si>
    <t>148-79-8</t>
  </si>
  <si>
    <t>Theophylline</t>
  </si>
  <si>
    <t>58-55-9</t>
  </si>
  <si>
    <t>40.0</t>
  </si>
  <si>
    <t>Temazepam</t>
  </si>
  <si>
    <t>846-50-4</t>
  </si>
  <si>
    <t>Tamoxifen</t>
  </si>
  <si>
    <t>10540-29-1</t>
  </si>
  <si>
    <t>270</t>
  </si>
  <si>
    <t>Sulfamethoxazole</t>
  </si>
  <si>
    <t>723-46-6</t>
  </si>
  <si>
    <t>Sulfamethizole</t>
  </si>
  <si>
    <t>144-82-1</t>
  </si>
  <si>
    <t>104</t>
  </si>
  <si>
    <t>Sulfadimethoxine</t>
  </si>
  <si>
    <t>122-11-2</t>
  </si>
  <si>
    <t>14.0</t>
  </si>
  <si>
    <t>Sitagliptin</t>
  </si>
  <si>
    <t>486460-32-6</t>
  </si>
  <si>
    <t>97.0</t>
  </si>
  <si>
    <t>Sertraline</t>
  </si>
  <si>
    <t>79617-96-2</t>
  </si>
  <si>
    <t>Ranitidine</t>
  </si>
  <si>
    <t>66357-35-5</t>
  </si>
  <si>
    <t>96.0</t>
  </si>
  <si>
    <t>192</t>
  </si>
  <si>
    <t>Raloxifene</t>
  </si>
  <si>
    <t>84449-90-1</t>
  </si>
  <si>
    <t>Ractopamine</t>
  </si>
  <si>
    <t>97825-25-7</t>
  </si>
  <si>
    <t>Quinine</t>
  </si>
  <si>
    <t>130-95-0</t>
  </si>
  <si>
    <t>Pseudoephedrine + Ephedrine</t>
  </si>
  <si>
    <t>Propranolol</t>
  </si>
  <si>
    <t>525-66-6</t>
  </si>
  <si>
    <t>Propoxyphene</t>
  </si>
  <si>
    <t>469-62-5</t>
  </si>
  <si>
    <t>Promethazine</t>
  </si>
  <si>
    <t>60-87-7</t>
  </si>
  <si>
    <t>57.0</t>
  </si>
  <si>
    <t>Prednisone</t>
  </si>
  <si>
    <t>53-03-2</t>
  </si>
  <si>
    <t>35.0</t>
  </si>
  <si>
    <t>Prednisolone</t>
  </si>
  <si>
    <t>50-24-8</t>
  </si>
  <si>
    <t>75.0</t>
  </si>
  <si>
    <t>150</t>
  </si>
  <si>
    <t>Phenytoin</t>
  </si>
  <si>
    <t>57-41-0</t>
  </si>
  <si>
    <t>94.0</t>
  </si>
  <si>
    <t>188</t>
  </si>
  <si>
    <t>Phendimetrazine</t>
  </si>
  <si>
    <t>634-03-7</t>
  </si>
  <si>
    <t>Phenazopyridine</t>
  </si>
  <si>
    <t>94-78-0</t>
  </si>
  <si>
    <t>4.10</t>
  </si>
  <si>
    <t>Pentoxifylline</t>
  </si>
  <si>
    <t>6493-05-6</t>
  </si>
  <si>
    <t>9.40</t>
  </si>
  <si>
    <t>Penciclovir</t>
  </si>
  <si>
    <t>39809-25-1</t>
  </si>
  <si>
    <t>Paroxetine</t>
  </si>
  <si>
    <t>61869-08-7</t>
  </si>
  <si>
    <t>Oxycodone</t>
  </si>
  <si>
    <t>76-42-6</t>
  </si>
  <si>
    <t>Oxazepam</t>
  </si>
  <si>
    <t>604-75-1</t>
  </si>
  <si>
    <t>113</t>
  </si>
  <si>
    <t>226</t>
  </si>
  <si>
    <t>Oseltamivir</t>
  </si>
  <si>
    <t>196618-13-0</t>
  </si>
  <si>
    <t>2.90</t>
  </si>
  <si>
    <t>Omeprazole + Esomprazole</t>
  </si>
  <si>
    <t>8.20</t>
  </si>
  <si>
    <t>Norverapamil</t>
  </si>
  <si>
    <t>67018-85-3</t>
  </si>
  <si>
    <t>4.30</t>
  </si>
  <si>
    <t>8.60</t>
  </si>
  <si>
    <t>Norsertraline</t>
  </si>
  <si>
    <t>87857-41-8</t>
  </si>
  <si>
    <t>Norfluoxetine</t>
  </si>
  <si>
    <t>56161-73-0</t>
  </si>
  <si>
    <t>Norethindrone</t>
  </si>
  <si>
    <t>68-22-4</t>
  </si>
  <si>
    <t>Nordiazepam</t>
  </si>
  <si>
    <t>1088-11-5</t>
  </si>
  <si>
    <t>Nizatidine</t>
  </si>
  <si>
    <t>76963-41-2</t>
  </si>
  <si>
    <t>Nicotine</t>
  </si>
  <si>
    <t>54-11-5</t>
  </si>
  <si>
    <t>29.0</t>
  </si>
  <si>
    <t>58.0</t>
  </si>
  <si>
    <t>Nevirapine</t>
  </si>
  <si>
    <t>129618-40-2</t>
  </si>
  <si>
    <t>23.0</t>
  </si>
  <si>
    <t>46.0</t>
  </si>
  <si>
    <t>N-Desmethyldiltiazem</t>
  </si>
  <si>
    <t>Nadolol</t>
  </si>
  <si>
    <t>42200-33-9</t>
  </si>
  <si>
    <t>Morphine</t>
  </si>
  <si>
    <t>57-27-2</t>
  </si>
  <si>
    <t>Metoprolol</t>
  </si>
  <si>
    <t>51384-51-1</t>
  </si>
  <si>
    <t>Methyl-1H-benzotriazole</t>
  </si>
  <si>
    <t>29385-43-1</t>
  </si>
  <si>
    <t>Methotrexate</t>
  </si>
  <si>
    <t>59-05-2</t>
  </si>
  <si>
    <t>Methocarbamol</t>
  </si>
  <si>
    <t>532-03-6</t>
  </si>
  <si>
    <t>Methadone</t>
  </si>
  <si>
    <t>76-99-3</t>
  </si>
  <si>
    <t>7.60</t>
  </si>
  <si>
    <t>Metformin</t>
  </si>
  <si>
    <t>657-24-9</t>
  </si>
  <si>
    <t>6.60</t>
  </si>
  <si>
    <t>Metaxalone</t>
  </si>
  <si>
    <t>1665-48-1</t>
  </si>
  <si>
    <t>Meprobamate</t>
  </si>
  <si>
    <t>57-53-4</t>
  </si>
  <si>
    <t>Lorazepam</t>
  </si>
  <si>
    <t>846-49-1</t>
  </si>
  <si>
    <t>101</t>
  </si>
  <si>
    <t>202</t>
  </si>
  <si>
    <t>Loratadine</t>
  </si>
  <si>
    <t>79794-75-5</t>
  </si>
  <si>
    <t>Loperamide</t>
  </si>
  <si>
    <t>53179-11-6</t>
  </si>
  <si>
    <t>Lidocaine</t>
  </si>
  <si>
    <t>137-58-6</t>
  </si>
  <si>
    <t>Lamivudine</t>
  </si>
  <si>
    <t>134678-17-4</t>
  </si>
  <si>
    <t>Ketoconazole</t>
  </si>
  <si>
    <t>65277-42-1</t>
  </si>
  <si>
    <t>Iminostilbene</t>
  </si>
  <si>
    <t>256-96-2</t>
  </si>
  <si>
    <t>73.0</t>
  </si>
  <si>
    <t>145</t>
  </si>
  <si>
    <t>Hydroxyzine</t>
  </si>
  <si>
    <t>68-88-2</t>
  </si>
  <si>
    <t>Hydrocortisone</t>
  </si>
  <si>
    <t>50-23-7</t>
  </si>
  <si>
    <t>Hydrocodone</t>
  </si>
  <si>
    <t>125-29-1</t>
  </si>
  <si>
    <t>Hexamethylenetetramine</t>
  </si>
  <si>
    <t>100-97-0</t>
  </si>
  <si>
    <t>Guanylurea</t>
  </si>
  <si>
    <t>141-83-3</t>
  </si>
  <si>
    <t>Glyburide</t>
  </si>
  <si>
    <t>10238-21-8</t>
  </si>
  <si>
    <t>Glipizide</t>
  </si>
  <si>
    <t>29094-61-9</t>
  </si>
  <si>
    <t>Gabapentin</t>
  </si>
  <si>
    <t>60142-96-3</t>
  </si>
  <si>
    <t>Fluvoxamine</t>
  </si>
  <si>
    <t>54739-18-3</t>
  </si>
  <si>
    <t>Fluticasone propionate</t>
  </si>
  <si>
    <t>80474-14-2</t>
  </si>
  <si>
    <t>Fluoxetine</t>
  </si>
  <si>
    <t>54910-89-3</t>
  </si>
  <si>
    <t>Fluconazole</t>
  </si>
  <si>
    <t>86386-73-4</t>
  </si>
  <si>
    <t>Fexofenadine</t>
  </si>
  <si>
    <t>83799-24-0</t>
  </si>
  <si>
    <t>Fenofibrate</t>
  </si>
  <si>
    <t>49562-28-9</t>
  </si>
  <si>
    <t>Famotidine</t>
  </si>
  <si>
    <t>76824-35-6</t>
  </si>
  <si>
    <t>17.0</t>
  </si>
  <si>
    <t>Fadrozole</t>
  </si>
  <si>
    <t>102676-47-1</t>
  </si>
  <si>
    <t>6.30</t>
  </si>
  <si>
    <t>Ezetimibe</t>
  </si>
  <si>
    <t>163222-33-1</t>
  </si>
  <si>
    <t>205</t>
  </si>
  <si>
    <t>Erythromycin</t>
  </si>
  <si>
    <t>114-07-8</t>
  </si>
  <si>
    <t>Duloxetine</t>
  </si>
  <si>
    <t>116539-59-4</t>
  </si>
  <si>
    <t>7.30</t>
  </si>
  <si>
    <t>37.0</t>
  </si>
  <si>
    <t>Diphenhydramine</t>
  </si>
  <si>
    <t>147-24-0</t>
  </si>
  <si>
    <t>Diltiazem</t>
  </si>
  <si>
    <t>42399-41-7</t>
  </si>
  <si>
    <t>Diazepam</t>
  </si>
  <si>
    <t>439-14-5</t>
  </si>
  <si>
    <t>Dextromethorphan</t>
  </si>
  <si>
    <t>125-71-3</t>
  </si>
  <si>
    <t>Desvenlafaxine</t>
  </si>
  <si>
    <t>93413-62-8</t>
  </si>
  <si>
    <t>84.0</t>
  </si>
  <si>
    <t>Dehydronifedipine</t>
  </si>
  <si>
    <t>67035-22-7</t>
  </si>
  <si>
    <t>Cotinine</t>
  </si>
  <si>
    <t>486-56-6</t>
  </si>
  <si>
    <t>Codeine</t>
  </si>
  <si>
    <t>76-57-3</t>
  </si>
  <si>
    <t>Clonidine</t>
  </si>
  <si>
    <t>4205-90-7</t>
  </si>
  <si>
    <t>Citalopram</t>
  </si>
  <si>
    <t>59729-33-8</t>
  </si>
  <si>
    <t>3.30</t>
  </si>
  <si>
    <t>Cimetidine</t>
  </si>
  <si>
    <t>51481-61-9</t>
  </si>
  <si>
    <t>Chlorpheniramine</t>
  </si>
  <si>
    <t>132-22-9</t>
  </si>
  <si>
    <t>Carisoprodol</t>
  </si>
  <si>
    <t>78-44-4</t>
  </si>
  <si>
    <t>Carbamazepine</t>
  </si>
  <si>
    <t>298-46-4</t>
  </si>
  <si>
    <t>Caffeine</t>
  </si>
  <si>
    <t>58-08-2</t>
  </si>
  <si>
    <t>43.0</t>
  </si>
  <si>
    <t>91.0</t>
  </si>
  <si>
    <t>Bupropion</t>
  </si>
  <si>
    <t>34911-55-2</t>
  </si>
  <si>
    <t>Betamethasone</t>
  </si>
  <si>
    <t>378-44-9</t>
  </si>
  <si>
    <t>Benztropine</t>
  </si>
  <si>
    <t>86-13-5</t>
  </si>
  <si>
    <t>Atenolol</t>
  </si>
  <si>
    <t>29122-68-7</t>
  </si>
  <si>
    <t>Antipyrine</t>
  </si>
  <si>
    <t>60-80-0</t>
  </si>
  <si>
    <t>Amphetamine</t>
  </si>
  <si>
    <t>300-62-9</t>
  </si>
  <si>
    <t>Amitriptyline</t>
  </si>
  <si>
    <t>50-48-6</t>
  </si>
  <si>
    <t>Alprazolam</t>
  </si>
  <si>
    <t>28981-97-7</t>
  </si>
  <si>
    <t>Albuterol</t>
  </si>
  <si>
    <t>18559-94-9</t>
  </si>
  <si>
    <t>6.70</t>
  </si>
  <si>
    <t>Acyclovir</t>
  </si>
  <si>
    <t>59277-89-3</t>
  </si>
  <si>
    <t>Acetaminophen</t>
  </si>
  <si>
    <t>103-90-2</t>
  </si>
  <si>
    <t>Abacavir</t>
  </si>
  <si>
    <t>136470-78-5</t>
  </si>
  <si>
    <t>10-Hydroxy-amitriptyline</t>
  </si>
  <si>
    <t>64520-05-4</t>
  </si>
  <si>
    <t>8.30</t>
  </si>
  <si>
    <t>1,7-Dimethylxanthine</t>
  </si>
  <si>
    <t>611-59-6</t>
  </si>
  <si>
    <t>4-Nitrophenol</t>
  </si>
  <si>
    <t>100-02-7</t>
  </si>
  <si>
    <t>0.26</t>
  </si>
  <si>
    <t>0.52</t>
  </si>
  <si>
    <t>Fishman, 1993</t>
  </si>
  <si>
    <t>4-Bromophenylphenylether</t>
  </si>
  <si>
    <t>101-55-3</t>
  </si>
  <si>
    <t>0.03</t>
  </si>
  <si>
    <t>0.06</t>
  </si>
  <si>
    <t>2,4-Dimethylphenol</t>
  </si>
  <si>
    <t>105-67-9</t>
  </si>
  <si>
    <t>0.05</t>
  </si>
  <si>
    <t>0.1</t>
  </si>
  <si>
    <t>0.2</t>
  </si>
  <si>
    <t>bis(2-Chloroisopropyl) ether</t>
  </si>
  <si>
    <t>108-60-1</t>
  </si>
  <si>
    <t>Phenol</t>
  </si>
  <si>
    <t>108-95-2</t>
  </si>
  <si>
    <t>0.16</t>
  </si>
  <si>
    <t>0.32</t>
  </si>
  <si>
    <t>bis(2-Chloroethyl)ether</t>
  </si>
  <si>
    <t>111-44-4</t>
  </si>
  <si>
    <t>bis(2-Chloroethoxy)methane</t>
  </si>
  <si>
    <t>111-91-1</t>
  </si>
  <si>
    <t>0.02</t>
  </si>
  <si>
    <t>0.04</t>
  </si>
  <si>
    <t xml:space="preserve">bis(2-Ethylhexyl) phthalate </t>
  </si>
  <si>
    <t>117-81-7</t>
  </si>
  <si>
    <t>1.4</t>
  </si>
  <si>
    <t>2.8</t>
  </si>
  <si>
    <t>Di-n-octyl phthalate</t>
  </si>
  <si>
    <t>117-84-0</t>
  </si>
  <si>
    <t>1</t>
  </si>
  <si>
    <t>2</t>
  </si>
  <si>
    <t>Hexachlorobenzene</t>
  </si>
  <si>
    <t>118-74-1</t>
  </si>
  <si>
    <t>Anthracene</t>
  </si>
  <si>
    <t>120-12-7</t>
  </si>
  <si>
    <t>2,4-Dichlorophenol</t>
  </si>
  <si>
    <t>120-83-2</t>
  </si>
  <si>
    <t>2,4-Dinitrotoluene</t>
  </si>
  <si>
    <t>121-14-2</t>
  </si>
  <si>
    <t>1,2-Diphenylhydrazine</t>
  </si>
  <si>
    <t>122-66-7</t>
  </si>
  <si>
    <t>Pyrene</t>
  </si>
  <si>
    <t>129-00-0</t>
  </si>
  <si>
    <t>Dimethyl phthalate</t>
  </si>
  <si>
    <t>131-11-3</t>
  </si>
  <si>
    <t>Benzo[ghi]perylene</t>
  </si>
  <si>
    <t>191-24-2</t>
  </si>
  <si>
    <t>Indeno[1,2,3-cd]pyrene</t>
  </si>
  <si>
    <t>193-39-5</t>
  </si>
  <si>
    <t>Benzo[b]fluoranthene</t>
  </si>
  <si>
    <t>205-99-2</t>
  </si>
  <si>
    <t>Fluoranthene</t>
  </si>
  <si>
    <t>206-44-0</t>
  </si>
  <si>
    <t>Benzo[k]fluoranthene</t>
  </si>
  <si>
    <t>207-08-9</t>
  </si>
  <si>
    <t>Acenaphthylene</t>
  </si>
  <si>
    <t>208-96-8</t>
  </si>
  <si>
    <t>Chrysene</t>
  </si>
  <si>
    <t>218-01-9</t>
  </si>
  <si>
    <t>Benzo[a]pyrene</t>
  </si>
  <si>
    <t>50-32-8</t>
  </si>
  <si>
    <t>2,4-Dinitrophenol</t>
  </si>
  <si>
    <t>51-28-5</t>
  </si>
  <si>
    <t>4</t>
  </si>
  <si>
    <t>4,6-Dinitro-2-methylphenol</t>
  </si>
  <si>
    <t>534-52-1</t>
  </si>
  <si>
    <t>Dibenz[a,h]anthracene</t>
  </si>
  <si>
    <t>53-70-3</t>
  </si>
  <si>
    <t>1,3-Dichlorobenzene</t>
  </si>
  <si>
    <t>541-73-1</t>
  </si>
  <si>
    <t>Benz[a]anthracene</t>
  </si>
  <si>
    <t>56-55-3</t>
  </si>
  <si>
    <t>0.13</t>
  </si>
  <si>
    <t>4-Chloro-3-methylphenol</t>
  </si>
  <si>
    <t>59-50-7</t>
  </si>
  <si>
    <t>2,6-Dinitrotoluene</t>
  </si>
  <si>
    <t>606-20-2</t>
  </si>
  <si>
    <t>0.4</t>
  </si>
  <si>
    <t>N-Nitrosodi-n-propylamine</t>
  </si>
  <si>
    <t>621-64-7</t>
  </si>
  <si>
    <t>N-Nitrosodimethylamine</t>
  </si>
  <si>
    <t>62-75-9</t>
  </si>
  <si>
    <t>Hexachloroethane</t>
  </si>
  <si>
    <t>67-72-1</t>
  </si>
  <si>
    <t>4-Chlorophenyl phenyl ether</t>
  </si>
  <si>
    <t>7005-72-3</t>
  </si>
  <si>
    <t>Acenaphthene</t>
  </si>
  <si>
    <t>83-32-9</t>
  </si>
  <si>
    <t>Diethyl phthalate</t>
  </si>
  <si>
    <t>84-66-2</t>
  </si>
  <si>
    <t>0.31</t>
  </si>
  <si>
    <t>0.62</t>
  </si>
  <si>
    <t>Di-n-butyl phthalate</t>
  </si>
  <si>
    <t>84-74-2</t>
  </si>
  <si>
    <t>0.5</t>
  </si>
  <si>
    <t>Phenanthrene</t>
  </si>
  <si>
    <t>85-01-8</t>
  </si>
  <si>
    <t>Butylbenzyl phthalate</t>
  </si>
  <si>
    <t>85-68-7</t>
  </si>
  <si>
    <t>0.9</t>
  </si>
  <si>
    <t>1.8</t>
  </si>
  <si>
    <t>N-Nitrosodiphenylamine</t>
  </si>
  <si>
    <t>86-30-6</t>
  </si>
  <si>
    <t>0.14</t>
  </si>
  <si>
    <t>0.28</t>
  </si>
  <si>
    <t>Fluorene</t>
  </si>
  <si>
    <t>86-73-7</t>
  </si>
  <si>
    <t>Hexachlorobutadiene</t>
  </si>
  <si>
    <t>87-68-3</t>
  </si>
  <si>
    <t>Pentachlorophenol</t>
  </si>
  <si>
    <t>87-86-5</t>
  </si>
  <si>
    <t>0.3</t>
  </si>
  <si>
    <t>0.6</t>
  </si>
  <si>
    <t>2,4,6-Trichlorophenol</t>
  </si>
  <si>
    <t>88-06-2</t>
  </si>
  <si>
    <t>2-Nitrophenol</t>
  </si>
  <si>
    <t>88-75-5</t>
  </si>
  <si>
    <t>2-Chloronaphthalene</t>
  </si>
  <si>
    <t>91-58-7</t>
  </si>
  <si>
    <t>2-Chlorophenol</t>
  </si>
  <si>
    <t>95-57-8</t>
  </si>
  <si>
    <t>Escherichia coli (mTEC)</t>
  </si>
  <si>
    <t>HPC (Heterotrophic plate count)(R2A)</t>
  </si>
  <si>
    <t>Total Coliforms (mENDO)</t>
  </si>
  <si>
    <t>Medium Code</t>
  </si>
  <si>
    <t>Sample Date (yyyymmdd)</t>
  </si>
  <si>
    <t>Sample Time (hhmm)</t>
  </si>
  <si>
    <t>Water Temperature</t>
  </si>
  <si>
    <t>Nitrate-N (NO3-N)</t>
  </si>
  <si>
    <t>Chromium (VI)</t>
  </si>
  <si>
    <r>
      <rPr>
        <b/>
        <sz val="16"/>
        <color theme="1"/>
        <rFont val="Symbol"/>
        <family val="1"/>
        <charset val="2"/>
      </rPr>
      <t>S</t>
    </r>
    <r>
      <rPr>
        <b/>
        <sz val="11"/>
        <color theme="1"/>
        <rFont val="Arial"/>
        <family val="2"/>
      </rPr>
      <t>HA exceedances</t>
    </r>
    <r>
      <rPr>
        <b/>
        <sz val="11"/>
        <color theme="1"/>
        <rFont val="Arial"/>
        <family val="1"/>
        <charset val="2"/>
      </rPr>
      <t xml:space="preserve"> (MCL)</t>
    </r>
  </si>
  <si>
    <r>
      <rPr>
        <b/>
        <sz val="16"/>
        <color theme="1"/>
        <rFont val="Symbol"/>
        <family val="1"/>
        <charset val="2"/>
      </rPr>
      <t>S</t>
    </r>
    <r>
      <rPr>
        <b/>
        <sz val="11"/>
        <color theme="1"/>
        <rFont val="Arial"/>
        <family val="2"/>
      </rPr>
      <t>HA exceedances</t>
    </r>
    <r>
      <rPr>
        <b/>
        <sz val="11"/>
        <color theme="1"/>
        <rFont val="Arial"/>
        <family val="1"/>
        <charset val="2"/>
      </rPr>
      <t xml:space="preserve"> (MCLG)</t>
    </r>
  </si>
  <si>
    <t>WG</t>
  </si>
  <si>
    <t>nd</t>
  </si>
  <si>
    <t>Number of detections (all)</t>
  </si>
  <si>
    <t>Number of detections (% all samples)</t>
  </si>
  <si>
    <t>Class</t>
  </si>
  <si>
    <t>Parm</t>
  </si>
  <si>
    <t>Major</t>
  </si>
  <si>
    <t>TE</t>
  </si>
  <si>
    <t>µg/L</t>
  </si>
  <si>
    <t>USGS Laboratory</t>
  </si>
  <si>
    <t>Field</t>
  </si>
  <si>
    <t>WHO (µg/L)</t>
  </si>
  <si>
    <t>--</t>
  </si>
  <si>
    <t>MCL or AL (units as shown)</t>
  </si>
  <si>
    <t>MCLG (units as shown)</t>
  </si>
  <si>
    <t>0.7**</t>
  </si>
  <si>
    <t>300*</t>
  </si>
  <si>
    <t xml:space="preserve">TW MCL or AL Exceedances </t>
  </si>
  <si>
    <t xml:space="preserve">TW MCLG Exceedances </t>
  </si>
  <si>
    <t>TW MCLG Exceedances (%)</t>
  </si>
  <si>
    <t>#Table S3. Parameters (in units shown) and concentrations of analyzed major anions and cations (Major, in milligrams per liter, mg/L) and detected trace elements (TE, in micrograms per liter, µg/L) in tapwater samples collected for the U.S. Geological Survey (USGS) Environmental Health Infrastructure Project, Tapwater Exposure study in French Island, Wisconsin, 2021.  See Table S2 for analytical details.</t>
  </si>
  <si>
    <t>#[Samples were analyzed by the Redox Chemistry Laboratory, in Boulder, Colorado except Uranium which was analyzed at the Analytical Trace Element Chemistry Laboratory, in Boulder, Colorado. mg/L, milligrams per liter; µg/L, micrograms per liter; nd, not detected; -, not applicable]</t>
  </si>
  <si>
    <t>#[Compliance standards for lead (Pb) in US public-supply drinking water include the new 2020 Lead and Copper Rule (LCR) Revisions treatment technology Trigger Level (10 micrograms per liter, µg/L), in addition to the existing 1991 LCR Action Level (15 micrograms per liter, µg/L); the sample collection protocol and results in this study are not suitable for LCR compliance assessment, as these may not adequately capture maximum exposures. Health Canada Maximum Allowable Concentration (MAC) for Pb is 5  µg/L.]</t>
  </si>
  <si>
    <t>#[11 major ions and 20 TE were analyzed (also chromium IV), plus alkalinity and physical parameters. See Table S2. MCL, Maximum Contaminant Level set by the U.S. Environmental Protection Agency; MCLG, Maximum Contaminant Level Goal, maximum level of a contaminant in drinking water at which no known or anticipated adverse effect on the health of persons would occur, allowing an adequate margin of safety. MCLG are non-enforceable public health goals. MCL and MCLG are available at https://www.epa.gov/dwregdev/how-epa-regulates-drinking-water-contaminants. WHO, World Health Organization drinking water guidelines ("*" indicates provisional).]</t>
  </si>
  <si>
    <t>#[Antimony, Arsenic, Beryllium, Cadmium, Cobalt, Molybdenum, and Vanadium were measured but not detected and are not presented in this table.]</t>
  </si>
  <si>
    <t>#[**, US Public Health Service optimal drinking water F concentration for preventing tooth decay. Health Canada Maximum Allowable Concentration (MAC) for F in drinking water is 1.5 mg/L. ]</t>
  </si>
  <si>
    <t>#[HA exceedances, number of exceedances of health advisories, including MCLG, HA, and HBSL.]</t>
  </si>
  <si>
    <t>1,1-Difluoroethane</t>
  </si>
  <si>
    <t>HCFC-142b</t>
  </si>
  <si>
    <t>MTBE</t>
  </si>
  <si>
    <t>m-Xylene plus p-xylene</t>
  </si>
  <si>
    <t>Tetrachloroethene</t>
  </si>
  <si>
    <t>Benzo_b_fluoranthene</t>
  </si>
  <si>
    <t>Alachlor sulfonic acid</t>
  </si>
  <si>
    <t>CAAT</t>
  </si>
  <si>
    <t>CIAT</t>
  </si>
  <si>
    <t>OIAT</t>
  </si>
  <si>
    <t>OIET</t>
  </si>
  <si>
    <t>PFBA</t>
  </si>
  <si>
    <t>PFBS</t>
  </si>
  <si>
    <t>PFOA</t>
  </si>
  <si>
    <t>PFPeA</t>
  </si>
  <si>
    <t>PFPeS</t>
  </si>
  <si>
    <t>FHx-SA</t>
  </si>
  <si>
    <t>PFHpA</t>
  </si>
  <si>
    <t>PFHpS</t>
  </si>
  <si>
    <t>PFHxA</t>
  </si>
  <si>
    <t>FBSA</t>
  </si>
  <si>
    <t>6:2 FTS</t>
  </si>
  <si>
    <t>PFNA</t>
  </si>
  <si>
    <t>Number of detections</t>
  </si>
  <si>
    <t>Number of detections (%)</t>
  </si>
  <si>
    <t>PHARM</t>
  </si>
  <si>
    <t>VOC</t>
  </si>
  <si>
    <t>PEST</t>
  </si>
  <si>
    <t>PFAS</t>
  </si>
  <si>
    <t>0.1*</t>
  </si>
  <si>
    <t>MCL or AL (µg/L)</t>
  </si>
  <si>
    <t>MCLG (µg/L)</t>
  </si>
  <si>
    <t>#[Samples analyzed at the USGS National Water Quality Laboratory in Denver, Colorado.]</t>
  </si>
  <si>
    <t>#[Values for butly benzyl phthalate, diethyl phthalate, di-n-butyl phthalate, and ethyl acetate below the censoring level due to detections in quality assurance field blanks, are reported as below the reporting limit.  Censoring for organic contaminants was 2 times the detected result in the field blank.  See Table Sx. FIELD BLANKS for more information.  See Table S2. METHODS INFO for additional analytical details and full compound names.]</t>
  </si>
  <si>
    <t>Butyl benzyl phthalate</t>
  </si>
  <si>
    <t>1540</t>
  </si>
  <si>
    <t>Lab</t>
  </si>
  <si>
    <t>#[Laboratory blanks were prepared for inorganics. Field blanks were prepared for PFAS using Optima blank water and for all other organic compounds using nitrogen-purged, organic-free water. In addition to the results reported in this table, two more field blanks were prepared for PFAS analytes using Optima blank water, with no detections.]</t>
  </si>
  <si>
    <t>Analyzing Laboratory</t>
  </si>
  <si>
    <t>Isotopic surrogate compound</t>
  </si>
  <si>
    <t>Minimum</t>
  </si>
  <si>
    <t>Median</t>
  </si>
  <si>
    <t>Maximum</t>
  </si>
  <si>
    <t>Grand Quartile</t>
  </si>
  <si>
    <t>Value</t>
  </si>
  <si>
    <t>Isobutylalcohol-d6</t>
  </si>
  <si>
    <t>Lorazepam-d4</t>
  </si>
  <si>
    <t>25th</t>
  </si>
  <si>
    <t>Propoxyphene-d11</t>
  </si>
  <si>
    <t>50th</t>
  </si>
  <si>
    <t>Ketoconazole-d4</t>
  </si>
  <si>
    <t>75th</t>
  </si>
  <si>
    <t>Oxazepam-d5</t>
  </si>
  <si>
    <t>Carisoprodol-d7</t>
  </si>
  <si>
    <t>Amitriptyline-d3</t>
  </si>
  <si>
    <t>Erythromycin-13C</t>
  </si>
  <si>
    <t>Ezetimibe-d4</t>
  </si>
  <si>
    <t>Fenofibrate-d6</t>
  </si>
  <si>
    <t>Fexofenadine-d10</t>
  </si>
  <si>
    <t>Fluvoxamine-d4</t>
  </si>
  <si>
    <t>Loperamide-d6</t>
  </si>
  <si>
    <t>Loratadine-d4</t>
  </si>
  <si>
    <t>Desmethyldiltiazem-d4</t>
  </si>
  <si>
    <t>Promethazine-d6</t>
  </si>
  <si>
    <t>Raloxifene-d10</t>
  </si>
  <si>
    <t>Ranitidine-d6</t>
  </si>
  <si>
    <t>Tiotropium-d3</t>
  </si>
  <si>
    <t>Verapamil-d6</t>
  </si>
  <si>
    <t>Tamoxifen-d5</t>
  </si>
  <si>
    <t>Hydrocortisone-13C3</t>
  </si>
  <si>
    <t>Metformin-d6</t>
  </si>
  <si>
    <t>3-Phenoxybenzoic acid-13C6</t>
  </si>
  <si>
    <t>Acetochlor-d11</t>
  </si>
  <si>
    <t>Alachlor-d13</t>
  </si>
  <si>
    <t>Carbaryl-d7</t>
  </si>
  <si>
    <t>Carbendazim-d4</t>
  </si>
  <si>
    <t>Carbofuran-d3</t>
  </si>
  <si>
    <t>Deethylatrazine-d6</t>
  </si>
  <si>
    <t>Diazinon-d10</t>
  </si>
  <si>
    <t>Diflubenzuron-d4</t>
  </si>
  <si>
    <t>Hexazinone-d6</t>
  </si>
  <si>
    <t>Linuron-d6</t>
  </si>
  <si>
    <t>Malathion-d10</t>
  </si>
  <si>
    <t>Metolachlor-d6</t>
  </si>
  <si>
    <t>Nicosulfuron-d6</t>
  </si>
  <si>
    <t>Tebuconazole-d6</t>
  </si>
  <si>
    <t>Thiobencarb-d10</t>
  </si>
  <si>
    <t>cis-Permethrin-13C6</t>
  </si>
  <si>
    <t>1-Bromo-3-chloropropane-d6</t>
  </si>
  <si>
    <t>Tetrahydrofuran-d8</t>
  </si>
  <si>
    <t>Butachlor SA</t>
  </si>
  <si>
    <t>Dimethachlor SA</t>
  </si>
  <si>
    <t>Phenol-d5</t>
  </si>
  <si>
    <t>2,4,6-Tribromophenol</t>
  </si>
  <si>
    <t>1,4-BrFbenzene, ambient P&amp;T</t>
  </si>
  <si>
    <t>Toluene-d8, ambient P&amp;T</t>
  </si>
  <si>
    <t>1,4-BrFbenzene, heated P&amp;T</t>
  </si>
  <si>
    <t>Toluene-d8, heated P&amp;T</t>
  </si>
  <si>
    <t>Diuron-d6</t>
  </si>
  <si>
    <t>2-Fluorophenol</t>
  </si>
  <si>
    <t>Thiabendazole-d4</t>
  </si>
  <si>
    <t>Albuterol-d9</t>
  </si>
  <si>
    <t>Diltiazem-d3</t>
  </si>
  <si>
    <t>Trimethoprim-d9</t>
  </si>
  <si>
    <t>Acetaminophen-d3</t>
  </si>
  <si>
    <t>Norfluoxetine-d6</t>
  </si>
  <si>
    <t>Methadone-d9</t>
  </si>
  <si>
    <t>Oxycodone-d3</t>
  </si>
  <si>
    <t>Hydrocodone-d3</t>
  </si>
  <si>
    <t>Temazepam-d5</t>
  </si>
  <si>
    <t>Caffeine-(trimethyl-13C3)</t>
  </si>
  <si>
    <t>Sulfamethoxazole-(phenyl13C6)</t>
  </si>
  <si>
    <t>Cotinine-d3</t>
  </si>
  <si>
    <t>Amphetamine-d6</t>
  </si>
  <si>
    <t>Codeine-d6</t>
  </si>
  <si>
    <t>Pseudoephedrine-d3</t>
  </si>
  <si>
    <t>Diphenhydramine-d3</t>
  </si>
  <si>
    <t>Fluoxetine-d6</t>
  </si>
  <si>
    <t>Diazepam-d5</t>
  </si>
  <si>
    <t>Nitrobenzene-d5</t>
  </si>
  <si>
    <t>p-Terphenyl-d14</t>
  </si>
  <si>
    <t>2-Fluorobiphenyl</t>
  </si>
  <si>
    <t>2,4-D-d3</t>
  </si>
  <si>
    <t>1,2-Dichloroethane-d4</t>
  </si>
  <si>
    <t>#[NWQL, USGS National Water Quality Laboratory; P&amp;T, pressure &amp; temperature]</t>
  </si>
  <si>
    <t>CAS</t>
  </si>
  <si>
    <t>endPoint</t>
  </si>
  <si>
    <t>84852-15-3</t>
  </si>
  <si>
    <t>NVS_ENZ_hPTEN</t>
  </si>
  <si>
    <t>NVS_ENZ_rMAOBP</t>
  </si>
  <si>
    <t>TOX21_p53_BLA_p3_viability</t>
  </si>
  <si>
    <t xml:space="preserve">TOX21_p53_BLA_p5_ratio </t>
  </si>
  <si>
    <t>86−74−8</t>
  </si>
  <si>
    <t>TOX21_p53_BLA_p3_ratio</t>
  </si>
  <si>
    <t>115−86−6</t>
  </si>
  <si>
    <t>115−96−8</t>
  </si>
  <si>
    <t>206−44−0</t>
  </si>
  <si>
    <t>115-86-6</t>
  </si>
  <si>
    <t>NVS_NR_hPPARg</t>
  </si>
  <si>
    <t>80-05-7</t>
  </si>
  <si>
    <t>CLD_CYP1A1_6hr</t>
  </si>
  <si>
    <t>CLD_CYP1A2_6hr</t>
  </si>
  <si>
    <t>BSK_3C_Vis_down</t>
  </si>
  <si>
    <t>TOX21_NFkB_BLA_agonist_ch1</t>
  </si>
  <si>
    <t>NVS_NR_hPR</t>
  </si>
  <si>
    <t>NVS_NR_hCAR_Antagonist</t>
  </si>
  <si>
    <t>NVS_NR_bER</t>
  </si>
  <si>
    <t>NCCT_QuantiLum_inhib_dn</t>
  </si>
  <si>
    <t>ATG_Myb_CIS_up</t>
  </si>
  <si>
    <t>ATG_HSE_CIS_up</t>
  </si>
  <si>
    <t>BSK_3C_SRB_up</t>
  </si>
  <si>
    <t>ATG_M_19_TRANS_dn</t>
  </si>
  <si>
    <t>ATG_CMV_CIS_dn</t>
  </si>
  <si>
    <t>TOX21_p53_BLA_p5_ch2</t>
  </si>
  <si>
    <t>ATG_Xbp1_CIS_dn</t>
  </si>
  <si>
    <t>ATG_MRE_CIS_dn</t>
  </si>
  <si>
    <t>ATG_HNF6_CIS_dn</t>
  </si>
  <si>
    <t>ATG_GATA_CIS_dn</t>
  </si>
  <si>
    <t>ATG_Myb_CIS_dn</t>
  </si>
  <si>
    <t>ATG_PBREM_CIS_dn</t>
  </si>
  <si>
    <t>TOX21_p53_BLA_p4_ratio</t>
  </si>
  <si>
    <t>ATG_TA_CIS_dn</t>
  </si>
  <si>
    <t>TOX21_p53_BLA_p2_ch2</t>
  </si>
  <si>
    <t>TOX21_p53_BLA_p2_ratio</t>
  </si>
  <si>
    <t>TOX21_AutoFluor_HEK293_Media_blue</t>
  </si>
  <si>
    <t>TOX21_p53_BLA_p5_ratio</t>
  </si>
  <si>
    <t>TOX21_p53_BLA_p5_ch1</t>
  </si>
  <si>
    <t>TOX21_p53_BLA_p5_viability</t>
  </si>
  <si>
    <t>TOX21_AR_LUC_MDAKB2_Agonist</t>
  </si>
  <si>
    <t>TOX21_AR_LUC_MDAKB2_Agonist_Counterscreen</t>
  </si>
  <si>
    <t>TOX21_TSHR_Agonist_ratio</t>
  </si>
  <si>
    <t>TOX21_TSHR_wt_ratio</t>
  </si>
  <si>
    <t>TOX21_TSHR_HTRF_Agonist_ch1</t>
  </si>
  <si>
    <t>BSK_KF3CT_IP10_up</t>
  </si>
  <si>
    <t>APR_HepG2_CellCycleArrest_1h_up</t>
  </si>
  <si>
    <t>TOX21_RT_HEK293_FLO_32hr_viability</t>
  </si>
  <si>
    <t>TOX21_RT_HEPG2_FLO_40hr_ctrl_viability</t>
  </si>
  <si>
    <t>TOX21_RT_HEPG2_FLO_24hr_viability</t>
  </si>
  <si>
    <t>TOX21_ERR_Agonist</t>
  </si>
  <si>
    <t>TOX21_PGC_ERR_Agonist</t>
  </si>
  <si>
    <t>NVS_ENZ_hAurA</t>
  </si>
  <si>
    <t>ATG_M_19_CIS_dn</t>
  </si>
  <si>
    <t>TOX21_MMP_ratio_down</t>
  </si>
  <si>
    <t>Tanguay_ZF_120hpf_ActivityScore</t>
  </si>
  <si>
    <t>NVS_ENZ_hPTPN1_Activator</t>
  </si>
  <si>
    <t>TOX21_RT_HEPG2_GLO_00hr_ctrl_viability</t>
  </si>
  <si>
    <t>TOX21_RT_HEPG2_GLO_08hr_ctrl_viability</t>
  </si>
  <si>
    <t>TOX21_RT_HEPG2_GLO_16hr_ctrl_viability</t>
  </si>
  <si>
    <t>TOX21_RT_HEPG2_GLO_24hr_ctrl_viability</t>
  </si>
  <si>
    <t>TOX21_RT_HEPG2_GLO_32hr_ctrl_viability</t>
  </si>
  <si>
    <t>TOX21_ERb_BLA_Antagonist_ch2</t>
  </si>
  <si>
    <t>Tanguay_ZF_120hpf_TR_up</t>
  </si>
  <si>
    <t>CEETOX_H295R_MTT_cell_viability_dn</t>
  </si>
  <si>
    <t>TOX21_PR_BLA_Agonist_ch2</t>
  </si>
  <si>
    <t>TOX21_RT_HEPG2_FLO_32hr_ctrl_viability</t>
  </si>
  <si>
    <t>WITW2021 001 Potable Kitchen, Day 1, 0800</t>
  </si>
  <si>
    <t>WITW2021 001 Potable Kitchen, Day 1, 0830</t>
  </si>
  <si>
    <t>WITW2021 001 Potable Kitchen, Day 1, 1440</t>
  </si>
  <si>
    <t>WITW2021 001 Potable Kitchen, Day 2, 0730</t>
  </si>
  <si>
    <t>WITW2021 001 Potable Kitchen, Day 3, 1450</t>
  </si>
  <si>
    <t>WITW2021 002 Fish Holding, Day 1, 0900</t>
  </si>
  <si>
    <t>WITW2021 002 Fish Holding, Day 1, 0930</t>
  </si>
  <si>
    <t>WITW2021 002 Fish Holding, Day 1, 1500</t>
  </si>
  <si>
    <t>WITW2021 002 Fish Holding, Day 2, 0750</t>
  </si>
  <si>
    <t>WITW2021 002 Fish Holding, Day 2, 1520</t>
  </si>
  <si>
    <t>WITW2021 002 Fish Holding, Day 3, 0750</t>
  </si>
  <si>
    <t>WITW2021 002 Fish Holding, Day 3, 1500</t>
  </si>
  <si>
    <t>WITW2021 003 CC, Day 1, 1000</t>
  </si>
  <si>
    <t>WITW2021 003 CC, Day 1, 1030</t>
  </si>
  <si>
    <t>WITW2021 003 CC, Day 1, 1630</t>
  </si>
  <si>
    <t>WITW2021 003 CC, Day 2, 0820</t>
  </si>
  <si>
    <t>WITW2021 003 CC, Day 2, 1550</t>
  </si>
  <si>
    <t>WITW2021 003 CC, Day 3, 0820</t>
  </si>
  <si>
    <t>WITW2021 003 CC, Day 3, 1530</t>
  </si>
  <si>
    <t>WITW2021 006 NP</t>
  </si>
  <si>
    <t>WITW2021 004 PP Hyd</t>
  </si>
  <si>
    <t>WITW2021 005 Lib</t>
  </si>
  <si>
    <t>WITW2021 007 LS</t>
  </si>
  <si>
    <t>WITW2021 008 PV</t>
  </si>
  <si>
    <t>WITW2021 009 SF well</t>
  </si>
  <si>
    <t>WITW2021 010 TH</t>
  </si>
  <si>
    <t>WITW2021 011 LC</t>
  </si>
  <si>
    <t>Chemical</t>
  </si>
  <si>
    <t>MCL</t>
  </si>
  <si>
    <t>MCLG</t>
  </si>
  <si>
    <t>WI DNR</t>
  </si>
  <si>
    <t>WITW2021 001 Potable Kitchen, Day 2, 1500</t>
  </si>
  <si>
    <t>WITW2021 001 Potable Kitchen, Day 3, 0730</t>
  </si>
  <si>
    <t>Perfluorooctanesulfonic acid</t>
  </si>
  <si>
    <t>Di(2-ethylhexyl) phthalate</t>
  </si>
  <si>
    <t>Isopropanol</t>
  </si>
  <si>
    <t>Benzo(b)fluoranthene</t>
  </si>
  <si>
    <t>Butyraldehyde</t>
  </si>
  <si>
    <t>Perfluorooctanoic acid</t>
  </si>
  <si>
    <t>Tolyltriazole</t>
  </si>
  <si>
    <t>Pentane</t>
  </si>
  <si>
    <t>Metolachlor ESA</t>
  </si>
  <si>
    <t>Perfluorohexanesulfonic acid</t>
  </si>
  <si>
    <t>Perfluorohexanesulfonamide</t>
  </si>
  <si>
    <t>Perfluoroheptanoic acid</t>
  </si>
  <si>
    <t>Chloroform</t>
  </si>
  <si>
    <t>Perfluorononanoic acid</t>
  </si>
  <si>
    <t>Acetochlor ESA</t>
  </si>
  <si>
    <t>Perfluorobutanoic acid</t>
  </si>
  <si>
    <t>Max EAR</t>
  </si>
  <si>
    <t>Cell Cycle</t>
  </si>
  <si>
    <t>Nuclear Receptor</t>
  </si>
  <si>
    <t>CYP</t>
  </si>
  <si>
    <t>Phosphatase</t>
  </si>
  <si>
    <t>Zebrafish</t>
  </si>
  <si>
    <t>Protease</t>
  </si>
  <si>
    <t>DNA Binding</t>
  </si>
  <si>
    <t>Transporter</t>
  </si>
  <si>
    <t>Ion Channel</t>
  </si>
  <si>
    <t>Kinase</t>
  </si>
  <si>
    <t>GPCR</t>
  </si>
  <si>
    <t>Oxidoreductase</t>
  </si>
  <si>
    <t>Steroid Hormone</t>
  </si>
  <si>
    <t>Cell Morphology</t>
  </si>
  <si>
    <t>Hydrolase</t>
  </si>
  <si>
    <t>Channel 2</t>
  </si>
  <si>
    <t>Esterase</t>
  </si>
  <si>
    <t>Channel 1</t>
  </si>
  <si>
    <t>Growth Factor</t>
  </si>
  <si>
    <t>Growth Factor Receptor</t>
  </si>
  <si>
    <t>Transferase</t>
  </si>
  <si>
    <t>Tapwater Exposures, Residential Risk, and Mitigation in a PFAS Impacted Groundwater Community</t>
  </si>
  <si>
    <t xml:space="preserve">*Corresponding Author: pbradley@usgs.gov  </t>
  </si>
  <si>
    <t>*Well Depth (m)</t>
  </si>
  <si>
    <t>#[Values for Nitrate-N below the censoring level due to detections in quality assurance field blanks, are reported as below the reporting limit.  TW Inorganic analyte results were censored to the maximum concentration detected in field blanks.  See Table S6. QA FIELD BLANKS for more information.  See Table S2. METHODS INFO for additional analytical details and full compound names.]</t>
  </si>
  <si>
    <t>#[Values for Nitrate-N, butly benzyl phthalate, diethyl phthalate, di-n-butyl phthalate, and ethyl acetate below the censoring level due to detections in quality assurance field blanks, are reported as not detected in Tables S3 and S4a.  Censoring for inorganic constituents was the maximum detected result in the laboratory blank and for organic contaminants was 2 times the detected result in the field blank.]</t>
  </si>
  <si>
    <t>22-23</t>
  </si>
  <si>
    <t>MCL Exceedances</t>
  </si>
  <si>
    <t>MCLG Exceedances</t>
  </si>
  <si>
    <t>PFHxS</t>
  </si>
  <si>
    <t>PFOS</t>
  </si>
  <si>
    <t>[yyyy, year; mm, month; dd, day; hh, military-hour; mm, minute; m, meters]</t>
  </si>
  <si>
    <t xml:space="preserve">Table 2.  Method information for compounds analyzed for the U.S. Geological Survey (USGS) Environmental Health Infrastructure Project, Tapwater Exposure study in French Island, Wisconsin, 2021. </t>
  </si>
  <si>
    <t>CFU</t>
  </si>
  <si>
    <r>
      <t>mg/L CaCO</t>
    </r>
    <r>
      <rPr>
        <b/>
        <vertAlign val="subscript"/>
        <sz val="11"/>
        <color theme="1"/>
        <rFont val="Calibri (Body)"/>
      </rPr>
      <t>3</t>
    </r>
  </si>
  <si>
    <t>Detection level</t>
  </si>
  <si>
    <t>Reporting level</t>
  </si>
  <si>
    <t>Reporting level type</t>
  </si>
  <si>
    <t>Reference cited</t>
  </si>
  <si>
    <t>[*, approximate total well depth below land surface based on data from Wisconsin Department of Natural Resources, Well Construction Information System.]</t>
  </si>
  <si>
    <t>U.S. Geological Survey Techniques and Methods 9-A6.8</t>
  </si>
  <si>
    <t>Kolpin and others, 2021</t>
  </si>
  <si>
    <t>EPA, 1997</t>
  </si>
  <si>
    <t>McCleskey and others, 2019</t>
  </si>
  <si>
    <t>#Table S4b. Quality assurance surrogate recovery or internal dilution standard summary statistics (percent) for the U.S. Geological Survey (USGS) Environmental Health Infrastructure Project, Tapwater Exposure study in French Island, Wisconsin, 2021.</t>
  </si>
  <si>
    <t>#Table S4a. Detected organic compounds, in micrograms per liter (µg/L), analyzed in tapwater samples collected for the U.S. Geological Survey (USGS) Environmental Health Infrastructure Project, Tapwater Exposure study in French Island, Wisconsin, 2021.  See Table S2 for analytical details.</t>
  </si>
  <si>
    <t>&gt;20000</t>
  </si>
  <si>
    <t>E. coli</t>
  </si>
  <si>
    <r>
      <t xml:space="preserve">#[E. coli, </t>
    </r>
    <r>
      <rPr>
        <i/>
        <sz val="11"/>
        <color rgb="FF000000"/>
        <rFont val="Calibri"/>
        <family val="2"/>
        <scheme val="minor"/>
      </rPr>
      <t>Escherichia coli</t>
    </r>
    <r>
      <rPr>
        <sz val="11"/>
        <color indexed="8"/>
        <rFont val="Calibri"/>
        <family val="2"/>
        <scheme val="minor"/>
      </rPr>
      <t>; HPC, heterotrophic plate count; &gt;, greater than.]</t>
    </r>
  </si>
  <si>
    <t>#Table S5. Detected concentrations (colony forming units per 100 milliliters, CFU/100 mL) of microbial indicators, analyzed in tapwater samples collected for the U.S. Geological Survey (USGS) Environmental Health Infrastructure Project, Tapwater Exposure study in French Island, Wisconsin, 2021.  See Table S2 for analytical details.</t>
  </si>
  <si>
    <t>HPC</t>
  </si>
  <si>
    <t>Total coliform</t>
  </si>
  <si>
    <t>#[Samples analyzed at U.S. Geological Survey Center for Coastal &amp; Watershed Studies, St. Petersburg, Florida.]</t>
  </si>
  <si>
    <r>
      <t>Nitrate-N (NO</t>
    </r>
    <r>
      <rPr>
        <b/>
        <vertAlign val="subscript"/>
        <sz val="11"/>
        <color theme="1"/>
        <rFont val="Calibri (Body)"/>
      </rPr>
      <t>3</t>
    </r>
    <r>
      <rPr>
        <b/>
        <sz val="11"/>
        <color theme="1"/>
        <rFont val="Calibri"/>
        <family val="2"/>
        <scheme val="minor"/>
      </rPr>
      <t>-N)</t>
    </r>
  </si>
  <si>
    <t>#[nd, not detected.]</t>
  </si>
  <si>
    <t>Bis(2-ethylhexyl)phthalate</t>
  </si>
  <si>
    <r>
      <rPr>
        <b/>
        <sz val="14"/>
        <rFont val="Symbol"/>
        <charset val="2"/>
      </rPr>
      <t>S</t>
    </r>
    <r>
      <rPr>
        <b/>
        <sz val="11"/>
        <rFont val="Calibri"/>
        <family val="2"/>
        <scheme val="minor"/>
      </rPr>
      <t>Detects All</t>
    </r>
  </si>
  <si>
    <r>
      <rPr>
        <b/>
        <sz val="14"/>
        <rFont val="Symbol"/>
        <charset val="2"/>
      </rPr>
      <t>S</t>
    </r>
    <r>
      <rPr>
        <b/>
        <sz val="11"/>
        <rFont val="Calibri"/>
        <family val="2"/>
        <scheme val="minor"/>
      </rPr>
      <t>Conc ALL</t>
    </r>
  </si>
  <si>
    <r>
      <rPr>
        <b/>
        <sz val="11"/>
        <color theme="1"/>
        <rFont val="Symbol"/>
        <charset val="2"/>
      </rPr>
      <t>S</t>
    </r>
    <r>
      <rPr>
        <b/>
        <sz val="11"/>
        <color theme="1"/>
        <rFont val="Calibri"/>
        <family val="2"/>
        <scheme val="minor"/>
      </rPr>
      <t>Detects PHARM</t>
    </r>
  </si>
  <si>
    <r>
      <rPr>
        <b/>
        <sz val="11"/>
        <color theme="1"/>
        <rFont val="Symbol"/>
        <charset val="2"/>
      </rPr>
      <t>S</t>
    </r>
    <r>
      <rPr>
        <b/>
        <sz val="11"/>
        <color theme="1"/>
        <rFont val="Calibri"/>
        <family val="2"/>
        <scheme val="minor"/>
      </rPr>
      <t>Conc PHARM</t>
    </r>
  </si>
  <si>
    <r>
      <rPr>
        <b/>
        <sz val="11"/>
        <color theme="1"/>
        <rFont val="Symbol"/>
        <charset val="2"/>
      </rPr>
      <t>S</t>
    </r>
    <r>
      <rPr>
        <b/>
        <sz val="11"/>
        <color theme="1"/>
        <rFont val="Calibri"/>
        <family val="2"/>
        <scheme val="minor"/>
      </rPr>
      <t>Detects VOC</t>
    </r>
  </si>
  <si>
    <r>
      <rPr>
        <b/>
        <sz val="11"/>
        <color theme="1"/>
        <rFont val="Symbol"/>
        <charset val="2"/>
      </rPr>
      <t>S</t>
    </r>
    <r>
      <rPr>
        <b/>
        <sz val="11"/>
        <color theme="1"/>
        <rFont val="Calibri"/>
        <family val="2"/>
        <scheme val="minor"/>
      </rPr>
      <t>Conc VOC</t>
    </r>
  </si>
  <si>
    <r>
      <t>S</t>
    </r>
    <r>
      <rPr>
        <b/>
        <sz val="11"/>
        <color rgb="FF000000"/>
        <rFont val="Calibri"/>
        <family val="2"/>
        <scheme val="minor"/>
      </rPr>
      <t>Detects PEST</t>
    </r>
  </si>
  <si>
    <r>
      <t>S</t>
    </r>
    <r>
      <rPr>
        <b/>
        <sz val="11"/>
        <color rgb="FF000000"/>
        <rFont val="Calibri"/>
        <family val="2"/>
        <scheme val="minor"/>
      </rPr>
      <t>Conc PEST</t>
    </r>
  </si>
  <si>
    <r>
      <t>S</t>
    </r>
    <r>
      <rPr>
        <b/>
        <sz val="11"/>
        <color rgb="FF000000"/>
        <rFont val="Calibri"/>
        <family val="2"/>
        <scheme val="minor"/>
      </rPr>
      <t>Detects PFAS</t>
    </r>
  </si>
  <si>
    <r>
      <t>S</t>
    </r>
    <r>
      <rPr>
        <b/>
        <sz val="11"/>
        <color rgb="FF000000"/>
        <rFont val="Calibri"/>
        <family val="2"/>
        <scheme val="minor"/>
      </rPr>
      <t>Conc PFAS</t>
    </r>
  </si>
  <si>
    <t>#[conc, concentration; --, not applicable; blank cells indicate not detected.]</t>
  </si>
  <si>
    <t xml:space="preserve">#[Each microbial indicator was assessed using 100 mL, 10 mL, and 1 mL of sample to provide CFU/100 mL, CFU/10 mL, and CFU/1 mL estimates, respectively. Estimates shown are from the highest sample volume that yielded countable results (i.e., distinct CFU) and are standardized to units of CFU/100 mL.] </t>
  </si>
  <si>
    <t>Table S6. Concentrations of analytes detected in organic analyte quality assurance field blanks and inorganic analyte quality assurance laboratory blanks collected for the U.S. Geological Survey (USGS) Environmental Health Infrastructure Project, Tapwater Exposure study in French Island, Wisconsin, 2021.</t>
  </si>
  <si>
    <t>HRL18 (MN)</t>
  </si>
  <si>
    <t>Alachlor ESA</t>
  </si>
  <si>
    <t>RAA16 (MN)</t>
  </si>
  <si>
    <t>Alachlor OXA</t>
  </si>
  <si>
    <t>RAA19 (MN)</t>
  </si>
  <si>
    <t>WHO</t>
  </si>
  <si>
    <t>HRL15 (MN)</t>
  </si>
  <si>
    <t>Benzotriazole, methy-1H-(Tolyltriazole)</t>
  </si>
  <si>
    <t>RAA17 (MN)</t>
  </si>
  <si>
    <t>HRL13 (MN)</t>
  </si>
  <si>
    <t>Carbon Disulfide</t>
  </si>
  <si>
    <t>HRL93 (MN)</t>
  </si>
  <si>
    <t>Chromium VI</t>
  </si>
  <si>
    <t>RAA20 (MN)</t>
  </si>
  <si>
    <t>Dichlorobenzene, 1,4-</t>
  </si>
  <si>
    <t>HBV20 (MN)</t>
  </si>
  <si>
    <t>Dichloroethane, 1,1-</t>
  </si>
  <si>
    <t>Dichlorophenol, 2,4-</t>
  </si>
  <si>
    <t>Hexane, n-</t>
  </si>
  <si>
    <t>RAA22 (MN)</t>
  </si>
  <si>
    <t>Metolachlor OXA</t>
  </si>
  <si>
    <t>Nitrosodiphenylamine, N-</t>
  </si>
  <si>
    <t>HBV22 (MN)</t>
  </si>
  <si>
    <t>Trichlorophenol, 2,4,6-</t>
  </si>
  <si>
    <t>Trimethylbenzene, 1,2,4-</t>
  </si>
  <si>
    <t>HRL94 (MN)</t>
  </si>
  <si>
    <t>Benchmark Value</t>
  </si>
  <si>
    <t>Benchmark Group</t>
  </si>
  <si>
    <t>Deethyldeisopropylatrazine (CAAT)</t>
  </si>
  <si>
    <t>MCLG*</t>
  </si>
  <si>
    <t>MCLG**</t>
  </si>
  <si>
    <t>Table S7a. Human-health-based benchmarks in micrograms per liter (µg/L) used to calculate Toxicity Quotient in Table S7b.</t>
  </si>
  <si>
    <t>[HBV__ (MN), Minnesota Department of Health Health-Based Value, number indicates the last two digits of the year the value was developed; HRL__ (MN), Minnesota Department of Health Health Risk Limit, number indicates the last two digits of the year the value was developed; MCLG, National Primary Drinking Water Regulation Maximum Contaminant Level Goal; MCLG*, 0.1 µg/L was used in place of final April 10, 2024 MCLG of zero; MCLG**, 0.0001 µg/L was used in place of final April 10, 2024 MCLG of zero; RAA__ (MN), Minnesota Department of Health Risk Assessment Advice, number indicates the last two digits of the year the value was developed; WHO, World Health Organization Guidance Value; WI DNR, Wisconsin Department of Natural Resources Drinking-Water Quality Standard or Advisory Level.]</t>
  </si>
  <si>
    <r>
      <t xml:space="preserve">Figure S6. Exposure-activity ratios (EAR) and number of sites (right axes) for organic analytes (left axis, in order of decreasing total detections) detected in in samples collected in 2021 in the Town of Campbell, Wisconsin on  French Island. Circles are data for individual samples. Boxes, centerlines, and whiskers indicate interquartile range, median, and 5th and 95th percentiles, respectively. </t>
    </r>
    <r>
      <rPr>
        <b/>
        <sz val="11"/>
        <color theme="5"/>
        <rFont val="Calibri (Body)"/>
      </rPr>
      <t>Orange</t>
    </r>
    <r>
      <rPr>
        <b/>
        <sz val="11"/>
        <color theme="1"/>
        <rFont val="Calibri"/>
        <family val="2"/>
        <scheme val="minor"/>
      </rPr>
      <t xml:space="preserve">-dashed (EAR = 0.001) and </t>
    </r>
    <r>
      <rPr>
        <b/>
        <sz val="11"/>
        <color rgb="FFFF0000"/>
        <rFont val="Calibri (Body)"/>
      </rPr>
      <t>red</t>
    </r>
    <r>
      <rPr>
        <b/>
        <sz val="11"/>
        <color theme="1"/>
        <rFont val="Calibri"/>
        <family val="2"/>
        <scheme val="minor"/>
      </rPr>
      <t>-solid (EAR = 1) lines indicate effects-screening-level threshold of concern and and expected in vitro molecular effects level, respectively.</t>
    </r>
  </si>
  <si>
    <t>Site name</t>
  </si>
  <si>
    <t>Methylbenzotriazole</t>
  </si>
  <si>
    <r>
      <rPr>
        <b/>
        <sz val="16"/>
        <color theme="1"/>
        <rFont val="Symbol"/>
        <charset val="2"/>
      </rPr>
      <t>S</t>
    </r>
    <r>
      <rPr>
        <b/>
        <sz val="11"/>
        <color theme="1"/>
        <rFont val="Calibri"/>
        <family val="2"/>
        <scheme val="minor"/>
      </rPr>
      <t>TQ</t>
    </r>
  </si>
  <si>
    <r>
      <t>TQ</t>
    </r>
    <r>
      <rPr>
        <b/>
        <vertAlign val="subscript"/>
        <sz val="11"/>
        <color theme="1"/>
        <rFont val="Calibri (Body)"/>
      </rPr>
      <t>MAX</t>
    </r>
  </si>
  <si>
    <t>Chemical group</t>
  </si>
  <si>
    <t>Lead*</t>
  </si>
  <si>
    <t>[*samples for sites 7, 8, 11 (exterior faucets/hose bibs) and 11 (fire department water station) were collected from non-potable fixtures and not included in TQ calculations.]</t>
  </si>
  <si>
    <t>Table S7b. Site-specific human-health-benchmark-based Toxicity Quotient(s) (TQ)   for each compound shown.  TQ is the ratio of the measured concentration to the specific benchmark selected. See Table S7a for benchmarks and links.</t>
  </si>
  <si>
    <t>Fixture type</t>
  </si>
  <si>
    <t>Potable tap</t>
  </si>
  <si>
    <t>Drinking fountain</t>
  </si>
  <si>
    <t>Non-potable hose bib</t>
  </si>
  <si>
    <t>Non-potable fire department pump station</t>
  </si>
  <si>
    <r>
      <t>[</t>
    </r>
    <r>
      <rPr>
        <b/>
        <sz val="11"/>
        <color rgb="FFFF0000"/>
        <rFont val="Calibri (Body)"/>
      </rPr>
      <t>Red</t>
    </r>
    <r>
      <rPr>
        <sz val="11"/>
        <color rgb="FF000000"/>
        <rFont val="Calibri"/>
        <family val="2"/>
      </rPr>
      <t xml:space="preserve"> and </t>
    </r>
    <r>
      <rPr>
        <b/>
        <sz val="11"/>
        <color rgb="FFED7D31"/>
        <rFont val="Calibri (Body)"/>
      </rPr>
      <t>orange</t>
    </r>
    <r>
      <rPr>
        <sz val="11"/>
        <color rgb="FF000000"/>
        <rFont val="Calibri"/>
        <family val="2"/>
      </rPr>
      <t xml:space="preserve"> fonts indicate exceedance of benchmark level (1) and precautionary screening level of concern (0.1), respectively.]</t>
    </r>
  </si>
  <si>
    <r>
      <t xml:space="preserve">#[blank cells indicate chemical not detected or that TQ (or </t>
    </r>
    <r>
      <rPr>
        <sz val="14"/>
        <color rgb="FF000000"/>
        <rFont val="Symbol"/>
        <family val="1"/>
        <charset val="2"/>
      </rPr>
      <t>S</t>
    </r>
    <r>
      <rPr>
        <sz val="11"/>
        <color rgb="FF000000"/>
        <rFont val="Calibri"/>
        <family val="2"/>
      </rPr>
      <t>TQ) is &lt;0.00001).]</t>
    </r>
  </si>
  <si>
    <t>[CAS number,  Chemical Abstract Services Registry Number; endpoint, ToxCast assay endpoint name (https://www.epa.gov/chemical-research/toxicity-forecasting)]</t>
  </si>
  <si>
    <r>
      <t xml:space="preserve">[blank cells indicate that chemical not detected or that EAR (or </t>
    </r>
    <r>
      <rPr>
        <sz val="14"/>
        <color theme="1"/>
        <rFont val="Symbol"/>
        <charset val="2"/>
      </rPr>
      <t>S</t>
    </r>
    <r>
      <rPr>
        <sz val="11"/>
        <color theme="1"/>
        <rFont val="Calibri"/>
        <family val="2"/>
        <scheme val="minor"/>
      </rPr>
      <t>EAR) is &lt;0.00001).]</t>
    </r>
  </si>
  <si>
    <t xml:space="preserve">Table S8b. Site-specific Exposure-Activity Ratio(s) (EAR) for those compounds with exact Chemical Abstract Service (CAS) number matches and with reliable concentration-response relationship and activity concentration at cutoff (ACC) data in ToxCast. </t>
  </si>
  <si>
    <t>Table S8a. Compound:Endpoint combinations excluded from ToxCast evaluation due to unreliable concentration-response relationship and resulting lack of confidence in activity concentration at cutoff (ACC).</t>
  </si>
  <si>
    <t>[Of 74 organics detected at least once across all studies, 38 (53%) had reliable ACC data in ToxCast and EAR ≥ 0.00001.]</t>
  </si>
  <si>
    <r>
      <rPr>
        <b/>
        <sz val="16"/>
        <color theme="1"/>
        <rFont val="Symbol"/>
        <charset val="2"/>
      </rPr>
      <t>S</t>
    </r>
    <r>
      <rPr>
        <b/>
        <sz val="11"/>
        <color theme="1"/>
        <rFont val="Calibri"/>
        <family val="2"/>
        <scheme val="minor"/>
      </rPr>
      <t>EAR</t>
    </r>
  </si>
  <si>
    <t xml:space="preserve">Table S8c. Site-specific Exposure-Activity Ratio(s) (EAR)  for all bioassay endpoints within each class shown. Data are for those compounds with exact Chemical Abstract Service (CAS) number matches and with reliable concentration-response relationship and activity concentration at cutoff (ACC) data in ToxCast. </t>
  </si>
  <si>
    <t>80*</t>
  </si>
  <si>
    <t xml:space="preserve">#[*, World Health Organization health-based drinking-water provisional guideline value (pGV)for Mn of 80 µg/L, based on health considerations for bottle-fed infants but applicable to the general populations. USEPA has a Secondary Drinking Water Standard of 50 µg/L for organoleptic quality (staining). USEPA has a lifetime health advisory value for Mn of 300 µg/L, which it also recommends as the 10-day acute exposure advisory for infants &lt;6 months. USGS HBSL for Mn is 300 µg/L. Health Canada Maximum Allowable Concentration (MAC) for Mn is 120 µg/L. The 2020 WHO public review document for development of WHO Guideline value for Mn in drinking water lists a provisional Guideline Value (pGV) for Mn of 80 µg/L. The greatest risk population for the latter two (HC MAC, WHO pGV)values is Formula-fed Infants.] </t>
  </si>
  <si>
    <t>SPCMSC</t>
  </si>
  <si>
    <t>[NWIS, National Water Information System; CASRN, Chemical Abstract Services Registry Number; -, information not available; RCL, Redox Chemistry Laboratory, Boulder, Colorado; ATECL, Analytical Trace Element Chemistry Laboratory, Boulder, Colorado; OCRL, Organic Chemistry Research Laboratory, Sacramento, California; NWQL, National Water Quality Laboratory, Denver, Colorado; SPCMSC, St. Petersburg Coastal and Marine Science Center, United States Environmental Protection Agency-Office of Research and Development; IC, ion chromatography; ICP-AES, inductively coupled plasma-atomic emission spectrometry; GFAAS, graphite furnace atomic absorption spectroscopy; ICP-MS, inductively coupled plasma-mass spectrometry; GC/MS, gas chromatography, mass spectrometry; LC/MS-MS, liquid chromatography/tandem mass spectrometry; MDL, method detection limit; LT-MDL, long-term method detection limit; RLDQC, reporting limit by (DQCALC); MRL, minimum reporting level; IRL, interim reporting level; MDC, minimum detectable concentration; deg C, degrees Celsius; uS/cm@25C, microseimens per centimeter at 25 degrees Celsius; std units, standard units; mg/L, milligrams per liter; ug/L, micrograms per liter; ng/L, nanograms per liter]</t>
  </si>
  <si>
    <t>Saxitoxins</t>
  </si>
  <si>
    <t>Microcystins</t>
  </si>
  <si>
    <t>Anatoxin-a</t>
  </si>
  <si>
    <t>OGRL</t>
  </si>
  <si>
    <t>143545-90-8</t>
  </si>
  <si>
    <t>64285-06-9</t>
  </si>
  <si>
    <t>LOQ</t>
  </si>
  <si>
    <t>0.150</t>
  </si>
  <si>
    <t>Loftin and others, 2016</t>
  </si>
  <si>
    <t>Inorganic-Anion</t>
  </si>
  <si>
    <t>Inorganic-Cation</t>
  </si>
  <si>
    <t>Organic-Cyanotoxin</t>
  </si>
  <si>
    <t>Organic-DBP</t>
  </si>
  <si>
    <t>Microbiological</t>
  </si>
  <si>
    <t>Organic-PFAS</t>
  </si>
  <si>
    <t>Organic-Pesticide</t>
  </si>
  <si>
    <t>Organic-Pharmaceutical</t>
  </si>
  <si>
    <t>Organic-SVOC</t>
  </si>
  <si>
    <t>Inorganic-Trace element</t>
  </si>
  <si>
    <t>Organic-VOC</t>
  </si>
  <si>
    <t>American Public Health Association, 2018 [9223B]</t>
  </si>
  <si>
    <t>American Public Health Association, 2018 [9215D]</t>
  </si>
  <si>
    <t>Cylindrospermopsins</t>
  </si>
  <si>
    <t>CYANO</t>
  </si>
  <si>
    <t>#[MCL, Maximum Contaminant Level set by the U.S. Environmental Protection Agency; MCLG, Maximum Contaminant Level Goal, maximum level of a contaminant in drinking water at which no known or anticipated adverse effect on the health of persons would occur, allowing an adequate margin of safety. MCLG are non-enforceable public health goals. MCL and MCLG are available at https://www.epa.gov/dwregdev/how-epa-regulates-drinking-water-contaminants. WHO, World Health Organization drinking water guideline value ("*" indicates provisional).]</t>
  </si>
  <si>
    <t>0.04-4</t>
  </si>
  <si>
    <t>USGS HBSL</t>
  </si>
  <si>
    <t>USEPA HA</t>
  </si>
  <si>
    <r>
      <t xml:space="preserve">[*samples for sites 7, 8, 11 (exterior faucets/hose bibs) and 9 (fire department pump station) were collected from non-potable fixtures; corresponding lead (Pb) results shown as </t>
    </r>
    <r>
      <rPr>
        <strike/>
        <sz val="11"/>
        <color theme="1"/>
        <rFont val="Calibri (Body)"/>
      </rPr>
      <t>strikethrough</t>
    </r>
    <r>
      <rPr>
        <sz val="11"/>
        <color theme="1"/>
        <rFont val="Calibri"/>
        <family val="2"/>
        <scheme val="minor"/>
      </rPr>
      <t>) were not included in human exposure discussions or TQ calculations.]</t>
    </r>
  </si>
  <si>
    <t>Max detection (ug/L)</t>
  </si>
  <si>
    <t>Count ≥ 1</t>
  </si>
  <si>
    <t>USEPA HA/HRL</t>
  </si>
  <si>
    <r>
      <t>Paul M. Bradley,</t>
    </r>
    <r>
      <rPr>
        <i/>
        <vertAlign val="superscript"/>
        <sz val="12"/>
        <color rgb="FF000000"/>
        <rFont val="Times New Roman"/>
        <family val="1"/>
      </rPr>
      <t>1</t>
    </r>
    <r>
      <rPr>
        <i/>
        <sz val="12"/>
        <color rgb="FF000000"/>
        <rFont val="Times New Roman"/>
        <family val="1"/>
      </rPr>
      <t xml:space="preserve"> Kristin M. Romanok,</t>
    </r>
    <r>
      <rPr>
        <i/>
        <vertAlign val="superscript"/>
        <sz val="12"/>
        <color rgb="FF000000"/>
        <rFont val="Times New Roman"/>
        <family val="1"/>
      </rPr>
      <t>2</t>
    </r>
    <r>
      <rPr>
        <i/>
        <sz val="12"/>
        <color rgb="FF000000"/>
        <rFont val="Times New Roman"/>
        <family val="1"/>
      </rPr>
      <t xml:space="preserve"> Kelly L. Smalling,</t>
    </r>
    <r>
      <rPr>
        <i/>
        <vertAlign val="superscript"/>
        <sz val="12"/>
        <color rgb="FF000000"/>
        <rFont val="Times New Roman"/>
        <family val="1"/>
      </rPr>
      <t>2</t>
    </r>
    <r>
      <rPr>
        <i/>
        <sz val="12"/>
        <color rgb="FF000000"/>
        <rFont val="Times New Roman"/>
        <family val="1"/>
      </rPr>
      <t xml:space="preserve"> Lee Donahue,</t>
    </r>
    <r>
      <rPr>
        <i/>
        <vertAlign val="superscript"/>
        <sz val="12"/>
        <color rgb="FF000000"/>
        <rFont val="Times New Roman"/>
        <family val="1"/>
      </rPr>
      <t>3</t>
    </r>
    <r>
      <rPr>
        <i/>
        <sz val="12"/>
        <color rgb="FF000000"/>
        <rFont val="Times New Roman"/>
        <family val="1"/>
      </rPr>
      <t xml:space="preserve"> Mark P. Gaikowski,</t>
    </r>
    <r>
      <rPr>
        <i/>
        <vertAlign val="superscript"/>
        <sz val="12"/>
        <color rgb="FF000000"/>
        <rFont val="Times New Roman"/>
        <family val="1"/>
      </rPr>
      <t>4</t>
    </r>
    <r>
      <rPr>
        <i/>
        <sz val="12"/>
        <color rgb="FF000000"/>
        <rFont val="Times New Roman"/>
        <family val="1"/>
      </rPr>
      <t xml:space="preserve"> Randy K. Hines,</t>
    </r>
    <r>
      <rPr>
        <i/>
        <vertAlign val="superscript"/>
        <sz val="12"/>
        <color rgb="FF000000"/>
        <rFont val="Times New Roman"/>
        <family val="1"/>
      </rPr>
      <t>5</t>
    </r>
    <r>
      <rPr>
        <i/>
        <sz val="12"/>
        <color rgb="FF000000"/>
        <rFont val="Times New Roman"/>
        <family val="1"/>
      </rPr>
      <t xml:space="preserve"> Sara E. Breitmeyer,</t>
    </r>
    <r>
      <rPr>
        <i/>
        <vertAlign val="superscript"/>
        <sz val="12"/>
        <color rgb="FF000000"/>
        <rFont val="Times New Roman"/>
        <family val="1"/>
      </rPr>
      <t>6</t>
    </r>
    <r>
      <rPr>
        <i/>
        <sz val="12"/>
        <color rgb="FF000000"/>
        <rFont val="Times New Roman"/>
        <family val="1"/>
      </rPr>
      <t xml:space="preserve"> Stephanie E. Gordon,</t>
    </r>
    <r>
      <rPr>
        <i/>
        <vertAlign val="superscript"/>
        <sz val="12"/>
        <color rgb="FF000000"/>
        <rFont val="Times New Roman"/>
        <family val="1"/>
      </rPr>
      <t>7</t>
    </r>
    <r>
      <rPr>
        <i/>
        <sz val="12"/>
        <color rgb="FF000000"/>
        <rFont val="Times New Roman"/>
        <family val="1"/>
      </rPr>
      <t xml:space="preserve"> </t>
    </r>
    <r>
      <rPr>
        <i/>
        <sz val="12"/>
        <color theme="1"/>
        <rFont val="Times New Roman"/>
        <family val="1"/>
      </rPr>
      <t>Keith A. Loftin,</t>
    </r>
    <r>
      <rPr>
        <i/>
        <vertAlign val="superscript"/>
        <sz val="12"/>
        <color theme="1"/>
        <rFont val="Times New Roman"/>
        <family val="1"/>
      </rPr>
      <t>8</t>
    </r>
    <r>
      <rPr>
        <i/>
        <sz val="12"/>
        <color theme="1"/>
        <rFont val="Times New Roman"/>
        <family val="1"/>
      </rPr>
      <t xml:space="preserve"> </t>
    </r>
    <r>
      <rPr>
        <i/>
        <sz val="12"/>
        <color rgb="FF000000"/>
        <rFont val="Times New Roman"/>
        <family val="1"/>
      </rPr>
      <t>Richard Blaine McCleskey,</t>
    </r>
    <r>
      <rPr>
        <i/>
        <vertAlign val="superscript"/>
        <sz val="12"/>
        <color rgb="FF000000"/>
        <rFont val="Times New Roman"/>
        <family val="1"/>
      </rPr>
      <t>9</t>
    </r>
    <r>
      <rPr>
        <i/>
        <sz val="12"/>
        <color rgb="FF000000"/>
        <rFont val="Times New Roman"/>
        <family val="1"/>
      </rPr>
      <t xml:space="preserve"> Shannon M. Meppelink,</t>
    </r>
    <r>
      <rPr>
        <i/>
        <vertAlign val="superscript"/>
        <sz val="12"/>
        <color rgb="FF000000"/>
        <rFont val="Times New Roman"/>
        <family val="1"/>
      </rPr>
      <t>10</t>
    </r>
    <r>
      <rPr>
        <i/>
        <sz val="12"/>
        <color rgb="FF000000"/>
        <rFont val="Times New Roman"/>
        <family val="1"/>
      </rPr>
      <t xml:space="preserve"> Molly L. Schreiner</t>
    </r>
    <r>
      <rPr>
        <i/>
        <vertAlign val="superscript"/>
        <sz val="12"/>
        <color rgb="FF000000"/>
        <rFont val="Times New Roman"/>
        <family val="1"/>
      </rPr>
      <t>2</t>
    </r>
    <r>
      <rPr>
        <i/>
        <sz val="12"/>
        <color rgb="FF000000"/>
        <rFont val="Times New Roman"/>
        <family val="1"/>
      </rPr>
      <t xml:space="preserve"> </t>
    </r>
  </si>
  <si>
    <r>
      <rPr>
        <vertAlign val="superscript"/>
        <sz val="12"/>
        <color rgb="FF000000"/>
        <rFont val="Times New Roman Italic"/>
      </rPr>
      <t>1</t>
    </r>
    <r>
      <rPr>
        <sz val="12"/>
        <color rgb="FF000000"/>
        <rFont val="Times New Roman Italic"/>
      </rPr>
      <t xml:space="preserve">U.S. Geological Survey, Columbia, South Carolina, USA; </t>
    </r>
    <r>
      <rPr>
        <vertAlign val="superscript"/>
        <sz val="12"/>
        <color rgb="FF000000"/>
        <rFont val="Times New Roman Italic"/>
      </rPr>
      <t>2</t>
    </r>
    <r>
      <rPr>
        <sz val="12"/>
        <color rgb="FF000000"/>
        <rFont val="Times New Roman Italic"/>
      </rPr>
      <t xml:space="preserve">U.S. Geological Survey, Lawrenceville, New Jersey, USA; </t>
    </r>
    <r>
      <rPr>
        <vertAlign val="superscript"/>
        <sz val="12"/>
        <color rgb="FF000000"/>
        <rFont val="Times New Roman Italic"/>
      </rPr>
      <t>3</t>
    </r>
    <r>
      <rPr>
        <sz val="12"/>
        <color rgb="FF000000"/>
        <rFont val="Times New Roman Italic"/>
      </rPr>
      <t xml:space="preserve">Town of Campbell, Campbell, Wisconsin, USA; </t>
    </r>
    <r>
      <rPr>
        <vertAlign val="superscript"/>
        <sz val="12"/>
        <color rgb="FF000000"/>
        <rFont val="Times New Roman Italic"/>
      </rPr>
      <t>4</t>
    </r>
    <r>
      <rPr>
        <sz val="12"/>
        <color rgb="FF000000"/>
        <rFont val="Times New Roman Italic"/>
      </rPr>
      <t xml:space="preserve">U.S. Geological Survey, Madison, Wisconsin, USA; </t>
    </r>
    <r>
      <rPr>
        <vertAlign val="superscript"/>
        <sz val="12"/>
        <color rgb="FF000000"/>
        <rFont val="Times New Roman Italic"/>
      </rPr>
      <t>5</t>
    </r>
    <r>
      <rPr>
        <sz val="12"/>
        <color rgb="FF000000"/>
        <rFont val="Times New Roman Italic"/>
      </rPr>
      <t xml:space="preserve">U.S. Geological Survey, La Crosse, Wisconsin, USA; </t>
    </r>
    <r>
      <rPr>
        <vertAlign val="superscript"/>
        <sz val="12"/>
        <color rgb="FF000000"/>
        <rFont val="Times New Roman Italic"/>
      </rPr>
      <t>6</t>
    </r>
    <r>
      <rPr>
        <sz val="12"/>
        <color rgb="FF000000"/>
        <rFont val="Times New Roman Italic"/>
      </rPr>
      <t xml:space="preserve">U.S. Geological Survey, New Cumberland, Pennsylvania, USA; </t>
    </r>
    <r>
      <rPr>
        <vertAlign val="superscript"/>
        <sz val="12"/>
        <color rgb="FF000000"/>
        <rFont val="Times New Roman Italic"/>
      </rPr>
      <t>7</t>
    </r>
    <r>
      <rPr>
        <sz val="12"/>
        <color rgb="FF000000"/>
        <rFont val="Times New Roman Italic"/>
      </rPr>
      <t xml:space="preserve">U.S. Geological Survey, Kearneysville, West Virginia, USA; </t>
    </r>
    <r>
      <rPr>
        <vertAlign val="superscript"/>
        <sz val="12"/>
        <color rgb="FF000000"/>
        <rFont val="Times New Roman Italic"/>
      </rPr>
      <t>8</t>
    </r>
    <r>
      <rPr>
        <sz val="12"/>
        <color rgb="FF000000"/>
        <rFont val="Times New Roman Italic"/>
      </rPr>
      <t xml:space="preserve">U.S. Geological Survey, Lawrence, Kansas, USA; </t>
    </r>
    <r>
      <rPr>
        <vertAlign val="superscript"/>
        <sz val="12"/>
        <color rgb="FF000000"/>
        <rFont val="Times New Roman Italic"/>
      </rPr>
      <t>9</t>
    </r>
    <r>
      <rPr>
        <sz val="12"/>
        <color rgb="FF000000"/>
        <rFont val="Times New Roman Italic"/>
      </rPr>
      <t xml:space="preserve">U.S. Geological Survey, Boulder, Colorado, USA; </t>
    </r>
    <r>
      <rPr>
        <vertAlign val="superscript"/>
        <sz val="12"/>
        <color rgb="FF000000"/>
        <rFont val="Times New Roman Italic"/>
      </rPr>
      <t>10</t>
    </r>
    <r>
      <rPr>
        <sz val="12"/>
        <color rgb="FF000000"/>
        <rFont val="Times New Roman Italic"/>
      </rPr>
      <t>U.S. Geological Survey, Iowa City, Iowa, USA</t>
    </r>
  </si>
  <si>
    <r>
      <t xml:space="preserve">Figure S3. Concentrations of perfluorooctane sulfonate (PFOS), perfluorooctanoic acid (PFOA), perfluorononanoic acid (PFNA), perfluorohexane sulfonate (PFHxS), perfluorobutane sulfonate (PFBS), and perfluorobutanoic acid (PFBA) in samples collected from the sandstone-aquifer-sourced tapwater location (Site 1, single circle on left for each PFAS category) and from the alluvial-aquifer-sourced tapwater locations (Sites 2-11, circles and boxplots on right for each organic category) in 2021 in the Town of Campbell, Wisconsin on  French Island. Circles are data for individual samples. Boxes, centerlines, and whiskers indicate interquartile range, median, and 5th and 95th percentiles, respectively. Only results for the first collected sample are shown for temporal sample Sites 1-3. Solid </t>
    </r>
    <r>
      <rPr>
        <b/>
        <sz val="11"/>
        <color rgb="FFFF0000"/>
        <rFont val="Calibri (Body)"/>
      </rPr>
      <t>red</t>
    </r>
    <r>
      <rPr>
        <b/>
        <sz val="11"/>
        <color theme="1"/>
        <rFont val="Calibri"/>
        <family val="2"/>
        <scheme val="minor"/>
      </rPr>
      <t xml:space="preserve"> lines indicate public-supply enforceable SDWA MCL . Solid </t>
    </r>
    <r>
      <rPr>
        <b/>
        <sz val="11"/>
        <color rgb="FF9933FF"/>
        <rFont val="Calibri (Body)"/>
      </rPr>
      <t>purple</t>
    </r>
    <r>
      <rPr>
        <b/>
        <sz val="11"/>
        <color theme="1"/>
        <rFont val="Calibri"/>
        <family val="2"/>
        <scheme val="minor"/>
      </rPr>
      <t xml:space="preserve"> lines indicate EPA drinking-water health advisories (DWHA). </t>
    </r>
  </si>
  <si>
    <t>Figure S2. Cumulative concentrations of all detected organics (Organics), per-/poly-fluoroalkyl substance(s) (PFAS), pesticides, and volatile organic chemicals (VOC) in samples collected from the sandstone-aquifer-sourced tapwater location (Site 1, single circle on left for each organic category) and from the alluvial-aquifer-sourced tapwater locations (Sites 2-11, circles and boxplots on right for each organic category) in 2021 in the Town of Campbell, Wisconsin on  French Island. Circles are data for individual samples. Boxes, centerlines, and whiskers indicate interquartile range, median, and 5th and 95th percentiles, respectively. Only results for the first collected sample are shown for temporal sample Sites 1-3.</t>
  </si>
  <si>
    <r>
      <t xml:space="preserve">Figure S4. Toxicity Quotients (TQ) and number of sites (right axes) for inorganic and organic analytes (left axis, in order of decreasing total detections) detected in in samples collected in 2021 in the Town of Campbell, Wisconsin on  French Island. Circles are data for individual samples. Boxes, centerlines, and whiskers indicate interquartile range, median, and 5th and 95th percentiles, respectively. </t>
    </r>
    <r>
      <rPr>
        <b/>
        <sz val="11"/>
        <color theme="5"/>
        <rFont val="Calibri (Body)"/>
      </rPr>
      <t>Orange</t>
    </r>
    <r>
      <rPr>
        <b/>
        <sz val="11"/>
        <color theme="1"/>
        <rFont val="Calibri"/>
        <family val="2"/>
        <scheme val="minor"/>
      </rPr>
      <t xml:space="preserve">-dashed (TQ = 0.1) and </t>
    </r>
    <r>
      <rPr>
        <b/>
        <sz val="11"/>
        <color rgb="FFFF0000"/>
        <rFont val="Calibri (Body)"/>
      </rPr>
      <t>red</t>
    </r>
    <r>
      <rPr>
        <b/>
        <sz val="11"/>
        <color theme="1"/>
        <rFont val="Calibri"/>
        <family val="2"/>
        <scheme val="minor"/>
      </rPr>
      <t>-solid (TQ = 1) lines indicate effects-screening-level threshold of concern and and benchmark equivalent level, respectively.</t>
    </r>
  </si>
  <si>
    <t>[Cyano, cyanotoxins; DBP, disinfection byproducts; Inorg, inorganics; PEST, pesticides; PFAS, per-/poly-fluoroalkyl substances; Pharm, pharaceuticals; SVOC, semi-volatile organic chemicals; VOC, volatile organic chemicals.]</t>
  </si>
  <si>
    <t>[DBP, disinfection byproducts; Pest, pesticides; PFAS, per-/poly-fluoroalkyl substances; Pharm, pharaceuticals; SVOC, semi-volatile organic chemicals; VOC, volatile organic chemicals.]</t>
  </si>
  <si>
    <t>Aquifer</t>
  </si>
  <si>
    <t>Short-term sampling locations (broad-scope target analysis)</t>
  </si>
  <si>
    <t>Mount Simon</t>
  </si>
  <si>
    <t>Shallow alluvial</t>
  </si>
  <si>
    <t>Spatial sampling locations (broad-scope target analysis)</t>
  </si>
  <si>
    <t>Long-term sampling locations (PFAS only)</t>
  </si>
  <si>
    <t>BG122</t>
  </si>
  <si>
    <t>22.3-22.9</t>
  </si>
  <si>
    <t>BG123</t>
  </si>
  <si>
    <t>BG124</t>
  </si>
  <si>
    <t>WR972</t>
  </si>
  <si>
    <t>[Long-term sampling locations were each sampled quarterly beginning in February, 2021 through December, 2022. One exception being site BG124 was not sampled in September, 2021.]</t>
  </si>
  <si>
    <t>Table S1.  Site information for the samples collected from short-term (Sites 1-3) and long-term (Sites BG122-124 and WR972) temporal sampling locations and from single sample spatial locations (Sites 004 - 011) in 2021 in the Town of Campbell, Wisconsin on  French Island.</t>
  </si>
  <si>
    <r>
      <t>Figure S7. Human health benchmark-based cumulative toxicity quotients (</t>
    </r>
    <r>
      <rPr>
        <b/>
        <sz val="14"/>
        <color theme="1"/>
        <rFont val="Symbol"/>
        <charset val="2"/>
      </rPr>
      <t>S</t>
    </r>
    <r>
      <rPr>
        <b/>
        <sz val="11"/>
        <color theme="1"/>
        <rFont val="Calibri"/>
        <family val="2"/>
        <scheme val="minor"/>
      </rPr>
      <t>TQ) for inorganic and organic analytes (bottom plot) with benchmarks in Table S7a (left plot) and ToxCast-based cumulative exposure-activity ratios (</t>
    </r>
    <r>
      <rPr>
        <b/>
        <sz val="14"/>
        <color theme="1"/>
        <rFont val="Symbol"/>
        <charset val="2"/>
      </rPr>
      <t>S</t>
    </r>
    <r>
      <rPr>
        <b/>
        <sz val="11"/>
        <color theme="1"/>
        <rFont val="Calibri"/>
        <family val="2"/>
        <scheme val="minor"/>
      </rPr>
      <t xml:space="preserve">EAR) for organic analytes (right plot) detected in the first (blue diamond) and in subsequent (black circles) temporal tapwater samples collected at Sites 1-3 in 2021 at Town of Campbell, Wisconsin. For left plot, </t>
    </r>
    <r>
      <rPr>
        <b/>
        <sz val="11"/>
        <color rgb="FFFF0000"/>
        <rFont val="Calibri"/>
        <family val="2"/>
        <scheme val="minor"/>
      </rPr>
      <t>solid-</t>
    </r>
    <r>
      <rPr>
        <b/>
        <sz val="11"/>
        <color rgb="FFFF0000"/>
        <rFont val="Calibri (Body)"/>
      </rPr>
      <t>red</t>
    </r>
    <r>
      <rPr>
        <b/>
        <sz val="11"/>
        <color theme="1"/>
        <rFont val="Calibri"/>
        <family val="2"/>
        <scheme val="minor"/>
      </rPr>
      <t xml:space="preserve"> and </t>
    </r>
    <r>
      <rPr>
        <b/>
        <sz val="11"/>
        <color theme="5" tint="-0.249977111117893"/>
        <rFont val="Calibri (Body)"/>
      </rPr>
      <t>orange-dashed</t>
    </r>
    <r>
      <rPr>
        <b/>
        <sz val="11"/>
        <color theme="1"/>
        <rFont val="Calibri"/>
        <family val="2"/>
        <scheme val="minor"/>
      </rPr>
      <t xml:space="preserve"> lines indicate benchmark equivalent level (</t>
    </r>
    <r>
      <rPr>
        <b/>
        <sz val="14"/>
        <color theme="1"/>
        <rFont val="Symbol"/>
        <charset val="2"/>
      </rPr>
      <t>S</t>
    </r>
    <r>
      <rPr>
        <b/>
        <sz val="11"/>
        <color theme="1"/>
        <rFont val="Calibri"/>
        <family val="2"/>
        <scheme val="minor"/>
      </rPr>
      <t>TQ = 1) and effects-screening-level threshold of concern (</t>
    </r>
    <r>
      <rPr>
        <b/>
        <sz val="14"/>
        <color theme="1"/>
        <rFont val="Symbol"/>
        <charset val="2"/>
      </rPr>
      <t>S</t>
    </r>
    <r>
      <rPr>
        <b/>
        <sz val="11"/>
        <color theme="1"/>
        <rFont val="Calibri"/>
        <family val="2"/>
        <scheme val="minor"/>
      </rPr>
      <t>TQ = 0.1), respectively. For right plot, solid-red and orange-dashed lines indicate in vitro molecular-effects level (</t>
    </r>
    <r>
      <rPr>
        <b/>
        <sz val="14"/>
        <color theme="1"/>
        <rFont val="Symbol"/>
        <charset val="2"/>
      </rPr>
      <t>S</t>
    </r>
    <r>
      <rPr>
        <b/>
        <sz val="11"/>
        <color theme="1"/>
        <rFont val="Calibri"/>
        <family val="2"/>
        <scheme val="minor"/>
      </rPr>
      <t>TQ = 1) and precautionary effects-screening-level (</t>
    </r>
    <r>
      <rPr>
        <b/>
        <sz val="14"/>
        <color theme="1"/>
        <rFont val="Symbol"/>
        <charset val="2"/>
      </rPr>
      <t>S</t>
    </r>
    <r>
      <rPr>
        <b/>
        <sz val="11"/>
        <color theme="1"/>
        <rFont val="Calibri"/>
        <family val="2"/>
        <scheme val="minor"/>
      </rPr>
      <t xml:space="preserve">TQ = 0.001), respectively. Boxes, centerlines, and whiskers indicate interquartile range, median, and 5th and 95th percentiles, respectively, for both plots. </t>
    </r>
  </si>
  <si>
    <r>
      <t>Figure S5. Human health benchmark-based individual toxicity quotient (TQ) values (circles)  and cumulative TQ (</t>
    </r>
    <r>
      <rPr>
        <b/>
        <sz val="14"/>
        <color theme="1"/>
        <rFont val="Symbol"/>
        <charset val="2"/>
      </rPr>
      <t>S</t>
    </r>
    <r>
      <rPr>
        <b/>
        <sz val="11"/>
        <color theme="1"/>
        <rFont val="Calibri"/>
        <family val="2"/>
        <scheme val="minor"/>
      </rPr>
      <t xml:space="preserve">TQ, sum of all detected; red triangles) for PFAS analytes (top plot) and for inorganic and all other organic analytes (bottom plot) with benchmarks in Table S7a and detected in spatial synoptic TW samples collected in 2021 at Town of Campbell, Wisconsin. </t>
    </r>
    <r>
      <rPr>
        <b/>
        <sz val="11"/>
        <color rgb="FFFF0000"/>
        <rFont val="Calibri"/>
        <family val="2"/>
        <scheme val="minor"/>
      </rPr>
      <t>Solid-</t>
    </r>
    <r>
      <rPr>
        <b/>
        <sz val="11"/>
        <color rgb="FFFF0000"/>
        <rFont val="Calibri (Body)"/>
      </rPr>
      <t>red</t>
    </r>
    <r>
      <rPr>
        <b/>
        <sz val="11"/>
        <color theme="1"/>
        <rFont val="Calibri"/>
        <family val="2"/>
        <scheme val="minor"/>
      </rPr>
      <t xml:space="preserve"> and </t>
    </r>
    <r>
      <rPr>
        <b/>
        <sz val="11"/>
        <color theme="5" tint="-0.249977111117893"/>
        <rFont val="Calibri (Body)"/>
      </rPr>
      <t>orange-dashed</t>
    </r>
    <r>
      <rPr>
        <b/>
        <sz val="11"/>
        <color theme="1"/>
        <rFont val="Calibri"/>
        <family val="2"/>
        <scheme val="minor"/>
      </rPr>
      <t xml:space="preserve"> lines indicate benchmark equivalent level (TQ = 1) and effects-screening-level threshold of concern (TQ = 0.1), respectively. Boxes, centerlines, and whiskers indicate interquartile range, median, and 5th and 95th percentiles, respectively, for both plots. Only results for the first collected sample are shown for temporal sample Sites 1-3. </t>
    </r>
  </si>
  <si>
    <t>11-chloroeicosafluoro-3-oxaundecane-1-sulfonic acid (11CL-PF3OUdS)</t>
  </si>
  <si>
    <t>4:2 Fluorotelomer sulfonic acid (4:2 FTSA)</t>
  </si>
  <si>
    <t>6:2 Fluorotelomer sulfonic acid (6:2 FTSA)</t>
  </si>
  <si>
    <t>8:2 Fluorotelomer sulfonic acid (8:2 FTSA)</t>
  </si>
  <si>
    <t>9-chlorohexadecafluoro-3-oxanonane-1-sulfonic acid (9CI-PF3ONS)</t>
  </si>
  <si>
    <t>4,8-dioxa-3H-perfluorononanoic acid (ADONA)</t>
  </si>
  <si>
    <t>Perfluorooctane sulfonamide (FOSA)</t>
  </si>
  <si>
    <t>Hexafluoropropylene oxide dimer acid (HFPO-DA)</t>
  </si>
  <si>
    <t>N-Ethyl perfluorooctane sulfonamide (NEtFOSA)</t>
  </si>
  <si>
    <t>N-Ethyl perfluorooctane sulfonamidoacetic acid (NEtFOSAA)</t>
  </si>
  <si>
    <t>1691-99-2</t>
  </si>
  <si>
    <t>N-Ethyl perfluorooctane sulfonamidoethanol (NEtFOSE)</t>
  </si>
  <si>
    <t>N-Methyl perfluorooctane sulfonamide (NMeFOSA)</t>
  </si>
  <si>
    <t>N-Methyl perfluorooctane sulfonamidoacetic acid (NMeFOSAA)</t>
  </si>
  <si>
    <t>24448-09-7</t>
  </si>
  <si>
    <t>N-Methyl perfluorooctane sulfonamidoethanol (NMeFOSE)</t>
  </si>
  <si>
    <t>Perfluorobutanoic acid (PFBA)</t>
  </si>
  <si>
    <t>Perfluorobutanesulfonic acid (PFBS)</t>
  </si>
  <si>
    <t>335-76-2</t>
  </si>
  <si>
    <t>Perfluorodecanoic acid (PFDA)</t>
  </si>
  <si>
    <t>307-55-1</t>
  </si>
  <si>
    <t>Perfluorododecanoic acid (PFDoA)</t>
  </si>
  <si>
    <t>79780-39-5</t>
  </si>
  <si>
    <t>Perfluorododecanesulfonic acid (PFDoS)</t>
  </si>
  <si>
    <t>Perfluorodecanesulfonic acid (PFDS)</t>
  </si>
  <si>
    <t>Perfluoroheptanoic acid (PFHpA)</t>
  </si>
  <si>
    <t>Perfluoroheptanesulfonic acid (PFHpS)</t>
  </si>
  <si>
    <t>Perfluorohexanoic acid (PFHxA)</t>
  </si>
  <si>
    <t>Perfluorohexanesulfonic acid (PFHxS)</t>
  </si>
  <si>
    <t>Perfluorononanoic acid (PFNA)</t>
  </si>
  <si>
    <t>Perfluorononanesulfonic acid (PFNS)</t>
  </si>
  <si>
    <t>Perfluorooctanoic acid (PFOA)</t>
  </si>
  <si>
    <t>Perfluorooctanesulfonic acid (PFOS)</t>
  </si>
  <si>
    <t>Perfluoropentanoic acid (PFPeA)</t>
  </si>
  <si>
    <t>Perfluoropentanesulfonic acid (PFPeS)</t>
  </si>
  <si>
    <t>Perfluorotetradecanoic acid (PFTeA)</t>
  </si>
  <si>
    <t>Perfluorotridecanoic acid (PFTriA)</t>
  </si>
  <si>
    <t>Perfluoroundecanoic acid (PFUnA)</t>
  </si>
  <si>
    <t>#Table S9a. List of parameter name and Chemical Abstract Services Registration Number (CASRN) for per- and polyfluoroalkyl substances (PFAS) analyzed at three laboratories for the U.S. Geological Survey (USGS) Environmental Health Infrastructure Project, Tapwater Exposure study in French Island, Wisconsin, 2021.</t>
  </si>
  <si>
    <t>#[CASRN, Chemical Abstract Service Registration Number; SGS Axys, British Columbia, Canada; Wisconsin State Laboratory of Hygiene, based at the University of Wisconsin-Madison, Madison, Wisconsin; NLS, Northern Lake Service, Inc., based in Crandon, Wisconsin]</t>
  </si>
  <si>
    <t>8:2 FTS</t>
  </si>
  <si>
    <t>PFDA</t>
  </si>
  <si>
    <t>PFOSA</t>
  </si>
  <si>
    <t>Total detections</t>
  </si>
  <si>
    <t>Sum of concentrations</t>
  </si>
  <si>
    <t>**EPA PFAS Hazard Index</t>
  </si>
  <si>
    <t>Maximum detection (ug/L)</t>
  </si>
  <si>
    <t>Units of measurement</t>
  </si>
  <si>
    <t>ug/l</t>
  </si>
  <si>
    <t>WHO ug/L</t>
  </si>
  <si>
    <t>MCL ug/L</t>
  </si>
  <si>
    <t>MCLG ug/L</t>
  </si>
  <si>
    <t>MN DOH Standards ug/L</t>
  </si>
  <si>
    <t>USGS HBSL ug/L</t>
  </si>
  <si>
    <t>[**MCL Hazard Index applies to any mixture containing two or more of PFNA, PFHxS, PFBS, and HFPO-DA. More information can be found here, https://www.epa.gov/system/files/documents/2024-04/pfas-npdwr_fact-sheet_hazard-index_4.8.24.pdf]</t>
  </si>
  <si>
    <t>Sample date yyyymmdd)</t>
  </si>
  <si>
    <t>Table S3. Detected concentration results in groundwater samples, in micrograms per liter (ug/L), for per- and polyfluoroalkyl substances (PFAS) analyzed at the SGS, WI DOH, and NLS for the U.S. Geological Survey (USGS) Environmental Health Infrastructure Project, Tapwater Exposure study in French Island, Wisconsin, 2021.</t>
  </si>
  <si>
    <t>[--, no result; blank cells indicate not detected]</t>
  </si>
  <si>
    <t>#[PEST, pesticide; PFAS, per/polyfluoroalkyl substance; PHARM, pharmaceutical; VOC, volatile or semi-volatile organic chemical.]</t>
  </si>
  <si>
    <t>Contents: Cover Page, 8 Figures, 14 Tables</t>
  </si>
  <si>
    <t>101043-37-2</t>
  </si>
  <si>
    <t>35523-89-8</t>
  </si>
  <si>
    <r>
      <t>[</t>
    </r>
    <r>
      <rPr>
        <b/>
        <sz val="11"/>
        <color theme="5"/>
        <rFont val="Calibri (Body)"/>
      </rPr>
      <t>Orange</t>
    </r>
    <r>
      <rPr>
        <sz val="11"/>
        <color theme="1"/>
        <rFont val="Calibri"/>
        <family val="2"/>
        <scheme val="minor"/>
      </rPr>
      <t xml:space="preserve"> font indicate exceedance of precautionary screening level of concern (0.001).]</t>
    </r>
  </si>
  <si>
    <t>This research was conducted and funded by the USGS Ecosystems Mission Area, Environmental Health Program. Any use of trade, firm, or product names is for descriptive purposes only and does not imply endorsement by the U.S. Government. This report contains CAS Registry Numbers®, which is a registered trademark of the American Chemical Society. CAS recommends the verification of the CASRNs through CAS Client ServicesSM.</t>
  </si>
  <si>
    <t>Figure S1. Map of site locations for the French Island Tapwater Exposure Study, town of Campbell, Wisconsin, 2021–22. Sites 1-11 were sampled for one-time broad-scope target analysis spatial synoptic. Sites 1-3 were sampled 7 times over 3 days for broad-scope target analysis. Source wells for Site 1 (972; deep Mount Simon sandstone aquifer well) and Site 2 (122-124; shallow surficial alluvial aquifer wells) were sampled quarterly for PFAS analysis only. Blue lines indicate location of lock-and-dam structures at the northeast corner of the airport and extending west from near Site 8. Blue shaded arrow indicates approximate northwest to southeast groundwater flow direction in shallow alluvial aquifer.</t>
  </si>
  <si>
    <r>
      <t>Figure S8. Human health benchmark-based cumulative toxicity quotients (</t>
    </r>
    <r>
      <rPr>
        <b/>
        <sz val="14"/>
        <color theme="1"/>
        <rFont val="Symbol"/>
        <charset val="2"/>
      </rPr>
      <t>S</t>
    </r>
    <r>
      <rPr>
        <b/>
        <sz val="11"/>
        <color theme="1"/>
        <rFont val="Calibri"/>
        <family val="2"/>
        <scheme val="minor"/>
      </rPr>
      <t xml:space="preserve">TQ) for inorganic and organic analytes with benchmarks in Table S7a in sandstone-aquifer-sourced samples from tapwater Site 001 and source well 972 and in alluvial-aquifer-sourced samples from Site 002 and source wells 122-124 collected during 3-day (tapwater Sites 001 and 002) and quarterly multi-year (source wells 972 and 122-124) sampling at the USGS Upper Midwest Ecological Science Center in the Town of Campbell, Wisconsin. </t>
    </r>
    <r>
      <rPr>
        <b/>
        <sz val="11"/>
        <color rgb="FFFF0000"/>
        <rFont val="Calibri (Body)"/>
      </rPr>
      <t>S</t>
    </r>
    <r>
      <rPr>
        <b/>
        <sz val="11"/>
        <color rgb="FFFF0000"/>
        <rFont val="Calibri"/>
        <family val="2"/>
        <scheme val="minor"/>
      </rPr>
      <t>olid-</t>
    </r>
    <r>
      <rPr>
        <b/>
        <sz val="11"/>
        <color rgb="FFFF0000"/>
        <rFont val="Calibri (Body)"/>
      </rPr>
      <t>red</t>
    </r>
    <r>
      <rPr>
        <b/>
        <sz val="11"/>
        <color theme="1"/>
        <rFont val="Calibri"/>
        <family val="2"/>
        <scheme val="minor"/>
      </rPr>
      <t xml:space="preserve"> and </t>
    </r>
    <r>
      <rPr>
        <b/>
        <sz val="11"/>
        <color theme="5" tint="-0.249977111117893"/>
        <rFont val="Calibri (Body)"/>
      </rPr>
      <t>orange-dashed</t>
    </r>
    <r>
      <rPr>
        <b/>
        <sz val="11"/>
        <color theme="1"/>
        <rFont val="Calibri"/>
        <family val="2"/>
        <scheme val="minor"/>
      </rPr>
      <t xml:space="preserve"> lines indicate benchmark equivalent level (</t>
    </r>
    <r>
      <rPr>
        <b/>
        <sz val="14"/>
        <color theme="1"/>
        <rFont val="Symbol"/>
        <charset val="2"/>
      </rPr>
      <t>S</t>
    </r>
    <r>
      <rPr>
        <b/>
        <sz val="11"/>
        <color theme="1"/>
        <rFont val="Calibri"/>
        <family val="2"/>
        <scheme val="minor"/>
      </rPr>
      <t>TQ = 1) and effects-screening-level threshold of concern (</t>
    </r>
    <r>
      <rPr>
        <b/>
        <sz val="14"/>
        <color theme="1"/>
        <rFont val="Symbol"/>
        <charset val="2"/>
      </rPr>
      <t>S</t>
    </r>
    <r>
      <rPr>
        <b/>
        <sz val="11"/>
        <color theme="1"/>
        <rFont val="Calibri"/>
        <family val="2"/>
        <scheme val="minor"/>
      </rPr>
      <t xml:space="preserve">TQ = 0.1), respectively. The blue diamonds indicate first samples collected tapwater Sites 1 and 2. Boxes, centerlines, and whiskers indicate interquartile range, median, and 5th and 95th percentiles, respectively, for both plots.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</si>
</sst>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164" formatCode="0.000"/>
    <numFmt numFmtId="165" formatCode="0.0"/>
    <numFmt numFmtId="166" formatCode="0.0000"/>
    <numFmt numFmtId="167" formatCode="0.00000"/>
    <numFmt numFmtId="168" formatCode="yyyymmdd"/>
    <numFmt numFmtId="169" formatCode="0.0000000"/>
    <numFmt numFmtId="170" formatCode="0.00000000"/>
  </numFmts>
  <fonts count="70">
    <font>
      <sz val="11"/>
      <color theme="1"/>
      <name val="Calibri"/>
      <family val="2"/>
      <scheme val="minor"/>
    </font>
    <font>
      <sz val="12"/>
      <color theme="1"/>
      <name val="Calibri"/>
      <family val="2"/>
      <scheme val="minor"/>
    </font>
    <font>
      <b/>
      <sz val="11"/>
      <color theme="1"/>
      <name val="Calibri"/>
      <family val="2"/>
      <scheme val="minor"/>
    </font>
    <font>
      <sz val="10"/>
      <color indexed="8"/>
      <name val="Arial"/>
      <family val="2"/>
    </font>
    <font>
      <sz val="11"/>
      <color indexed="8"/>
      <name val="Calibri"/>
      <family val="2"/>
    </font>
    <font>
      <sz val="10"/>
      <name val="Arial"/>
      <family val="2"/>
    </font>
    <font>
      <b/>
      <sz val="11"/>
      <color indexed="8"/>
      <name val="Calibri"/>
      <family val="2"/>
    </font>
    <font>
      <sz val="11"/>
      <name val="Calibri"/>
      <family val="2"/>
      <scheme val="minor"/>
    </font>
    <font>
      <sz val="11"/>
      <color theme="1"/>
      <name val="Calibri"/>
      <family val="2"/>
      <scheme val="minor"/>
    </font>
    <font>
      <sz val="22"/>
      <color rgb="FF000000"/>
      <name val="Times New Roman"/>
      <family val="1"/>
    </font>
    <font>
      <i/>
      <sz val="12"/>
      <color rgb="FF000000"/>
      <name val="Times New Roman"/>
      <family val="1"/>
    </font>
    <font>
      <i/>
      <vertAlign val="superscript"/>
      <sz val="12"/>
      <color rgb="FF000000"/>
      <name val="Times New Roman"/>
      <family val="1"/>
    </font>
    <font>
      <sz val="12"/>
      <color rgb="FF000000"/>
      <name val="Times New Roman Italic"/>
    </font>
    <font>
      <vertAlign val="superscript"/>
      <sz val="12"/>
      <color rgb="FF000000"/>
      <name val="Times New Roman Italic"/>
    </font>
    <font>
      <sz val="12"/>
      <color rgb="FF000000"/>
      <name val="Times New Roman"/>
      <family val="1"/>
    </font>
    <font>
      <b/>
      <sz val="14"/>
      <color theme="1"/>
      <name val="Times New Roman"/>
      <family val="1"/>
    </font>
    <font>
      <b/>
      <sz val="11"/>
      <name val="Calibri"/>
      <family val="2"/>
      <scheme val="minor"/>
    </font>
    <font>
      <b/>
      <sz val="11"/>
      <color indexed="8"/>
      <name val="Calibri"/>
      <family val="2"/>
      <scheme val="minor"/>
    </font>
    <font>
      <sz val="11"/>
      <color indexed="8"/>
      <name val="Calibri"/>
      <family val="2"/>
      <scheme val="minor"/>
    </font>
    <font>
      <sz val="8"/>
      <name val="Calibri"/>
      <family val="2"/>
      <scheme val="minor"/>
    </font>
    <font>
      <b/>
      <sz val="11"/>
      <color theme="1"/>
      <name val="Arial"/>
      <family val="2"/>
    </font>
    <font>
      <b/>
      <sz val="11"/>
      <color rgb="FFFF0000"/>
      <name val="Calibri"/>
      <family val="2"/>
      <scheme val="minor"/>
    </font>
    <font>
      <b/>
      <sz val="11"/>
      <color theme="9" tint="-0.249977111117893"/>
      <name val="Calibri"/>
      <family val="2"/>
      <scheme val="minor"/>
    </font>
    <font>
      <b/>
      <sz val="11"/>
      <color rgb="FF7030A0"/>
      <name val="Calibri"/>
      <family val="2"/>
      <scheme val="minor"/>
    </font>
    <font>
      <b/>
      <sz val="11"/>
      <color theme="5" tint="-0.249977111117893"/>
      <name val="Calibri"/>
      <family val="2"/>
      <scheme val="minor"/>
    </font>
    <font>
      <b/>
      <sz val="11"/>
      <color rgb="FF0A5518"/>
      <name val="Calibri"/>
      <family val="2"/>
      <scheme val="minor"/>
    </font>
    <font>
      <b/>
      <sz val="11"/>
      <color rgb="FF006600"/>
      <name val="Calibri"/>
      <family val="2"/>
      <scheme val="minor"/>
    </font>
    <font>
      <b/>
      <sz val="11"/>
      <color theme="1"/>
      <name val="Arial"/>
      <family val="1"/>
      <charset val="2"/>
    </font>
    <font>
      <b/>
      <sz val="16"/>
      <color theme="1"/>
      <name val="Symbol"/>
      <family val="1"/>
      <charset val="2"/>
    </font>
    <font>
      <sz val="11"/>
      <color theme="1"/>
      <name val="Calibri"/>
      <family val="2"/>
    </font>
    <font>
      <sz val="11"/>
      <color rgb="FF000000"/>
      <name val="Calibri"/>
      <family val="2"/>
      <scheme val="minor"/>
    </font>
    <font>
      <sz val="11"/>
      <color theme="1"/>
      <name val="Times New Roman"/>
      <family val="1"/>
    </font>
    <font>
      <b/>
      <vertAlign val="subscript"/>
      <sz val="11"/>
      <color theme="1"/>
      <name val="Calibri (Body)"/>
    </font>
    <font>
      <b/>
      <sz val="11"/>
      <color rgb="FFFF0000"/>
      <name val="Calibri (Body)"/>
    </font>
    <font>
      <b/>
      <sz val="11"/>
      <color theme="5" tint="-0.249977111117893"/>
      <name val="Calibri (Body)"/>
    </font>
    <font>
      <b/>
      <sz val="11"/>
      <color rgb="FF9933FF"/>
      <name val="Calibri (Body)"/>
    </font>
    <font>
      <b/>
      <sz val="11"/>
      <color theme="5"/>
      <name val="Calibri (Body)"/>
    </font>
    <font>
      <u/>
      <sz val="11"/>
      <color theme="10"/>
      <name val="Calibri"/>
      <family val="2"/>
      <scheme val="minor"/>
    </font>
    <font>
      <i/>
      <sz val="12"/>
      <color theme="1"/>
      <name val="Times New Roman"/>
      <family val="1"/>
    </font>
    <font>
      <i/>
      <sz val="11"/>
      <color rgb="FF000000"/>
      <name val="Calibri"/>
      <family val="2"/>
      <scheme val="minor"/>
    </font>
    <font>
      <b/>
      <sz val="14"/>
      <name val="Symbol"/>
      <charset val="2"/>
    </font>
    <font>
      <b/>
      <sz val="11"/>
      <name val="Calibri"/>
      <family val="2"/>
      <charset val="2"/>
      <scheme val="minor"/>
    </font>
    <font>
      <b/>
      <sz val="11"/>
      <color theme="1"/>
      <name val="Symbol"/>
      <charset val="2"/>
    </font>
    <font>
      <b/>
      <sz val="11"/>
      <color theme="1"/>
      <name val="Calibri"/>
      <family val="2"/>
      <charset val="2"/>
      <scheme val="minor"/>
    </font>
    <font>
      <b/>
      <sz val="11"/>
      <color rgb="FF000000"/>
      <name val="Symbol"/>
      <charset val="2"/>
    </font>
    <font>
      <b/>
      <sz val="11"/>
      <color rgb="FF000000"/>
      <name val="Calibri"/>
      <family val="2"/>
      <scheme val="minor"/>
    </font>
    <font>
      <b/>
      <u/>
      <sz val="11"/>
      <color theme="10"/>
      <name val="Calibri"/>
      <family val="2"/>
      <scheme val="minor"/>
    </font>
    <font>
      <sz val="11"/>
      <color theme="1"/>
      <name val="Arial"/>
      <family val="2"/>
    </font>
    <font>
      <b/>
      <sz val="16"/>
      <color theme="1"/>
      <name val="Symbol"/>
      <charset val="2"/>
    </font>
    <font>
      <b/>
      <sz val="12"/>
      <color theme="1"/>
      <name val="Calibri"/>
      <family val="2"/>
      <scheme val="minor"/>
    </font>
    <font>
      <sz val="11"/>
      <color rgb="FF000000"/>
      <name val="Calibri"/>
      <family val="2"/>
    </font>
    <font>
      <b/>
      <sz val="11"/>
      <color rgb="FFED7D31"/>
      <name val="Calibri (Body)"/>
    </font>
    <font>
      <sz val="14"/>
      <color rgb="FF000000"/>
      <name val="Symbol"/>
      <family val="1"/>
      <charset val="2"/>
    </font>
    <font>
      <b/>
      <sz val="10"/>
      <name val="Arial"/>
      <family val="2"/>
    </font>
    <font>
      <sz val="14"/>
      <color theme="1"/>
      <name val="Symbol"/>
      <charset val="2"/>
    </font>
    <font>
      <b/>
      <sz val="11"/>
      <color theme="5"/>
      <name val="Calibri"/>
      <family val="2"/>
      <scheme val="minor"/>
    </font>
    <font>
      <sz val="11"/>
      <color rgb="FFFF0000"/>
      <name val="Calibri"/>
      <family val="2"/>
      <scheme val="minor"/>
    </font>
    <font>
      <b/>
      <i/>
      <sz val="11"/>
      <color rgb="FFFF0000"/>
      <name val="Calibri"/>
      <family val="2"/>
      <scheme val="minor"/>
    </font>
    <font>
      <i/>
      <vertAlign val="superscript"/>
      <sz val="12"/>
      <color theme="1"/>
      <name val="Times New Roman"/>
      <family val="1"/>
    </font>
    <font>
      <sz val="11"/>
      <color theme="9" tint="-0.249977111117893"/>
      <name val="Calibri"/>
      <family val="2"/>
      <scheme val="minor"/>
    </font>
    <font>
      <sz val="11"/>
      <color rgb="FF7030A0"/>
      <name val="Calibri"/>
      <family val="2"/>
      <scheme val="minor"/>
    </font>
    <font>
      <strike/>
      <sz val="11"/>
      <color theme="1"/>
      <name val="Calibri"/>
      <family val="2"/>
      <scheme val="minor"/>
    </font>
    <font>
      <strike/>
      <sz val="11"/>
      <color indexed="8"/>
      <name val="Calibri"/>
      <family val="2"/>
      <scheme val="minor"/>
    </font>
    <font>
      <strike/>
      <sz val="11"/>
      <color theme="1"/>
      <name val="Calibri (Body)"/>
    </font>
    <font>
      <b/>
      <sz val="14"/>
      <color theme="1"/>
      <name val="Symbol"/>
      <charset val="2"/>
    </font>
    <font>
      <sz val="10"/>
      <color rgb="FF333333"/>
      <name val="Source Sans Pro"/>
      <family val="2"/>
    </font>
    <font>
      <b/>
      <sz val="10"/>
      <name val="Calibri"/>
      <family val="2"/>
    </font>
    <font>
      <b/>
      <sz val="10"/>
      <color theme="9" tint="-0.249977111117893"/>
      <name val="Source Sans Pro"/>
      <family val="2"/>
    </font>
    <font>
      <b/>
      <sz val="10"/>
      <color rgb="FF333333"/>
      <name val="Source Sans Pro"/>
      <family val="2"/>
    </font>
    <font>
      <sz val="12"/>
      <color theme="1"/>
      <name val="Times New Roman"/>
      <family val="1"/>
    </font>
  </fonts>
  <fills count="7">
    <fill>
      <patternFill patternType="none"/>
    </fill>
    <fill>
      <patternFill patternType="gray125"/>
    </fill>
    <fill>
      <patternFill patternType="solid">
        <fgColor theme="4" tint="0.79998168889431442"/>
        <bgColor indexed="64"/>
      </patternFill>
    </fill>
    <fill>
      <patternFill patternType="solid">
        <fgColor indexed="22"/>
        <bgColor indexed="0"/>
      </patternFill>
    </fill>
    <fill>
      <patternFill patternType="solid">
        <fgColor theme="0" tint="-0.14999847407452621"/>
        <bgColor indexed="64"/>
      </patternFill>
    </fill>
    <fill>
      <patternFill patternType="solid">
        <fgColor theme="1"/>
        <bgColor indexed="64"/>
      </patternFill>
    </fill>
    <fill>
      <patternFill patternType="solid">
        <fgColor rgb="FFFFFFFF"/>
        <bgColor indexed="64"/>
      </patternFill>
    </fill>
  </fills>
  <borders count="24">
    <border>
      <left/>
      <right/>
      <top/>
      <bottom/>
      <diagonal/>
    </border>
    <border>
      <left/>
      <right/>
      <top/>
      <bottom style="thin">
        <color indexed="64"/>
      </bottom>
      <diagonal/>
    </border>
    <border>
      <left/>
      <right/>
      <top/>
      <bottom style="medium">
        <color indexed="64"/>
      </bottom>
      <diagonal/>
    </border>
    <border>
      <left style="medium">
        <color indexed="64"/>
      </left>
      <right/>
      <top/>
      <bottom/>
      <diagonal/>
    </border>
    <border>
      <left/>
      <right style="medium">
        <color indexed="64"/>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rgb="FFD6DADC"/>
      </right>
      <top/>
      <bottom style="medium">
        <color rgb="FFD6DADC"/>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right/>
      <top style="thin">
        <color indexed="64"/>
      </top>
      <bottom/>
      <diagonal/>
    </border>
    <border>
      <left/>
      <right style="medium">
        <color indexed="64"/>
      </right>
      <top style="thin">
        <color indexed="64"/>
      </top>
      <bottom/>
      <diagonal/>
    </border>
    <border>
      <left/>
      <right style="medium">
        <color indexed="64"/>
      </right>
      <top/>
      <bottom style="thin">
        <color indexed="64"/>
      </bottom>
      <diagonal/>
    </border>
  </borders>
  <cellStyleXfs count="10">
    <xf numFmtId="0" fontId="0" fillId="0" borderId="0"/>
    <xf numFmtId="0" fontId="3" fillId="0" borderId="0"/>
    <xf numFmtId="0" fontId="5" fillId="0" borderId="0"/>
    <xf numFmtId="0" fontId="3" fillId="0" borderId="0"/>
    <xf numFmtId="0" fontId="3" fillId="0" borderId="0"/>
    <xf numFmtId="0" fontId="3" fillId="0" borderId="0"/>
    <xf numFmtId="0" fontId="3" fillId="0" borderId="0"/>
    <xf numFmtId="0" fontId="3" fillId="0" borderId="0"/>
    <xf numFmtId="0" fontId="5" fillId="0" borderId="0"/>
    <xf numFmtId="0" fontId="37" fillId="0" borderId="0" applyNumberFormat="0" applyFill="0" applyBorder="0" applyAlignment="0" applyProtection="0"/>
  </cellStyleXfs>
  <cellXfs count="548">
    <xf numFmtId="0" fontId="0" fillId="0" borderId="0" xfId="0"/>
    <xf numFmtId="0" fontId="0" fillId="0" borderId="0" xfId="0" applyAlignment="1">
      <alignment horizontal="center"/>
    </xf>
    <xf numFmtId="49" fontId="7" fillId="0" borderId="0" xfId="0" applyNumberFormat="1" applyFont="1"/>
    <xf numFmtId="0" fontId="7" fillId="0" borderId="0" xfId="0" applyFont="1"/>
    <xf numFmtId="0" fontId="0" fillId="0" borderId="0" xfId="0" applyAlignment="1">
      <alignment wrapText="1"/>
    </xf>
    <xf numFmtId="49" fontId="2" fillId="0" borderId="0" xfId="0" applyNumberFormat="1" applyFont="1"/>
    <xf numFmtId="0" fontId="2" fillId="0" borderId="0" xfId="0" applyFont="1"/>
    <xf numFmtId="49" fontId="16" fillId="0" borderId="0" xfId="0" applyNumberFormat="1" applyFont="1" applyAlignment="1">
      <alignment wrapText="1"/>
    </xf>
    <xf numFmtId="0" fontId="16" fillId="0" borderId="0" xfId="0" applyFont="1" applyAlignment="1">
      <alignment wrapText="1"/>
    </xf>
    <xf numFmtId="49" fontId="16" fillId="0" borderId="0" xfId="0" applyNumberFormat="1" applyFont="1"/>
    <xf numFmtId="0" fontId="16" fillId="0" borderId="0" xfId="0" applyFont="1"/>
    <xf numFmtId="0" fontId="7" fillId="0" borderId="0" xfId="0" applyFont="1" applyAlignment="1">
      <alignment horizontal="center"/>
    </xf>
    <xf numFmtId="166" fontId="7" fillId="0" borderId="0" xfId="0" applyNumberFormat="1" applyFont="1" applyAlignment="1">
      <alignment horizontal="center"/>
    </xf>
    <xf numFmtId="0" fontId="2" fillId="0" borderId="0" xfId="0" applyFont="1" applyAlignment="1">
      <alignment wrapText="1"/>
    </xf>
    <xf numFmtId="0" fontId="17" fillId="0" borderId="5" xfId="1" applyFont="1" applyBorder="1" applyAlignment="1">
      <alignment horizontal="left" wrapText="1"/>
    </xf>
    <xf numFmtId="0" fontId="17" fillId="0" borderId="6" xfId="1" applyFont="1" applyBorder="1" applyAlignment="1">
      <alignment horizontal="left" wrapText="1"/>
    </xf>
    <xf numFmtId="0" fontId="8" fillId="5" borderId="0" xfId="0" applyFont="1" applyFill="1"/>
    <xf numFmtId="0" fontId="8" fillId="0" borderId="0" xfId="0" applyFont="1"/>
    <xf numFmtId="0" fontId="8" fillId="5" borderId="1" xfId="0" applyFont="1" applyFill="1" applyBorder="1"/>
    <xf numFmtId="0" fontId="17" fillId="0" borderId="3" xfId="1" applyFont="1" applyBorder="1"/>
    <xf numFmtId="0" fontId="17" fillId="0" borderId="0" xfId="1" applyFont="1"/>
    <xf numFmtId="0" fontId="8" fillId="0" borderId="3" xfId="0" applyFont="1" applyBorder="1" applyAlignment="1">
      <alignment horizontal="center"/>
    </xf>
    <xf numFmtId="0" fontId="8" fillId="0" borderId="0" xfId="0" applyFont="1" applyAlignment="1">
      <alignment horizontal="center"/>
    </xf>
    <xf numFmtId="1" fontId="17" fillId="0" borderId="3" xfId="1" applyNumberFormat="1" applyFont="1" applyBorder="1" applyAlignment="1">
      <alignment horizontal="left"/>
    </xf>
    <xf numFmtId="0" fontId="17" fillId="0" borderId="8" xfId="1" applyFont="1" applyBorder="1"/>
    <xf numFmtId="0" fontId="17" fillId="0" borderId="2" xfId="1" applyFont="1" applyBorder="1"/>
    <xf numFmtId="0" fontId="18" fillId="0" borderId="2" xfId="1" applyFont="1" applyBorder="1"/>
    <xf numFmtId="0" fontId="8" fillId="0" borderId="8" xfId="0" applyFont="1" applyBorder="1" applyAlignment="1">
      <alignment horizontal="center"/>
    </xf>
    <xf numFmtId="0" fontId="8" fillId="0" borderId="2" xfId="0" applyFont="1" applyBorder="1" applyAlignment="1">
      <alignment horizontal="center"/>
    </xf>
    <xf numFmtId="0" fontId="16" fillId="0" borderId="0" xfId="0" applyFont="1" applyAlignment="1">
      <alignment vertical="center"/>
    </xf>
    <xf numFmtId="49" fontId="8" fillId="0" borderId="0" xfId="0" applyNumberFormat="1" applyFont="1"/>
    <xf numFmtId="166" fontId="8" fillId="0" borderId="0" xfId="0" applyNumberFormat="1" applyFont="1" applyAlignment="1">
      <alignment horizontal="center"/>
    </xf>
    <xf numFmtId="0" fontId="8" fillId="0" borderId="0" xfId="5" applyFont="1"/>
    <xf numFmtId="0" fontId="2" fillId="5" borderId="0" xfId="0" applyFont="1" applyFill="1" applyAlignment="1">
      <alignment horizontal="center" textRotation="90" wrapText="1"/>
    </xf>
    <xf numFmtId="0" fontId="17" fillId="0" borderId="0" xfId="1" applyFont="1" applyAlignment="1">
      <alignment textRotation="90"/>
    </xf>
    <xf numFmtId="0" fontId="2" fillId="0" borderId="0" xfId="0" applyFont="1" applyAlignment="1">
      <alignment textRotation="90"/>
    </xf>
    <xf numFmtId="49" fontId="2" fillId="0" borderId="0" xfId="0" applyNumberFormat="1" applyFont="1" applyAlignment="1">
      <alignment textRotation="90"/>
    </xf>
    <xf numFmtId="0" fontId="2" fillId="0" borderId="0" xfId="0" applyFont="1" applyAlignment="1">
      <alignment horizontal="center" textRotation="90"/>
    </xf>
    <xf numFmtId="0" fontId="17" fillId="0" borderId="0" xfId="1" applyFont="1" applyAlignment="1">
      <alignment horizontal="center" textRotation="90"/>
    </xf>
    <xf numFmtId="49" fontId="2" fillId="0" borderId="0" xfId="0" applyNumberFormat="1" applyFont="1" applyAlignment="1">
      <alignment horizontal="center" textRotation="90"/>
    </xf>
    <xf numFmtId="0" fontId="2" fillId="0" borderId="0" xfId="0" applyFont="1" applyAlignment="1">
      <alignment horizontal="center"/>
    </xf>
    <xf numFmtId="165" fontId="8" fillId="0" borderId="0" xfId="0" applyNumberFormat="1" applyFont="1" applyAlignment="1">
      <alignment horizontal="center"/>
    </xf>
    <xf numFmtId="1" fontId="8" fillId="0" borderId="0" xfId="0" applyNumberFormat="1" applyFont="1" applyAlignment="1">
      <alignment horizontal="center"/>
    </xf>
    <xf numFmtId="165" fontId="7" fillId="0" borderId="0" xfId="0" applyNumberFormat="1" applyFont="1" applyAlignment="1">
      <alignment horizontal="center"/>
    </xf>
    <xf numFmtId="0" fontId="8" fillId="0" borderId="5" xfId="0" applyFont="1" applyBorder="1" applyAlignment="1">
      <alignment horizontal="center"/>
    </xf>
    <xf numFmtId="0" fontId="8" fillId="0" borderId="6" xfId="0" applyFont="1" applyBorder="1" applyAlignment="1">
      <alignment horizontal="center"/>
    </xf>
    <xf numFmtId="0" fontId="16" fillId="0" borderId="0" xfId="0" applyFont="1" applyAlignment="1">
      <alignment horizontal="left" vertical="center"/>
    </xf>
    <xf numFmtId="0" fontId="17" fillId="0" borderId="11" xfId="1" applyFont="1" applyBorder="1" applyAlignment="1">
      <alignment horizontal="left" wrapText="1"/>
    </xf>
    <xf numFmtId="0" fontId="0" fillId="0" borderId="0" xfId="0" applyAlignment="1">
      <alignment horizontal="left"/>
    </xf>
    <xf numFmtId="49" fontId="17" fillId="0" borderId="11" xfId="1" applyNumberFormat="1" applyFont="1" applyBorder="1" applyAlignment="1">
      <alignment horizontal="left" wrapText="1"/>
    </xf>
    <xf numFmtId="0" fontId="2" fillId="0" borderId="0" xfId="0" applyFont="1" applyAlignment="1">
      <alignment horizontal="center" vertical="center" wrapText="1"/>
    </xf>
    <xf numFmtId="0" fontId="2" fillId="0" borderId="10" xfId="0" applyFont="1" applyBorder="1" applyAlignment="1">
      <alignment horizontal="center" textRotation="90" wrapText="1"/>
    </xf>
    <xf numFmtId="0" fontId="2" fillId="0" borderId="11" xfId="0" applyFont="1" applyBorder="1" applyAlignment="1">
      <alignment horizontal="center" textRotation="90" wrapText="1"/>
    </xf>
    <xf numFmtId="1" fontId="2" fillId="0" borderId="0" xfId="0" applyNumberFormat="1" applyFont="1" applyAlignment="1">
      <alignment horizontal="center"/>
    </xf>
    <xf numFmtId="0" fontId="4" fillId="0" borderId="0" xfId="4" applyFont="1" applyAlignment="1">
      <alignment horizontal="center"/>
    </xf>
    <xf numFmtId="0" fontId="2" fillId="0" borderId="12" xfId="0" applyFont="1" applyBorder="1" applyAlignment="1">
      <alignment horizontal="center" textRotation="90" wrapText="1"/>
    </xf>
    <xf numFmtId="0" fontId="16" fillId="0" borderId="0" xfId="1" applyFont="1" applyAlignment="1">
      <alignment horizontal="center" textRotation="90"/>
    </xf>
    <xf numFmtId="0" fontId="16" fillId="0" borderId="0" xfId="0" applyFont="1" applyAlignment="1">
      <alignment horizontal="center" textRotation="90"/>
    </xf>
    <xf numFmtId="0" fontId="17" fillId="0" borderId="0" xfId="3" applyFont="1" applyAlignment="1">
      <alignment horizontal="center" textRotation="90"/>
    </xf>
    <xf numFmtId="1" fontId="2" fillId="0" borderId="0" xfId="0" applyNumberFormat="1" applyFont="1" applyAlignment="1">
      <alignment horizontal="left"/>
    </xf>
    <xf numFmtId="0" fontId="2" fillId="0" borderId="0" xfId="0" applyFont="1" applyAlignment="1">
      <alignment horizontal="left"/>
    </xf>
    <xf numFmtId="0" fontId="2" fillId="0" borderId="0" xfId="0" applyFont="1" applyAlignment="1">
      <alignment horizontal="center" vertical="center"/>
    </xf>
    <xf numFmtId="0" fontId="2" fillId="0" borderId="0" xfId="0" applyFont="1" applyAlignment="1">
      <alignment horizontal="center" vertical="center" textRotation="90"/>
    </xf>
    <xf numFmtId="0" fontId="2" fillId="0" borderId="0" xfId="0" applyFont="1" applyAlignment="1">
      <alignment horizontal="left" textRotation="90"/>
    </xf>
    <xf numFmtId="164" fontId="8" fillId="0" borderId="0" xfId="0" applyNumberFormat="1" applyFont="1"/>
    <xf numFmtId="166" fontId="8" fillId="0" borderId="0" xfId="0" applyNumberFormat="1" applyFont="1"/>
    <xf numFmtId="167" fontId="8" fillId="0" borderId="0" xfId="0" applyNumberFormat="1" applyFont="1"/>
    <xf numFmtId="0" fontId="4" fillId="0" borderId="0" xfId="1" applyFont="1" applyAlignment="1">
      <alignment horizontal="center"/>
    </xf>
    <xf numFmtId="0" fontId="17" fillId="0" borderId="10" xfId="1" applyFont="1" applyBorder="1" applyAlignment="1">
      <alignment horizontal="left" wrapText="1"/>
    </xf>
    <xf numFmtId="0" fontId="16" fillId="0" borderId="11" xfId="0" applyFont="1" applyBorder="1" applyAlignment="1">
      <alignment horizontal="center" textRotation="90" wrapText="1"/>
    </xf>
    <xf numFmtId="0" fontId="4" fillId="0" borderId="5" xfId="1" applyFont="1" applyBorder="1"/>
    <xf numFmtId="0" fontId="4" fillId="0" borderId="6" xfId="1" applyFont="1" applyBorder="1"/>
    <xf numFmtId="0" fontId="4" fillId="0" borderId="3" xfId="1" applyFont="1" applyBorder="1"/>
    <xf numFmtId="0" fontId="4" fillId="0" borderId="0" xfId="1" applyFont="1"/>
    <xf numFmtId="0" fontId="4" fillId="0" borderId="8" xfId="1" applyFont="1" applyBorder="1"/>
    <xf numFmtId="0" fontId="4" fillId="0" borderId="2" xfId="1" applyFont="1" applyBorder="1"/>
    <xf numFmtId="0" fontId="4" fillId="0" borderId="6" xfId="1" applyFont="1" applyBorder="1" applyAlignment="1">
      <alignment horizontal="center"/>
    </xf>
    <xf numFmtId="0" fontId="0" fillId="0" borderId="4" xfId="0" applyBorder="1" applyAlignment="1">
      <alignment horizontal="center"/>
    </xf>
    <xf numFmtId="0" fontId="4" fillId="0" borderId="2" xfId="1" applyFont="1" applyBorder="1" applyAlignment="1">
      <alignment horizontal="center"/>
    </xf>
    <xf numFmtId="0" fontId="0" fillId="0" borderId="9" xfId="0" applyBorder="1" applyAlignment="1">
      <alignment horizontal="center"/>
    </xf>
    <xf numFmtId="49" fontId="2" fillId="0" borderId="3" xfId="0" applyNumberFormat="1" applyFont="1" applyBorder="1"/>
    <xf numFmtId="49" fontId="2" fillId="0" borderId="8" xfId="0" applyNumberFormat="1" applyFont="1" applyBorder="1"/>
    <xf numFmtId="49" fontId="2" fillId="4" borderId="3" xfId="0" applyNumberFormat="1" applyFont="1" applyFill="1" applyBorder="1"/>
    <xf numFmtId="49" fontId="2" fillId="4" borderId="8" xfId="0" applyNumberFormat="1" applyFont="1" applyFill="1" applyBorder="1"/>
    <xf numFmtId="0" fontId="18" fillId="4" borderId="2" xfId="1" applyFont="1" applyFill="1" applyBorder="1"/>
    <xf numFmtId="164" fontId="8" fillId="0" borderId="3" xfId="0" applyNumberFormat="1" applyFont="1" applyBorder="1" applyAlignment="1">
      <alignment horizontal="center"/>
    </xf>
    <xf numFmtId="164" fontId="8" fillId="0" borderId="0" xfId="0" applyNumberFormat="1" applyFont="1" applyAlignment="1">
      <alignment horizontal="center"/>
    </xf>
    <xf numFmtId="164" fontId="8" fillId="0" borderId="8" xfId="0" applyNumberFormat="1" applyFont="1" applyBorder="1" applyAlignment="1">
      <alignment horizontal="center"/>
    </xf>
    <xf numFmtId="164" fontId="8" fillId="0" borderId="2" xfId="0" applyNumberFormat="1" applyFont="1" applyBorder="1" applyAlignment="1">
      <alignment horizontal="center"/>
    </xf>
    <xf numFmtId="164" fontId="18" fillId="0" borderId="2" xfId="1" applyNumberFormat="1" applyFont="1" applyBorder="1" applyAlignment="1">
      <alignment horizontal="center"/>
    </xf>
    <xf numFmtId="164" fontId="7" fillId="0" borderId="2" xfId="1" applyNumberFormat="1" applyFont="1" applyBorder="1" applyAlignment="1">
      <alignment horizontal="center"/>
    </xf>
    <xf numFmtId="164" fontId="18" fillId="0" borderId="2" xfId="3" applyNumberFormat="1" applyFont="1" applyBorder="1" applyAlignment="1">
      <alignment horizontal="center"/>
    </xf>
    <xf numFmtId="164" fontId="2" fillId="0" borderId="0" xfId="0" applyNumberFormat="1" applyFont="1" applyAlignment="1">
      <alignment horizontal="center"/>
    </xf>
    <xf numFmtId="164" fontId="7" fillId="0" borderId="0" xfId="0" applyNumberFormat="1" applyFont="1" applyAlignment="1">
      <alignment horizontal="center"/>
    </xf>
    <xf numFmtId="1" fontId="2" fillId="0" borderId="0" xfId="0" applyNumberFormat="1" applyFont="1" applyAlignment="1">
      <alignment horizontal="center" textRotation="90"/>
    </xf>
    <xf numFmtId="1" fontId="7" fillId="0" borderId="0" xfId="0" applyNumberFormat="1" applyFont="1" applyAlignment="1">
      <alignment horizontal="center"/>
    </xf>
    <xf numFmtId="0" fontId="17" fillId="4" borderId="3" xfId="1" applyFont="1" applyFill="1" applyBorder="1"/>
    <xf numFmtId="49" fontId="18" fillId="4" borderId="4" xfId="1" applyNumberFormat="1" applyFont="1" applyFill="1" applyBorder="1"/>
    <xf numFmtId="0" fontId="17" fillId="4" borderId="8" xfId="1" applyFont="1" applyFill="1" applyBorder="1"/>
    <xf numFmtId="0" fontId="17" fillId="4" borderId="2" xfId="1" applyFont="1" applyFill="1" applyBorder="1"/>
    <xf numFmtId="164" fontId="8" fillId="4" borderId="2" xfId="0" applyNumberFormat="1" applyFont="1" applyFill="1" applyBorder="1" applyAlignment="1">
      <alignment horizontal="center"/>
    </xf>
    <xf numFmtId="164" fontId="18" fillId="4" borderId="2" xfId="1" applyNumberFormat="1" applyFont="1" applyFill="1" applyBorder="1" applyAlignment="1">
      <alignment horizontal="center"/>
    </xf>
    <xf numFmtId="164" fontId="7" fillId="4" borderId="2" xfId="1" applyNumberFormat="1" applyFont="1" applyFill="1" applyBorder="1" applyAlignment="1">
      <alignment horizontal="center"/>
    </xf>
    <xf numFmtId="164" fontId="18" fillId="4" borderId="2" xfId="3" applyNumberFormat="1" applyFont="1" applyFill="1" applyBorder="1" applyAlignment="1">
      <alignment horizontal="center"/>
    </xf>
    <xf numFmtId="49" fontId="18" fillId="0" borderId="4" xfId="1" applyNumberFormat="1" applyFont="1" applyBorder="1"/>
    <xf numFmtId="49" fontId="18" fillId="4" borderId="4" xfId="1" quotePrefix="1" applyNumberFormat="1" applyFont="1" applyFill="1" applyBorder="1"/>
    <xf numFmtId="49" fontId="18" fillId="4" borderId="9" xfId="1" quotePrefix="1" applyNumberFormat="1" applyFont="1" applyFill="1" applyBorder="1"/>
    <xf numFmtId="49" fontId="18" fillId="0" borderId="4" xfId="1" quotePrefix="1" applyNumberFormat="1" applyFont="1" applyBorder="1"/>
    <xf numFmtId="49" fontId="18" fillId="0" borderId="9" xfId="1" quotePrefix="1" applyNumberFormat="1" applyFont="1" applyBorder="1"/>
    <xf numFmtId="49" fontId="18" fillId="0" borderId="2" xfId="1" quotePrefix="1" applyNumberFormat="1" applyFont="1" applyBorder="1"/>
    <xf numFmtId="0" fontId="8" fillId="0" borderId="0" xfId="0" applyFont="1" applyAlignment="1">
      <alignment horizontal="left"/>
    </xf>
    <xf numFmtId="0" fontId="7" fillId="0" borderId="0" xfId="0" applyFont="1" applyAlignment="1">
      <alignment horizontal="left"/>
    </xf>
    <xf numFmtId="0" fontId="18" fillId="4" borderId="2" xfId="1" applyFont="1" applyFill="1" applyBorder="1" applyAlignment="1">
      <alignment horizontal="left"/>
    </xf>
    <xf numFmtId="0" fontId="18" fillId="0" borderId="2" xfId="1" applyFont="1" applyBorder="1" applyAlignment="1">
      <alignment horizontal="left"/>
    </xf>
    <xf numFmtId="0" fontId="8" fillId="0" borderId="0" xfId="0" applyFont="1" applyAlignment="1">
      <alignment wrapText="1"/>
    </xf>
    <xf numFmtId="0" fontId="4" fillId="0" borderId="6" xfId="1" quotePrefix="1" applyFont="1" applyBorder="1"/>
    <xf numFmtId="0" fontId="4" fillId="0" borderId="0" xfId="1" quotePrefix="1" applyFont="1"/>
    <xf numFmtId="0" fontId="4" fillId="0" borderId="2" xfId="1" quotePrefix="1" applyFont="1" applyBorder="1"/>
    <xf numFmtId="2" fontId="4" fillId="0" borderId="0" xfId="4" applyNumberFormat="1" applyFont="1" applyAlignment="1">
      <alignment horizontal="center"/>
    </xf>
    <xf numFmtId="0" fontId="2" fillId="0" borderId="11" xfId="0" applyFont="1" applyBorder="1" applyAlignment="1">
      <alignment horizontal="center" textRotation="90"/>
    </xf>
    <xf numFmtId="0" fontId="16" fillId="0" borderId="12" xfId="0" applyFont="1" applyBorder="1" applyAlignment="1">
      <alignment horizontal="center" textRotation="90" wrapText="1"/>
    </xf>
    <xf numFmtId="2" fontId="4" fillId="0" borderId="6" xfId="4" applyNumberFormat="1" applyFont="1" applyBorder="1" applyAlignment="1">
      <alignment horizontal="center"/>
    </xf>
    <xf numFmtId="0" fontId="0" fillId="0" borderId="6" xfId="0" applyBorder="1" applyAlignment="1">
      <alignment horizontal="center"/>
    </xf>
    <xf numFmtId="0" fontId="4" fillId="0" borderId="7" xfId="1" applyFont="1" applyBorder="1" applyAlignment="1">
      <alignment horizontal="center"/>
    </xf>
    <xf numFmtId="0" fontId="4" fillId="0" borderId="4" xfId="1" applyFont="1" applyBorder="1" applyAlignment="1">
      <alignment horizontal="center"/>
    </xf>
    <xf numFmtId="2" fontId="4" fillId="0" borderId="2" xfId="4" applyNumberFormat="1" applyFont="1" applyBorder="1" applyAlignment="1">
      <alignment horizontal="center"/>
    </xf>
    <xf numFmtId="0" fontId="0" fillId="0" borderId="2" xfId="0" applyBorder="1" applyAlignment="1">
      <alignment horizontal="center"/>
    </xf>
    <xf numFmtId="0" fontId="4" fillId="0" borderId="9" xfId="1" applyFont="1" applyBorder="1" applyAlignment="1">
      <alignment horizontal="center"/>
    </xf>
    <xf numFmtId="0" fontId="0" fillId="0" borderId="3" xfId="0" applyBorder="1"/>
    <xf numFmtId="0" fontId="0" fillId="0" borderId="8" xfId="0" applyBorder="1"/>
    <xf numFmtId="0" fontId="0" fillId="0" borderId="0" xfId="0" applyAlignment="1">
      <alignment horizontal="left" wrapText="1"/>
    </xf>
    <xf numFmtId="165" fontId="0" fillId="0" borderId="0" xfId="0" applyNumberFormat="1" applyAlignment="1">
      <alignment horizontal="center"/>
    </xf>
    <xf numFmtId="165" fontId="0" fillId="0" borderId="4" xfId="0" applyNumberFormat="1" applyBorder="1" applyAlignment="1">
      <alignment horizontal="center"/>
    </xf>
    <xf numFmtId="0" fontId="0" fillId="0" borderId="2" xfId="0" applyBorder="1"/>
    <xf numFmtId="0" fontId="0" fillId="0" borderId="3" xfId="0" applyBorder="1" applyAlignment="1">
      <alignment horizontal="center"/>
    </xf>
    <xf numFmtId="165" fontId="0" fillId="0" borderId="3" xfId="0" applyNumberFormat="1" applyBorder="1" applyAlignment="1">
      <alignment horizontal="center"/>
    </xf>
    <xf numFmtId="165" fontId="0" fillId="0" borderId="8" xfId="0" applyNumberFormat="1" applyBorder="1" applyAlignment="1">
      <alignment horizontal="center"/>
    </xf>
    <xf numFmtId="0" fontId="2" fillId="0" borderId="5" xfId="0" applyFont="1" applyBorder="1" applyAlignment="1">
      <alignment horizontal="left" wrapText="1"/>
    </xf>
    <xf numFmtId="0" fontId="2" fillId="0" borderId="5" xfId="0" applyFont="1" applyBorder="1" applyAlignment="1">
      <alignment horizontal="center"/>
    </xf>
    <xf numFmtId="0" fontId="2" fillId="0" borderId="6" xfId="0" applyFont="1" applyBorder="1" applyAlignment="1">
      <alignment horizontal="center"/>
    </xf>
    <xf numFmtId="0" fontId="2" fillId="0" borderId="7" xfId="0" applyFont="1" applyBorder="1" applyAlignment="1">
      <alignment horizontal="center"/>
    </xf>
    <xf numFmtId="0" fontId="2" fillId="0" borderId="7" xfId="0" applyFont="1" applyBorder="1" applyAlignment="1">
      <alignment horizontal="left" wrapText="1"/>
    </xf>
    <xf numFmtId="0" fontId="0" fillId="0" borderId="4" xfId="0" applyBorder="1"/>
    <xf numFmtId="0" fontId="0" fillId="0" borderId="9" xfId="0" applyBorder="1"/>
    <xf numFmtId="0" fontId="0" fillId="0" borderId="5" xfId="0" applyBorder="1" applyAlignment="1">
      <alignment horizontal="left"/>
    </xf>
    <xf numFmtId="165" fontId="0" fillId="0" borderId="5" xfId="0" applyNumberFormat="1" applyBorder="1" applyAlignment="1">
      <alignment horizontal="center"/>
    </xf>
    <xf numFmtId="0" fontId="0" fillId="0" borderId="7" xfId="0" applyBorder="1" applyAlignment="1">
      <alignment horizontal="center"/>
    </xf>
    <xf numFmtId="0" fontId="6" fillId="3" borderId="10" xfId="5" applyFont="1" applyFill="1" applyBorder="1" applyAlignment="1">
      <alignment horizontal="left"/>
    </xf>
    <xf numFmtId="0" fontId="6" fillId="3" borderId="12" xfId="5" applyFont="1" applyFill="1" applyBorder="1" applyAlignment="1">
      <alignment horizontal="left"/>
    </xf>
    <xf numFmtId="0" fontId="0" fillId="0" borderId="7" xfId="0" applyBorder="1" applyAlignment="1">
      <alignment horizontal="left"/>
    </xf>
    <xf numFmtId="0" fontId="0" fillId="0" borderId="4" xfId="0" applyBorder="1" applyAlignment="1">
      <alignment horizontal="left"/>
    </xf>
    <xf numFmtId="0" fontId="23" fillId="0" borderId="0" xfId="0" applyFont="1" applyAlignment="1">
      <alignment horizontal="center"/>
    </xf>
    <xf numFmtId="0" fontId="23" fillId="0" borderId="0" xfId="0" applyFont="1"/>
    <xf numFmtId="1" fontId="23" fillId="0" borderId="0" xfId="0" applyNumberFormat="1" applyFont="1" applyAlignment="1">
      <alignment horizontal="center"/>
    </xf>
    <xf numFmtId="0" fontId="16" fillId="0" borderId="0" xfId="0" applyFont="1" applyAlignment="1">
      <alignment horizontal="center"/>
    </xf>
    <xf numFmtId="0" fontId="21" fillId="0" borderId="0" xfId="0" applyFont="1" applyAlignment="1">
      <alignment horizontal="center"/>
    </xf>
    <xf numFmtId="0" fontId="24" fillId="0" borderId="0" xfId="0" applyFont="1" applyAlignment="1">
      <alignment horizontal="center"/>
    </xf>
    <xf numFmtId="0" fontId="17" fillId="0" borderId="11" xfId="4" applyFont="1" applyBorder="1" applyAlignment="1">
      <alignment horizontal="center" textRotation="90" wrapText="1"/>
    </xf>
    <xf numFmtId="0" fontId="18" fillId="4" borderId="6" xfId="4" applyFont="1" applyFill="1" applyBorder="1" applyAlignment="1">
      <alignment horizontal="center"/>
    </xf>
    <xf numFmtId="165" fontId="18" fillId="4" borderId="6" xfId="4" applyNumberFormat="1" applyFont="1" applyFill="1" applyBorder="1" applyAlignment="1">
      <alignment horizontal="center"/>
    </xf>
    <xf numFmtId="2" fontId="18" fillId="4" borderId="6" xfId="4" applyNumberFormat="1" applyFont="1" applyFill="1" applyBorder="1" applyAlignment="1">
      <alignment horizontal="center"/>
    </xf>
    <xf numFmtId="0" fontId="18" fillId="4" borderId="0" xfId="4" applyFont="1" applyFill="1" applyAlignment="1">
      <alignment horizontal="center"/>
    </xf>
    <xf numFmtId="165" fontId="18" fillId="4" borderId="0" xfId="4" applyNumberFormat="1" applyFont="1" applyFill="1" applyAlignment="1">
      <alignment horizontal="center"/>
    </xf>
    <xf numFmtId="2" fontId="18" fillId="4" borderId="0" xfId="4" applyNumberFormat="1" applyFont="1" applyFill="1" applyAlignment="1">
      <alignment horizontal="center"/>
    </xf>
    <xf numFmtId="0" fontId="18" fillId="4" borderId="2" xfId="4" applyFont="1" applyFill="1" applyBorder="1" applyAlignment="1">
      <alignment horizontal="center"/>
    </xf>
    <xf numFmtId="165" fontId="18" fillId="4" borderId="2" xfId="4" applyNumberFormat="1" applyFont="1" applyFill="1" applyBorder="1" applyAlignment="1">
      <alignment horizontal="center"/>
    </xf>
    <xf numFmtId="2" fontId="18" fillId="4" borderId="2" xfId="4" applyNumberFormat="1" applyFont="1" applyFill="1" applyBorder="1" applyAlignment="1">
      <alignment horizontal="center"/>
    </xf>
    <xf numFmtId="0" fontId="18" fillId="0" borderId="6" xfId="4" applyFont="1" applyBorder="1" applyAlignment="1">
      <alignment horizontal="center"/>
    </xf>
    <xf numFmtId="165" fontId="18" fillId="0" borderId="6" xfId="4" applyNumberFormat="1" applyFont="1" applyBorder="1" applyAlignment="1">
      <alignment horizontal="center"/>
    </xf>
    <xf numFmtId="2" fontId="18" fillId="0" borderId="6" xfId="4" applyNumberFormat="1" applyFont="1" applyBorder="1" applyAlignment="1">
      <alignment horizontal="center"/>
    </xf>
    <xf numFmtId="0" fontId="18" fillId="0" borderId="0" xfId="4" applyFont="1" applyAlignment="1">
      <alignment horizontal="center"/>
    </xf>
    <xf numFmtId="165" fontId="18" fillId="0" borderId="0" xfId="4" applyNumberFormat="1" applyFont="1" applyAlignment="1">
      <alignment horizontal="center"/>
    </xf>
    <xf numFmtId="2" fontId="18" fillId="0" borderId="0" xfId="4" applyNumberFormat="1" applyFont="1" applyAlignment="1">
      <alignment horizontal="center"/>
    </xf>
    <xf numFmtId="0" fontId="18" fillId="0" borderId="2" xfId="4" applyFont="1" applyBorder="1" applyAlignment="1">
      <alignment horizontal="center"/>
    </xf>
    <xf numFmtId="165" fontId="18" fillId="0" borderId="2" xfId="4" applyNumberFormat="1" applyFont="1" applyBorder="1" applyAlignment="1">
      <alignment horizontal="center"/>
    </xf>
    <xf numFmtId="2" fontId="18" fillId="0" borderId="2" xfId="4" applyNumberFormat="1" applyFont="1" applyBorder="1" applyAlignment="1">
      <alignment horizontal="center"/>
    </xf>
    <xf numFmtId="1" fontId="18" fillId="0" borderId="0" xfId="4" applyNumberFormat="1" applyFont="1" applyAlignment="1">
      <alignment horizontal="center"/>
    </xf>
    <xf numFmtId="0" fontId="17" fillId="0" borderId="0" xfId="4" applyFont="1"/>
    <xf numFmtId="1" fontId="2" fillId="0" borderId="0" xfId="0" quotePrefix="1" applyNumberFormat="1" applyFont="1" applyAlignment="1">
      <alignment horizontal="center"/>
    </xf>
    <xf numFmtId="0" fontId="21" fillId="0" borderId="0" xfId="0" applyFont="1"/>
    <xf numFmtId="1" fontId="21" fillId="0" borderId="0" xfId="0" quotePrefix="1" applyNumberFormat="1" applyFont="1" applyAlignment="1">
      <alignment horizontal="center"/>
    </xf>
    <xf numFmtId="1" fontId="21" fillId="0" borderId="0" xfId="0" applyNumberFormat="1" applyFont="1" applyAlignment="1">
      <alignment horizontal="center"/>
    </xf>
    <xf numFmtId="0" fontId="24" fillId="0" borderId="0" xfId="0" applyFont="1"/>
    <xf numFmtId="1" fontId="24" fillId="0" borderId="0" xfId="0" quotePrefix="1" applyNumberFormat="1" applyFont="1" applyAlignment="1">
      <alignment horizontal="center"/>
    </xf>
    <xf numFmtId="1" fontId="24" fillId="0" borderId="0" xfId="0" applyNumberFormat="1" applyFont="1" applyAlignment="1">
      <alignment horizontal="center"/>
    </xf>
    <xf numFmtId="1" fontId="22" fillId="0" borderId="0" xfId="0" quotePrefix="1" applyNumberFormat="1" applyFont="1" applyAlignment="1">
      <alignment horizontal="center"/>
    </xf>
    <xf numFmtId="1" fontId="22" fillId="0" borderId="0" xfId="0" applyNumberFormat="1" applyFont="1" applyAlignment="1">
      <alignment horizontal="center"/>
    </xf>
    <xf numFmtId="1" fontId="23" fillId="0" borderId="0" xfId="0" quotePrefix="1" applyNumberFormat="1" applyFont="1" applyAlignment="1">
      <alignment horizontal="center"/>
    </xf>
    <xf numFmtId="1" fontId="26" fillId="0" borderId="0" xfId="0" quotePrefix="1" applyNumberFormat="1" applyFont="1" applyAlignment="1">
      <alignment horizontal="center"/>
    </xf>
    <xf numFmtId="1" fontId="25" fillId="0" borderId="0" xfId="0" quotePrefix="1" applyNumberFormat="1" applyFont="1" applyAlignment="1">
      <alignment horizontal="center"/>
    </xf>
    <xf numFmtId="1" fontId="8" fillId="0" borderId="0" xfId="0" applyNumberFormat="1" applyFont="1" applyAlignment="1">
      <alignment horizontal="left"/>
    </xf>
    <xf numFmtId="0" fontId="8" fillId="0" borderId="0" xfId="0" applyFont="1" applyAlignment="1">
      <alignment horizontal="center" vertical="center"/>
    </xf>
    <xf numFmtId="168" fontId="17" fillId="0" borderId="11" xfId="1" applyNumberFormat="1" applyFont="1" applyBorder="1" applyAlignment="1">
      <alignment horizontal="left" wrapText="1"/>
    </xf>
    <xf numFmtId="49" fontId="17" fillId="0" borderId="12" xfId="1" applyNumberFormat="1" applyFont="1" applyBorder="1" applyAlignment="1">
      <alignment horizontal="left" wrapText="1"/>
    </xf>
    <xf numFmtId="1" fontId="7" fillId="0" borderId="0" xfId="0" applyNumberFormat="1" applyFont="1"/>
    <xf numFmtId="1" fontId="8" fillId="4" borderId="3" xfId="0" applyNumberFormat="1" applyFont="1" applyFill="1" applyBorder="1" applyAlignment="1">
      <alignment horizontal="left" wrapText="1"/>
    </xf>
    <xf numFmtId="49" fontId="8" fillId="4" borderId="4" xfId="0" applyNumberFormat="1" applyFont="1" applyFill="1" applyBorder="1" applyAlignment="1">
      <alignment horizontal="left"/>
    </xf>
    <xf numFmtId="49" fontId="8" fillId="4" borderId="4" xfId="0" quotePrefix="1" applyNumberFormat="1" applyFont="1" applyFill="1" applyBorder="1" applyAlignment="1">
      <alignment horizontal="left"/>
    </xf>
    <xf numFmtId="1" fontId="8" fillId="0" borderId="3" xfId="0" applyNumberFormat="1" applyFont="1" applyBorder="1" applyAlignment="1">
      <alignment horizontal="left" wrapText="1"/>
    </xf>
    <xf numFmtId="49" fontId="8" fillId="0" borderId="0" xfId="0" applyNumberFormat="1" applyFont="1" applyAlignment="1">
      <alignment horizontal="left"/>
    </xf>
    <xf numFmtId="168" fontId="8" fillId="0" borderId="0" xfId="0" applyNumberFormat="1" applyFont="1" applyAlignment="1">
      <alignment horizontal="left"/>
    </xf>
    <xf numFmtId="49" fontId="8" fillId="0" borderId="4" xfId="0" applyNumberFormat="1" applyFont="1" applyBorder="1" applyAlignment="1">
      <alignment horizontal="left"/>
    </xf>
    <xf numFmtId="49" fontId="8" fillId="0" borderId="4" xfId="0" quotePrefix="1" applyNumberFormat="1" applyFont="1" applyBorder="1" applyAlignment="1">
      <alignment horizontal="left"/>
    </xf>
    <xf numFmtId="1" fontId="8" fillId="0" borderId="8" xfId="0" applyNumberFormat="1" applyFont="1" applyBorder="1" applyAlignment="1">
      <alignment horizontal="left" wrapText="1"/>
    </xf>
    <xf numFmtId="49" fontId="8" fillId="0" borderId="2" xfId="0" applyNumberFormat="1" applyFont="1" applyBorder="1" applyAlignment="1">
      <alignment horizontal="left"/>
    </xf>
    <xf numFmtId="168" fontId="8" fillId="0" borderId="2" xfId="0" applyNumberFormat="1" applyFont="1" applyBorder="1" applyAlignment="1">
      <alignment horizontal="left"/>
    </xf>
    <xf numFmtId="49" fontId="8" fillId="0" borderId="9" xfId="0" applyNumberFormat="1" applyFont="1" applyBorder="1" applyAlignment="1">
      <alignment horizontal="left"/>
    </xf>
    <xf numFmtId="1" fontId="8" fillId="0" borderId="0" xfId="0" applyNumberFormat="1" applyFont="1" applyAlignment="1">
      <alignment horizontal="left" wrapText="1"/>
    </xf>
    <xf numFmtId="1" fontId="16" fillId="0" borderId="0" xfId="0" applyNumberFormat="1" applyFont="1" applyAlignment="1">
      <alignment horizontal="center"/>
    </xf>
    <xf numFmtId="166" fontId="16" fillId="0" borderId="0" xfId="0" applyNumberFormat="1" applyFont="1" applyAlignment="1">
      <alignment horizontal="center"/>
    </xf>
    <xf numFmtId="166" fontId="2" fillId="0" borderId="0" xfId="0" applyNumberFormat="1" applyFont="1" applyAlignment="1">
      <alignment horizontal="center"/>
    </xf>
    <xf numFmtId="165" fontId="16" fillId="0" borderId="0" xfId="0" applyNumberFormat="1" applyFont="1" applyAlignment="1">
      <alignment horizontal="center"/>
    </xf>
    <xf numFmtId="0" fontId="8" fillId="0" borderId="0" xfId="0" applyFont="1" applyAlignment="1">
      <alignment horizontal="left" vertical="center"/>
    </xf>
    <xf numFmtId="164" fontId="16" fillId="0" borderId="0" xfId="0" applyNumberFormat="1" applyFont="1" applyAlignment="1">
      <alignment horizontal="right"/>
    </xf>
    <xf numFmtId="0" fontId="24" fillId="0" borderId="0" xfId="0" applyFont="1" applyAlignment="1">
      <alignment horizontal="left"/>
    </xf>
    <xf numFmtId="1" fontId="27" fillId="0" borderId="13" xfId="0" applyNumberFormat="1" applyFont="1" applyBorder="1" applyAlignment="1">
      <alignment horizontal="center" textRotation="90"/>
    </xf>
    <xf numFmtId="0" fontId="2" fillId="5" borderId="0" xfId="0" applyFont="1" applyFill="1" applyAlignment="1">
      <alignment textRotation="90"/>
    </xf>
    <xf numFmtId="1" fontId="20" fillId="0" borderId="0" xfId="0" quotePrefix="1" applyNumberFormat="1" applyFont="1" applyAlignment="1">
      <alignment horizontal="center"/>
    </xf>
    <xf numFmtId="165" fontId="20" fillId="0" borderId="0" xfId="0" quotePrefix="1" applyNumberFormat="1" applyFont="1" applyAlignment="1">
      <alignment horizontal="center"/>
    </xf>
    <xf numFmtId="1" fontId="2" fillId="0" borderId="13" xfId="0" applyNumberFormat="1" applyFont="1" applyBorder="1" applyAlignment="1">
      <alignment horizontal="center"/>
    </xf>
    <xf numFmtId="1" fontId="2" fillId="0" borderId="14" xfId="0" applyNumberFormat="1" applyFont="1" applyBorder="1" applyAlignment="1">
      <alignment horizontal="center"/>
    </xf>
    <xf numFmtId="1" fontId="2" fillId="0" borderId="15" xfId="0" applyNumberFormat="1" applyFont="1" applyBorder="1" applyAlignment="1">
      <alignment horizontal="center"/>
    </xf>
    <xf numFmtId="0" fontId="0" fillId="0" borderId="0" xfId="0" applyAlignment="1">
      <alignment horizontal="center" vertical="center"/>
    </xf>
    <xf numFmtId="0" fontId="8" fillId="0" borderId="0" xfId="0" applyFont="1" applyAlignment="1">
      <alignment horizontal="left" wrapText="1"/>
    </xf>
    <xf numFmtId="2" fontId="24" fillId="0" borderId="0" xfId="4" applyNumberFormat="1" applyFont="1" applyAlignment="1">
      <alignment horizontal="center"/>
    </xf>
    <xf numFmtId="0" fontId="24" fillId="0" borderId="2" xfId="4" applyFont="1" applyBorder="1" applyAlignment="1">
      <alignment horizontal="center"/>
    </xf>
    <xf numFmtId="2" fontId="24" fillId="4" borderId="6" xfId="4" applyNumberFormat="1" applyFont="1" applyFill="1" applyBorder="1" applyAlignment="1">
      <alignment horizontal="center"/>
    </xf>
    <xf numFmtId="167" fontId="8" fillId="0" borderId="0" xfId="0" applyNumberFormat="1" applyFont="1" applyAlignment="1">
      <alignment horizontal="center"/>
    </xf>
    <xf numFmtId="0" fontId="8" fillId="0" borderId="0" xfId="5" applyFont="1" applyAlignment="1">
      <alignment horizontal="center"/>
    </xf>
    <xf numFmtId="0" fontId="7" fillId="0" borderId="0" xfId="0" applyFont="1" applyAlignment="1">
      <alignment textRotation="90"/>
    </xf>
    <xf numFmtId="0" fontId="0" fillId="0" borderId="1" xfId="0" applyBorder="1"/>
    <xf numFmtId="49" fontId="2" fillId="2" borderId="10" xfId="0" applyNumberFormat="1" applyFont="1" applyFill="1" applyBorder="1" applyAlignment="1">
      <alignment horizontal="left" vertical="center"/>
    </xf>
    <xf numFmtId="49" fontId="2" fillId="2" borderId="11" xfId="0" applyNumberFormat="1" applyFont="1" applyFill="1" applyBorder="1" applyAlignment="1">
      <alignment horizontal="left" vertical="center"/>
    </xf>
    <xf numFmtId="0" fontId="0" fillId="0" borderId="0" xfId="0" applyAlignment="1">
      <alignment horizontal="center" textRotation="90"/>
    </xf>
    <xf numFmtId="167" fontId="0" fillId="0" borderId="0" xfId="0" applyNumberFormat="1" applyAlignment="1">
      <alignment horizontal="center"/>
    </xf>
    <xf numFmtId="0" fontId="29" fillId="0" borderId="0" xfId="0" applyFont="1" applyAlignment="1">
      <alignment vertical="top" wrapText="1"/>
    </xf>
    <xf numFmtId="49" fontId="2" fillId="4" borderId="2" xfId="0" applyNumberFormat="1" applyFont="1" applyFill="1" applyBorder="1" applyAlignment="1">
      <alignment horizontal="center"/>
    </xf>
    <xf numFmtId="49" fontId="0" fillId="4" borderId="2" xfId="0" applyNumberFormat="1" applyFill="1" applyBorder="1" applyAlignment="1">
      <alignment horizontal="center"/>
    </xf>
    <xf numFmtId="49" fontId="2" fillId="0" borderId="2" xfId="0" applyNumberFormat="1" applyFont="1" applyBorder="1" applyAlignment="1">
      <alignment horizontal="center"/>
    </xf>
    <xf numFmtId="49" fontId="0" fillId="0" borderId="2" xfId="0" applyNumberFormat="1" applyBorder="1" applyAlignment="1">
      <alignment horizontal="center"/>
    </xf>
    <xf numFmtId="49" fontId="2" fillId="0" borderId="0" xfId="0" applyNumberFormat="1" applyFont="1" applyAlignment="1">
      <alignment horizontal="center"/>
    </xf>
    <xf numFmtId="1" fontId="17" fillId="0" borderId="6" xfId="1" applyNumberFormat="1" applyFont="1" applyBorder="1" applyAlignment="1">
      <alignment horizontal="left" wrapText="1"/>
    </xf>
    <xf numFmtId="49" fontId="17" fillId="0" borderId="6" xfId="1" applyNumberFormat="1" applyFont="1" applyBorder="1" applyAlignment="1">
      <alignment horizontal="left" wrapText="1"/>
    </xf>
    <xf numFmtId="0" fontId="17" fillId="4" borderId="0" xfId="4" applyFont="1" applyFill="1"/>
    <xf numFmtId="1" fontId="18" fillId="4" borderId="0" xfId="4" applyNumberFormat="1" applyFont="1" applyFill="1" applyAlignment="1">
      <alignment horizontal="left"/>
    </xf>
    <xf numFmtId="1" fontId="18" fillId="0" borderId="0" xfId="4" applyNumberFormat="1" applyFont="1" applyAlignment="1">
      <alignment horizontal="left"/>
    </xf>
    <xf numFmtId="0" fontId="17" fillId="4" borderId="5" xfId="4" applyFont="1" applyFill="1" applyBorder="1"/>
    <xf numFmtId="0" fontId="17" fillId="4" borderId="6" xfId="4" applyFont="1" applyFill="1" applyBorder="1"/>
    <xf numFmtId="1" fontId="18" fillId="4" borderId="6" xfId="4" applyNumberFormat="1" applyFont="1" applyFill="1" applyBorder="1" applyAlignment="1">
      <alignment horizontal="left"/>
    </xf>
    <xf numFmtId="0" fontId="18" fillId="4" borderId="7" xfId="4" quotePrefix="1" applyFont="1" applyFill="1" applyBorder="1" applyAlignment="1">
      <alignment horizontal="left"/>
    </xf>
    <xf numFmtId="0" fontId="17" fillId="4" borderId="3" xfId="4" applyFont="1" applyFill="1" applyBorder="1"/>
    <xf numFmtId="0" fontId="18" fillId="4" borderId="4" xfId="4" quotePrefix="1" applyFont="1" applyFill="1" applyBorder="1" applyAlignment="1">
      <alignment horizontal="left"/>
    </xf>
    <xf numFmtId="0" fontId="17" fillId="4" borderId="8" xfId="4" applyFont="1" applyFill="1" applyBorder="1"/>
    <xf numFmtId="0" fontId="17" fillId="4" borderId="2" xfId="4" applyFont="1" applyFill="1" applyBorder="1"/>
    <xf numFmtId="1" fontId="18" fillId="4" borderId="2" xfId="4" applyNumberFormat="1" applyFont="1" applyFill="1" applyBorder="1" applyAlignment="1">
      <alignment horizontal="left"/>
    </xf>
    <xf numFmtId="0" fontId="18" fillId="4" borderId="9" xfId="4" quotePrefix="1" applyFont="1" applyFill="1" applyBorder="1" applyAlignment="1">
      <alignment horizontal="left"/>
    </xf>
    <xf numFmtId="0" fontId="17" fillId="0" borderId="5" xfId="4" applyFont="1" applyBorder="1"/>
    <xf numFmtId="0" fontId="17" fillId="0" borderId="6" xfId="4" applyFont="1" applyBorder="1"/>
    <xf numFmtId="1" fontId="18" fillId="0" borderId="6" xfId="4" applyNumberFormat="1" applyFont="1" applyBorder="1" applyAlignment="1">
      <alignment horizontal="left"/>
    </xf>
    <xf numFmtId="0" fontId="18" fillId="0" borderId="7" xfId="4" quotePrefix="1" applyFont="1" applyBorder="1" applyAlignment="1">
      <alignment horizontal="left"/>
    </xf>
    <xf numFmtId="0" fontId="17" fillId="0" borderId="3" xfId="4" applyFont="1" applyBorder="1"/>
    <xf numFmtId="0" fontId="18" fillId="0" borderId="4" xfId="4" quotePrefix="1" applyFont="1" applyBorder="1" applyAlignment="1">
      <alignment horizontal="left"/>
    </xf>
    <xf numFmtId="0" fontId="17" fillId="0" borderId="8" xfId="4" applyFont="1" applyBorder="1"/>
    <xf numFmtId="0" fontId="17" fillId="0" borderId="2" xfId="4" applyFont="1" applyBorder="1"/>
    <xf numFmtId="1" fontId="18" fillId="0" borderId="2" xfId="4" applyNumberFormat="1" applyFont="1" applyBorder="1" applyAlignment="1">
      <alignment horizontal="left"/>
    </xf>
    <xf numFmtId="0" fontId="18" fillId="0" borderId="9" xfId="4" quotePrefix="1" applyFont="1" applyBorder="1" applyAlignment="1">
      <alignment horizontal="left"/>
    </xf>
    <xf numFmtId="1" fontId="20" fillId="0" borderId="13" xfId="0" applyNumberFormat="1" applyFont="1" applyBorder="1" applyAlignment="1">
      <alignment horizontal="center" textRotation="90"/>
    </xf>
    <xf numFmtId="1" fontId="2" fillId="0" borderId="13" xfId="0" applyNumberFormat="1" applyFont="1" applyBorder="1" applyAlignment="1">
      <alignment horizontal="center" textRotation="90"/>
    </xf>
    <xf numFmtId="164" fontId="21" fillId="0" borderId="2" xfId="0" applyNumberFormat="1" applyFont="1" applyBorder="1" applyAlignment="1">
      <alignment horizontal="center"/>
    </xf>
    <xf numFmtId="1" fontId="21" fillId="0" borderId="14" xfId="0" applyNumberFormat="1" applyFont="1" applyBorder="1" applyAlignment="1">
      <alignment horizontal="center"/>
    </xf>
    <xf numFmtId="1" fontId="21" fillId="0" borderId="15" xfId="0" applyNumberFormat="1" applyFont="1" applyBorder="1" applyAlignment="1">
      <alignment horizontal="center"/>
    </xf>
    <xf numFmtId="1" fontId="21" fillId="0" borderId="13" xfId="0" applyNumberFormat="1" applyFont="1" applyBorder="1" applyAlignment="1">
      <alignment horizontal="center"/>
    </xf>
    <xf numFmtId="1" fontId="24" fillId="0" borderId="14" xfId="0" applyNumberFormat="1" applyFont="1" applyBorder="1" applyAlignment="1">
      <alignment horizontal="center"/>
    </xf>
    <xf numFmtId="1" fontId="24" fillId="0" borderId="15" xfId="0" applyNumberFormat="1" applyFont="1" applyBorder="1" applyAlignment="1">
      <alignment horizontal="center"/>
    </xf>
    <xf numFmtId="1" fontId="24" fillId="0" borderId="13" xfId="0" applyNumberFormat="1" applyFont="1" applyBorder="1" applyAlignment="1">
      <alignment horizontal="center"/>
    </xf>
    <xf numFmtId="1" fontId="0" fillId="0" borderId="13" xfId="0" applyNumberFormat="1" applyBorder="1" applyAlignment="1">
      <alignment horizontal="center"/>
    </xf>
    <xf numFmtId="1" fontId="0" fillId="0" borderId="14" xfId="0" applyNumberFormat="1" applyBorder="1" applyAlignment="1">
      <alignment horizontal="center"/>
    </xf>
    <xf numFmtId="1" fontId="0" fillId="0" borderId="15" xfId="0" applyNumberFormat="1" applyBorder="1" applyAlignment="1">
      <alignment horizontal="center"/>
    </xf>
    <xf numFmtId="0" fontId="9" fillId="0" borderId="0" xfId="0" applyFont="1" applyAlignment="1">
      <alignment horizontal="center" vertical="center" wrapText="1"/>
    </xf>
    <xf numFmtId="0" fontId="10" fillId="0" borderId="0" xfId="0" applyFont="1" applyAlignment="1">
      <alignment horizontal="center" vertical="center" wrapText="1"/>
    </xf>
    <xf numFmtId="0" fontId="12" fillId="0" borderId="0" xfId="0" applyFont="1" applyAlignment="1">
      <alignment horizontal="center" vertical="center" wrapText="1"/>
    </xf>
    <xf numFmtId="0" fontId="14" fillId="0" borderId="0" xfId="0" applyFont="1" applyAlignment="1">
      <alignment horizontal="justify" vertical="center" wrapText="1"/>
    </xf>
    <xf numFmtId="0" fontId="31" fillId="0" borderId="0" xfId="0" applyFont="1"/>
    <xf numFmtId="0" fontId="15" fillId="0" borderId="0" xfId="0" applyFont="1" applyAlignment="1">
      <alignment horizontal="center"/>
    </xf>
    <xf numFmtId="1" fontId="2" fillId="0" borderId="0" xfId="0" applyNumberFormat="1" applyFont="1" applyAlignment="1">
      <alignment horizontal="left" textRotation="90"/>
    </xf>
    <xf numFmtId="165" fontId="16" fillId="0" borderId="0" xfId="0" applyNumberFormat="1" applyFont="1" applyAlignment="1">
      <alignment horizontal="center" textRotation="90"/>
    </xf>
    <xf numFmtId="0" fontId="2" fillId="0" borderId="0" xfId="0" applyFont="1" applyAlignment="1">
      <alignment horizontal="left" vertical="center" textRotation="90"/>
    </xf>
    <xf numFmtId="49" fontId="16" fillId="0" borderId="0" xfId="0" applyNumberFormat="1" applyFont="1" applyAlignment="1">
      <alignment horizontal="center" wrapText="1"/>
    </xf>
    <xf numFmtId="49" fontId="7" fillId="0" borderId="0" xfId="0" applyNumberFormat="1" applyFont="1" applyAlignment="1">
      <alignment horizontal="center"/>
    </xf>
    <xf numFmtId="49" fontId="7" fillId="0" borderId="0" xfId="0" quotePrefix="1" applyNumberFormat="1" applyFont="1" applyAlignment="1">
      <alignment horizontal="center"/>
    </xf>
    <xf numFmtId="49" fontId="37" fillId="0" borderId="0" xfId="9" applyNumberFormat="1" applyBorder="1"/>
    <xf numFmtId="49" fontId="37" fillId="0" borderId="0" xfId="9" applyNumberFormat="1"/>
    <xf numFmtId="0" fontId="37" fillId="0" borderId="0" xfId="9" applyFill="1" applyBorder="1"/>
    <xf numFmtId="1" fontId="2" fillId="0" borderId="0" xfId="0" applyNumberFormat="1" applyFont="1" applyAlignment="1">
      <alignment horizontal="center" wrapText="1"/>
    </xf>
    <xf numFmtId="0" fontId="8" fillId="0" borderId="0" xfId="0" applyFont="1" applyAlignment="1">
      <alignment horizontal="center" wrapText="1"/>
    </xf>
    <xf numFmtId="1" fontId="16" fillId="0" borderId="11" xfId="0" applyNumberFormat="1" applyFont="1" applyBorder="1" applyAlignment="1">
      <alignment horizontal="center" vertical="center" wrapText="1"/>
    </xf>
    <xf numFmtId="1" fontId="16" fillId="0" borderId="12" xfId="0" applyNumberFormat="1" applyFont="1" applyBorder="1" applyAlignment="1">
      <alignment horizontal="center" vertical="center" wrapText="1"/>
    </xf>
    <xf numFmtId="0" fontId="8" fillId="0" borderId="4" xfId="0" applyFont="1" applyBorder="1" applyAlignment="1">
      <alignment horizontal="center"/>
    </xf>
    <xf numFmtId="0" fontId="8" fillId="0" borderId="9" xfId="0" applyFont="1" applyBorder="1" applyAlignment="1">
      <alignment horizontal="center"/>
    </xf>
    <xf numFmtId="1" fontId="8" fillId="0" borderId="2" xfId="0" applyNumberFormat="1" applyFont="1" applyBorder="1" applyAlignment="1">
      <alignment horizontal="center"/>
    </xf>
    <xf numFmtId="2" fontId="24" fillId="4" borderId="0" xfId="4" applyNumberFormat="1" applyFont="1" applyFill="1" applyAlignment="1">
      <alignment horizontal="center"/>
    </xf>
    <xf numFmtId="2" fontId="24" fillId="4" borderId="2" xfId="4" applyNumberFormat="1" applyFont="1" applyFill="1" applyBorder="1" applyAlignment="1">
      <alignment horizontal="center"/>
    </xf>
    <xf numFmtId="2" fontId="24" fillId="0" borderId="6" xfId="4" applyNumberFormat="1" applyFont="1" applyBorder="1" applyAlignment="1">
      <alignment horizontal="center"/>
    </xf>
    <xf numFmtId="2" fontId="24" fillId="0" borderId="2" xfId="4" applyNumberFormat="1" applyFont="1" applyBorder="1" applyAlignment="1">
      <alignment horizontal="center"/>
    </xf>
    <xf numFmtId="1" fontId="18" fillId="4" borderId="6" xfId="4" applyNumberFormat="1" applyFont="1" applyFill="1" applyBorder="1" applyAlignment="1">
      <alignment horizontal="center"/>
    </xf>
    <xf numFmtId="1" fontId="18" fillId="4" borderId="0" xfId="4" applyNumberFormat="1" applyFont="1" applyFill="1" applyAlignment="1">
      <alignment horizontal="center"/>
    </xf>
    <xf numFmtId="1" fontId="18" fillId="4" borderId="2" xfId="4" applyNumberFormat="1" applyFont="1" applyFill="1" applyBorder="1" applyAlignment="1">
      <alignment horizontal="center"/>
    </xf>
    <xf numFmtId="1" fontId="18" fillId="0" borderId="6" xfId="4" applyNumberFormat="1" applyFont="1" applyBorder="1" applyAlignment="1">
      <alignment horizontal="center"/>
    </xf>
    <xf numFmtId="1" fontId="18" fillId="0" borderId="2" xfId="4" applyNumberFormat="1" applyFont="1" applyBorder="1" applyAlignment="1">
      <alignment horizontal="center"/>
    </xf>
    <xf numFmtId="165" fontId="7" fillId="4" borderId="6" xfId="4" applyNumberFormat="1" applyFont="1" applyFill="1" applyBorder="1" applyAlignment="1">
      <alignment horizontal="center"/>
    </xf>
    <xf numFmtId="165" fontId="7" fillId="4" borderId="0" xfId="4" applyNumberFormat="1" applyFont="1" applyFill="1" applyAlignment="1">
      <alignment horizontal="center"/>
    </xf>
    <xf numFmtId="165" fontId="7" fillId="4" borderId="2" xfId="4" applyNumberFormat="1" applyFont="1" applyFill="1" applyBorder="1" applyAlignment="1">
      <alignment horizontal="center"/>
    </xf>
    <xf numFmtId="165" fontId="7" fillId="0" borderId="6" xfId="4" applyNumberFormat="1" applyFont="1" applyBorder="1" applyAlignment="1">
      <alignment horizontal="center"/>
    </xf>
    <xf numFmtId="165" fontId="7" fillId="0" borderId="0" xfId="4" applyNumberFormat="1" applyFont="1" applyAlignment="1">
      <alignment horizontal="center"/>
    </xf>
    <xf numFmtId="165" fontId="7" fillId="0" borderId="2" xfId="4" applyNumberFormat="1" applyFont="1" applyBorder="1" applyAlignment="1">
      <alignment horizontal="center"/>
    </xf>
    <xf numFmtId="1" fontId="18" fillId="4" borderId="7" xfId="4" applyNumberFormat="1" applyFont="1" applyFill="1" applyBorder="1" applyAlignment="1">
      <alignment horizontal="center"/>
    </xf>
    <xf numFmtId="1" fontId="18" fillId="4" borderId="4" xfId="4" applyNumberFormat="1" applyFont="1" applyFill="1" applyBorder="1" applyAlignment="1">
      <alignment horizontal="center"/>
    </xf>
    <xf numFmtId="1" fontId="18" fillId="4" borderId="9" xfId="4" applyNumberFormat="1" applyFont="1" applyFill="1" applyBorder="1" applyAlignment="1">
      <alignment horizontal="center"/>
    </xf>
    <xf numFmtId="1" fontId="18" fillId="0" borderId="7" xfId="4" applyNumberFormat="1" applyFont="1" applyBorder="1" applyAlignment="1">
      <alignment horizontal="center"/>
    </xf>
    <xf numFmtId="1" fontId="18" fillId="0" borderId="4" xfId="4" applyNumberFormat="1" applyFont="1" applyBorder="1" applyAlignment="1">
      <alignment horizontal="center"/>
    </xf>
    <xf numFmtId="1" fontId="18" fillId="0" borderId="9" xfId="4" applyNumberFormat="1" applyFont="1" applyBorder="1" applyAlignment="1">
      <alignment horizontal="center"/>
    </xf>
    <xf numFmtId="0" fontId="2" fillId="5" borderId="0" xfId="0" applyFont="1" applyFill="1" applyAlignment="1">
      <alignment horizontal="center" textRotation="90"/>
    </xf>
    <xf numFmtId="0" fontId="8" fillId="5" borderId="0" xfId="0" applyFont="1" applyFill="1" applyAlignment="1">
      <alignment horizontal="center"/>
    </xf>
    <xf numFmtId="0" fontId="41" fillId="0" borderId="10" xfId="6" applyFont="1" applyBorder="1" applyAlignment="1">
      <alignment horizontal="center" textRotation="90"/>
    </xf>
    <xf numFmtId="0" fontId="44" fillId="0" borderId="11" xfId="0" applyFont="1" applyBorder="1" applyAlignment="1">
      <alignment horizontal="center" textRotation="90"/>
    </xf>
    <xf numFmtId="0" fontId="43" fillId="0" borderId="11" xfId="0" applyFont="1" applyBorder="1" applyAlignment="1">
      <alignment horizontal="center" textRotation="90"/>
    </xf>
    <xf numFmtId="0" fontId="43" fillId="0" borderId="12" xfId="0" applyFont="1" applyBorder="1" applyAlignment="1">
      <alignment horizontal="center" textRotation="90"/>
    </xf>
    <xf numFmtId="164" fontId="8" fillId="0" borderId="7" xfId="0" applyNumberFormat="1" applyFont="1" applyBorder="1" applyAlignment="1">
      <alignment horizontal="center"/>
    </xf>
    <xf numFmtId="164" fontId="8" fillId="0" borderId="4" xfId="0" applyNumberFormat="1" applyFont="1" applyBorder="1" applyAlignment="1">
      <alignment horizontal="center"/>
    </xf>
    <xf numFmtId="164" fontId="8" fillId="0" borderId="9" xfId="0" applyNumberFormat="1" applyFont="1" applyBorder="1" applyAlignment="1">
      <alignment horizontal="center"/>
    </xf>
    <xf numFmtId="0" fontId="44" fillId="0" borderId="12" xfId="0" applyFont="1" applyBorder="1" applyAlignment="1">
      <alignment horizontal="center" textRotation="90"/>
    </xf>
    <xf numFmtId="164" fontId="41" fillId="0" borderId="12" xfId="6" applyNumberFormat="1" applyFont="1" applyBorder="1" applyAlignment="1">
      <alignment horizontal="center" textRotation="90"/>
    </xf>
    <xf numFmtId="49" fontId="2" fillId="2" borderId="11" xfId="0" applyNumberFormat="1" applyFont="1" applyFill="1" applyBorder="1" applyAlignment="1">
      <alignment horizontal="center" vertical="center"/>
    </xf>
    <xf numFmtId="49" fontId="2" fillId="2" borderId="12" xfId="0" applyNumberFormat="1" applyFont="1" applyFill="1" applyBorder="1" applyAlignment="1">
      <alignment horizontal="center" vertical="center"/>
    </xf>
    <xf numFmtId="49" fontId="2" fillId="0" borderId="3" xfId="0" applyNumberFormat="1" applyFont="1" applyBorder="1" applyAlignment="1">
      <alignment horizontal="left" vertical="center"/>
    </xf>
    <xf numFmtId="49" fontId="0" fillId="0" borderId="0" xfId="0" applyNumberFormat="1" applyAlignment="1">
      <alignment horizontal="center" vertical="center"/>
    </xf>
    <xf numFmtId="49" fontId="0" fillId="0" borderId="0" xfId="0" applyNumberFormat="1" applyAlignment="1">
      <alignment horizontal="left" vertical="center"/>
    </xf>
    <xf numFmtId="49" fontId="46" fillId="0" borderId="4" xfId="9" applyNumberFormat="1" applyFont="1" applyBorder="1" applyAlignment="1">
      <alignment horizontal="center" vertical="center"/>
    </xf>
    <xf numFmtId="0" fontId="2" fillId="0" borderId="3" xfId="0" applyFont="1" applyBorder="1" applyAlignment="1">
      <alignment horizontal="left"/>
    </xf>
    <xf numFmtId="0" fontId="46" fillId="0" borderId="4" xfId="9" applyFont="1" applyBorder="1" applyAlignment="1">
      <alignment horizontal="center" vertical="center"/>
    </xf>
    <xf numFmtId="0" fontId="2" fillId="0" borderId="3" xfId="0" applyFont="1" applyBorder="1"/>
    <xf numFmtId="0" fontId="46" fillId="0" borderId="4" xfId="9" applyFont="1" applyBorder="1" applyAlignment="1">
      <alignment horizontal="center"/>
    </xf>
    <xf numFmtId="0" fontId="2" fillId="0" borderId="8" xfId="0" applyFont="1" applyBorder="1"/>
    <xf numFmtId="0" fontId="46" fillId="0" borderId="9" xfId="9" applyFont="1" applyBorder="1" applyAlignment="1">
      <alignment horizontal="center"/>
    </xf>
    <xf numFmtId="0" fontId="16" fillId="0" borderId="16" xfId="0" applyFont="1" applyBorder="1"/>
    <xf numFmtId="0" fontId="2" fillId="0" borderId="14" xfId="0" applyFont="1" applyBorder="1"/>
    <xf numFmtId="0" fontId="2" fillId="0" borderId="15" xfId="0" applyFont="1" applyBorder="1"/>
    <xf numFmtId="0" fontId="2" fillId="0" borderId="12" xfId="0" applyFont="1" applyBorder="1" applyAlignment="1">
      <alignment horizontal="center" textRotation="90"/>
    </xf>
    <xf numFmtId="0" fontId="2" fillId="5" borderId="11" xfId="0" applyFont="1" applyFill="1" applyBorder="1" applyAlignment="1">
      <alignment horizontal="center" textRotation="90"/>
    </xf>
    <xf numFmtId="167" fontId="0" fillId="0" borderId="4" xfId="0" applyNumberFormat="1" applyBorder="1" applyAlignment="1">
      <alignment horizontal="center"/>
    </xf>
    <xf numFmtId="167" fontId="0" fillId="5" borderId="0" xfId="0" applyNumberFormat="1" applyFill="1" applyAlignment="1">
      <alignment horizontal="center"/>
    </xf>
    <xf numFmtId="167" fontId="0" fillId="0" borderId="2" xfId="0" applyNumberFormat="1" applyBorder="1" applyAlignment="1">
      <alignment horizontal="center"/>
    </xf>
    <xf numFmtId="167" fontId="0" fillId="0" borderId="9" xfId="0" applyNumberFormat="1" applyBorder="1" applyAlignment="1">
      <alignment horizontal="center"/>
    </xf>
    <xf numFmtId="167" fontId="0" fillId="5" borderId="2" xfId="0" applyNumberFormat="1" applyFill="1" applyBorder="1" applyAlignment="1">
      <alignment horizontal="center"/>
    </xf>
    <xf numFmtId="0" fontId="43" fillId="0" borderId="16" xfId="0" applyFont="1" applyBorder="1" applyAlignment="1">
      <alignment horizontal="center" textRotation="90"/>
    </xf>
    <xf numFmtId="0" fontId="0" fillId="4" borderId="0" xfId="0" applyFill="1" applyAlignment="1">
      <alignment horizontal="center"/>
    </xf>
    <xf numFmtId="49" fontId="2" fillId="4" borderId="0" xfId="0" applyNumberFormat="1" applyFont="1" applyFill="1" applyAlignment="1">
      <alignment horizontal="center"/>
    </xf>
    <xf numFmtId="49" fontId="0" fillId="4" borderId="0" xfId="0" applyNumberFormat="1" applyFill="1" applyAlignment="1">
      <alignment horizontal="center"/>
    </xf>
    <xf numFmtId="0" fontId="0" fillId="4" borderId="2" xfId="0" applyFill="1" applyBorder="1" applyAlignment="1">
      <alignment horizontal="center"/>
    </xf>
    <xf numFmtId="49" fontId="0" fillId="0" borderId="0" xfId="0" applyNumberFormat="1" applyAlignment="1">
      <alignment horizontal="center"/>
    </xf>
    <xf numFmtId="0" fontId="0" fillId="4" borderId="4" xfId="0" applyFill="1" applyBorder="1"/>
    <xf numFmtId="0" fontId="0" fillId="4" borderId="9" xfId="0" applyFill="1" applyBorder="1"/>
    <xf numFmtId="0" fontId="50" fillId="6" borderId="0" xfId="0" applyFont="1" applyFill="1"/>
    <xf numFmtId="0" fontId="2" fillId="0" borderId="10" xfId="0" applyFont="1" applyBorder="1"/>
    <xf numFmtId="0" fontId="2" fillId="0" borderId="12" xfId="0" applyFont="1" applyBorder="1"/>
    <xf numFmtId="0" fontId="53" fillId="0" borderId="3" xfId="8" applyFont="1" applyBorder="1"/>
    <xf numFmtId="0" fontId="5" fillId="0" borderId="4" xfId="8" applyBorder="1"/>
    <xf numFmtId="0" fontId="45" fillId="6" borderId="17" xfId="0" applyFont="1" applyFill="1" applyBorder="1" applyAlignment="1">
      <alignment vertical="center"/>
    </xf>
    <xf numFmtId="0" fontId="30" fillId="0" borderId="4" xfId="0" applyFont="1" applyBorder="1"/>
    <xf numFmtId="0" fontId="30" fillId="0" borderId="4" xfId="0" applyFont="1" applyBorder="1" applyAlignment="1">
      <alignment vertical="center"/>
    </xf>
    <xf numFmtId="167" fontId="2" fillId="0" borderId="0" xfId="0" applyNumberFormat="1" applyFont="1" applyAlignment="1">
      <alignment horizontal="center" textRotation="90"/>
    </xf>
    <xf numFmtId="169" fontId="0" fillId="0" borderId="0" xfId="0" applyNumberFormat="1" applyAlignment="1">
      <alignment horizontal="center"/>
    </xf>
    <xf numFmtId="170" fontId="0" fillId="0" borderId="0" xfId="0" applyNumberFormat="1" applyAlignment="1">
      <alignment horizontal="center"/>
    </xf>
    <xf numFmtId="167" fontId="43" fillId="0" borderId="12" xfId="0" applyNumberFormat="1" applyFont="1" applyBorder="1" applyAlignment="1">
      <alignment horizontal="center" textRotation="90"/>
    </xf>
    <xf numFmtId="0" fontId="2" fillId="0" borderId="16" xfId="0" applyFont="1" applyBorder="1"/>
    <xf numFmtId="0" fontId="2" fillId="0" borderId="13" xfId="0" applyFont="1" applyBorder="1"/>
    <xf numFmtId="167" fontId="2" fillId="0" borderId="0" xfId="0" applyNumberFormat="1" applyFont="1" applyAlignment="1">
      <alignment horizontal="center"/>
    </xf>
    <xf numFmtId="167" fontId="55" fillId="0" borderId="14" xfId="0" applyNumberFormat="1" applyFont="1" applyBorder="1" applyAlignment="1">
      <alignment horizontal="center"/>
    </xf>
    <xf numFmtId="167" fontId="55" fillId="0" borderId="15" xfId="0" applyNumberFormat="1" applyFont="1" applyBorder="1" applyAlignment="1">
      <alignment horizontal="center"/>
    </xf>
    <xf numFmtId="167" fontId="21" fillId="0" borderId="14" xfId="0" applyNumberFormat="1" applyFont="1" applyBorder="1" applyAlignment="1">
      <alignment horizontal="center"/>
    </xf>
    <xf numFmtId="167" fontId="21" fillId="0" borderId="15" xfId="0" applyNumberFormat="1" applyFont="1" applyBorder="1" applyAlignment="1">
      <alignment horizontal="center"/>
    </xf>
    <xf numFmtId="167" fontId="21" fillId="0" borderId="0" xfId="0" applyNumberFormat="1" applyFont="1" applyAlignment="1">
      <alignment horizontal="center"/>
    </xf>
    <xf numFmtId="167" fontId="55" fillId="0" borderId="0" xfId="0" applyNumberFormat="1" applyFont="1" applyAlignment="1">
      <alignment horizontal="center"/>
    </xf>
    <xf numFmtId="167" fontId="56" fillId="0" borderId="0" xfId="0" applyNumberFormat="1" applyFont="1" applyAlignment="1">
      <alignment horizontal="center"/>
    </xf>
    <xf numFmtId="167" fontId="56" fillId="0" borderId="2" xfId="0" applyNumberFormat="1" applyFont="1" applyBorder="1" applyAlignment="1">
      <alignment horizontal="center"/>
    </xf>
    <xf numFmtId="167" fontId="57" fillId="0" borderId="0" xfId="0" applyNumberFormat="1" applyFont="1" applyAlignment="1">
      <alignment horizontal="center"/>
    </xf>
    <xf numFmtId="0" fontId="2" fillId="5" borderId="12" xfId="0" applyFont="1" applyFill="1" applyBorder="1" applyAlignment="1">
      <alignment horizontal="center" textRotation="90"/>
    </xf>
    <xf numFmtId="167" fontId="0" fillId="5" borderId="4" xfId="0" applyNumberFormat="1" applyFill="1" applyBorder="1" applyAlignment="1">
      <alignment horizontal="center"/>
    </xf>
    <xf numFmtId="167" fontId="0" fillId="5" borderId="9" xfId="0" applyNumberFormat="1" applyFill="1" applyBorder="1" applyAlignment="1">
      <alignment horizontal="center"/>
    </xf>
    <xf numFmtId="0" fontId="2" fillId="5" borderId="12" xfId="0" applyFont="1" applyFill="1" applyBorder="1" applyAlignment="1">
      <alignment textRotation="90"/>
    </xf>
    <xf numFmtId="0" fontId="0" fillId="5" borderId="4" xfId="0" applyFill="1" applyBorder="1"/>
    <xf numFmtId="0" fontId="0" fillId="5" borderId="9" xfId="0" applyFill="1" applyBorder="1"/>
    <xf numFmtId="164" fontId="24" fillId="4" borderId="6" xfId="4" applyNumberFormat="1" applyFont="1" applyFill="1" applyBorder="1" applyAlignment="1">
      <alignment horizontal="center"/>
    </xf>
    <xf numFmtId="164" fontId="24" fillId="4" borderId="0" xfId="4" applyNumberFormat="1" applyFont="1" applyFill="1" applyAlignment="1">
      <alignment horizontal="center"/>
    </xf>
    <xf numFmtId="164" fontId="24" fillId="4" borderId="2" xfId="4" applyNumberFormat="1" applyFont="1" applyFill="1" applyBorder="1" applyAlignment="1">
      <alignment horizontal="center"/>
    </xf>
    <xf numFmtId="166" fontId="24" fillId="4" borderId="0" xfId="4" applyNumberFormat="1" applyFont="1" applyFill="1" applyAlignment="1">
      <alignment horizontal="center"/>
    </xf>
    <xf numFmtId="1" fontId="8" fillId="0" borderId="5" xfId="0" applyNumberFormat="1" applyFont="1" applyBorder="1" applyAlignment="1">
      <alignment horizontal="center"/>
    </xf>
    <xf numFmtId="49" fontId="0" fillId="0" borderId="0" xfId="0" applyNumberFormat="1"/>
    <xf numFmtId="0" fontId="37" fillId="0" borderId="0" xfId="9"/>
    <xf numFmtId="0" fontId="17" fillId="4" borderId="0" xfId="1" applyFont="1" applyFill="1"/>
    <xf numFmtId="0" fontId="18" fillId="4" borderId="0" xfId="1" applyFont="1" applyFill="1"/>
    <xf numFmtId="0" fontId="18" fillId="4" borderId="0" xfId="1" applyFont="1" applyFill="1" applyAlignment="1">
      <alignment horizontal="left"/>
    </xf>
    <xf numFmtId="164" fontId="8" fillId="4" borderId="0" xfId="0" applyNumberFormat="1" applyFont="1" applyFill="1" applyAlignment="1">
      <alignment horizontal="center"/>
    </xf>
    <xf numFmtId="164" fontId="18" fillId="4" borderId="0" xfId="1" applyNumberFormat="1" applyFont="1" applyFill="1" applyAlignment="1">
      <alignment horizontal="center"/>
    </xf>
    <xf numFmtId="164" fontId="18" fillId="4" borderId="0" xfId="3" applyNumberFormat="1" applyFont="1" applyFill="1" applyAlignment="1">
      <alignment horizontal="center"/>
    </xf>
    <xf numFmtId="164" fontId="7" fillId="4" borderId="0" xfId="1" applyNumberFormat="1" applyFont="1" applyFill="1" applyAlignment="1">
      <alignment horizontal="center"/>
    </xf>
    <xf numFmtId="0" fontId="16" fillId="0" borderId="11" xfId="2" applyFont="1" applyBorder="1" applyAlignment="1">
      <alignment horizontal="center" textRotation="90" wrapText="1"/>
    </xf>
    <xf numFmtId="0" fontId="18" fillId="0" borderId="0" xfId="1" applyFont="1"/>
    <xf numFmtId="0" fontId="18" fillId="0" borderId="0" xfId="1" applyFont="1" applyAlignment="1">
      <alignment horizontal="left"/>
    </xf>
    <xf numFmtId="164" fontId="21" fillId="0" borderId="0" xfId="0" applyNumberFormat="1" applyFont="1" applyAlignment="1">
      <alignment horizontal="center"/>
    </xf>
    <xf numFmtId="164" fontId="18" fillId="0" borderId="0" xfId="1" applyNumberFormat="1" applyFont="1" applyAlignment="1">
      <alignment horizontal="center"/>
    </xf>
    <xf numFmtId="164" fontId="18" fillId="0" borderId="0" xfId="3" applyNumberFormat="1" applyFont="1" applyAlignment="1">
      <alignment horizontal="center"/>
    </xf>
    <xf numFmtId="164" fontId="7" fillId="0" borderId="0" xfId="1" applyNumberFormat="1" applyFont="1" applyAlignment="1">
      <alignment horizontal="center"/>
    </xf>
    <xf numFmtId="164" fontId="21" fillId="4" borderId="0" xfId="0" applyNumberFormat="1" applyFont="1" applyFill="1" applyAlignment="1">
      <alignment horizontal="center"/>
    </xf>
    <xf numFmtId="164" fontId="24" fillId="4" borderId="0" xfId="1" applyNumberFormat="1" applyFont="1" applyFill="1" applyAlignment="1">
      <alignment horizontal="center"/>
    </xf>
    <xf numFmtId="49" fontId="18" fillId="0" borderId="0" xfId="1" quotePrefix="1" applyNumberFormat="1" applyFont="1"/>
    <xf numFmtId="164" fontId="24" fillId="0" borderId="0" xfId="1" applyNumberFormat="1" applyFont="1" applyAlignment="1">
      <alignment horizontal="center"/>
    </xf>
    <xf numFmtId="164" fontId="24" fillId="4" borderId="0" xfId="0" applyNumberFormat="1" applyFont="1" applyFill="1" applyAlignment="1">
      <alignment horizontal="center"/>
    </xf>
    <xf numFmtId="164" fontId="21" fillId="4" borderId="2" xfId="0" applyNumberFormat="1" applyFont="1" applyFill="1" applyBorder="1" applyAlignment="1">
      <alignment horizontal="center"/>
    </xf>
    <xf numFmtId="164" fontId="24" fillId="4" borderId="2" xfId="1" applyNumberFormat="1" applyFont="1" applyFill="1" applyBorder="1" applyAlignment="1">
      <alignment horizontal="center"/>
    </xf>
    <xf numFmtId="164" fontId="8" fillId="4" borderId="4" xfId="0" applyNumberFormat="1" applyFont="1" applyFill="1" applyBorder="1" applyAlignment="1">
      <alignment horizontal="center"/>
    </xf>
    <xf numFmtId="164" fontId="8" fillId="4" borderId="9" xfId="0" applyNumberFormat="1" applyFont="1" applyFill="1" applyBorder="1" applyAlignment="1">
      <alignment horizontal="center"/>
    </xf>
    <xf numFmtId="0" fontId="50" fillId="6" borderId="0" xfId="0" applyFont="1" applyFill="1" applyAlignment="1">
      <alignment horizontal="left" wrapText="1"/>
    </xf>
    <xf numFmtId="0" fontId="22" fillId="0" borderId="0" xfId="0" applyFont="1"/>
    <xf numFmtId="0" fontId="22" fillId="0" borderId="0" xfId="0" applyFont="1" applyAlignment="1">
      <alignment horizontal="center"/>
    </xf>
    <xf numFmtId="0" fontId="59" fillId="0" borderId="0" xfId="0" applyFont="1" applyAlignment="1">
      <alignment horizontal="center"/>
    </xf>
    <xf numFmtId="0" fontId="23" fillId="0" borderId="0" xfId="0" applyFont="1" applyAlignment="1">
      <alignment horizontal="left"/>
    </xf>
    <xf numFmtId="49" fontId="23" fillId="0" borderId="0" xfId="0" applyNumberFormat="1" applyFont="1"/>
    <xf numFmtId="0" fontId="60" fillId="0" borderId="0" xfId="0" applyFont="1"/>
    <xf numFmtId="0" fontId="22" fillId="0" borderId="0" xfId="0" applyFont="1" applyAlignment="1">
      <alignment horizontal="left"/>
    </xf>
    <xf numFmtId="49" fontId="22" fillId="0" borderId="0" xfId="0" applyNumberFormat="1" applyFont="1"/>
    <xf numFmtId="0" fontId="59" fillId="0" borderId="0" xfId="0" applyFont="1"/>
    <xf numFmtId="2" fontId="61" fillId="0" borderId="0" xfId="4" applyNumberFormat="1" applyFont="1" applyAlignment="1">
      <alignment horizontal="center"/>
    </xf>
    <xf numFmtId="165" fontId="62" fillId="0" borderId="2" xfId="4" applyNumberFormat="1" applyFont="1" applyBorder="1" applyAlignment="1">
      <alignment horizontal="center"/>
    </xf>
    <xf numFmtId="164" fontId="16" fillId="0" borderId="0" xfId="0" applyNumberFormat="1" applyFont="1" applyAlignment="1">
      <alignment horizontal="center"/>
    </xf>
    <xf numFmtId="0" fontId="50" fillId="6" borderId="0" xfId="0" applyFont="1" applyFill="1" applyAlignment="1">
      <alignment horizontal="left"/>
    </xf>
    <xf numFmtId="0" fontId="0" fillId="0" borderId="14" xfId="0" applyBorder="1" applyAlignment="1">
      <alignment horizontal="center"/>
    </xf>
    <xf numFmtId="0" fontId="0" fillId="0" borderId="15" xfId="0" applyBorder="1" applyAlignment="1">
      <alignment horizontal="center"/>
    </xf>
    <xf numFmtId="0" fontId="2" fillId="0" borderId="16" xfId="0" applyFont="1" applyBorder="1" applyAlignment="1">
      <alignment horizontal="center" textRotation="90"/>
    </xf>
    <xf numFmtId="2" fontId="2" fillId="0" borderId="0" xfId="0" applyNumberFormat="1" applyFont="1" applyAlignment="1">
      <alignment horizontal="center"/>
    </xf>
    <xf numFmtId="2" fontId="2" fillId="0" borderId="4" xfId="0" applyNumberFormat="1" applyFont="1" applyBorder="1" applyAlignment="1">
      <alignment horizontal="center"/>
    </xf>
    <xf numFmtId="2" fontId="2" fillId="0" borderId="9" xfId="0" applyNumberFormat="1" applyFont="1" applyBorder="1" applyAlignment="1">
      <alignment horizontal="center"/>
    </xf>
    <xf numFmtId="164" fontId="0" fillId="0" borderId="0" xfId="0" applyNumberFormat="1" applyAlignment="1">
      <alignment horizontal="center"/>
    </xf>
    <xf numFmtId="167" fontId="2" fillId="0" borderId="14" xfId="0" applyNumberFormat="1" applyFont="1" applyBorder="1" applyAlignment="1">
      <alignment horizontal="center"/>
    </xf>
    <xf numFmtId="1" fontId="8" fillId="4" borderId="5" xfId="0" applyNumberFormat="1" applyFont="1" applyFill="1" applyBorder="1" applyAlignment="1">
      <alignment horizontal="left" wrapText="1"/>
    </xf>
    <xf numFmtId="49" fontId="8" fillId="4" borderId="6" xfId="0" applyNumberFormat="1" applyFont="1" applyFill="1" applyBorder="1" applyAlignment="1">
      <alignment horizontal="left"/>
    </xf>
    <xf numFmtId="168" fontId="8" fillId="4" borderId="6" xfId="0" applyNumberFormat="1" applyFont="1" applyFill="1" applyBorder="1" applyAlignment="1">
      <alignment horizontal="left" wrapText="1"/>
    </xf>
    <xf numFmtId="49" fontId="8" fillId="4" borderId="7" xfId="0" applyNumberFormat="1" applyFont="1" applyFill="1" applyBorder="1" applyAlignment="1">
      <alignment horizontal="left"/>
    </xf>
    <xf numFmtId="1" fontId="8" fillId="0" borderId="6" xfId="0" applyNumberFormat="1" applyFont="1" applyBorder="1" applyAlignment="1">
      <alignment horizontal="center"/>
    </xf>
    <xf numFmtId="0" fontId="8" fillId="0" borderId="7" xfId="0" applyFont="1" applyBorder="1" applyAlignment="1">
      <alignment horizontal="center"/>
    </xf>
    <xf numFmtId="49" fontId="8" fillId="4" borderId="0" xfId="0" applyNumberFormat="1" applyFont="1" applyFill="1" applyAlignment="1">
      <alignment horizontal="left"/>
    </xf>
    <xf numFmtId="168" fontId="8" fillId="4" borderId="0" xfId="0" applyNumberFormat="1" applyFont="1" applyFill="1" applyAlignment="1">
      <alignment horizontal="left"/>
    </xf>
    <xf numFmtId="1" fontId="8" fillId="0" borderId="0" xfId="0" quotePrefix="1" applyNumberFormat="1" applyFont="1" applyAlignment="1">
      <alignment horizontal="center"/>
    </xf>
    <xf numFmtId="1" fontId="8" fillId="4" borderId="8" xfId="0" applyNumberFormat="1" applyFont="1" applyFill="1" applyBorder="1" applyAlignment="1">
      <alignment horizontal="left" wrapText="1"/>
    </xf>
    <xf numFmtId="49" fontId="8" fillId="4" borderId="2" xfId="0" applyNumberFormat="1" applyFont="1" applyFill="1" applyBorder="1" applyAlignment="1">
      <alignment horizontal="left"/>
    </xf>
    <xf numFmtId="168" fontId="8" fillId="4" borderId="2" xfId="0" applyNumberFormat="1" applyFont="1" applyFill="1" applyBorder="1" applyAlignment="1">
      <alignment horizontal="left"/>
    </xf>
    <xf numFmtId="49" fontId="8" fillId="4" borderId="9" xfId="0" applyNumberFormat="1" applyFont="1" applyFill="1" applyBorder="1" applyAlignment="1">
      <alignment horizontal="left"/>
    </xf>
    <xf numFmtId="0" fontId="17" fillId="0" borderId="6" xfId="1" applyFont="1" applyBorder="1" applyAlignment="1">
      <alignment horizontal="center" wrapText="1"/>
    </xf>
    <xf numFmtId="49" fontId="2" fillId="0" borderId="6" xfId="0" applyNumberFormat="1" applyFont="1" applyBorder="1" applyAlignment="1">
      <alignment horizontal="center" wrapText="1"/>
    </xf>
    <xf numFmtId="0" fontId="37" fillId="0" borderId="6" xfId="9" applyBorder="1" applyAlignment="1">
      <alignment horizontal="center" wrapText="1"/>
    </xf>
    <xf numFmtId="0" fontId="16" fillId="0" borderId="6" xfId="9" applyFont="1" applyBorder="1" applyAlignment="1">
      <alignment horizontal="center" wrapText="1"/>
    </xf>
    <xf numFmtId="0" fontId="2" fillId="0" borderId="7" xfId="0" applyFont="1" applyBorder="1" applyAlignment="1">
      <alignment wrapText="1"/>
    </xf>
    <xf numFmtId="0" fontId="0" fillId="0" borderId="21" xfId="0" applyBorder="1" applyAlignment="1">
      <alignment horizontal="center"/>
    </xf>
    <xf numFmtId="0" fontId="0" fillId="0" borderId="1" xfId="0" applyBorder="1" applyAlignment="1">
      <alignment horizontal="center"/>
    </xf>
    <xf numFmtId="49" fontId="2" fillId="4" borderId="0" xfId="0" applyNumberFormat="1" applyFont="1" applyFill="1"/>
    <xf numFmtId="0" fontId="4" fillId="4" borderId="0" xfId="4" applyFont="1" applyFill="1" applyAlignment="1">
      <alignment wrapText="1"/>
    </xf>
    <xf numFmtId="0" fontId="0" fillId="4" borderId="22" xfId="0" applyFill="1" applyBorder="1"/>
    <xf numFmtId="0" fontId="2" fillId="4" borderId="0" xfId="0" applyFont="1" applyFill="1"/>
    <xf numFmtId="0" fontId="4" fillId="0" borderId="0" xfId="4" applyFont="1" applyAlignment="1">
      <alignment wrapText="1"/>
    </xf>
    <xf numFmtId="0" fontId="2" fillId="0" borderId="1" xfId="0" applyFont="1" applyBorder="1"/>
    <xf numFmtId="0" fontId="4" fillId="0" borderId="1" xfId="4" applyFont="1" applyBorder="1" applyAlignment="1">
      <alignment wrapText="1"/>
    </xf>
    <xf numFmtId="0" fontId="0" fillId="0" borderId="23" xfId="0" applyBorder="1"/>
    <xf numFmtId="49" fontId="0" fillId="0" borderId="0" xfId="0" applyNumberFormat="1" applyAlignment="1">
      <alignment horizontal="left" wrapText="1"/>
    </xf>
    <xf numFmtId="0" fontId="2" fillId="0" borderId="10" xfId="0" applyFont="1" applyBorder="1" applyAlignment="1">
      <alignment wrapText="1"/>
    </xf>
    <xf numFmtId="0" fontId="2" fillId="0" borderId="12" xfId="0" applyFont="1" applyBorder="1" applyAlignment="1">
      <alignment horizontal="center" wrapText="1"/>
    </xf>
    <xf numFmtId="0" fontId="2" fillId="0" borderId="5" xfId="0" applyFont="1" applyBorder="1"/>
    <xf numFmtId="0" fontId="0" fillId="0" borderId="0" xfId="0" quotePrefix="1" applyAlignment="1">
      <alignment horizontal="center"/>
    </xf>
    <xf numFmtId="166" fontId="0" fillId="0" borderId="0" xfId="0" applyNumberFormat="1" applyAlignment="1">
      <alignment horizontal="center"/>
    </xf>
    <xf numFmtId="0" fontId="55" fillId="0" borderId="0" xfId="0" applyFont="1"/>
    <xf numFmtId="0" fontId="8" fillId="0" borderId="0" xfId="0" applyFont="1" applyAlignment="1">
      <alignment vertical="top" wrapText="1"/>
    </xf>
    <xf numFmtId="49" fontId="2" fillId="0" borderId="10" xfId="0" applyNumberFormat="1" applyFont="1" applyBorder="1"/>
    <xf numFmtId="49" fontId="2" fillId="0" borderId="12" xfId="0" applyNumberFormat="1" applyFont="1" applyBorder="1"/>
    <xf numFmtId="49" fontId="0" fillId="0" borderId="3" xfId="0" applyNumberFormat="1" applyBorder="1"/>
    <xf numFmtId="49" fontId="0" fillId="0" borderId="4" xfId="0" applyNumberFormat="1" applyBorder="1"/>
    <xf numFmtId="49" fontId="0" fillId="0" borderId="8" xfId="0" applyNumberFormat="1" applyBorder="1"/>
    <xf numFmtId="49" fontId="0" fillId="0" borderId="9" xfId="0" applyNumberFormat="1" applyBorder="1"/>
    <xf numFmtId="166" fontId="0" fillId="0" borderId="5" xfId="0" applyNumberFormat="1" applyBorder="1" applyAlignment="1">
      <alignment horizontal="center"/>
    </xf>
    <xf numFmtId="166" fontId="0" fillId="0" borderId="6" xfId="0" applyNumberFormat="1" applyBorder="1" applyAlignment="1">
      <alignment horizontal="center"/>
    </xf>
    <xf numFmtId="166" fontId="0" fillId="0" borderId="3" xfId="0" applyNumberFormat="1" applyBorder="1" applyAlignment="1">
      <alignment horizontal="center"/>
    </xf>
    <xf numFmtId="166" fontId="0" fillId="0" borderId="8" xfId="0" applyNumberFormat="1" applyBorder="1" applyAlignment="1">
      <alignment horizontal="center"/>
    </xf>
    <xf numFmtId="166" fontId="0" fillId="0" borderId="2" xfId="0" applyNumberFormat="1" applyBorder="1" applyAlignment="1">
      <alignment horizontal="center"/>
    </xf>
    <xf numFmtId="0" fontId="65" fillId="0" borderId="0" xfId="0" applyFont="1" applyAlignment="1">
      <alignment horizontal="center"/>
    </xf>
    <xf numFmtId="0" fontId="2" fillId="0" borderId="0" xfId="0" quotePrefix="1" applyFont="1" applyAlignment="1">
      <alignment horizontal="center"/>
    </xf>
    <xf numFmtId="0" fontId="21" fillId="0" borderId="0" xfId="0" quotePrefix="1" applyFont="1" applyAlignment="1">
      <alignment horizontal="center"/>
    </xf>
    <xf numFmtId="0" fontId="55" fillId="0" borderId="0" xfId="0" applyFont="1" applyAlignment="1">
      <alignment horizontal="center"/>
    </xf>
    <xf numFmtId="0" fontId="55" fillId="0" borderId="0" xfId="0" quotePrefix="1" applyFont="1" applyAlignment="1">
      <alignment horizontal="center"/>
    </xf>
    <xf numFmtId="0" fontId="66" fillId="0" borderId="0" xfId="0" applyFont="1" applyAlignment="1">
      <alignment horizontal="center" vertical="center"/>
    </xf>
    <xf numFmtId="164" fontId="66" fillId="0" borderId="0" xfId="0" applyNumberFormat="1" applyFont="1" applyAlignment="1">
      <alignment horizontal="center" vertical="center"/>
    </xf>
    <xf numFmtId="0" fontId="22" fillId="0" borderId="0" xfId="0" quotePrefix="1" applyFont="1" applyAlignment="1">
      <alignment horizontal="center"/>
    </xf>
    <xf numFmtId="0" fontId="67" fillId="0" borderId="0" xfId="0" applyFont="1" applyAlignment="1">
      <alignment horizontal="center"/>
    </xf>
    <xf numFmtId="0" fontId="68" fillId="0" borderId="0" xfId="0" applyFont="1" applyAlignment="1">
      <alignment horizontal="center"/>
    </xf>
    <xf numFmtId="1" fontId="55" fillId="0" borderId="0" xfId="0" quotePrefix="1" applyNumberFormat="1" applyFont="1" applyAlignment="1">
      <alignment horizontal="center"/>
    </xf>
    <xf numFmtId="166" fontId="21" fillId="0" borderId="6" xfId="0" applyNumberFormat="1" applyFont="1" applyBorder="1" applyAlignment="1">
      <alignment horizontal="center"/>
    </xf>
    <xf numFmtId="166" fontId="21" fillId="0" borderId="2" xfId="0" applyNumberFormat="1" applyFont="1" applyBorder="1" applyAlignment="1">
      <alignment horizontal="center"/>
    </xf>
    <xf numFmtId="166" fontId="21" fillId="0" borderId="0" xfId="0" applyNumberFormat="1" applyFont="1" applyAlignment="1">
      <alignment horizontal="center"/>
    </xf>
    <xf numFmtId="166" fontId="0" fillId="0" borderId="0" xfId="0" quotePrefix="1" applyNumberFormat="1" applyAlignment="1">
      <alignment horizontal="center"/>
    </xf>
    <xf numFmtId="0" fontId="2" fillId="0" borderId="3" xfId="0" applyFont="1" applyBorder="1" applyAlignment="1">
      <alignment horizontal="center"/>
    </xf>
    <xf numFmtId="0" fontId="2" fillId="0" borderId="8" xfId="0" applyFont="1" applyBorder="1" applyAlignment="1">
      <alignment horizontal="center"/>
    </xf>
    <xf numFmtId="2" fontId="2" fillId="0" borderId="2" xfId="0" applyNumberFormat="1" applyFont="1" applyBorder="1" applyAlignment="1">
      <alignment horizontal="center"/>
    </xf>
    <xf numFmtId="2" fontId="8" fillId="0" borderId="0" xfId="0" applyNumberFormat="1" applyFont="1" applyAlignment="1">
      <alignment horizontal="center"/>
    </xf>
    <xf numFmtId="1" fontId="16" fillId="0" borderId="0" xfId="0" applyNumberFormat="1" applyFont="1" applyAlignment="1">
      <alignment horizontal="left"/>
    </xf>
    <xf numFmtId="2" fontId="16" fillId="0" borderId="0" xfId="0" applyNumberFormat="1" applyFont="1" applyAlignment="1">
      <alignment horizontal="center"/>
    </xf>
    <xf numFmtId="164" fontId="2" fillId="0" borderId="0" xfId="0" applyNumberFormat="1" applyFont="1" applyAlignment="1">
      <alignment horizontal="center" textRotation="90"/>
    </xf>
    <xf numFmtId="1" fontId="23" fillId="0" borderId="0" xfId="0" applyNumberFormat="1" applyFont="1" applyAlignment="1">
      <alignment horizontal="left"/>
    </xf>
    <xf numFmtId="2" fontId="23" fillId="0" borderId="0" xfId="0" applyNumberFormat="1" applyFont="1" applyAlignment="1">
      <alignment horizontal="center"/>
    </xf>
    <xf numFmtId="164" fontId="23" fillId="0" borderId="0" xfId="0" applyNumberFormat="1" applyFont="1" applyAlignment="1">
      <alignment horizontal="center"/>
    </xf>
    <xf numFmtId="1" fontId="22" fillId="0" borderId="0" xfId="0" applyNumberFormat="1" applyFont="1" applyAlignment="1">
      <alignment horizontal="left"/>
    </xf>
    <xf numFmtId="2" fontId="22" fillId="0" borderId="0" xfId="0" applyNumberFormat="1" applyFont="1" applyAlignment="1">
      <alignment horizontal="center"/>
    </xf>
    <xf numFmtId="164" fontId="22" fillId="0" borderId="0" xfId="0" applyNumberFormat="1" applyFont="1" applyAlignment="1">
      <alignment horizontal="center"/>
    </xf>
    <xf numFmtId="0" fontId="69" fillId="0" borderId="0" xfId="0" applyFont="1" applyAlignment="1">
      <alignment horizontal="left" wrapText="1"/>
    </xf>
    <xf numFmtId="0" fontId="2" fillId="0" borderId="0" xfId="0" applyFont="1" applyAlignment="1">
      <alignment horizontal="left" wrapText="1"/>
    </xf>
    <xf numFmtId="0" fontId="29" fillId="0" borderId="0" xfId="0" applyFont="1" applyAlignment="1">
      <alignment horizontal="left" vertical="top" wrapText="1"/>
    </xf>
    <xf numFmtId="0" fontId="0" fillId="0" borderId="0" xfId="0" applyAlignment="1">
      <alignment horizontal="left" wrapText="1"/>
    </xf>
    <xf numFmtId="49" fontId="0" fillId="0" borderId="0" xfId="0" applyNumberFormat="1" applyAlignment="1">
      <alignment horizontal="left" wrapText="1"/>
    </xf>
    <xf numFmtId="49" fontId="2" fillId="0" borderId="0" xfId="0" applyNumberFormat="1" applyFont="1" applyAlignment="1">
      <alignment horizontal="left" wrapText="1"/>
    </xf>
    <xf numFmtId="0" fontId="17" fillId="0" borderId="18" xfId="1" applyFont="1" applyBorder="1" applyAlignment="1">
      <alignment horizontal="center" wrapText="1"/>
    </xf>
    <xf numFmtId="0" fontId="17" fillId="0" borderId="19" xfId="1" applyFont="1" applyBorder="1" applyAlignment="1">
      <alignment horizontal="center" wrapText="1"/>
    </xf>
    <xf numFmtId="0" fontId="17" fillId="0" borderId="20" xfId="1" applyFont="1" applyBorder="1" applyAlignment="1">
      <alignment horizontal="center" wrapText="1"/>
    </xf>
    <xf numFmtId="49" fontId="2" fillId="0" borderId="18" xfId="0" applyNumberFormat="1" applyFont="1" applyBorder="1" applyAlignment="1">
      <alignment horizontal="center"/>
    </xf>
    <xf numFmtId="49" fontId="2" fillId="0" borderId="19" xfId="0" applyNumberFormat="1" applyFont="1" applyBorder="1" applyAlignment="1">
      <alignment horizontal="center"/>
    </xf>
    <xf numFmtId="49" fontId="2" fillId="0" borderId="20" xfId="0" applyNumberFormat="1" applyFont="1" applyBorder="1" applyAlignment="1">
      <alignment horizontal="center"/>
    </xf>
    <xf numFmtId="49" fontId="7" fillId="0" borderId="0" xfId="0" applyNumberFormat="1" applyFont="1" applyAlignment="1">
      <alignment horizontal="left" wrapText="1"/>
    </xf>
    <xf numFmtId="0" fontId="8" fillId="0" borderId="0" xfId="0" applyFont="1" applyAlignment="1">
      <alignment horizontal="left" wrapText="1"/>
    </xf>
    <xf numFmtId="0" fontId="18" fillId="0" borderId="0" xfId="5" applyFont="1" applyAlignment="1">
      <alignment horizontal="left"/>
    </xf>
    <xf numFmtId="0" fontId="6" fillId="0" borderId="0" xfId="7" applyFont="1" applyAlignment="1">
      <alignment horizontal="left" wrapText="1"/>
    </xf>
    <xf numFmtId="0" fontId="18" fillId="0" borderId="0" xfId="5" applyFont="1" applyAlignment="1">
      <alignment horizontal="left" wrapText="1"/>
    </xf>
    <xf numFmtId="0" fontId="7" fillId="0" borderId="0" xfId="0" applyFont="1" applyAlignment="1">
      <alignment horizontal="left" wrapText="1"/>
    </xf>
    <xf numFmtId="0" fontId="16" fillId="0" borderId="0" xfId="0" applyFont="1" applyAlignment="1">
      <alignment horizontal="left" wrapText="1"/>
    </xf>
    <xf numFmtId="49" fontId="20" fillId="0" borderId="0" xfId="0" applyNumberFormat="1" applyFont="1" applyAlignment="1">
      <alignment horizontal="left" vertical="center" wrapText="1"/>
    </xf>
    <xf numFmtId="49" fontId="47" fillId="0" borderId="0" xfId="0" applyNumberFormat="1" applyFont="1" applyAlignment="1">
      <alignment horizontal="left" wrapText="1"/>
    </xf>
    <xf numFmtId="0" fontId="49" fillId="0" borderId="0" xfId="0" applyFont="1" applyAlignment="1">
      <alignment horizontal="left" wrapText="1"/>
    </xf>
    <xf numFmtId="0" fontId="1" fillId="0" borderId="0" xfId="0" applyFont="1" applyAlignment="1">
      <alignment horizontal="left" wrapText="1"/>
    </xf>
    <xf numFmtId="0" fontId="0" fillId="0" borderId="0" xfId="0" applyAlignment="1">
      <alignment horizontal="left"/>
    </xf>
    <xf numFmtId="0" fontId="45" fillId="0" borderId="0" xfId="0" applyFont="1" applyAlignment="1">
      <alignment horizontal="left" wrapText="1"/>
    </xf>
    <xf numFmtId="1" fontId="2" fillId="0" borderId="0" xfId="0" applyNumberFormat="1" applyFont="1" applyAlignment="1">
      <alignment horizontal="left" vertical="top" wrapText="1"/>
    </xf>
    <xf numFmtId="0" fontId="2" fillId="0" borderId="0" xfId="0" applyFont="1" applyAlignment="1">
      <alignment vertical="top" wrapText="1"/>
    </xf>
    <xf numFmtId="0" fontId="8" fillId="0" borderId="0" xfId="0" applyFont="1" applyAlignment="1">
      <alignment horizontal="left" vertical="top" wrapText="1"/>
    </xf>
    <xf numFmtId="0" fontId="0" fillId="0" borderId="0" xfId="0" applyAlignment="1">
      <alignment horizontal="left" vertical="top" wrapText="1"/>
    </xf>
  </cellXfs>
  <cellStyles count="10">
    <cellStyle name="Hyperlink" xfId="9" builtinId="8"/>
    <cellStyle name="Normal" xfId="0" builtinId="0"/>
    <cellStyle name="Normal 10 3" xfId="2" xr:uid="{BF20A424-AEFF-48A4-B085-66E68C317413}"/>
    <cellStyle name="Normal 2" xfId="8" xr:uid="{2352A40E-7CA4-9F49-BA2B-C1E1C547E1CA}"/>
    <cellStyle name="Normal_Org, other" xfId="1" xr:uid="{EFC8F9BE-6355-4B76-B0CA-60468EAF3E8D}"/>
    <cellStyle name="Normal_Sheet1" xfId="5" xr:uid="{41591D1F-CB32-49C9-90E9-501AD4AE66BB}"/>
    <cellStyle name="Normal_Sheet2" xfId="3" xr:uid="{0FF65917-7148-4903-9BEE-1640A0E8DEA8}"/>
    <cellStyle name="Normal_Sheet3" xfId="4" xr:uid="{F1C697A1-A5FA-4EDC-896C-A3FCC28DEFF1}"/>
    <cellStyle name="Normal_Sheet5" xfId="6" xr:uid="{60252CA2-155C-44F6-BDB7-D9E0BDBAB8B2}"/>
    <cellStyle name="Normal_Surrogates" xfId="7" xr:uid="{EFA3F1A5-2286-4C9D-B12B-C86D389B8606}"/>
  </cellStyles>
  <dxfs count="14">
    <dxf>
      <font>
        <b/>
        <i val="0"/>
        <strike val="0"/>
        <color rgb="FFFF0000"/>
      </font>
    </dxf>
    <dxf>
      <font>
        <b/>
        <i val="0"/>
        <strike val="0"/>
        <color theme="5"/>
      </font>
    </dxf>
    <dxf>
      <font>
        <b/>
        <i val="0"/>
        <strike val="0"/>
        <color rgb="FFFF0000"/>
      </font>
    </dxf>
    <dxf>
      <font>
        <b/>
        <i val="0"/>
        <strike val="0"/>
        <color theme="5"/>
      </font>
    </dxf>
    <dxf>
      <font>
        <b/>
        <i val="0"/>
        <strike val="0"/>
        <color rgb="FFFF0000"/>
      </font>
    </dxf>
    <dxf>
      <font>
        <b/>
        <i val="0"/>
        <strike val="0"/>
        <color theme="5"/>
      </font>
    </dxf>
    <dxf>
      <font>
        <b/>
        <i val="0"/>
        <strike val="0"/>
        <color rgb="FFFF0000"/>
      </font>
    </dxf>
    <dxf>
      <font>
        <b/>
        <i val="0"/>
        <strike val="0"/>
        <color theme="5"/>
      </font>
    </dxf>
    <dxf>
      <font>
        <b/>
        <i val="0"/>
        <strike val="0"/>
        <color rgb="FFFF0000"/>
      </font>
    </dxf>
    <dxf>
      <font>
        <b/>
        <i val="0"/>
        <strike val="0"/>
        <color theme="5"/>
      </font>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006600"/>
      <color rgb="FF008000"/>
      <color rgb="FF9933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heetMetadata" Target="metadata.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tiff"/></Relationships>
</file>

<file path=xl/drawings/_rels/drawing3.xml.rels><?xml version="1.0" encoding="UTF-8" standalone="yes"?>
<Relationships xmlns="http://schemas.openxmlformats.org/package/2006/relationships"><Relationship Id="rId1" Type="http://schemas.openxmlformats.org/officeDocument/2006/relationships/image" Target="../media/image3.tiff"/></Relationships>
</file>

<file path=xl/drawings/_rels/drawing4.xml.rels><?xml version="1.0" encoding="UTF-8" standalone="yes"?>
<Relationships xmlns="http://schemas.openxmlformats.org/package/2006/relationships"><Relationship Id="rId1" Type="http://schemas.openxmlformats.org/officeDocument/2006/relationships/image" Target="../media/image4.tiff"/></Relationships>
</file>

<file path=xl/drawings/_rels/drawing5.xml.rels><?xml version="1.0" encoding="UTF-8" standalone="yes"?>
<Relationships xmlns="http://schemas.openxmlformats.org/package/2006/relationships"><Relationship Id="rId1" Type="http://schemas.openxmlformats.org/officeDocument/2006/relationships/image" Target="../media/image5.tiff"/></Relationships>
</file>

<file path=xl/drawings/_rels/drawing6.xml.rels><?xml version="1.0" encoding="UTF-8" standalone="yes"?>
<Relationships xmlns="http://schemas.openxmlformats.org/package/2006/relationships"><Relationship Id="rId1" Type="http://schemas.openxmlformats.org/officeDocument/2006/relationships/image" Target="../media/image6.tiff"/></Relationships>
</file>

<file path=xl/drawings/_rels/drawing7.xml.rels><?xml version="1.0" encoding="UTF-8" standalone="yes"?>
<Relationships xmlns="http://schemas.openxmlformats.org/package/2006/relationships"><Relationship Id="rId1" Type="http://schemas.openxmlformats.org/officeDocument/2006/relationships/image" Target="../media/image7.tiff"/></Relationships>
</file>

<file path=xl/drawings/_rels/drawing8.xml.rels><?xml version="1.0" encoding="UTF-8" standalone="yes"?>
<Relationships xmlns="http://schemas.openxmlformats.org/package/2006/relationships"><Relationship Id="rId1" Type="http://schemas.openxmlformats.org/officeDocument/2006/relationships/image" Target="../media/image8.tif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334375</xdr:colOff>
      <xdr:row>35</xdr:row>
      <xdr:rowOff>59690</xdr:rowOff>
    </xdr:to>
    <xdr:pic>
      <xdr:nvPicPr>
        <xdr:cNvPr id="6" name="Picture 5">
          <a:extLst>
            <a:ext uri="{FF2B5EF4-FFF2-40B4-BE49-F238E27FC236}">
              <a16:creationId xmlns:a16="http://schemas.microsoft.com/office/drawing/2014/main" id="{3047A02B-53C5-6312-DB02-9B72C19984E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5312775" cy="687535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190500</xdr:colOff>
      <xdr:row>0</xdr:row>
      <xdr:rowOff>165100</xdr:rowOff>
    </xdr:from>
    <xdr:to>
      <xdr:col>5</xdr:col>
      <xdr:colOff>613833</xdr:colOff>
      <xdr:row>24</xdr:row>
      <xdr:rowOff>67733</xdr:rowOff>
    </xdr:to>
    <xdr:pic>
      <xdr:nvPicPr>
        <xdr:cNvPr id="3" name="Picture 2">
          <a:extLst>
            <a:ext uri="{FF2B5EF4-FFF2-40B4-BE49-F238E27FC236}">
              <a16:creationId xmlns:a16="http://schemas.microsoft.com/office/drawing/2014/main" id="{B36C23A3-0E42-FB13-B05C-7A91185CFD45}"/>
            </a:ext>
          </a:extLst>
        </xdr:cNvPr>
        <xdr:cNvPicPr>
          <a:picLocks noChangeAspect="1"/>
        </xdr:cNvPicPr>
      </xdr:nvPicPr>
      <xdr:blipFill>
        <a:blip xmlns:r="http://schemas.openxmlformats.org/officeDocument/2006/relationships" r:embed="rId1"/>
        <a:stretch>
          <a:fillRect/>
        </a:stretch>
      </xdr:blipFill>
      <xdr:spPr>
        <a:xfrm>
          <a:off x="190500" y="165100"/>
          <a:ext cx="4550833" cy="447463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33866</xdr:colOff>
      <xdr:row>0</xdr:row>
      <xdr:rowOff>16933</xdr:rowOff>
    </xdr:from>
    <xdr:to>
      <xdr:col>9</xdr:col>
      <xdr:colOff>338666</xdr:colOff>
      <xdr:row>40</xdr:row>
      <xdr:rowOff>0</xdr:rowOff>
    </xdr:to>
    <xdr:pic>
      <xdr:nvPicPr>
        <xdr:cNvPr id="2" name="Picture 1">
          <a:extLst>
            <a:ext uri="{FF2B5EF4-FFF2-40B4-BE49-F238E27FC236}">
              <a16:creationId xmlns:a16="http://schemas.microsoft.com/office/drawing/2014/main" id="{E7AF7906-2AFE-8EEF-07E2-B4607AFAC76E}"/>
            </a:ext>
          </a:extLst>
        </xdr:cNvPr>
        <xdr:cNvPicPr>
          <a:picLocks noChangeAspect="1"/>
        </xdr:cNvPicPr>
      </xdr:nvPicPr>
      <xdr:blipFill>
        <a:blip xmlns:r="http://schemas.openxmlformats.org/officeDocument/2006/relationships" r:embed="rId1"/>
        <a:stretch>
          <a:fillRect/>
        </a:stretch>
      </xdr:blipFill>
      <xdr:spPr>
        <a:xfrm>
          <a:off x="33866" y="16933"/>
          <a:ext cx="7772400" cy="77724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304800</xdr:colOff>
      <xdr:row>39</xdr:row>
      <xdr:rowOff>16933</xdr:rowOff>
    </xdr:to>
    <xdr:pic>
      <xdr:nvPicPr>
        <xdr:cNvPr id="3" name="Picture 2">
          <a:extLst>
            <a:ext uri="{FF2B5EF4-FFF2-40B4-BE49-F238E27FC236}">
              <a16:creationId xmlns:a16="http://schemas.microsoft.com/office/drawing/2014/main" id="{86D21A76-4E8C-FA14-60FB-462CC1FE9032}"/>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307" t="340" r="1307" b="11398"/>
        <a:stretch/>
      </xdr:blipFill>
      <xdr:spPr>
        <a:xfrm>
          <a:off x="0" y="0"/>
          <a:ext cx="7772400" cy="784013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8465</xdr:colOff>
      <xdr:row>0</xdr:row>
      <xdr:rowOff>0</xdr:rowOff>
    </xdr:from>
    <xdr:to>
      <xdr:col>8</xdr:col>
      <xdr:colOff>592665</xdr:colOff>
      <xdr:row>35</xdr:row>
      <xdr:rowOff>67733</xdr:rowOff>
    </xdr:to>
    <xdr:pic>
      <xdr:nvPicPr>
        <xdr:cNvPr id="2" name="Picture 1">
          <a:extLst>
            <a:ext uri="{FF2B5EF4-FFF2-40B4-BE49-F238E27FC236}">
              <a16:creationId xmlns:a16="http://schemas.microsoft.com/office/drawing/2014/main" id="{ACED6650-FCA2-1794-1EAE-8716E1AA8E5A}"/>
            </a:ext>
          </a:extLst>
        </xdr:cNvPr>
        <xdr:cNvPicPr>
          <a:picLocks noChangeAspect="1"/>
        </xdr:cNvPicPr>
      </xdr:nvPicPr>
      <xdr:blipFill rotWithShape="1">
        <a:blip xmlns:r="http://schemas.openxmlformats.org/officeDocument/2006/relationships" r:embed="rId1"/>
        <a:srcRect l="7080" b="11438"/>
        <a:stretch/>
      </xdr:blipFill>
      <xdr:spPr>
        <a:xfrm>
          <a:off x="8465" y="0"/>
          <a:ext cx="7222067" cy="6883400"/>
        </a:xfrm>
        <a:prstGeom prst="rect">
          <a:avLst/>
        </a:prstGeom>
      </xdr:spPr>
    </xdr:pic>
    <xdr:clientData/>
  </xdr:twoCellAnchor>
  <xdr:oneCellAnchor>
    <xdr:from>
      <xdr:col>0</xdr:col>
      <xdr:colOff>31869</xdr:colOff>
      <xdr:row>22</xdr:row>
      <xdr:rowOff>175552</xdr:rowOff>
    </xdr:from>
    <xdr:ext cx="342786" cy="757708"/>
    <xdr:sp macro="" textlink="">
      <xdr:nvSpPr>
        <xdr:cNvPr id="3" name="TextBox 2">
          <a:extLst>
            <a:ext uri="{FF2B5EF4-FFF2-40B4-BE49-F238E27FC236}">
              <a16:creationId xmlns:a16="http://schemas.microsoft.com/office/drawing/2014/main" id="{87FF35FC-634F-7043-8B69-0AB4F2D2C9F7}"/>
            </a:ext>
          </a:extLst>
        </xdr:cNvPr>
        <xdr:cNvSpPr txBox="1"/>
      </xdr:nvSpPr>
      <xdr:spPr>
        <a:xfrm rot="16200000">
          <a:off x="-175592" y="4667146"/>
          <a:ext cx="757708"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600" b="1"/>
            <a:t>TQ</a:t>
          </a:r>
          <a:r>
            <a:rPr lang="en-US" sz="1600" b="1" baseline="-25000"/>
            <a:t>Other</a:t>
          </a:r>
        </a:p>
      </xdr:txBody>
    </xdr:sp>
    <xdr:clientData/>
  </xdr:oneCellAnchor>
  <xdr:oneCellAnchor>
    <xdr:from>
      <xdr:col>0</xdr:col>
      <xdr:colOff>31869</xdr:colOff>
      <xdr:row>5</xdr:row>
      <xdr:rowOff>190906</xdr:rowOff>
    </xdr:from>
    <xdr:ext cx="342786" cy="710066"/>
    <xdr:sp macro="" textlink="">
      <xdr:nvSpPr>
        <xdr:cNvPr id="4" name="TextBox 3">
          <a:extLst>
            <a:ext uri="{FF2B5EF4-FFF2-40B4-BE49-F238E27FC236}">
              <a16:creationId xmlns:a16="http://schemas.microsoft.com/office/drawing/2014/main" id="{D5BBD1BF-23CD-EC42-A137-075B02923FFC}"/>
            </a:ext>
          </a:extLst>
        </xdr:cNvPr>
        <xdr:cNvSpPr txBox="1"/>
      </xdr:nvSpPr>
      <xdr:spPr>
        <a:xfrm rot="16200000">
          <a:off x="-151771" y="1348213"/>
          <a:ext cx="710066"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600" b="1"/>
            <a:t>TQ</a:t>
          </a:r>
          <a:r>
            <a:rPr lang="en-US" sz="1600" b="1" baseline="-25000"/>
            <a:t>PFAS</a:t>
          </a:r>
        </a:p>
      </xdr:txBody>
    </xdr:sp>
    <xdr:clientData/>
  </xdr:oneCellAnchor>
  <xdr:oneCellAnchor>
    <xdr:from>
      <xdr:col>8</xdr:col>
      <xdr:colOff>474134</xdr:colOff>
      <xdr:row>22</xdr:row>
      <xdr:rowOff>97101</xdr:rowOff>
    </xdr:from>
    <xdr:ext cx="406522" cy="914609"/>
    <xdr:sp macro="" textlink="">
      <xdr:nvSpPr>
        <xdr:cNvPr id="5" name="TextBox 4">
          <a:extLst>
            <a:ext uri="{FF2B5EF4-FFF2-40B4-BE49-F238E27FC236}">
              <a16:creationId xmlns:a16="http://schemas.microsoft.com/office/drawing/2014/main" id="{350C3E45-0ACF-6946-96BA-5CB2B9D0C4B0}"/>
            </a:ext>
          </a:extLst>
        </xdr:cNvPr>
        <xdr:cNvSpPr txBox="1"/>
      </xdr:nvSpPr>
      <xdr:spPr>
        <a:xfrm rot="16200000">
          <a:off x="6857957" y="4635278"/>
          <a:ext cx="914609" cy="40652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2000" b="1">
              <a:solidFill>
                <a:srgbClr val="FF0000"/>
              </a:solidFill>
              <a:latin typeface="Symbol" pitchFamily="2" charset="2"/>
            </a:rPr>
            <a:t>S</a:t>
          </a:r>
          <a:r>
            <a:rPr lang="en-US" sz="1600" b="1">
              <a:solidFill>
                <a:srgbClr val="FF0000"/>
              </a:solidFill>
            </a:rPr>
            <a:t>TQ</a:t>
          </a:r>
          <a:r>
            <a:rPr lang="en-US" sz="1600" b="1" baseline="-25000">
              <a:solidFill>
                <a:srgbClr val="FF0000"/>
              </a:solidFill>
            </a:rPr>
            <a:t>Other</a:t>
          </a:r>
        </a:p>
      </xdr:txBody>
    </xdr:sp>
    <xdr:clientData/>
  </xdr:oneCellAnchor>
  <xdr:oneCellAnchor>
    <xdr:from>
      <xdr:col>8</xdr:col>
      <xdr:colOff>474135</xdr:colOff>
      <xdr:row>5</xdr:row>
      <xdr:rowOff>112454</xdr:rowOff>
    </xdr:from>
    <xdr:ext cx="406522" cy="866969"/>
    <xdr:sp macro="" textlink="">
      <xdr:nvSpPr>
        <xdr:cNvPr id="6" name="TextBox 5">
          <a:extLst>
            <a:ext uri="{FF2B5EF4-FFF2-40B4-BE49-F238E27FC236}">
              <a16:creationId xmlns:a16="http://schemas.microsoft.com/office/drawing/2014/main" id="{F3D6E5A3-76E1-AE49-8A44-5E6EA85A8F4B}"/>
            </a:ext>
          </a:extLst>
        </xdr:cNvPr>
        <xdr:cNvSpPr txBox="1"/>
      </xdr:nvSpPr>
      <xdr:spPr>
        <a:xfrm rot="16200000">
          <a:off x="6881778" y="1316345"/>
          <a:ext cx="866969" cy="40652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2000" b="1">
              <a:solidFill>
                <a:srgbClr val="FF0000"/>
              </a:solidFill>
              <a:latin typeface="Symbol" pitchFamily="2" charset="2"/>
            </a:rPr>
            <a:t>S</a:t>
          </a:r>
          <a:r>
            <a:rPr lang="en-US" sz="1600" b="1">
              <a:solidFill>
                <a:srgbClr val="FF0000"/>
              </a:solidFill>
            </a:rPr>
            <a:t>TQ</a:t>
          </a:r>
          <a:r>
            <a:rPr lang="en-US" sz="1600" b="1" baseline="-25000">
              <a:solidFill>
                <a:srgbClr val="FF0000"/>
              </a:solidFill>
            </a:rPr>
            <a:t>PFAS</a:t>
          </a:r>
        </a:p>
      </xdr:txBody>
    </xdr:sp>
    <xdr:clientData/>
  </xdr:one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304800</xdr:colOff>
      <xdr:row>39</xdr:row>
      <xdr:rowOff>364067</xdr:rowOff>
    </xdr:to>
    <xdr:pic>
      <xdr:nvPicPr>
        <xdr:cNvPr id="3" name="Picture 2">
          <a:extLst>
            <a:ext uri="{FF2B5EF4-FFF2-40B4-BE49-F238E27FC236}">
              <a16:creationId xmlns:a16="http://schemas.microsoft.com/office/drawing/2014/main" id="{408AE68C-699F-827A-AAA4-E9D0DFE097F6}"/>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09" r="-109" b="7218"/>
        <a:stretch/>
      </xdr:blipFill>
      <xdr:spPr>
        <a:xfrm>
          <a:off x="0" y="0"/>
          <a:ext cx="7772400" cy="795866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213360</xdr:colOff>
      <xdr:row>43</xdr:row>
      <xdr:rowOff>0</xdr:rowOff>
    </xdr:to>
    <xdr:pic>
      <xdr:nvPicPr>
        <xdr:cNvPr id="2" name="Picture 1">
          <a:extLst>
            <a:ext uri="{FF2B5EF4-FFF2-40B4-BE49-F238E27FC236}">
              <a16:creationId xmlns:a16="http://schemas.microsoft.com/office/drawing/2014/main" id="{54967E1E-2649-CAE3-CA5F-2466E179B99B}"/>
            </a:ext>
          </a:extLst>
        </xdr:cNvPr>
        <xdr:cNvPicPr>
          <a:picLocks noChangeAspect="1"/>
        </xdr:cNvPicPr>
      </xdr:nvPicPr>
      <xdr:blipFill rotWithShape="1">
        <a:blip xmlns:r="http://schemas.openxmlformats.org/officeDocument/2006/relationships" r:embed="rId1"/>
        <a:srcRect l="7080" t="1" r="5210" b="7765"/>
        <a:stretch/>
      </xdr:blipFill>
      <xdr:spPr>
        <a:xfrm>
          <a:off x="0" y="0"/>
          <a:ext cx="6797040" cy="8300720"/>
        </a:xfrm>
        <a:prstGeom prst="rect">
          <a:avLst/>
        </a:prstGeom>
      </xdr:spPr>
    </xdr:pic>
    <xdr:clientData/>
  </xdr:twoCellAnchor>
  <xdr:oneCellAnchor>
    <xdr:from>
      <xdr:col>0</xdr:col>
      <xdr:colOff>37878</xdr:colOff>
      <xdr:row>16</xdr:row>
      <xdr:rowOff>185642</xdr:rowOff>
    </xdr:from>
    <xdr:ext cx="406522" cy="583878"/>
    <xdr:sp macro="" textlink="">
      <xdr:nvSpPr>
        <xdr:cNvPr id="3" name="TextBox 2">
          <a:extLst>
            <a:ext uri="{FF2B5EF4-FFF2-40B4-BE49-F238E27FC236}">
              <a16:creationId xmlns:a16="http://schemas.microsoft.com/office/drawing/2014/main" id="{1E7EBBE2-EA65-6F1B-18FA-C0E15EAFE10F}"/>
            </a:ext>
          </a:extLst>
        </xdr:cNvPr>
        <xdr:cNvSpPr txBox="1"/>
      </xdr:nvSpPr>
      <xdr:spPr>
        <a:xfrm rot="16200000">
          <a:off x="-50800" y="3362960"/>
          <a:ext cx="583878" cy="40652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2000" b="1">
              <a:latin typeface="Symbol" pitchFamily="2" charset="2"/>
            </a:rPr>
            <a:t>S</a:t>
          </a:r>
          <a:r>
            <a:rPr lang="en-US" sz="1600" b="1"/>
            <a:t>TQ</a:t>
          </a:r>
        </a:p>
      </xdr:txBody>
    </xdr:sp>
    <xdr:clientData/>
  </xdr:oneCellAnchor>
  <xdr:oneCellAnchor>
    <xdr:from>
      <xdr:col>7</xdr:col>
      <xdr:colOff>556038</xdr:colOff>
      <xdr:row>16</xdr:row>
      <xdr:rowOff>177454</xdr:rowOff>
    </xdr:from>
    <xdr:ext cx="406522" cy="681533"/>
    <xdr:sp macro="" textlink="">
      <xdr:nvSpPr>
        <xdr:cNvPr id="4" name="TextBox 3">
          <a:extLst>
            <a:ext uri="{FF2B5EF4-FFF2-40B4-BE49-F238E27FC236}">
              <a16:creationId xmlns:a16="http://schemas.microsoft.com/office/drawing/2014/main" id="{5EC7B5F3-7FCF-6440-BA2F-712F6629E9AE}"/>
            </a:ext>
          </a:extLst>
        </xdr:cNvPr>
        <xdr:cNvSpPr txBox="1"/>
      </xdr:nvSpPr>
      <xdr:spPr>
        <a:xfrm rot="5400000">
          <a:off x="6179252" y="3403600"/>
          <a:ext cx="681533" cy="40652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2000" b="1">
              <a:latin typeface="Symbol" pitchFamily="2" charset="2"/>
            </a:rPr>
            <a:t>S</a:t>
          </a:r>
          <a:r>
            <a:rPr lang="en-US" sz="1600" b="1">
              <a:latin typeface="+mn-lt"/>
              <a:cs typeface="Arial" panose="020B0604020202020204" pitchFamily="34" charset="0"/>
            </a:rPr>
            <a:t>EAR</a:t>
          </a:r>
        </a:p>
      </xdr:txBody>
    </xdr:sp>
    <xdr:clientData/>
  </xdr:oneCellAnchor>
</xdr:wsDr>
</file>

<file path=xl/drawings/drawing8.xml><?xml version="1.0" encoding="utf-8"?>
<xdr:wsDr xmlns:xdr="http://schemas.openxmlformats.org/drawingml/2006/spreadsheetDrawing" xmlns:a="http://schemas.openxmlformats.org/drawingml/2006/main">
  <xdr:twoCellAnchor editAs="oneCell">
    <xdr:from>
      <xdr:col>0</xdr:col>
      <xdr:colOff>16933</xdr:colOff>
      <xdr:row>0</xdr:row>
      <xdr:rowOff>1</xdr:rowOff>
    </xdr:from>
    <xdr:to>
      <xdr:col>8</xdr:col>
      <xdr:colOff>681566</xdr:colOff>
      <xdr:row>39</xdr:row>
      <xdr:rowOff>0</xdr:rowOff>
    </xdr:to>
    <xdr:pic>
      <xdr:nvPicPr>
        <xdr:cNvPr id="3" name="Picture 2">
          <a:extLst>
            <a:ext uri="{FF2B5EF4-FFF2-40B4-BE49-F238E27FC236}">
              <a16:creationId xmlns:a16="http://schemas.microsoft.com/office/drawing/2014/main" id="{4262FBAD-A1C1-E46B-7CA0-75F684B8E470}"/>
            </a:ext>
          </a:extLst>
        </xdr:cNvPr>
        <xdr:cNvPicPr>
          <a:picLocks noChangeAspect="1"/>
        </xdr:cNvPicPr>
      </xdr:nvPicPr>
      <xdr:blipFill rotWithShape="1">
        <a:blip xmlns:r="http://schemas.openxmlformats.org/officeDocument/2006/relationships" r:embed="rId1"/>
        <a:srcRect l="6504" b="4370"/>
        <a:stretch/>
      </xdr:blipFill>
      <xdr:spPr>
        <a:xfrm>
          <a:off x="16933" y="1"/>
          <a:ext cx="7302500" cy="7594599"/>
        </a:xfrm>
        <a:prstGeom prst="rect">
          <a:avLst/>
        </a:prstGeom>
      </xdr:spPr>
    </xdr:pic>
    <xdr:clientData/>
  </xdr:twoCellAnchor>
  <xdr:twoCellAnchor>
    <xdr:from>
      <xdr:col>1</xdr:col>
      <xdr:colOff>138409</xdr:colOff>
      <xdr:row>37</xdr:row>
      <xdr:rowOff>66390</xdr:rowOff>
    </xdr:from>
    <xdr:to>
      <xdr:col>1</xdr:col>
      <xdr:colOff>375476</xdr:colOff>
      <xdr:row>39</xdr:row>
      <xdr:rowOff>119130</xdr:rowOff>
    </xdr:to>
    <xdr:sp macro="" textlink="">
      <xdr:nvSpPr>
        <xdr:cNvPr id="2" name="Rectangle 1">
          <a:extLst>
            <a:ext uri="{FF2B5EF4-FFF2-40B4-BE49-F238E27FC236}">
              <a16:creationId xmlns:a16="http://schemas.microsoft.com/office/drawing/2014/main" id="{48D2948C-60A0-C267-04B9-9F1153561D98}"/>
            </a:ext>
          </a:extLst>
        </xdr:cNvPr>
        <xdr:cNvSpPr/>
      </xdr:nvSpPr>
      <xdr:spPr>
        <a:xfrm rot="18682669" flipV="1">
          <a:off x="865572" y="7374093"/>
          <a:ext cx="442207" cy="237067"/>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3</xdr:col>
      <xdr:colOff>544808</xdr:colOff>
      <xdr:row>37</xdr:row>
      <xdr:rowOff>66390</xdr:rowOff>
    </xdr:from>
    <xdr:to>
      <xdr:col>3</xdr:col>
      <xdr:colOff>781875</xdr:colOff>
      <xdr:row>39</xdr:row>
      <xdr:rowOff>119130</xdr:rowOff>
    </xdr:to>
    <xdr:sp macro="" textlink="">
      <xdr:nvSpPr>
        <xdr:cNvPr id="4" name="Rectangle 3">
          <a:extLst>
            <a:ext uri="{FF2B5EF4-FFF2-40B4-BE49-F238E27FC236}">
              <a16:creationId xmlns:a16="http://schemas.microsoft.com/office/drawing/2014/main" id="{AF3BF3B2-B1D1-2B45-9314-56210577CD86}"/>
            </a:ext>
          </a:extLst>
        </xdr:cNvPr>
        <xdr:cNvSpPr/>
      </xdr:nvSpPr>
      <xdr:spPr>
        <a:xfrm rot="18682669" flipV="1">
          <a:off x="2931438" y="7374093"/>
          <a:ext cx="442207" cy="237067"/>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324676</xdr:colOff>
      <xdr:row>37</xdr:row>
      <xdr:rowOff>83322</xdr:rowOff>
    </xdr:from>
    <xdr:to>
      <xdr:col>2</xdr:col>
      <xdr:colOff>561743</xdr:colOff>
      <xdr:row>39</xdr:row>
      <xdr:rowOff>136062</xdr:rowOff>
    </xdr:to>
    <xdr:sp macro="" textlink="">
      <xdr:nvSpPr>
        <xdr:cNvPr id="5" name="Rectangle 4">
          <a:extLst>
            <a:ext uri="{FF2B5EF4-FFF2-40B4-BE49-F238E27FC236}">
              <a16:creationId xmlns:a16="http://schemas.microsoft.com/office/drawing/2014/main" id="{EF3C3A02-BA56-AC4F-A704-2C602CFA29F1}"/>
            </a:ext>
          </a:extLst>
        </xdr:cNvPr>
        <xdr:cNvSpPr/>
      </xdr:nvSpPr>
      <xdr:spPr>
        <a:xfrm rot="18682669" flipV="1">
          <a:off x="1881573" y="7391025"/>
          <a:ext cx="442207" cy="237067"/>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364067</xdr:colOff>
      <xdr:row>37</xdr:row>
      <xdr:rowOff>84667</xdr:rowOff>
    </xdr:from>
    <xdr:to>
      <xdr:col>7</xdr:col>
      <xdr:colOff>601134</xdr:colOff>
      <xdr:row>39</xdr:row>
      <xdr:rowOff>137407</xdr:rowOff>
    </xdr:to>
    <xdr:sp macro="" textlink="">
      <xdr:nvSpPr>
        <xdr:cNvPr id="6" name="Rectangle 5">
          <a:extLst>
            <a:ext uri="{FF2B5EF4-FFF2-40B4-BE49-F238E27FC236}">
              <a16:creationId xmlns:a16="http://schemas.microsoft.com/office/drawing/2014/main" id="{A517DA20-4140-3C41-8D51-EE131D1442F1}"/>
            </a:ext>
          </a:extLst>
        </xdr:cNvPr>
        <xdr:cNvSpPr/>
      </xdr:nvSpPr>
      <xdr:spPr>
        <a:xfrm rot="18682669" flipV="1">
          <a:off x="6069630" y="7392370"/>
          <a:ext cx="442207" cy="237067"/>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177800</xdr:colOff>
      <xdr:row>37</xdr:row>
      <xdr:rowOff>101599</xdr:rowOff>
    </xdr:from>
    <xdr:to>
      <xdr:col>6</xdr:col>
      <xdr:colOff>414867</xdr:colOff>
      <xdr:row>39</xdr:row>
      <xdr:rowOff>154339</xdr:rowOff>
    </xdr:to>
    <xdr:sp macro="" textlink="">
      <xdr:nvSpPr>
        <xdr:cNvPr id="7" name="Rectangle 6">
          <a:extLst>
            <a:ext uri="{FF2B5EF4-FFF2-40B4-BE49-F238E27FC236}">
              <a16:creationId xmlns:a16="http://schemas.microsoft.com/office/drawing/2014/main" id="{F9CEB2D3-7F40-6848-90F8-AFB5223FC25D}"/>
            </a:ext>
          </a:extLst>
        </xdr:cNvPr>
        <xdr:cNvSpPr/>
      </xdr:nvSpPr>
      <xdr:spPr>
        <a:xfrm rot="18682669" flipV="1">
          <a:off x="5053630" y="7409302"/>
          <a:ext cx="442207" cy="237067"/>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4</xdr:col>
      <xdr:colOff>753534</xdr:colOff>
      <xdr:row>37</xdr:row>
      <xdr:rowOff>93132</xdr:rowOff>
    </xdr:from>
    <xdr:to>
      <xdr:col>5</xdr:col>
      <xdr:colOff>160867</xdr:colOff>
      <xdr:row>39</xdr:row>
      <xdr:rowOff>145872</xdr:rowOff>
    </xdr:to>
    <xdr:sp macro="" textlink="">
      <xdr:nvSpPr>
        <xdr:cNvPr id="8" name="Rectangle 7">
          <a:extLst>
            <a:ext uri="{FF2B5EF4-FFF2-40B4-BE49-F238E27FC236}">
              <a16:creationId xmlns:a16="http://schemas.microsoft.com/office/drawing/2014/main" id="{1F45E538-6FC4-0746-8061-742F739A343F}"/>
            </a:ext>
          </a:extLst>
        </xdr:cNvPr>
        <xdr:cNvSpPr/>
      </xdr:nvSpPr>
      <xdr:spPr>
        <a:xfrm rot="18682669" flipV="1">
          <a:off x="3969897" y="7400835"/>
          <a:ext cx="442207" cy="237067"/>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oneCellAnchor>
    <xdr:from>
      <xdr:col>0</xdr:col>
      <xdr:colOff>0</xdr:colOff>
      <xdr:row>15</xdr:row>
      <xdr:rowOff>118535</xdr:rowOff>
    </xdr:from>
    <xdr:ext cx="406522" cy="583878"/>
    <xdr:sp macro="" textlink="">
      <xdr:nvSpPr>
        <xdr:cNvPr id="9" name="TextBox 8">
          <a:extLst>
            <a:ext uri="{FF2B5EF4-FFF2-40B4-BE49-F238E27FC236}">
              <a16:creationId xmlns:a16="http://schemas.microsoft.com/office/drawing/2014/main" id="{1C3264D1-2D60-2A4E-8EAC-46ADA67ABD7E}"/>
            </a:ext>
          </a:extLst>
        </xdr:cNvPr>
        <xdr:cNvSpPr txBox="1"/>
      </xdr:nvSpPr>
      <xdr:spPr>
        <a:xfrm rot="16200000">
          <a:off x="-88678" y="3128213"/>
          <a:ext cx="583878" cy="40652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2000" b="1">
              <a:latin typeface="Symbol" pitchFamily="2" charset="2"/>
            </a:rPr>
            <a:t>S</a:t>
          </a:r>
          <a:r>
            <a:rPr lang="en-US" sz="1600" b="1"/>
            <a:t>TQ</a:t>
          </a:r>
        </a:p>
      </xdr:txBody>
    </xdr:sp>
    <xdr:clientData/>
  </xdr:one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https://apps.dnr.wi.gov/wellconstructionpub/" TargetMode="External"/></Relationships>
</file>

<file path=xl/worksheets/_rels/sheet11.xml.rels><?xml version="1.0" encoding="UTF-8" standalone="yes"?>
<Relationships xmlns="http://schemas.openxmlformats.org/package/2006/relationships"><Relationship Id="rId8" Type="http://schemas.openxmlformats.org/officeDocument/2006/relationships/hyperlink" Target="https://doi.org/10.5066/P9MJ0HYM" TargetMode="External"/><Relationship Id="rId13" Type="http://schemas.openxmlformats.org/officeDocument/2006/relationships/hyperlink" Target="https://doi.org/10.2105/smww.2882.188" TargetMode="External"/><Relationship Id="rId18" Type="http://schemas.openxmlformats.org/officeDocument/2006/relationships/hyperlink" Target="https://pubs.usgs.gov/of/1993/0125/report.pdf" TargetMode="External"/><Relationship Id="rId3" Type="http://schemas.openxmlformats.org/officeDocument/2006/relationships/hyperlink" Target="https://doi.org/10.3133/sir20075021" TargetMode="External"/><Relationship Id="rId7" Type="http://schemas.openxmlformats.org/officeDocument/2006/relationships/hyperlink" Target="https://www.perkinelmer.com/lab-solutions/resources/docs/PinAAcleTraceMetalsinWaterbyGFAAAppNote.pdf" TargetMode="External"/><Relationship Id="rId12" Type="http://schemas.openxmlformats.org/officeDocument/2006/relationships/hyperlink" Target="https://www.standardmethods.org/doi/abs/10.2105/smww.2882.194" TargetMode="External"/><Relationship Id="rId17" Type="http://schemas.openxmlformats.org/officeDocument/2006/relationships/hyperlink" Target="http://doi.org/10.3133/tm5B10" TargetMode="External"/><Relationship Id="rId2" Type="http://schemas.openxmlformats.org/officeDocument/2006/relationships/hyperlink" Target="https://doi.org/10.3133/twri05A1" TargetMode="External"/><Relationship Id="rId16" Type="http://schemas.openxmlformats.org/officeDocument/2006/relationships/hyperlink" Target="http://doi.org/10.3133/tm5B10" TargetMode="External"/><Relationship Id="rId20" Type="http://schemas.openxmlformats.org/officeDocument/2006/relationships/printerSettings" Target="../printerSettings/printerSettings2.bin"/><Relationship Id="rId1" Type="http://schemas.openxmlformats.org/officeDocument/2006/relationships/hyperlink" Target="https://doi.org/10.3133/tm5B11" TargetMode="External"/><Relationship Id="rId6" Type="http://schemas.openxmlformats.org/officeDocument/2006/relationships/hyperlink" Target="https://doi.org/10.1016/S0039-9140(03)00282-0" TargetMode="External"/><Relationship Id="rId11" Type="http://schemas.openxmlformats.org/officeDocument/2006/relationships/hyperlink" Target="https://doi.org/10.3133/tm9A6.8" TargetMode="External"/><Relationship Id="rId5" Type="http://schemas.openxmlformats.org/officeDocument/2006/relationships/hyperlink" Target="https://www.epa.gov/sites/default/files/2015-06/documents/epa-300.1.pdf" TargetMode="External"/><Relationship Id="rId15" Type="http://schemas.openxmlformats.org/officeDocument/2006/relationships/hyperlink" Target="https://doi.org/10.1016/j.scitotenv.2013.08.008" TargetMode="External"/><Relationship Id="rId10" Type="http://schemas.openxmlformats.org/officeDocument/2006/relationships/hyperlink" Target="https://www.epa.gov/sites/production/files/2015-12/documents/6010d.pdf" TargetMode="External"/><Relationship Id="rId19" Type="http://schemas.openxmlformats.org/officeDocument/2006/relationships/hyperlink" Target="https://doi.org/10.3133/tm5B12" TargetMode="External"/><Relationship Id="rId4" Type="http://schemas.openxmlformats.org/officeDocument/2006/relationships/hyperlink" Target="https://doi.org/10.3133/wri034117" TargetMode="External"/><Relationship Id="rId9" Type="http://schemas.openxmlformats.org/officeDocument/2006/relationships/hyperlink" Target="https://doi.org/10.1016/j.hal.2016.04.001" TargetMode="External"/><Relationship Id="rId14" Type="http://schemas.openxmlformats.org/officeDocument/2006/relationships/hyperlink" Target="https://www.standardmethods.org/doi/abs/10.2105/smww.2882.194" TargetMode="External"/></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17.xml.rels><?xml version="1.0" encoding="UTF-8" standalone="yes"?>
<Relationships xmlns="http://schemas.openxmlformats.org/package/2006/relationships"><Relationship Id="rId13" Type="http://schemas.openxmlformats.org/officeDocument/2006/relationships/hyperlink" Target="https://www.health.state.mn.us/communities/environment/risk/guidance/gw/table.html" TargetMode="External"/><Relationship Id="rId18" Type="http://schemas.openxmlformats.org/officeDocument/2006/relationships/hyperlink" Target="https://www.epa.gov/ground-water-and-drinking-water/national-primary-drinking-water-regulations" TargetMode="External"/><Relationship Id="rId26" Type="http://schemas.openxmlformats.org/officeDocument/2006/relationships/hyperlink" Target="https://apps.who.int/iris/bitstream/handle/10665/254637/9789241549950-eng.pdf;jsessionid=4A5CF097C24BF0987FE379E9B140CFCA?sequence=1" TargetMode="External"/><Relationship Id="rId39" Type="http://schemas.openxmlformats.org/officeDocument/2006/relationships/hyperlink" Target="https://dnr.wisconsin.gov/sites/default/files/topic/DrinkingWater/HALtable.pdf" TargetMode="External"/><Relationship Id="rId21" Type="http://schemas.openxmlformats.org/officeDocument/2006/relationships/hyperlink" Target="https://www.epa.gov/ground-water-and-drinking-water/national-primary-drinking-water-regulations" TargetMode="External"/><Relationship Id="rId34" Type="http://schemas.openxmlformats.org/officeDocument/2006/relationships/hyperlink" Target="https://www.epa.gov/ground-water-and-drinking-water/national-primary-drinking-water-regulations" TargetMode="External"/><Relationship Id="rId42" Type="http://schemas.openxmlformats.org/officeDocument/2006/relationships/hyperlink" Target="https://www.health.state.mn.us/communities/environment/risk/guidance/gw/table.html" TargetMode="External"/><Relationship Id="rId7" Type="http://schemas.openxmlformats.org/officeDocument/2006/relationships/hyperlink" Target="https://www.health.state.mn.us/communities/environment/risk/guidance/gw/table.html" TargetMode="External"/><Relationship Id="rId2" Type="http://schemas.openxmlformats.org/officeDocument/2006/relationships/hyperlink" Target="https://www.health.state.mn.us/communities/environment/risk/guidance/gw/table.html" TargetMode="External"/><Relationship Id="rId16" Type="http://schemas.openxmlformats.org/officeDocument/2006/relationships/hyperlink" Target="https://www.health.state.mn.us/communities/environment/risk/guidance/gw/table.html" TargetMode="External"/><Relationship Id="rId20" Type="http://schemas.openxmlformats.org/officeDocument/2006/relationships/hyperlink" Target="https://www.epa.gov/ground-water-and-drinking-water/national-primary-drinking-water-regulations" TargetMode="External"/><Relationship Id="rId29" Type="http://schemas.openxmlformats.org/officeDocument/2006/relationships/hyperlink" Target="https://apps.who.int/iris/bitstream/handle/10665/254637/9789241549950-eng.pdf;jsessionid=4A5CF097C24BF0987FE379E9B140CFCA?sequence=1" TargetMode="External"/><Relationship Id="rId41" Type="http://schemas.openxmlformats.org/officeDocument/2006/relationships/hyperlink" Target="https://apps.who.int/iris/bitstream/handle/10665/254637/9789241549950-eng.pdf;jsessionid=4A5CF097C24BF0987FE379E9B140CFCA?sequence=1" TargetMode="External"/><Relationship Id="rId1" Type="http://schemas.openxmlformats.org/officeDocument/2006/relationships/hyperlink" Target="https://www.health.state.mn.us/communities/environment/risk/guidance/gw/table.html" TargetMode="External"/><Relationship Id="rId6" Type="http://schemas.openxmlformats.org/officeDocument/2006/relationships/hyperlink" Target="https://www.health.state.mn.us/communities/environment/risk/guidance/gw/table.html" TargetMode="External"/><Relationship Id="rId11" Type="http://schemas.openxmlformats.org/officeDocument/2006/relationships/hyperlink" Target="https://www.health.state.mn.us/communities/environment/risk/guidance/gw/table.html" TargetMode="External"/><Relationship Id="rId24" Type="http://schemas.openxmlformats.org/officeDocument/2006/relationships/hyperlink" Target="https://www.epa.gov/ground-water-and-drinking-water/national-primary-drinking-water-regulations" TargetMode="External"/><Relationship Id="rId32" Type="http://schemas.openxmlformats.org/officeDocument/2006/relationships/hyperlink" Target="https://dnr.wisconsin.gov/sites/default/files/topic/DrinkingWater/HALtable.pdf" TargetMode="External"/><Relationship Id="rId37" Type="http://schemas.openxmlformats.org/officeDocument/2006/relationships/hyperlink" Target="https://dnr.wisconsin.gov/sites/default/files/topic/DrinkingWater/HALtable.pdf" TargetMode="External"/><Relationship Id="rId40" Type="http://schemas.openxmlformats.org/officeDocument/2006/relationships/hyperlink" Target="https://dnr.wisconsin.gov/sites/default/files/topic/DrinkingWater/HALtable.pdf" TargetMode="External"/><Relationship Id="rId5" Type="http://schemas.openxmlformats.org/officeDocument/2006/relationships/hyperlink" Target="https://www.health.state.mn.us/communities/environment/risk/guidance/gw/table.html" TargetMode="External"/><Relationship Id="rId15" Type="http://schemas.openxmlformats.org/officeDocument/2006/relationships/hyperlink" Target="https://www.health.state.mn.us/communities/environment/risk/guidance/gw/table.html" TargetMode="External"/><Relationship Id="rId23" Type="http://schemas.openxmlformats.org/officeDocument/2006/relationships/hyperlink" Target="https://www.epa.gov/ground-water-and-drinking-water/national-primary-drinking-water-regulations" TargetMode="External"/><Relationship Id="rId28" Type="http://schemas.openxmlformats.org/officeDocument/2006/relationships/hyperlink" Target="https://apps.who.int/iris/bitstream/handle/10665/254637/9789241549950-eng.pdf;jsessionid=4A5CF097C24BF0987FE379E9B140CFCA?sequence=1" TargetMode="External"/><Relationship Id="rId36" Type="http://schemas.openxmlformats.org/officeDocument/2006/relationships/hyperlink" Target="https://dnr.wisconsin.gov/sites/default/files/topic/DrinkingWater/HALtable.pdf" TargetMode="External"/><Relationship Id="rId10" Type="http://schemas.openxmlformats.org/officeDocument/2006/relationships/hyperlink" Target="https://www.health.state.mn.us/communities/environment/risk/guidance/gw/table.html" TargetMode="External"/><Relationship Id="rId19" Type="http://schemas.openxmlformats.org/officeDocument/2006/relationships/hyperlink" Target="https://www.epa.gov/ground-water-and-drinking-water/national-primary-drinking-water-regulations" TargetMode="External"/><Relationship Id="rId31" Type="http://schemas.openxmlformats.org/officeDocument/2006/relationships/hyperlink" Target="https://apps.who.int/iris/bitstream/handle/10665/254637/9789241549950-eng.pdf;jsessionid=4A5CF097C24BF0987FE379E9B140CFCA?sequence=1" TargetMode="External"/><Relationship Id="rId4" Type="http://schemas.openxmlformats.org/officeDocument/2006/relationships/hyperlink" Target="https://www.health.state.mn.us/communities/environment/risk/guidance/gw/table.html" TargetMode="External"/><Relationship Id="rId9" Type="http://schemas.openxmlformats.org/officeDocument/2006/relationships/hyperlink" Target="https://www.health.state.mn.us/communities/environment/risk/guidance/gw/table.html" TargetMode="External"/><Relationship Id="rId14" Type="http://schemas.openxmlformats.org/officeDocument/2006/relationships/hyperlink" Target="https://www.health.state.mn.us/communities/environment/risk/guidance/gw/table.html" TargetMode="External"/><Relationship Id="rId22" Type="http://schemas.openxmlformats.org/officeDocument/2006/relationships/hyperlink" Target="https://www.epa.gov/ground-water-and-drinking-water/national-primary-drinking-water-regulations" TargetMode="External"/><Relationship Id="rId27" Type="http://schemas.openxmlformats.org/officeDocument/2006/relationships/hyperlink" Target="https://apps.who.int/iris/bitstream/handle/10665/254637/9789241549950-eng.pdf;jsessionid=4A5CF097C24BF0987FE379E9B140CFCA?sequence=1" TargetMode="External"/><Relationship Id="rId30" Type="http://schemas.openxmlformats.org/officeDocument/2006/relationships/hyperlink" Target="https://apps.who.int/iris/bitstream/handle/10665/254637/9789241549950-eng.pdf;jsessionid=4A5CF097C24BF0987FE379E9B140CFCA?sequence=1" TargetMode="External"/><Relationship Id="rId35" Type="http://schemas.openxmlformats.org/officeDocument/2006/relationships/hyperlink" Target="https://dnr.wisconsin.gov/sites/default/files/topic/DrinkingWater/HALtable.pdf" TargetMode="External"/><Relationship Id="rId8" Type="http://schemas.openxmlformats.org/officeDocument/2006/relationships/hyperlink" Target="https://www.health.state.mn.us/communities/environment/risk/guidance/gw/table.html" TargetMode="External"/><Relationship Id="rId3" Type="http://schemas.openxmlformats.org/officeDocument/2006/relationships/hyperlink" Target="https://www.health.state.mn.us/communities/environment/risk/guidance/gw/table.html" TargetMode="External"/><Relationship Id="rId12" Type="http://schemas.openxmlformats.org/officeDocument/2006/relationships/hyperlink" Target="https://www.health.state.mn.us/communities/environment/risk/guidance/gw/table.html" TargetMode="External"/><Relationship Id="rId17" Type="http://schemas.openxmlformats.org/officeDocument/2006/relationships/hyperlink" Target="https://www.health.state.mn.us/communities/environment/risk/guidance/gw/table.html" TargetMode="External"/><Relationship Id="rId25" Type="http://schemas.openxmlformats.org/officeDocument/2006/relationships/hyperlink" Target="https://www.epa.gov/ground-water-and-drinking-water/national-primary-drinking-water-regulations" TargetMode="External"/><Relationship Id="rId33" Type="http://schemas.openxmlformats.org/officeDocument/2006/relationships/hyperlink" Target="https://www.epa.gov/ground-water-and-drinking-water/national-primary-drinking-water-regulations" TargetMode="External"/><Relationship Id="rId38" Type="http://schemas.openxmlformats.org/officeDocument/2006/relationships/hyperlink" Target="https://dnr.wisconsin.gov/sites/default/files/topic/DrinkingWater/HALtable.pdf"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ADA13A-6E61-4499-8DEB-02F6D3693172}">
  <dimension ref="A1:A9"/>
  <sheetViews>
    <sheetView showGridLines="0" tabSelected="1" zoomScale="200" zoomScaleNormal="200" workbookViewId="0">
      <selection activeCell="A15" sqref="A15"/>
    </sheetView>
  </sheetViews>
  <sheetFormatPr baseColWidth="10" defaultColWidth="10.83203125" defaultRowHeight="15"/>
  <cols>
    <col min="1" max="1" width="102.6640625" customWidth="1"/>
  </cols>
  <sheetData>
    <row r="1" spans="1:1" ht="58">
      <c r="A1" s="278" t="s">
        <v>1723</v>
      </c>
    </row>
    <row r="2" spans="1:1" ht="57">
      <c r="A2" s="279" t="s">
        <v>1863</v>
      </c>
    </row>
    <row r="3" spans="1:1" ht="95">
      <c r="A3" s="280" t="s">
        <v>1864</v>
      </c>
    </row>
    <row r="4" spans="1:1" ht="16">
      <c r="A4" s="281"/>
    </row>
    <row r="5" spans="1:1">
      <c r="A5" s="282" t="s">
        <v>1724</v>
      </c>
    </row>
    <row r="6" spans="1:1">
      <c r="A6" s="4"/>
    </row>
    <row r="7" spans="1:1" ht="18">
      <c r="A7" s="283" t="s">
        <v>1944</v>
      </c>
    </row>
    <row r="9" spans="1:1" ht="68">
      <c r="A9" s="519" t="s">
        <v>1948</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06C885-C9EA-9748-816E-0EA9453794EE}">
  <dimension ref="A38:H38"/>
  <sheetViews>
    <sheetView showGridLines="0" topLeftCell="A6" zoomScale="150" zoomScaleNormal="150" workbookViewId="0">
      <selection activeCell="A38" sqref="A38:H38"/>
    </sheetView>
  </sheetViews>
  <sheetFormatPr baseColWidth="10" defaultRowHeight="15"/>
  <sheetData>
    <row r="38" spans="1:8" ht="104" customHeight="1">
      <c r="A38" s="520" t="s">
        <v>1949</v>
      </c>
      <c r="B38" s="520"/>
      <c r="C38" s="520"/>
      <c r="D38" s="520"/>
      <c r="E38" s="520"/>
      <c r="F38" s="520"/>
      <c r="G38" s="520"/>
      <c r="H38" s="520"/>
    </row>
  </sheetData>
  <mergeCells count="1">
    <mergeCell ref="A38:H38"/>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681A26-D73E-3540-AD16-61F9A42A9A50}">
  <dimension ref="A27:J27"/>
  <sheetViews>
    <sheetView showGridLines="0" topLeftCell="A6" zoomScale="200" zoomScaleNormal="200" workbookViewId="0"/>
  </sheetViews>
  <sheetFormatPr baseColWidth="10" defaultColWidth="10.83203125" defaultRowHeight="15"/>
  <sheetData>
    <row r="27" spans="1:10" ht="135" customHeight="1">
      <c r="A27" s="520" t="s">
        <v>1866</v>
      </c>
      <c r="B27" s="520"/>
      <c r="C27" s="520"/>
      <c r="D27" s="520"/>
      <c r="E27" s="520"/>
      <c r="F27" s="520"/>
      <c r="G27" s="13"/>
      <c r="H27" s="13"/>
      <c r="I27" s="13"/>
      <c r="J27" s="13"/>
    </row>
  </sheetData>
  <mergeCells count="1">
    <mergeCell ref="A27:F27"/>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0F454E-1FB3-814E-80F6-C19679FE162E}">
  <dimension ref="A8:K42"/>
  <sheetViews>
    <sheetView showGridLines="0" topLeftCell="A5" zoomScale="150" zoomScaleNormal="150" workbookViewId="0">
      <selection activeCell="A42" sqref="A42:J42"/>
    </sheetView>
  </sheetViews>
  <sheetFormatPr baseColWidth="10" defaultColWidth="10.83203125" defaultRowHeight="15"/>
  <sheetData>
    <row r="8" spans="11:11">
      <c r="K8" s="179"/>
    </row>
    <row r="42" spans="1:10" ht="109" customHeight="1">
      <c r="A42" s="520" t="s">
        <v>1865</v>
      </c>
      <c r="B42" s="520"/>
      <c r="C42" s="520"/>
      <c r="D42" s="520"/>
      <c r="E42" s="520"/>
      <c r="F42" s="520"/>
      <c r="G42" s="520"/>
      <c r="H42" s="520"/>
      <c r="I42" s="520"/>
      <c r="J42" s="520"/>
    </row>
  </sheetData>
  <mergeCells count="1">
    <mergeCell ref="A42:J42"/>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0C89F7-1DAE-1347-9175-59E05A12F442}">
  <dimension ref="A39:I42"/>
  <sheetViews>
    <sheetView showGridLines="0" zoomScale="150" zoomScaleNormal="150" workbookViewId="0">
      <selection activeCell="O35" sqref="O35"/>
    </sheetView>
  </sheetViews>
  <sheetFormatPr baseColWidth="10" defaultColWidth="10.83203125" defaultRowHeight="15"/>
  <sheetData>
    <row r="39" spans="1:9" ht="33" customHeight="1"/>
    <row r="41" spans="1:9" ht="77" customHeight="1">
      <c r="A41" s="520" t="s">
        <v>1867</v>
      </c>
      <c r="B41" s="520"/>
      <c r="C41" s="520"/>
      <c r="D41" s="520"/>
      <c r="E41" s="520"/>
      <c r="F41" s="520"/>
      <c r="G41" s="520"/>
      <c r="H41" s="520"/>
      <c r="I41" s="520"/>
    </row>
    <row r="42" spans="1:9" ht="49" customHeight="1">
      <c r="A42" s="521" t="s">
        <v>1868</v>
      </c>
      <c r="B42" s="521"/>
      <c r="C42" s="521"/>
      <c r="D42" s="521"/>
      <c r="E42" s="521"/>
      <c r="F42" s="521"/>
      <c r="G42" s="521"/>
    </row>
  </sheetData>
  <mergeCells count="2">
    <mergeCell ref="A42:G42"/>
    <mergeCell ref="A41:I41"/>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C961C7-9B60-3B46-838E-93B7C226E384}">
  <dimension ref="A37:J37"/>
  <sheetViews>
    <sheetView showGridLines="0" zoomScale="150" zoomScaleNormal="150" workbookViewId="0">
      <selection activeCell="A37" sqref="A37:J37"/>
    </sheetView>
  </sheetViews>
  <sheetFormatPr baseColWidth="10" defaultRowHeight="15"/>
  <sheetData>
    <row r="37" spans="1:10" ht="100" customHeight="1">
      <c r="A37" s="520" t="s">
        <v>1884</v>
      </c>
      <c r="B37" s="522"/>
      <c r="C37" s="522"/>
      <c r="D37" s="522"/>
      <c r="E37" s="522"/>
      <c r="F37" s="522"/>
      <c r="G37" s="522"/>
      <c r="H37" s="522"/>
      <c r="I37" s="522"/>
      <c r="J37" s="522"/>
    </row>
  </sheetData>
  <mergeCells count="1">
    <mergeCell ref="A37:J37"/>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6DC8F6-7BEF-9E4B-A106-2C11C35E3FF5}">
  <dimension ref="A10:I43"/>
  <sheetViews>
    <sheetView showGridLines="0" zoomScale="150" zoomScaleNormal="150" workbookViewId="0">
      <selection activeCell="A42" sqref="A42:I42"/>
    </sheetView>
  </sheetViews>
  <sheetFormatPr baseColWidth="10" defaultColWidth="10.83203125" defaultRowHeight="15"/>
  <sheetData>
    <row r="10" spans="8:8">
      <c r="H10" s="179"/>
    </row>
    <row r="40" spans="1:9" ht="34" customHeight="1">
      <c r="H40" s="235"/>
      <c r="I40" s="235"/>
    </row>
    <row r="42" spans="1:9" ht="80" customHeight="1">
      <c r="A42" s="520" t="s">
        <v>1804</v>
      </c>
      <c r="B42" s="520"/>
      <c r="C42" s="520"/>
      <c r="D42" s="520"/>
      <c r="E42" s="520"/>
      <c r="F42" s="520"/>
      <c r="G42" s="520"/>
      <c r="H42" s="520"/>
      <c r="I42" s="520"/>
    </row>
    <row r="43" spans="1:9" ht="39" customHeight="1">
      <c r="A43" s="521" t="s">
        <v>1869</v>
      </c>
      <c r="B43" s="521"/>
      <c r="C43" s="521"/>
      <c r="D43" s="521"/>
      <c r="E43" s="521"/>
      <c r="F43" s="521"/>
      <c r="G43" s="521"/>
    </row>
  </sheetData>
  <mergeCells count="2">
    <mergeCell ref="A43:G43"/>
    <mergeCell ref="A42:I4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F43D72-B707-6C42-A3C5-08244AAD9476}">
  <dimension ref="A46:J46"/>
  <sheetViews>
    <sheetView showGridLines="0" zoomScale="150" zoomScaleNormal="150" workbookViewId="0">
      <selection activeCell="M31" sqref="M31"/>
    </sheetView>
  </sheetViews>
  <sheetFormatPr baseColWidth="10" defaultRowHeight="15"/>
  <sheetData>
    <row r="46" spans="1:10" ht="117" customHeight="1">
      <c r="A46" s="520" t="s">
        <v>1883</v>
      </c>
      <c r="B46" s="522"/>
      <c r="C46" s="522"/>
      <c r="D46" s="522"/>
      <c r="E46" s="522"/>
      <c r="F46" s="522"/>
      <c r="G46" s="522"/>
      <c r="H46" s="522"/>
      <c r="I46" s="522"/>
      <c r="J46" s="522"/>
    </row>
  </sheetData>
  <mergeCells count="1">
    <mergeCell ref="A46:J46"/>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8286C7-51A8-5044-86A5-6C3F3D606068}">
  <dimension ref="A41:J41"/>
  <sheetViews>
    <sheetView showGridLines="0" zoomScale="150" zoomScaleNormal="150" workbookViewId="0">
      <selection activeCell="M31" sqref="M31"/>
    </sheetView>
  </sheetViews>
  <sheetFormatPr baseColWidth="10" defaultRowHeight="15"/>
  <sheetData>
    <row r="41" spans="1:10" ht="110" customHeight="1">
      <c r="A41" s="520" t="s">
        <v>1950</v>
      </c>
      <c r="B41" s="522"/>
      <c r="C41" s="522"/>
      <c r="D41" s="522"/>
      <c r="E41" s="522"/>
      <c r="F41" s="522"/>
      <c r="G41" s="522"/>
      <c r="H41" s="522"/>
      <c r="I41" s="522"/>
      <c r="J41" s="522"/>
    </row>
  </sheetData>
  <mergeCells count="1">
    <mergeCell ref="A41:J41"/>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C5E77A-D31E-44D4-9E75-43EEBC62294A}">
  <dimension ref="A1:G69"/>
  <sheetViews>
    <sheetView showGridLines="0" zoomScale="200" zoomScaleNormal="200" workbookViewId="0">
      <pane ySplit="1" topLeftCell="A2" activePane="bottomLeft" state="frozen"/>
      <selection pane="bottomLeft"/>
    </sheetView>
  </sheetViews>
  <sheetFormatPr baseColWidth="10" defaultColWidth="8.83203125" defaultRowHeight="15"/>
  <cols>
    <col min="1" max="1" width="17.5" style="6" bestFit="1" customWidth="1"/>
    <col min="2" max="2" width="13.1640625" style="40" bestFit="1" customWidth="1"/>
    <col min="3" max="3" width="12" style="1" bestFit="1" customWidth="1"/>
    <col min="4" max="4" width="13.83203125" style="1" bestFit="1" customWidth="1"/>
    <col min="5" max="5" width="11.33203125" style="1" customWidth="1"/>
    <col min="6" max="6" width="34" bestFit="1" customWidth="1"/>
    <col min="7" max="7" width="35.83203125" customWidth="1"/>
  </cols>
  <sheetData>
    <row r="1" spans="1:7" s="4" customFormat="1" ht="32">
      <c r="A1" s="14" t="s">
        <v>0</v>
      </c>
      <c r="B1" s="457" t="s">
        <v>1</v>
      </c>
      <c r="C1" s="458" t="s">
        <v>2</v>
      </c>
      <c r="D1" s="458" t="s">
        <v>3</v>
      </c>
      <c r="E1" s="459" t="s">
        <v>1725</v>
      </c>
      <c r="F1" s="460" t="s">
        <v>1870</v>
      </c>
      <c r="G1" s="461" t="s">
        <v>1813</v>
      </c>
    </row>
    <row r="2" spans="1:7">
      <c r="A2" s="525" t="s">
        <v>1871</v>
      </c>
      <c r="B2" s="526"/>
      <c r="C2" s="526"/>
      <c r="D2" s="526"/>
      <c r="E2" s="526"/>
      <c r="F2" s="526"/>
      <c r="G2" s="527"/>
    </row>
    <row r="3" spans="1:7">
      <c r="A3" s="82" t="s">
        <v>4</v>
      </c>
      <c r="B3" s="356" t="s">
        <v>5</v>
      </c>
      <c r="C3" s="357" t="s">
        <v>6</v>
      </c>
      <c r="D3" s="357" t="s">
        <v>7</v>
      </c>
      <c r="E3" s="355">
        <v>76</v>
      </c>
      <c r="F3" s="355" t="s">
        <v>1872</v>
      </c>
      <c r="G3" s="360" t="s">
        <v>1814</v>
      </c>
    </row>
    <row r="4" spans="1:7">
      <c r="A4" s="82" t="s">
        <v>4</v>
      </c>
      <c r="B4" s="356" t="s">
        <v>5</v>
      </c>
      <c r="C4" s="357" t="s">
        <v>6</v>
      </c>
      <c r="D4" s="357" t="s">
        <v>8</v>
      </c>
      <c r="E4" s="355"/>
      <c r="F4" s="355"/>
      <c r="G4" s="360"/>
    </row>
    <row r="5" spans="1:7">
      <c r="A5" s="82" t="s">
        <v>4</v>
      </c>
      <c r="B5" s="356" t="s">
        <v>5</v>
      </c>
      <c r="C5" s="357" t="s">
        <v>6</v>
      </c>
      <c r="D5" s="357" t="s">
        <v>9</v>
      </c>
      <c r="E5" s="355"/>
      <c r="F5" s="355"/>
      <c r="G5" s="360"/>
    </row>
    <row r="6" spans="1:7">
      <c r="A6" s="82" t="s">
        <v>4</v>
      </c>
      <c r="B6" s="356" t="s">
        <v>5</v>
      </c>
      <c r="C6" s="357" t="s">
        <v>10</v>
      </c>
      <c r="D6" s="357" t="s">
        <v>11</v>
      </c>
      <c r="E6" s="355"/>
      <c r="F6" s="355"/>
      <c r="G6" s="360"/>
    </row>
    <row r="7" spans="1:7">
      <c r="A7" s="82" t="s">
        <v>4</v>
      </c>
      <c r="B7" s="356" t="s">
        <v>5</v>
      </c>
      <c r="C7" s="357" t="s">
        <v>10</v>
      </c>
      <c r="D7" s="357" t="s">
        <v>12</v>
      </c>
      <c r="E7" s="355"/>
      <c r="F7" s="355"/>
      <c r="G7" s="360"/>
    </row>
    <row r="8" spans="1:7">
      <c r="A8" s="82" t="s">
        <v>4</v>
      </c>
      <c r="B8" s="356" t="s">
        <v>5</v>
      </c>
      <c r="C8" s="357" t="s">
        <v>13</v>
      </c>
      <c r="D8" s="357" t="s">
        <v>11</v>
      </c>
      <c r="E8" s="355"/>
      <c r="F8" s="355"/>
      <c r="G8" s="360"/>
    </row>
    <row r="9" spans="1:7" ht="16" thickBot="1">
      <c r="A9" s="83" t="s">
        <v>4</v>
      </c>
      <c r="B9" s="236" t="s">
        <v>5</v>
      </c>
      <c r="C9" s="237" t="s">
        <v>13</v>
      </c>
      <c r="D9" s="237" t="s">
        <v>14</v>
      </c>
      <c r="E9" s="358"/>
      <c r="F9" s="358"/>
      <c r="G9" s="361"/>
    </row>
    <row r="10" spans="1:7">
      <c r="A10" s="80" t="s">
        <v>15</v>
      </c>
      <c r="B10" s="240" t="s">
        <v>16</v>
      </c>
      <c r="C10" s="359" t="s">
        <v>6</v>
      </c>
      <c r="D10" s="359" t="s">
        <v>17</v>
      </c>
      <c r="E10" s="1" t="s">
        <v>1728</v>
      </c>
      <c r="F10" s="1" t="s">
        <v>1873</v>
      </c>
      <c r="G10" s="142" t="s">
        <v>1814</v>
      </c>
    </row>
    <row r="11" spans="1:7">
      <c r="A11" s="80" t="s">
        <v>15</v>
      </c>
      <c r="B11" s="240" t="s">
        <v>16</v>
      </c>
      <c r="C11" s="359" t="s">
        <v>6</v>
      </c>
      <c r="D11" s="359" t="s">
        <v>18</v>
      </c>
      <c r="F11" s="1"/>
      <c r="G11" s="142"/>
    </row>
    <row r="12" spans="1:7">
      <c r="A12" s="80" t="s">
        <v>15</v>
      </c>
      <c r="B12" s="240" t="s">
        <v>16</v>
      </c>
      <c r="C12" s="359" t="s">
        <v>6</v>
      </c>
      <c r="D12" s="359" t="s">
        <v>12</v>
      </c>
      <c r="F12" s="1"/>
      <c r="G12" s="142"/>
    </row>
    <row r="13" spans="1:7">
      <c r="A13" s="80" t="s">
        <v>15</v>
      </c>
      <c r="B13" s="240" t="s">
        <v>16</v>
      </c>
      <c r="C13" s="359" t="s">
        <v>10</v>
      </c>
      <c r="D13" s="359" t="s">
        <v>19</v>
      </c>
      <c r="F13" s="1"/>
      <c r="G13" s="142"/>
    </row>
    <row r="14" spans="1:7">
      <c r="A14" s="80" t="s">
        <v>15</v>
      </c>
      <c r="B14" s="240" t="s">
        <v>16</v>
      </c>
      <c r="C14" s="359" t="s">
        <v>10</v>
      </c>
      <c r="D14" s="359" t="s">
        <v>20</v>
      </c>
      <c r="F14" s="1"/>
      <c r="G14" s="142"/>
    </row>
    <row r="15" spans="1:7">
      <c r="A15" s="80" t="s">
        <v>15</v>
      </c>
      <c r="B15" s="240" t="s">
        <v>16</v>
      </c>
      <c r="C15" s="359" t="s">
        <v>13</v>
      </c>
      <c r="D15" s="359" t="s">
        <v>19</v>
      </c>
      <c r="F15" s="1"/>
      <c r="G15" s="142"/>
    </row>
    <row r="16" spans="1:7" ht="16" thickBot="1">
      <c r="A16" s="81" t="s">
        <v>15</v>
      </c>
      <c r="B16" s="238" t="s">
        <v>16</v>
      </c>
      <c r="C16" s="239" t="s">
        <v>13</v>
      </c>
      <c r="D16" s="239" t="s">
        <v>12</v>
      </c>
      <c r="E16" s="126"/>
      <c r="F16" s="126"/>
      <c r="G16" s="143"/>
    </row>
    <row r="17" spans="1:7">
      <c r="A17" s="82" t="s">
        <v>21</v>
      </c>
      <c r="B17" s="356" t="s">
        <v>22</v>
      </c>
      <c r="C17" s="357" t="s">
        <v>6</v>
      </c>
      <c r="D17" s="357" t="s">
        <v>23</v>
      </c>
      <c r="E17" s="355">
        <v>20</v>
      </c>
      <c r="F17" s="355" t="s">
        <v>1873</v>
      </c>
      <c r="G17" s="360" t="s">
        <v>1814</v>
      </c>
    </row>
    <row r="18" spans="1:7">
      <c r="A18" s="82" t="s">
        <v>21</v>
      </c>
      <c r="B18" s="356" t="s">
        <v>22</v>
      </c>
      <c r="C18" s="357" t="s">
        <v>6</v>
      </c>
      <c r="D18" s="357" t="s">
        <v>24</v>
      </c>
      <c r="E18" s="355"/>
      <c r="F18" s="355"/>
      <c r="G18" s="360"/>
    </row>
    <row r="19" spans="1:7">
      <c r="A19" s="82" t="s">
        <v>21</v>
      </c>
      <c r="B19" s="356" t="s">
        <v>22</v>
      </c>
      <c r="C19" s="357" t="s">
        <v>6</v>
      </c>
      <c r="D19" s="357" t="s">
        <v>25</v>
      </c>
      <c r="E19" s="355"/>
      <c r="F19" s="355"/>
      <c r="G19" s="360"/>
    </row>
    <row r="20" spans="1:7">
      <c r="A20" s="82" t="s">
        <v>21</v>
      </c>
      <c r="B20" s="356" t="s">
        <v>22</v>
      </c>
      <c r="C20" s="357" t="s">
        <v>10</v>
      </c>
      <c r="D20" s="357" t="s">
        <v>26</v>
      </c>
      <c r="E20" s="355"/>
      <c r="F20" s="355"/>
      <c r="G20" s="360"/>
    </row>
    <row r="21" spans="1:7">
      <c r="A21" s="82" t="s">
        <v>21</v>
      </c>
      <c r="B21" s="356" t="s">
        <v>22</v>
      </c>
      <c r="C21" s="357" t="s">
        <v>10</v>
      </c>
      <c r="D21" s="357" t="s">
        <v>27</v>
      </c>
      <c r="E21" s="355"/>
      <c r="F21" s="355"/>
      <c r="G21" s="360"/>
    </row>
    <row r="22" spans="1:7">
      <c r="A22" s="82" t="s">
        <v>21</v>
      </c>
      <c r="B22" s="356" t="s">
        <v>22</v>
      </c>
      <c r="C22" s="357" t="s">
        <v>13</v>
      </c>
      <c r="D22" s="357" t="s">
        <v>26</v>
      </c>
      <c r="E22" s="355"/>
      <c r="F22" s="355"/>
      <c r="G22" s="360"/>
    </row>
    <row r="23" spans="1:7">
      <c r="A23" s="82" t="s">
        <v>21</v>
      </c>
      <c r="B23" s="356" t="s">
        <v>22</v>
      </c>
      <c r="C23" s="357" t="s">
        <v>13</v>
      </c>
      <c r="D23" s="357" t="s">
        <v>28</v>
      </c>
      <c r="E23" s="355"/>
      <c r="F23" s="355"/>
      <c r="G23" s="360"/>
    </row>
    <row r="24" spans="1:7">
      <c r="A24" s="528" t="s">
        <v>1874</v>
      </c>
      <c r="B24" s="529"/>
      <c r="C24" s="529"/>
      <c r="D24" s="529"/>
      <c r="E24" s="529"/>
      <c r="F24" s="529"/>
      <c r="G24" s="530"/>
    </row>
    <row r="25" spans="1:7">
      <c r="A25" s="80" t="s">
        <v>29</v>
      </c>
      <c r="B25" s="240" t="s">
        <v>30</v>
      </c>
      <c r="C25" s="359" t="s">
        <v>6</v>
      </c>
      <c r="D25" s="359" t="s">
        <v>31</v>
      </c>
      <c r="E25" s="1">
        <v>20</v>
      </c>
      <c r="F25" s="462" t="s">
        <v>1873</v>
      </c>
      <c r="G25" s="142" t="s">
        <v>1815</v>
      </c>
    </row>
    <row r="26" spans="1:7">
      <c r="A26" s="80" t="s">
        <v>32</v>
      </c>
      <c r="B26" s="240" t="s">
        <v>33</v>
      </c>
      <c r="C26" s="359" t="s">
        <v>6</v>
      </c>
      <c r="D26" s="359" t="s">
        <v>34</v>
      </c>
      <c r="E26" s="1">
        <v>20</v>
      </c>
      <c r="F26" s="1" t="s">
        <v>1873</v>
      </c>
      <c r="G26" s="142" t="s">
        <v>1814</v>
      </c>
    </row>
    <row r="27" spans="1:7">
      <c r="A27" s="80" t="s">
        <v>35</v>
      </c>
      <c r="B27" s="240" t="s">
        <v>36</v>
      </c>
      <c r="C27" s="359" t="s">
        <v>6</v>
      </c>
      <c r="D27" s="359" t="s">
        <v>37</v>
      </c>
      <c r="E27" s="1">
        <v>14</v>
      </c>
      <c r="F27" s="1" t="s">
        <v>1873</v>
      </c>
      <c r="G27" s="142" t="s">
        <v>1815</v>
      </c>
    </row>
    <row r="28" spans="1:7">
      <c r="A28" s="80" t="s">
        <v>38</v>
      </c>
      <c r="B28" s="240" t="s">
        <v>39</v>
      </c>
      <c r="C28" s="359" t="s">
        <v>6</v>
      </c>
      <c r="D28" s="359" t="s">
        <v>40</v>
      </c>
      <c r="E28" s="1">
        <v>20</v>
      </c>
      <c r="F28" s="1" t="s">
        <v>1873</v>
      </c>
      <c r="G28" s="142" t="s">
        <v>1816</v>
      </c>
    </row>
    <row r="29" spans="1:7">
      <c r="A29" s="80" t="s">
        <v>41</v>
      </c>
      <c r="B29" s="240" t="s">
        <v>42</v>
      </c>
      <c r="C29" s="359" t="s">
        <v>10</v>
      </c>
      <c r="D29" s="359" t="s">
        <v>17</v>
      </c>
      <c r="E29" s="1">
        <v>20</v>
      </c>
      <c r="F29" s="1" t="s">
        <v>1873</v>
      </c>
      <c r="G29" s="142" t="s">
        <v>1816</v>
      </c>
    </row>
    <row r="30" spans="1:7">
      <c r="A30" s="80" t="s">
        <v>43</v>
      </c>
      <c r="B30" s="240" t="s">
        <v>44</v>
      </c>
      <c r="C30" s="359" t="s">
        <v>10</v>
      </c>
      <c r="D30" s="359" t="s">
        <v>45</v>
      </c>
      <c r="E30" s="1">
        <v>25</v>
      </c>
      <c r="F30" s="1" t="s">
        <v>1873</v>
      </c>
      <c r="G30" s="142" t="s">
        <v>1817</v>
      </c>
    </row>
    <row r="31" spans="1:7">
      <c r="A31" s="80" t="s">
        <v>46</v>
      </c>
      <c r="B31" s="240" t="s">
        <v>47</v>
      </c>
      <c r="C31" s="359" t="s">
        <v>10</v>
      </c>
      <c r="D31" s="359" t="s">
        <v>48</v>
      </c>
      <c r="E31" s="1">
        <v>20</v>
      </c>
      <c r="F31" s="1" t="s">
        <v>1873</v>
      </c>
      <c r="G31" s="142" t="s">
        <v>1814</v>
      </c>
    </row>
    <row r="32" spans="1:7" ht="50" customHeight="1">
      <c r="A32" s="80" t="s">
        <v>49</v>
      </c>
      <c r="B32" s="240" t="s">
        <v>50</v>
      </c>
      <c r="C32" s="359" t="s">
        <v>10</v>
      </c>
      <c r="D32" s="359" t="s">
        <v>51</v>
      </c>
      <c r="E32" s="1">
        <v>20</v>
      </c>
      <c r="F32" s="463" t="s">
        <v>1873</v>
      </c>
      <c r="G32" s="142" t="s">
        <v>1816</v>
      </c>
    </row>
    <row r="33" spans="1:7">
      <c r="A33" s="529" t="s">
        <v>1875</v>
      </c>
      <c r="B33" s="529"/>
      <c r="C33" s="529"/>
      <c r="D33" s="529"/>
      <c r="E33" s="529"/>
      <c r="F33" s="529"/>
      <c r="G33" s="529"/>
    </row>
    <row r="34" spans="1:7" ht="30" customHeight="1">
      <c r="A34" s="464"/>
      <c r="B34" s="465" t="s">
        <v>1876</v>
      </c>
      <c r="C34" s="465">
        <v>20210204</v>
      </c>
      <c r="D34" s="355"/>
      <c r="E34" s="355" t="s">
        <v>1877</v>
      </c>
      <c r="F34" s="355" t="s">
        <v>1873</v>
      </c>
      <c r="G34" s="466" t="s">
        <v>1816</v>
      </c>
    </row>
    <row r="35" spans="1:7" ht="16">
      <c r="A35" s="464"/>
      <c r="B35" s="465" t="s">
        <v>1876</v>
      </c>
      <c r="C35" s="465">
        <v>20210630</v>
      </c>
      <c r="D35" s="355"/>
      <c r="E35" s="355"/>
      <c r="F35" s="355"/>
      <c r="G35" s="360" t="s">
        <v>1816</v>
      </c>
    </row>
    <row r="36" spans="1:7" ht="16">
      <c r="A36" s="464"/>
      <c r="B36" s="465" t="s">
        <v>1876</v>
      </c>
      <c r="C36" s="465">
        <v>20210928</v>
      </c>
      <c r="D36" s="355"/>
      <c r="E36" s="355"/>
      <c r="F36" s="355"/>
      <c r="G36" s="360" t="s">
        <v>1816</v>
      </c>
    </row>
    <row r="37" spans="1:7" ht="16">
      <c r="A37" s="467"/>
      <c r="B37" s="465" t="s">
        <v>1876</v>
      </c>
      <c r="C37" s="465">
        <v>20220111</v>
      </c>
      <c r="D37" s="355"/>
      <c r="E37" s="355"/>
      <c r="F37" s="355"/>
      <c r="G37" s="360" t="s">
        <v>1816</v>
      </c>
    </row>
    <row r="38" spans="1:7" ht="16">
      <c r="A38" s="467"/>
      <c r="B38" s="465" t="s">
        <v>1876</v>
      </c>
      <c r="C38" s="465">
        <v>20220401</v>
      </c>
      <c r="D38" s="355"/>
      <c r="E38" s="355"/>
      <c r="F38" s="355"/>
      <c r="G38" s="360" t="s">
        <v>1816</v>
      </c>
    </row>
    <row r="39" spans="1:7" ht="16">
      <c r="A39" s="467"/>
      <c r="B39" s="465" t="s">
        <v>1876</v>
      </c>
      <c r="C39" s="465">
        <v>20220712</v>
      </c>
      <c r="D39" s="355"/>
      <c r="E39" s="355"/>
      <c r="F39" s="355"/>
      <c r="G39" s="360" t="s">
        <v>1816</v>
      </c>
    </row>
    <row r="40" spans="1:7" ht="16">
      <c r="A40" s="467"/>
      <c r="B40" s="465" t="s">
        <v>1876</v>
      </c>
      <c r="C40" s="465">
        <v>20221004</v>
      </c>
      <c r="D40" s="355"/>
      <c r="E40" s="355"/>
      <c r="F40" s="355"/>
      <c r="G40" s="360" t="s">
        <v>1816</v>
      </c>
    </row>
    <row r="41" spans="1:7" ht="16">
      <c r="A41" s="467"/>
      <c r="B41" s="465" t="s">
        <v>1876</v>
      </c>
      <c r="C41" s="465">
        <v>20221228</v>
      </c>
      <c r="D41" s="355"/>
      <c r="E41" s="355"/>
      <c r="F41" s="355"/>
      <c r="G41" s="360" t="s">
        <v>1816</v>
      </c>
    </row>
    <row r="42" spans="1:7" ht="16">
      <c r="B42" s="468" t="s">
        <v>1878</v>
      </c>
      <c r="C42" s="468">
        <v>20210204</v>
      </c>
      <c r="E42" s="1">
        <v>22.2</v>
      </c>
      <c r="F42" s="1" t="s">
        <v>1873</v>
      </c>
      <c r="G42" s="142" t="s">
        <v>1816</v>
      </c>
    </row>
    <row r="43" spans="1:7" ht="16">
      <c r="B43" s="468" t="s">
        <v>1878</v>
      </c>
      <c r="C43" s="468">
        <v>20210630</v>
      </c>
      <c r="F43" s="1"/>
      <c r="G43" s="142" t="s">
        <v>1816</v>
      </c>
    </row>
    <row r="44" spans="1:7" ht="16">
      <c r="B44" s="468" t="s">
        <v>1878</v>
      </c>
      <c r="C44" s="468">
        <v>20210928</v>
      </c>
      <c r="F44" s="1"/>
      <c r="G44" s="142" t="s">
        <v>1816</v>
      </c>
    </row>
    <row r="45" spans="1:7" ht="16">
      <c r="B45" s="468" t="s">
        <v>1878</v>
      </c>
      <c r="C45" s="468">
        <v>20220111</v>
      </c>
      <c r="F45" s="1"/>
      <c r="G45" s="142" t="s">
        <v>1816</v>
      </c>
    </row>
    <row r="46" spans="1:7" ht="16">
      <c r="B46" s="468" t="s">
        <v>1878</v>
      </c>
      <c r="C46" s="468">
        <v>20220401</v>
      </c>
      <c r="F46" s="1"/>
      <c r="G46" s="142" t="s">
        <v>1816</v>
      </c>
    </row>
    <row r="47" spans="1:7" ht="16">
      <c r="B47" s="468" t="s">
        <v>1878</v>
      </c>
      <c r="C47" s="468">
        <v>20220712</v>
      </c>
      <c r="F47" s="1"/>
      <c r="G47" s="142" t="s">
        <v>1816</v>
      </c>
    </row>
    <row r="48" spans="1:7" ht="16">
      <c r="B48" s="468" t="s">
        <v>1878</v>
      </c>
      <c r="C48" s="468">
        <v>20221004</v>
      </c>
      <c r="F48" s="1"/>
      <c r="G48" s="142" t="s">
        <v>1816</v>
      </c>
    </row>
    <row r="49" spans="1:7" ht="16">
      <c r="B49" s="468" t="s">
        <v>1878</v>
      </c>
      <c r="C49" s="468">
        <v>20221228</v>
      </c>
      <c r="F49" s="1"/>
      <c r="G49" s="142" t="s">
        <v>1816</v>
      </c>
    </row>
    <row r="50" spans="1:7" ht="16">
      <c r="A50" s="467"/>
      <c r="B50" s="465" t="s">
        <v>1879</v>
      </c>
      <c r="C50" s="465">
        <v>20210204</v>
      </c>
      <c r="D50" s="355"/>
      <c r="E50" s="355">
        <v>22.2</v>
      </c>
      <c r="F50" s="355" t="s">
        <v>1873</v>
      </c>
      <c r="G50" s="360" t="s">
        <v>1816</v>
      </c>
    </row>
    <row r="51" spans="1:7" ht="16">
      <c r="A51" s="467"/>
      <c r="B51" s="465" t="s">
        <v>1879</v>
      </c>
      <c r="C51" s="465">
        <v>20210630</v>
      </c>
      <c r="D51" s="355"/>
      <c r="E51" s="355"/>
      <c r="F51" s="355"/>
      <c r="G51" s="360" t="s">
        <v>1816</v>
      </c>
    </row>
    <row r="52" spans="1:7" ht="16">
      <c r="A52" s="467"/>
      <c r="B52" s="465" t="s">
        <v>1879</v>
      </c>
      <c r="C52" s="465">
        <v>20220111</v>
      </c>
      <c r="D52" s="355"/>
      <c r="E52" s="355"/>
      <c r="F52" s="355"/>
      <c r="G52" s="360" t="s">
        <v>1816</v>
      </c>
    </row>
    <row r="53" spans="1:7" ht="16">
      <c r="A53" s="467"/>
      <c r="B53" s="465" t="s">
        <v>1879</v>
      </c>
      <c r="C53" s="465">
        <v>20220401</v>
      </c>
      <c r="D53" s="355"/>
      <c r="E53" s="355"/>
      <c r="F53" s="355"/>
      <c r="G53" s="360" t="s">
        <v>1816</v>
      </c>
    </row>
    <row r="54" spans="1:7" ht="16">
      <c r="A54" s="467"/>
      <c r="B54" s="465" t="s">
        <v>1879</v>
      </c>
      <c r="C54" s="465">
        <v>20220712</v>
      </c>
      <c r="D54" s="355"/>
      <c r="E54" s="355"/>
      <c r="F54" s="355"/>
      <c r="G54" s="360" t="s">
        <v>1816</v>
      </c>
    </row>
    <row r="55" spans="1:7" ht="16">
      <c r="A55" s="467"/>
      <c r="B55" s="465" t="s">
        <v>1879</v>
      </c>
      <c r="C55" s="465">
        <v>20221004</v>
      </c>
      <c r="D55" s="355"/>
      <c r="E55" s="355"/>
      <c r="F55" s="355"/>
      <c r="G55" s="360" t="s">
        <v>1816</v>
      </c>
    </row>
    <row r="56" spans="1:7" ht="16">
      <c r="A56" s="467"/>
      <c r="B56" s="465" t="s">
        <v>1879</v>
      </c>
      <c r="C56" s="465">
        <v>20221228</v>
      </c>
      <c r="D56" s="355"/>
      <c r="E56" s="355"/>
      <c r="F56" s="355"/>
      <c r="G56" s="360" t="s">
        <v>1816</v>
      </c>
    </row>
    <row r="57" spans="1:7" ht="16">
      <c r="B57" s="468" t="s">
        <v>1880</v>
      </c>
      <c r="C57" s="468">
        <v>20210204</v>
      </c>
      <c r="E57" s="1">
        <v>62.2</v>
      </c>
      <c r="F57" s="1" t="s">
        <v>1872</v>
      </c>
      <c r="G57" s="142" t="s">
        <v>1816</v>
      </c>
    </row>
    <row r="58" spans="1:7" ht="16">
      <c r="B58" s="468" t="s">
        <v>1880</v>
      </c>
      <c r="C58" s="468">
        <v>20210630</v>
      </c>
      <c r="F58" s="1"/>
      <c r="G58" s="142" t="s">
        <v>1816</v>
      </c>
    </row>
    <row r="59" spans="1:7" ht="16">
      <c r="B59" s="468" t="s">
        <v>1880</v>
      </c>
      <c r="C59" s="468">
        <v>20210928</v>
      </c>
      <c r="F59" s="1"/>
      <c r="G59" s="142" t="s">
        <v>1816</v>
      </c>
    </row>
    <row r="60" spans="1:7" ht="16">
      <c r="B60" s="468" t="s">
        <v>1880</v>
      </c>
      <c r="C60" s="468">
        <v>20220111</v>
      </c>
      <c r="F60" s="1"/>
      <c r="G60" s="142" t="s">
        <v>1816</v>
      </c>
    </row>
    <row r="61" spans="1:7" ht="16">
      <c r="B61" s="468" t="s">
        <v>1880</v>
      </c>
      <c r="C61" s="468">
        <v>20220414</v>
      </c>
      <c r="F61" s="1"/>
      <c r="G61" s="142" t="s">
        <v>1816</v>
      </c>
    </row>
    <row r="62" spans="1:7" ht="16">
      <c r="B62" s="468" t="s">
        <v>1880</v>
      </c>
      <c r="C62" s="468">
        <v>20220712</v>
      </c>
      <c r="F62" s="1"/>
      <c r="G62" s="142" t="s">
        <v>1816</v>
      </c>
    </row>
    <row r="63" spans="1:7" ht="16">
      <c r="B63" s="468" t="s">
        <v>1880</v>
      </c>
      <c r="C63" s="468">
        <v>20221004</v>
      </c>
      <c r="F63" s="1"/>
      <c r="G63" s="142" t="s">
        <v>1816</v>
      </c>
    </row>
    <row r="64" spans="1:7" ht="16">
      <c r="A64" s="469"/>
      <c r="B64" s="470" t="s">
        <v>1880</v>
      </c>
      <c r="C64" s="470">
        <v>20221228</v>
      </c>
      <c r="D64" s="463"/>
      <c r="E64" s="463"/>
      <c r="F64" s="463"/>
      <c r="G64" s="471" t="s">
        <v>1816</v>
      </c>
    </row>
    <row r="65" spans="1:7">
      <c r="F65" s="1"/>
    </row>
    <row r="66" spans="1:7" ht="31" customHeight="1">
      <c r="A66" s="524" t="s">
        <v>1882</v>
      </c>
      <c r="B66" s="524"/>
      <c r="C66" s="524"/>
      <c r="D66" s="524"/>
      <c r="E66" s="524"/>
      <c r="F66" s="524"/>
      <c r="G66" s="524"/>
    </row>
    <row r="67" spans="1:7">
      <c r="A67" s="523" t="s">
        <v>1733</v>
      </c>
      <c r="B67" s="523"/>
      <c r="C67" s="523"/>
      <c r="D67" s="523"/>
      <c r="E67" s="523"/>
      <c r="F67" s="472"/>
    </row>
    <row r="68" spans="1:7">
      <c r="A68" s="522" t="s">
        <v>1741</v>
      </c>
      <c r="B68" s="522"/>
      <c r="C68" s="522"/>
      <c r="D68" s="522"/>
      <c r="E68" s="522"/>
      <c r="F68" s="522"/>
      <c r="G68" s="522"/>
    </row>
    <row r="69" spans="1:7" ht="29" customHeight="1">
      <c r="A69" s="522" t="s">
        <v>1881</v>
      </c>
      <c r="B69" s="522"/>
      <c r="C69" s="522"/>
      <c r="D69" s="522"/>
      <c r="E69" s="522"/>
      <c r="F69" s="522"/>
      <c r="G69" s="522"/>
    </row>
  </sheetData>
  <mergeCells count="7">
    <mergeCell ref="A67:E67"/>
    <mergeCell ref="A66:G66"/>
    <mergeCell ref="A68:G68"/>
    <mergeCell ref="A69:G69"/>
    <mergeCell ref="A2:G2"/>
    <mergeCell ref="A24:G24"/>
    <mergeCell ref="A33:G33"/>
  </mergeCells>
  <hyperlinks>
    <hyperlink ref="E1" r:id="rId1" location="!/PublicSearch/Index" xr:uid="{D4A942B0-F473-0745-A571-9DBBC832ED1A}"/>
  </hyperlinks>
  <pageMargins left="0.7" right="0.7" top="0.75" bottom="0.75" header="0.3" footer="0.3"/>
  <pageSetup orientation="portrait" horizontalDpi="0" verticalDpi="0"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9B7A5-737E-4AD0-AEBF-8B0DB310F31F}">
  <dimension ref="A1:I569"/>
  <sheetViews>
    <sheetView showGridLines="0" zoomScale="150" zoomScaleNormal="150" workbookViewId="0">
      <pane xSplit="1" ySplit="1" topLeftCell="B530" activePane="bottomRight" state="frozen"/>
      <selection pane="topRight" activeCell="B1" sqref="B1"/>
      <selection pane="bottomLeft" activeCell="A2" sqref="A2"/>
      <selection pane="bottomRight"/>
    </sheetView>
  </sheetViews>
  <sheetFormatPr baseColWidth="10" defaultColWidth="8.83203125" defaultRowHeight="15"/>
  <cols>
    <col min="1" max="1" width="54" style="3" customWidth="1"/>
    <col min="2" max="2" width="28" style="11" bestFit="1" customWidth="1"/>
    <col min="3" max="3" width="22" style="11" bestFit="1" customWidth="1"/>
    <col min="4" max="4" width="12.5" style="11" bestFit="1" customWidth="1"/>
    <col min="5" max="5" width="13.1640625" style="11" bestFit="1" customWidth="1"/>
    <col min="6" max="6" width="13.83203125" style="11" bestFit="1" customWidth="1"/>
    <col min="7" max="7" width="25.1640625" style="11" bestFit="1" customWidth="1"/>
    <col min="8" max="8" width="18.33203125" style="11" customWidth="1"/>
    <col min="9" max="9" width="51.5" style="3" bestFit="1" customWidth="1"/>
    <col min="10" max="16384" width="8.83203125" style="3"/>
  </cols>
  <sheetData>
    <row r="1" spans="1:9" s="8" customFormat="1" ht="16">
      <c r="A1" s="7" t="s">
        <v>52</v>
      </c>
      <c r="B1" s="240" t="s">
        <v>1809</v>
      </c>
      <c r="C1" s="287" t="s">
        <v>53</v>
      </c>
      <c r="D1" s="287" t="s">
        <v>54</v>
      </c>
      <c r="E1" s="287" t="s">
        <v>1737</v>
      </c>
      <c r="F1" s="287" t="s">
        <v>1738</v>
      </c>
      <c r="G1" s="287" t="s">
        <v>55</v>
      </c>
      <c r="H1" s="287" t="s">
        <v>1739</v>
      </c>
      <c r="I1" s="7" t="s">
        <v>1740</v>
      </c>
    </row>
    <row r="2" spans="1:9">
      <c r="A2" s="2" t="s">
        <v>65</v>
      </c>
      <c r="B2" s="288" t="s">
        <v>57</v>
      </c>
      <c r="C2" s="288" t="s">
        <v>58</v>
      </c>
      <c r="D2" s="288" t="s">
        <v>59</v>
      </c>
      <c r="E2" s="288" t="s">
        <v>59</v>
      </c>
      <c r="F2" s="288" t="s">
        <v>66</v>
      </c>
      <c r="G2" s="288" t="s">
        <v>67</v>
      </c>
      <c r="H2" s="288" t="s">
        <v>59</v>
      </c>
      <c r="I2" s="291" t="s">
        <v>1742</v>
      </c>
    </row>
    <row r="3" spans="1:9">
      <c r="A3" s="2" t="s">
        <v>62</v>
      </c>
      <c r="B3" s="288" t="s">
        <v>57</v>
      </c>
      <c r="C3" s="288" t="s">
        <v>58</v>
      </c>
      <c r="D3" s="288" t="s">
        <v>59</v>
      </c>
      <c r="E3" s="288" t="s">
        <v>59</v>
      </c>
      <c r="F3" s="288" t="s">
        <v>63</v>
      </c>
      <c r="G3" s="288" t="s">
        <v>64</v>
      </c>
      <c r="H3" s="288" t="s">
        <v>59</v>
      </c>
      <c r="I3" s="2" t="s">
        <v>1742</v>
      </c>
    </row>
    <row r="4" spans="1:9">
      <c r="A4" s="2" t="s">
        <v>56</v>
      </c>
      <c r="B4" s="288" t="s">
        <v>57</v>
      </c>
      <c r="C4" s="288" t="s">
        <v>58</v>
      </c>
      <c r="D4" s="288" t="s">
        <v>59</v>
      </c>
      <c r="E4" s="288" t="s">
        <v>59</v>
      </c>
      <c r="F4" s="288" t="s">
        <v>60</v>
      </c>
      <c r="G4" s="288" t="s">
        <v>61</v>
      </c>
      <c r="H4" s="288" t="s">
        <v>59</v>
      </c>
      <c r="I4" t="s">
        <v>1742</v>
      </c>
    </row>
    <row r="5" spans="1:9">
      <c r="A5" s="2" t="s">
        <v>92</v>
      </c>
      <c r="B5" s="288" t="s">
        <v>1840</v>
      </c>
      <c r="C5" s="288" t="s">
        <v>70</v>
      </c>
      <c r="D5" s="288" t="s">
        <v>93</v>
      </c>
      <c r="E5" s="288" t="s">
        <v>59</v>
      </c>
      <c r="F5" s="288" t="s">
        <v>66</v>
      </c>
      <c r="G5" s="288" t="s">
        <v>94</v>
      </c>
      <c r="H5" s="288" t="s">
        <v>71</v>
      </c>
      <c r="I5" s="290" t="s">
        <v>1744</v>
      </c>
    </row>
    <row r="6" spans="1:9">
      <c r="A6" s="2" t="s">
        <v>100</v>
      </c>
      <c r="B6" s="288" t="s">
        <v>1840</v>
      </c>
      <c r="C6" s="288" t="s">
        <v>70</v>
      </c>
      <c r="D6" s="288" t="s">
        <v>101</v>
      </c>
      <c r="E6" s="288" t="s">
        <v>59</v>
      </c>
      <c r="F6" s="288" t="s">
        <v>60</v>
      </c>
      <c r="G6" s="288" t="s">
        <v>94</v>
      </c>
      <c r="H6" s="288" t="s">
        <v>71</v>
      </c>
      <c r="I6" s="2" t="s">
        <v>1744</v>
      </c>
    </row>
    <row r="7" spans="1:9">
      <c r="A7" s="2" t="s">
        <v>114</v>
      </c>
      <c r="B7" s="288" t="s">
        <v>1840</v>
      </c>
      <c r="C7" s="288" t="s">
        <v>70</v>
      </c>
      <c r="D7" s="288" t="s">
        <v>115</v>
      </c>
      <c r="E7" s="288" t="s">
        <v>59</v>
      </c>
      <c r="F7" s="288" t="s">
        <v>66</v>
      </c>
      <c r="G7" s="288" t="s">
        <v>94</v>
      </c>
      <c r="H7" s="288" t="s">
        <v>71</v>
      </c>
      <c r="I7" s="2" t="s">
        <v>1744</v>
      </c>
    </row>
    <row r="8" spans="1:9">
      <c r="A8" s="2" t="s">
        <v>133</v>
      </c>
      <c r="B8" s="288" t="s">
        <v>1840</v>
      </c>
      <c r="C8" s="288" t="s">
        <v>70</v>
      </c>
      <c r="D8" s="288" t="s">
        <v>134</v>
      </c>
      <c r="E8" s="288" t="s">
        <v>59</v>
      </c>
      <c r="F8" s="288" t="s">
        <v>66</v>
      </c>
      <c r="G8" s="288" t="s">
        <v>135</v>
      </c>
      <c r="H8" s="288" t="s">
        <v>71</v>
      </c>
      <c r="I8" s="2" t="s">
        <v>1744</v>
      </c>
    </row>
    <row r="9" spans="1:9">
      <c r="A9" s="2" t="s">
        <v>149</v>
      </c>
      <c r="B9" s="288" t="s">
        <v>1840</v>
      </c>
      <c r="C9" s="288" t="s">
        <v>70</v>
      </c>
      <c r="D9" s="288" t="s">
        <v>150</v>
      </c>
      <c r="E9" s="288" t="s">
        <v>59</v>
      </c>
      <c r="F9" s="288" t="s">
        <v>60</v>
      </c>
      <c r="G9" s="288" t="s">
        <v>94</v>
      </c>
      <c r="H9" s="288" t="s">
        <v>71</v>
      </c>
      <c r="I9" s="2" t="s">
        <v>1744</v>
      </c>
    </row>
    <row r="10" spans="1:9">
      <c r="A10" s="2" t="s">
        <v>98</v>
      </c>
      <c r="B10" s="288" t="s">
        <v>1841</v>
      </c>
      <c r="C10" s="288" t="s">
        <v>70</v>
      </c>
      <c r="D10" s="288" t="s">
        <v>99</v>
      </c>
      <c r="E10" s="288" t="s">
        <v>59</v>
      </c>
      <c r="F10" s="288" t="s">
        <v>60</v>
      </c>
      <c r="G10" s="288" t="s">
        <v>94</v>
      </c>
      <c r="H10" s="288" t="s">
        <v>71</v>
      </c>
      <c r="I10" s="291" t="s">
        <v>78</v>
      </c>
    </row>
    <row r="11" spans="1:9">
      <c r="A11" s="2" t="s">
        <v>123</v>
      </c>
      <c r="B11" s="288" t="s">
        <v>1841</v>
      </c>
      <c r="C11" s="288" t="s">
        <v>70</v>
      </c>
      <c r="D11" s="288" t="s">
        <v>124</v>
      </c>
      <c r="E11" s="288" t="s">
        <v>59</v>
      </c>
      <c r="F11" s="288" t="s">
        <v>66</v>
      </c>
      <c r="G11" s="288" t="s">
        <v>94</v>
      </c>
      <c r="H11" s="288" t="s">
        <v>71</v>
      </c>
      <c r="I11" s="2" t="s">
        <v>78</v>
      </c>
    </row>
    <row r="12" spans="1:9">
      <c r="A12" s="2" t="s">
        <v>139</v>
      </c>
      <c r="B12" s="288" t="s">
        <v>1841</v>
      </c>
      <c r="C12" s="288" t="s">
        <v>70</v>
      </c>
      <c r="D12" s="288" t="s">
        <v>140</v>
      </c>
      <c r="E12" s="288" t="s">
        <v>59</v>
      </c>
      <c r="F12" s="288" t="s">
        <v>141</v>
      </c>
      <c r="G12" s="288" t="s">
        <v>94</v>
      </c>
      <c r="H12" s="288" t="s">
        <v>71</v>
      </c>
      <c r="I12" s="2" t="s">
        <v>78</v>
      </c>
    </row>
    <row r="13" spans="1:9">
      <c r="A13" s="2" t="s">
        <v>145</v>
      </c>
      <c r="B13" s="288" t="s">
        <v>1841</v>
      </c>
      <c r="C13" s="288" t="s">
        <v>70</v>
      </c>
      <c r="D13" s="288" t="s">
        <v>146</v>
      </c>
      <c r="E13" s="288" t="s">
        <v>59</v>
      </c>
      <c r="F13" s="288" t="s">
        <v>144</v>
      </c>
      <c r="G13" s="288" t="s">
        <v>94</v>
      </c>
      <c r="H13" s="288" t="s">
        <v>71</v>
      </c>
      <c r="I13" s="2" t="s">
        <v>78</v>
      </c>
    </row>
    <row r="14" spans="1:9">
      <c r="A14" s="2" t="s">
        <v>75</v>
      </c>
      <c r="B14" s="288" t="s">
        <v>1849</v>
      </c>
      <c r="C14" s="288" t="s">
        <v>70</v>
      </c>
      <c r="D14" s="288" t="s">
        <v>76</v>
      </c>
      <c r="E14" s="288" t="s">
        <v>59</v>
      </c>
      <c r="F14" s="288" t="s">
        <v>72</v>
      </c>
      <c r="G14" s="288" t="s">
        <v>77</v>
      </c>
      <c r="H14" s="288" t="s">
        <v>71</v>
      </c>
      <c r="I14" t="s">
        <v>78</v>
      </c>
    </row>
    <row r="15" spans="1:9">
      <c r="A15" s="2" t="s">
        <v>79</v>
      </c>
      <c r="B15" s="288" t="s">
        <v>1849</v>
      </c>
      <c r="C15" s="288" t="s">
        <v>70</v>
      </c>
      <c r="D15" s="288" t="s">
        <v>80</v>
      </c>
      <c r="E15" s="288" t="s">
        <v>59</v>
      </c>
      <c r="F15" s="288" t="s">
        <v>81</v>
      </c>
      <c r="G15" s="288" t="s">
        <v>77</v>
      </c>
      <c r="H15" s="288" t="s">
        <v>71</v>
      </c>
      <c r="I15" s="2" t="s">
        <v>78</v>
      </c>
    </row>
    <row r="16" spans="1:9">
      <c r="A16" s="2" t="s">
        <v>82</v>
      </c>
      <c r="B16" s="288" t="s">
        <v>1849</v>
      </c>
      <c r="C16" s="288" t="s">
        <v>70</v>
      </c>
      <c r="D16" s="288" t="s">
        <v>83</v>
      </c>
      <c r="E16" s="288" t="s">
        <v>59</v>
      </c>
      <c r="F16" s="288" t="s">
        <v>72</v>
      </c>
      <c r="G16" s="288" t="s">
        <v>77</v>
      </c>
      <c r="H16" s="288" t="s">
        <v>71</v>
      </c>
      <c r="I16" s="291" t="s">
        <v>84</v>
      </c>
    </row>
    <row r="17" spans="1:9">
      <c r="A17" s="2" t="s">
        <v>85</v>
      </c>
      <c r="B17" s="288" t="s">
        <v>1849</v>
      </c>
      <c r="C17" s="288" t="s">
        <v>70</v>
      </c>
      <c r="D17" s="288" t="s">
        <v>86</v>
      </c>
      <c r="E17" s="288" t="s">
        <v>59</v>
      </c>
      <c r="F17" s="288" t="s">
        <v>87</v>
      </c>
      <c r="G17" s="288" t="s">
        <v>77</v>
      </c>
      <c r="H17" s="288" t="s">
        <v>71</v>
      </c>
      <c r="I17" s="2" t="s">
        <v>78</v>
      </c>
    </row>
    <row r="18" spans="1:9">
      <c r="A18" s="2" t="s">
        <v>88</v>
      </c>
      <c r="B18" s="288" t="s">
        <v>1849</v>
      </c>
      <c r="C18" s="288" t="s">
        <v>70</v>
      </c>
      <c r="D18" s="288" t="s">
        <v>89</v>
      </c>
      <c r="E18" s="288" t="s">
        <v>59</v>
      </c>
      <c r="F18" s="288" t="s">
        <v>87</v>
      </c>
      <c r="G18" s="288" t="s">
        <v>77</v>
      </c>
      <c r="H18" s="288" t="s">
        <v>71</v>
      </c>
      <c r="I18" s="2" t="s">
        <v>78</v>
      </c>
    </row>
    <row r="19" spans="1:9">
      <c r="A19" s="2" t="s">
        <v>90</v>
      </c>
      <c r="B19" s="288" t="s">
        <v>1849</v>
      </c>
      <c r="C19" s="288" t="s">
        <v>70</v>
      </c>
      <c r="D19" s="288" t="s">
        <v>91</v>
      </c>
      <c r="E19" s="288" t="s">
        <v>59</v>
      </c>
      <c r="F19" s="288" t="s">
        <v>63</v>
      </c>
      <c r="G19" s="288" t="s">
        <v>77</v>
      </c>
      <c r="H19" s="288" t="s">
        <v>71</v>
      </c>
      <c r="I19" s="2" t="s">
        <v>78</v>
      </c>
    </row>
    <row r="20" spans="1:9">
      <c r="A20" s="2" t="s">
        <v>95</v>
      </c>
      <c r="B20" s="288" t="s">
        <v>1849</v>
      </c>
      <c r="C20" s="288" t="s">
        <v>70</v>
      </c>
      <c r="D20" s="288" t="s">
        <v>96</v>
      </c>
      <c r="E20" s="288" t="s">
        <v>59</v>
      </c>
      <c r="F20" s="288" t="s">
        <v>97</v>
      </c>
      <c r="G20" s="288" t="s">
        <v>77</v>
      </c>
      <c r="H20" s="288" t="s">
        <v>71</v>
      </c>
      <c r="I20" s="2" t="s">
        <v>78</v>
      </c>
    </row>
    <row r="21" spans="1:9">
      <c r="A21" s="2" t="s">
        <v>108</v>
      </c>
      <c r="B21" s="288" t="s">
        <v>1849</v>
      </c>
      <c r="C21" s="288" t="s">
        <v>70</v>
      </c>
      <c r="D21" s="288" t="s">
        <v>109</v>
      </c>
      <c r="E21" s="288" t="s">
        <v>59</v>
      </c>
      <c r="F21" s="288" t="s">
        <v>105</v>
      </c>
      <c r="G21" s="288" t="s">
        <v>77</v>
      </c>
      <c r="H21" s="288" t="s">
        <v>104</v>
      </c>
      <c r="I21" s="2" t="s">
        <v>107</v>
      </c>
    </row>
    <row r="22" spans="1:9">
      <c r="A22" s="2" t="s">
        <v>102</v>
      </c>
      <c r="B22" s="288" t="s">
        <v>1849</v>
      </c>
      <c r="C22" s="288" t="s">
        <v>70</v>
      </c>
      <c r="D22" s="288" t="s">
        <v>103</v>
      </c>
      <c r="E22" s="288" t="s">
        <v>59</v>
      </c>
      <c r="F22" s="288" t="s">
        <v>105</v>
      </c>
      <c r="G22" s="288" t="s">
        <v>106</v>
      </c>
      <c r="H22" s="288" t="s">
        <v>104</v>
      </c>
      <c r="I22" s="291" t="s">
        <v>107</v>
      </c>
    </row>
    <row r="23" spans="1:9">
      <c r="A23" s="2" t="s">
        <v>110</v>
      </c>
      <c r="B23" s="288" t="s">
        <v>1849</v>
      </c>
      <c r="C23" s="288" t="s">
        <v>70</v>
      </c>
      <c r="D23" s="288" t="s">
        <v>111</v>
      </c>
      <c r="E23" s="288" t="s">
        <v>59</v>
      </c>
      <c r="F23" s="288" t="s">
        <v>97</v>
      </c>
      <c r="G23" s="288" t="s">
        <v>77</v>
      </c>
      <c r="H23" s="288" t="s">
        <v>71</v>
      </c>
      <c r="I23" s="2" t="s">
        <v>78</v>
      </c>
    </row>
    <row r="24" spans="1:9">
      <c r="A24" s="2" t="s">
        <v>112</v>
      </c>
      <c r="B24" s="288" t="s">
        <v>1849</v>
      </c>
      <c r="C24" s="288" t="s">
        <v>70</v>
      </c>
      <c r="D24" s="288" t="s">
        <v>113</v>
      </c>
      <c r="E24" s="288" t="s">
        <v>59</v>
      </c>
      <c r="F24" s="288" t="s">
        <v>72</v>
      </c>
      <c r="G24" s="288" t="s">
        <v>77</v>
      </c>
      <c r="H24" s="288" t="s">
        <v>71</v>
      </c>
      <c r="I24" s="2" t="s">
        <v>78</v>
      </c>
    </row>
    <row r="25" spans="1:9">
      <c r="A25" s="2" t="s">
        <v>116</v>
      </c>
      <c r="B25" s="288" t="s">
        <v>1849</v>
      </c>
      <c r="C25" s="288" t="s">
        <v>70</v>
      </c>
      <c r="D25" s="288" t="s">
        <v>117</v>
      </c>
      <c r="E25" s="288" t="s">
        <v>59</v>
      </c>
      <c r="F25" s="288" t="s">
        <v>72</v>
      </c>
      <c r="G25" s="288" t="s">
        <v>77</v>
      </c>
      <c r="H25" s="288" t="s">
        <v>71</v>
      </c>
      <c r="I25" s="2" t="s">
        <v>78</v>
      </c>
    </row>
    <row r="26" spans="1:9">
      <c r="A26" s="2" t="s">
        <v>118</v>
      </c>
      <c r="B26" s="288" t="s">
        <v>1849</v>
      </c>
      <c r="C26" s="288" t="s">
        <v>70</v>
      </c>
      <c r="D26" s="288" t="s">
        <v>119</v>
      </c>
      <c r="E26" s="288" t="s">
        <v>59</v>
      </c>
      <c r="F26" s="288" t="s">
        <v>87</v>
      </c>
      <c r="G26" s="288" t="s">
        <v>77</v>
      </c>
      <c r="H26" s="288" t="s">
        <v>71</v>
      </c>
      <c r="I26" s="291" t="s">
        <v>120</v>
      </c>
    </row>
    <row r="27" spans="1:9">
      <c r="A27" s="2" t="s">
        <v>121</v>
      </c>
      <c r="B27" s="288" t="s">
        <v>1849</v>
      </c>
      <c r="C27" s="288" t="s">
        <v>70</v>
      </c>
      <c r="D27" s="288" t="s">
        <v>122</v>
      </c>
      <c r="E27" s="288" t="s">
        <v>59</v>
      </c>
      <c r="F27" s="288" t="s">
        <v>87</v>
      </c>
      <c r="G27" s="288" t="s">
        <v>77</v>
      </c>
      <c r="H27" s="288" t="s">
        <v>71</v>
      </c>
      <c r="I27" s="2" t="s">
        <v>78</v>
      </c>
    </row>
    <row r="28" spans="1:9">
      <c r="A28" s="2" t="s">
        <v>125</v>
      </c>
      <c r="B28" s="288" t="s">
        <v>1849</v>
      </c>
      <c r="C28" s="288" t="s">
        <v>70</v>
      </c>
      <c r="D28" s="288" t="s">
        <v>126</v>
      </c>
      <c r="E28" s="288" t="s">
        <v>59</v>
      </c>
      <c r="F28" s="288" t="s">
        <v>127</v>
      </c>
      <c r="G28" s="288" t="s">
        <v>77</v>
      </c>
      <c r="H28" s="288" t="s">
        <v>71</v>
      </c>
      <c r="I28" s="2" t="s">
        <v>78</v>
      </c>
    </row>
    <row r="29" spans="1:9">
      <c r="A29" s="2" t="s">
        <v>128</v>
      </c>
      <c r="B29" s="288" t="s">
        <v>1849</v>
      </c>
      <c r="C29" s="288" t="s">
        <v>70</v>
      </c>
      <c r="D29" s="288" t="s">
        <v>129</v>
      </c>
      <c r="E29" s="288" t="s">
        <v>59</v>
      </c>
      <c r="F29" s="288" t="s">
        <v>63</v>
      </c>
      <c r="G29" s="288" t="s">
        <v>77</v>
      </c>
      <c r="H29" s="288" t="s">
        <v>71</v>
      </c>
      <c r="I29" s="2" t="s">
        <v>78</v>
      </c>
    </row>
    <row r="30" spans="1:9">
      <c r="A30" s="2" t="s">
        <v>130</v>
      </c>
      <c r="B30" s="288" t="s">
        <v>1849</v>
      </c>
      <c r="C30" s="288" t="s">
        <v>70</v>
      </c>
      <c r="D30" s="288" t="s">
        <v>131</v>
      </c>
      <c r="E30" s="288" t="s">
        <v>59</v>
      </c>
      <c r="F30" s="288" t="s">
        <v>132</v>
      </c>
      <c r="G30" s="288" t="s">
        <v>77</v>
      </c>
      <c r="H30" s="288" t="s">
        <v>71</v>
      </c>
      <c r="I30" s="2" t="s">
        <v>78</v>
      </c>
    </row>
    <row r="31" spans="1:9">
      <c r="A31" s="2" t="s">
        <v>136</v>
      </c>
      <c r="B31" s="288" t="s">
        <v>1849</v>
      </c>
      <c r="C31" s="288" t="s">
        <v>70</v>
      </c>
      <c r="D31" s="288" t="s">
        <v>137</v>
      </c>
      <c r="E31" s="288" t="s">
        <v>59</v>
      </c>
      <c r="F31" s="288" t="s">
        <v>138</v>
      </c>
      <c r="G31" s="288" t="s">
        <v>77</v>
      </c>
      <c r="H31" s="288" t="s">
        <v>71</v>
      </c>
      <c r="I31" s="2" t="s">
        <v>78</v>
      </c>
    </row>
    <row r="32" spans="1:9">
      <c r="A32" s="2" t="s">
        <v>142</v>
      </c>
      <c r="B32" s="288" t="s">
        <v>1849</v>
      </c>
      <c r="C32" s="288" t="s">
        <v>70</v>
      </c>
      <c r="D32" s="288" t="s">
        <v>143</v>
      </c>
      <c r="E32" s="288" t="s">
        <v>59</v>
      </c>
      <c r="F32" s="288" t="s">
        <v>144</v>
      </c>
      <c r="G32" s="288" t="s">
        <v>94</v>
      </c>
      <c r="H32" s="288" t="s">
        <v>71</v>
      </c>
      <c r="I32" s="2" t="s">
        <v>78</v>
      </c>
    </row>
    <row r="33" spans="1:9">
      <c r="A33" s="2" t="s">
        <v>147</v>
      </c>
      <c r="B33" s="288" t="s">
        <v>1849</v>
      </c>
      <c r="C33" s="288" t="s">
        <v>70</v>
      </c>
      <c r="D33" s="288" t="s">
        <v>148</v>
      </c>
      <c r="E33" s="288" t="s">
        <v>59</v>
      </c>
      <c r="F33" s="288" t="s">
        <v>87</v>
      </c>
      <c r="G33" s="288" t="s">
        <v>77</v>
      </c>
      <c r="H33" s="288" t="s">
        <v>71</v>
      </c>
      <c r="I33" s="2" t="s">
        <v>78</v>
      </c>
    </row>
    <row r="34" spans="1:9">
      <c r="A34" s="2" t="s">
        <v>151</v>
      </c>
      <c r="B34" s="288" t="s">
        <v>1849</v>
      </c>
      <c r="C34" s="288" t="s">
        <v>152</v>
      </c>
      <c r="D34" s="288" t="s">
        <v>153</v>
      </c>
      <c r="E34" s="288" t="s">
        <v>59</v>
      </c>
      <c r="F34" s="288" t="s">
        <v>154</v>
      </c>
      <c r="G34" s="288" t="s">
        <v>77</v>
      </c>
      <c r="H34" s="288" t="s">
        <v>71</v>
      </c>
      <c r="I34" s="291" t="s">
        <v>1745</v>
      </c>
    </row>
    <row r="35" spans="1:9">
      <c r="A35" s="2" t="s">
        <v>155</v>
      </c>
      <c r="B35" s="288" t="s">
        <v>1849</v>
      </c>
      <c r="C35" s="288" t="s">
        <v>70</v>
      </c>
      <c r="D35" s="288" t="s">
        <v>156</v>
      </c>
      <c r="E35" s="288" t="s">
        <v>59</v>
      </c>
      <c r="F35" s="288" t="s">
        <v>72</v>
      </c>
      <c r="G35" s="288" t="s">
        <v>77</v>
      </c>
      <c r="H35" s="288" t="s">
        <v>71</v>
      </c>
      <c r="I35" s="2" t="s">
        <v>78</v>
      </c>
    </row>
    <row r="36" spans="1:9">
      <c r="A36" s="2" t="s">
        <v>157</v>
      </c>
      <c r="B36" s="288" t="s">
        <v>1849</v>
      </c>
      <c r="C36" s="288" t="s">
        <v>70</v>
      </c>
      <c r="D36" s="288" t="s">
        <v>158</v>
      </c>
      <c r="E36" s="288" t="s">
        <v>59</v>
      </c>
      <c r="F36" s="288" t="s">
        <v>127</v>
      </c>
      <c r="G36" s="288" t="s">
        <v>77</v>
      </c>
      <c r="H36" s="288" t="s">
        <v>71</v>
      </c>
      <c r="I36" s="2" t="s">
        <v>78</v>
      </c>
    </row>
    <row r="37" spans="1:9">
      <c r="A37" s="2" t="s">
        <v>68</v>
      </c>
      <c r="B37" s="288" t="s">
        <v>69</v>
      </c>
      <c r="C37" s="288" t="s">
        <v>70</v>
      </c>
      <c r="D37" s="288" t="s">
        <v>59</v>
      </c>
      <c r="E37" s="288" t="s">
        <v>59</v>
      </c>
      <c r="F37" s="288" t="s">
        <v>72</v>
      </c>
      <c r="G37" s="288" t="s">
        <v>73</v>
      </c>
      <c r="H37" s="288" t="s">
        <v>71</v>
      </c>
      <c r="I37" s="290" t="s">
        <v>74</v>
      </c>
    </row>
    <row r="38" spans="1:9">
      <c r="A38" s="111" t="s">
        <v>1419</v>
      </c>
      <c r="B38" s="11" t="s">
        <v>1844</v>
      </c>
      <c r="C38" s="11" t="s">
        <v>1829</v>
      </c>
      <c r="D38" s="289" t="s">
        <v>59</v>
      </c>
      <c r="E38" s="288" t="s">
        <v>59</v>
      </c>
      <c r="F38" s="288" t="s">
        <v>59</v>
      </c>
      <c r="G38" s="11" t="s">
        <v>1735</v>
      </c>
      <c r="H38" s="288" t="s">
        <v>59</v>
      </c>
      <c r="I38" s="398" t="s">
        <v>1851</v>
      </c>
    </row>
    <row r="39" spans="1:9">
      <c r="A39" s="111" t="s">
        <v>1420</v>
      </c>
      <c r="B39" s="11" t="s">
        <v>1844</v>
      </c>
      <c r="C39" s="11" t="s">
        <v>1829</v>
      </c>
      <c r="D39" s="289" t="s">
        <v>59</v>
      </c>
      <c r="E39" s="288" t="s">
        <v>59</v>
      </c>
      <c r="F39" s="288" t="s">
        <v>59</v>
      </c>
      <c r="G39" s="11" t="s">
        <v>1735</v>
      </c>
      <c r="H39" s="288" t="s">
        <v>59</v>
      </c>
      <c r="I39" s="398" t="s">
        <v>1852</v>
      </c>
    </row>
    <row r="40" spans="1:9">
      <c r="A40" s="3" t="s">
        <v>1421</v>
      </c>
      <c r="B40" s="11" t="s">
        <v>1844</v>
      </c>
      <c r="C40" s="11" t="s">
        <v>1829</v>
      </c>
      <c r="D40" s="289" t="s">
        <v>59</v>
      </c>
      <c r="E40" s="288" t="s">
        <v>59</v>
      </c>
      <c r="F40" s="288" t="s">
        <v>59</v>
      </c>
      <c r="G40" s="11" t="s">
        <v>1735</v>
      </c>
      <c r="H40" s="288" t="s">
        <v>59</v>
      </c>
      <c r="I40" s="398" t="s">
        <v>1851</v>
      </c>
    </row>
    <row r="41" spans="1:9">
      <c r="A41" s="397" t="s">
        <v>1833</v>
      </c>
      <c r="B41" s="359" t="s">
        <v>1842</v>
      </c>
      <c r="C41" s="11" t="s">
        <v>1834</v>
      </c>
      <c r="D41" s="289" t="s">
        <v>1836</v>
      </c>
      <c r="E41" s="288" t="s">
        <v>59</v>
      </c>
      <c r="F41" s="11" t="s">
        <v>1838</v>
      </c>
      <c r="G41" s="11" t="s">
        <v>77</v>
      </c>
      <c r="H41" s="11" t="s">
        <v>1837</v>
      </c>
      <c r="I41" s="397" t="s">
        <v>1839</v>
      </c>
    </row>
    <row r="42" spans="1:9">
      <c r="A42" s="397" t="s">
        <v>1853</v>
      </c>
      <c r="B42" s="359" t="s">
        <v>1842</v>
      </c>
      <c r="C42" s="11" t="s">
        <v>1834</v>
      </c>
      <c r="D42" s="289" t="s">
        <v>1835</v>
      </c>
      <c r="E42" s="288" t="s">
        <v>59</v>
      </c>
      <c r="F42" s="11" t="s">
        <v>144</v>
      </c>
      <c r="G42" s="11" t="s">
        <v>77</v>
      </c>
      <c r="H42" s="11" t="s">
        <v>1837</v>
      </c>
      <c r="I42" s="397" t="s">
        <v>1839</v>
      </c>
    </row>
    <row r="43" spans="1:9">
      <c r="A43" s="397" t="s">
        <v>1832</v>
      </c>
      <c r="B43" s="359" t="s">
        <v>1842</v>
      </c>
      <c r="C43" s="11" t="s">
        <v>1834</v>
      </c>
      <c r="D43" s="289" t="s">
        <v>1945</v>
      </c>
      <c r="E43" s="288" t="s">
        <v>59</v>
      </c>
      <c r="F43" s="11">
        <v>0.1</v>
      </c>
      <c r="G43" s="11" t="s">
        <v>77</v>
      </c>
      <c r="H43" s="11" t="s">
        <v>1837</v>
      </c>
      <c r="I43" s="397" t="s">
        <v>1839</v>
      </c>
    </row>
    <row r="44" spans="1:9">
      <c r="A44" s="397" t="s">
        <v>1831</v>
      </c>
      <c r="B44" s="359" t="s">
        <v>1842</v>
      </c>
      <c r="C44" s="11" t="s">
        <v>1834</v>
      </c>
      <c r="D44" s="289" t="s">
        <v>1946</v>
      </c>
      <c r="E44" s="288" t="s">
        <v>59</v>
      </c>
      <c r="F44" s="11" t="s">
        <v>141</v>
      </c>
      <c r="G44" s="11" t="s">
        <v>77</v>
      </c>
      <c r="H44" s="11" t="s">
        <v>1837</v>
      </c>
      <c r="I44" s="291" t="s">
        <v>1839</v>
      </c>
    </row>
    <row r="45" spans="1:9">
      <c r="A45" s="2" t="s">
        <v>163</v>
      </c>
      <c r="B45" s="288" t="s">
        <v>1843</v>
      </c>
      <c r="C45" s="288" t="s">
        <v>160</v>
      </c>
      <c r="D45" s="288" t="s">
        <v>164</v>
      </c>
      <c r="E45" s="288" t="s">
        <v>59</v>
      </c>
      <c r="F45" s="288" t="s">
        <v>87</v>
      </c>
      <c r="G45" s="288" t="s">
        <v>77</v>
      </c>
      <c r="H45" s="288" t="s">
        <v>71</v>
      </c>
      <c r="I45" s="291" t="s">
        <v>162</v>
      </c>
    </row>
    <row r="46" spans="1:9">
      <c r="A46" s="2" t="s">
        <v>159</v>
      </c>
      <c r="B46" s="288" t="s">
        <v>1843</v>
      </c>
      <c r="C46" s="288" t="s">
        <v>160</v>
      </c>
      <c r="D46" s="288" t="s">
        <v>161</v>
      </c>
      <c r="E46" s="288" t="s">
        <v>59</v>
      </c>
      <c r="F46" s="288" t="s">
        <v>87</v>
      </c>
      <c r="G46" s="288" t="s">
        <v>77</v>
      </c>
      <c r="H46" s="288" t="s">
        <v>71</v>
      </c>
      <c r="I46" t="s">
        <v>162</v>
      </c>
    </row>
    <row r="47" spans="1:9">
      <c r="A47" s="2" t="s">
        <v>165</v>
      </c>
      <c r="B47" s="288" t="s">
        <v>1843</v>
      </c>
      <c r="C47" s="288" t="s">
        <v>160</v>
      </c>
      <c r="D47" s="288" t="s">
        <v>166</v>
      </c>
      <c r="E47" s="288" t="s">
        <v>59</v>
      </c>
      <c r="F47" s="288" t="s">
        <v>60</v>
      </c>
      <c r="G47" s="288" t="s">
        <v>77</v>
      </c>
      <c r="H47" s="288" t="s">
        <v>71</v>
      </c>
      <c r="I47" s="2" t="s">
        <v>162</v>
      </c>
    </row>
    <row r="48" spans="1:9">
      <c r="A48" s="2" t="s">
        <v>167</v>
      </c>
      <c r="B48" s="288" t="s">
        <v>1843</v>
      </c>
      <c r="C48" s="288" t="s">
        <v>160</v>
      </c>
      <c r="D48" s="288" t="s">
        <v>168</v>
      </c>
      <c r="E48" s="288" t="s">
        <v>59</v>
      </c>
      <c r="F48" s="288" t="s">
        <v>87</v>
      </c>
      <c r="G48" s="288" t="s">
        <v>77</v>
      </c>
      <c r="H48" s="288" t="s">
        <v>71</v>
      </c>
      <c r="I48" s="2" t="s">
        <v>162</v>
      </c>
    </row>
    <row r="49" spans="1:9">
      <c r="A49" s="2" t="s">
        <v>169</v>
      </c>
      <c r="B49" s="288" t="s">
        <v>1843</v>
      </c>
      <c r="C49" s="288" t="s">
        <v>160</v>
      </c>
      <c r="D49" s="288" t="s">
        <v>170</v>
      </c>
      <c r="E49" s="288" t="s">
        <v>59</v>
      </c>
      <c r="F49" s="288" t="s">
        <v>144</v>
      </c>
      <c r="G49" s="288" t="s">
        <v>77</v>
      </c>
      <c r="H49" s="288" t="s">
        <v>71</v>
      </c>
      <c r="I49" s="2" t="s">
        <v>162</v>
      </c>
    </row>
    <row r="50" spans="1:9">
      <c r="A50" s="2" t="s">
        <v>171</v>
      </c>
      <c r="B50" s="288" t="s">
        <v>1843</v>
      </c>
      <c r="C50" s="288" t="s">
        <v>160</v>
      </c>
      <c r="D50" s="288" t="s">
        <v>172</v>
      </c>
      <c r="E50" s="288" t="s">
        <v>59</v>
      </c>
      <c r="F50" s="288" t="s">
        <v>127</v>
      </c>
      <c r="G50" s="288" t="s">
        <v>77</v>
      </c>
      <c r="H50" s="288" t="s">
        <v>71</v>
      </c>
      <c r="I50" s="2" t="s">
        <v>162</v>
      </c>
    </row>
    <row r="51" spans="1:9">
      <c r="A51" s="2" t="s">
        <v>173</v>
      </c>
      <c r="B51" s="288" t="s">
        <v>1843</v>
      </c>
      <c r="C51" s="288" t="s">
        <v>160</v>
      </c>
      <c r="D51" s="288" t="s">
        <v>174</v>
      </c>
      <c r="E51" s="288" t="s">
        <v>59</v>
      </c>
      <c r="F51" s="288" t="s">
        <v>144</v>
      </c>
      <c r="G51" s="288" t="s">
        <v>77</v>
      </c>
      <c r="H51" s="288" t="s">
        <v>71</v>
      </c>
      <c r="I51" s="2" t="s">
        <v>162</v>
      </c>
    </row>
    <row r="52" spans="1:9">
      <c r="A52" s="2" t="s">
        <v>175</v>
      </c>
      <c r="B52" s="288" t="s">
        <v>1843</v>
      </c>
      <c r="C52" s="288" t="s">
        <v>160</v>
      </c>
      <c r="D52" s="288" t="s">
        <v>176</v>
      </c>
      <c r="E52" s="288" t="s">
        <v>59</v>
      </c>
      <c r="F52" s="288" t="s">
        <v>144</v>
      </c>
      <c r="G52" s="288" t="s">
        <v>77</v>
      </c>
      <c r="H52" s="288" t="s">
        <v>71</v>
      </c>
      <c r="I52" s="2" t="s">
        <v>162</v>
      </c>
    </row>
    <row r="53" spans="1:9">
      <c r="A53" s="2" t="s">
        <v>177</v>
      </c>
      <c r="B53" s="288" t="s">
        <v>1843</v>
      </c>
      <c r="C53" s="288" t="s">
        <v>160</v>
      </c>
      <c r="D53" s="288" t="s">
        <v>178</v>
      </c>
      <c r="E53" s="288" t="s">
        <v>59</v>
      </c>
      <c r="F53" s="288" t="s">
        <v>127</v>
      </c>
      <c r="G53" s="288" t="s">
        <v>77</v>
      </c>
      <c r="H53" s="288" t="s">
        <v>71</v>
      </c>
      <c r="I53" s="2" t="s">
        <v>162</v>
      </c>
    </row>
    <row r="54" spans="1:9">
      <c r="A54" s="2" t="s">
        <v>179</v>
      </c>
      <c r="B54" s="288" t="s">
        <v>1843</v>
      </c>
      <c r="C54" s="288" t="s">
        <v>160</v>
      </c>
      <c r="D54" s="288" t="s">
        <v>180</v>
      </c>
      <c r="E54" s="288" t="s">
        <v>59</v>
      </c>
      <c r="F54" s="288" t="s">
        <v>144</v>
      </c>
      <c r="G54" s="288" t="s">
        <v>77</v>
      </c>
      <c r="H54" s="288" t="s">
        <v>71</v>
      </c>
      <c r="I54" s="2" t="s">
        <v>162</v>
      </c>
    </row>
    <row r="55" spans="1:9">
      <c r="A55" s="2" t="s">
        <v>181</v>
      </c>
      <c r="B55" s="288" t="s">
        <v>1843</v>
      </c>
      <c r="C55" s="288" t="s">
        <v>160</v>
      </c>
      <c r="D55" s="288" t="s">
        <v>182</v>
      </c>
      <c r="E55" s="288" t="s">
        <v>59</v>
      </c>
      <c r="F55" s="288" t="s">
        <v>127</v>
      </c>
      <c r="G55" s="288" t="s">
        <v>77</v>
      </c>
      <c r="H55" s="288" t="s">
        <v>71</v>
      </c>
      <c r="I55" s="2" t="s">
        <v>162</v>
      </c>
    </row>
    <row r="56" spans="1:9">
      <c r="A56" s="2" t="s">
        <v>183</v>
      </c>
      <c r="B56" s="288" t="s">
        <v>1843</v>
      </c>
      <c r="C56" s="288" t="s">
        <v>160</v>
      </c>
      <c r="D56" s="288" t="s">
        <v>184</v>
      </c>
      <c r="E56" s="288" t="s">
        <v>59</v>
      </c>
      <c r="F56" s="288" t="s">
        <v>127</v>
      </c>
      <c r="G56" s="288" t="s">
        <v>77</v>
      </c>
      <c r="H56" s="288" t="s">
        <v>71</v>
      </c>
      <c r="I56" s="2" t="s">
        <v>162</v>
      </c>
    </row>
    <row r="57" spans="1:9">
      <c r="A57" s="2" t="s">
        <v>185</v>
      </c>
      <c r="B57" s="288" t="s">
        <v>1843</v>
      </c>
      <c r="C57" s="288" t="s">
        <v>160</v>
      </c>
      <c r="D57" s="288" t="s">
        <v>186</v>
      </c>
      <c r="E57" s="288" t="s">
        <v>59</v>
      </c>
      <c r="F57" s="288" t="s">
        <v>144</v>
      </c>
      <c r="G57" s="288" t="s">
        <v>77</v>
      </c>
      <c r="H57" s="288" t="s">
        <v>71</v>
      </c>
      <c r="I57" s="2" t="s">
        <v>162</v>
      </c>
    </row>
    <row r="58" spans="1:9">
      <c r="A58" s="2" t="s">
        <v>187</v>
      </c>
      <c r="B58" s="288" t="s">
        <v>1843</v>
      </c>
      <c r="C58" s="288" t="s">
        <v>160</v>
      </c>
      <c r="D58" s="288" t="s">
        <v>188</v>
      </c>
      <c r="E58" s="288" t="s">
        <v>59</v>
      </c>
      <c r="F58" s="288" t="s">
        <v>144</v>
      </c>
      <c r="G58" s="288" t="s">
        <v>77</v>
      </c>
      <c r="H58" s="288" t="s">
        <v>71</v>
      </c>
      <c r="I58" s="2" t="s">
        <v>162</v>
      </c>
    </row>
    <row r="59" spans="1:9">
      <c r="A59" s="2" t="s">
        <v>189</v>
      </c>
      <c r="B59" s="288" t="s">
        <v>1843</v>
      </c>
      <c r="C59" s="288" t="s">
        <v>160</v>
      </c>
      <c r="D59" s="288" t="s">
        <v>190</v>
      </c>
      <c r="E59" s="288" t="s">
        <v>59</v>
      </c>
      <c r="F59" s="288" t="s">
        <v>60</v>
      </c>
      <c r="G59" s="288" t="s">
        <v>77</v>
      </c>
      <c r="H59" s="288" t="s">
        <v>71</v>
      </c>
      <c r="I59" s="2" t="s">
        <v>162</v>
      </c>
    </row>
    <row r="60" spans="1:9">
      <c r="A60" s="2" t="s">
        <v>191</v>
      </c>
      <c r="B60" s="288" t="s">
        <v>1843</v>
      </c>
      <c r="C60" s="288" t="s">
        <v>160</v>
      </c>
      <c r="D60" s="288" t="s">
        <v>192</v>
      </c>
      <c r="E60" s="288" t="s">
        <v>59</v>
      </c>
      <c r="F60" s="288" t="s">
        <v>144</v>
      </c>
      <c r="G60" s="288" t="s">
        <v>77</v>
      </c>
      <c r="H60" s="288" t="s">
        <v>71</v>
      </c>
      <c r="I60" s="2" t="s">
        <v>162</v>
      </c>
    </row>
    <row r="61" spans="1:9">
      <c r="A61" s="2" t="s">
        <v>193</v>
      </c>
      <c r="B61" s="288" t="s">
        <v>1843</v>
      </c>
      <c r="C61" s="288" t="s">
        <v>160</v>
      </c>
      <c r="D61" s="288" t="s">
        <v>194</v>
      </c>
      <c r="E61" s="288" t="s">
        <v>59</v>
      </c>
      <c r="F61" s="288" t="s">
        <v>60</v>
      </c>
      <c r="G61" s="288" t="s">
        <v>77</v>
      </c>
      <c r="H61" s="288" t="s">
        <v>71</v>
      </c>
      <c r="I61" s="2" t="s">
        <v>162</v>
      </c>
    </row>
    <row r="62" spans="1:9">
      <c r="A62" s="2" t="s">
        <v>195</v>
      </c>
      <c r="B62" s="288" t="s">
        <v>1843</v>
      </c>
      <c r="C62" s="288" t="s">
        <v>160</v>
      </c>
      <c r="D62" s="288" t="s">
        <v>196</v>
      </c>
      <c r="E62" s="288" t="s">
        <v>59</v>
      </c>
      <c r="F62" s="288" t="s">
        <v>144</v>
      </c>
      <c r="G62" s="288" t="s">
        <v>77</v>
      </c>
      <c r="H62" s="288" t="s">
        <v>71</v>
      </c>
      <c r="I62" s="2" t="s">
        <v>162</v>
      </c>
    </row>
    <row r="63" spans="1:9">
      <c r="A63" s="2" t="s">
        <v>197</v>
      </c>
      <c r="B63" s="288" t="s">
        <v>1843</v>
      </c>
      <c r="C63" s="288" t="s">
        <v>160</v>
      </c>
      <c r="D63" s="288" t="s">
        <v>198</v>
      </c>
      <c r="E63" s="288" t="s">
        <v>59</v>
      </c>
      <c r="F63" s="288" t="s">
        <v>127</v>
      </c>
      <c r="G63" s="288" t="s">
        <v>77</v>
      </c>
      <c r="H63" s="288" t="s">
        <v>71</v>
      </c>
      <c r="I63" s="2" t="s">
        <v>162</v>
      </c>
    </row>
    <row r="64" spans="1:9">
      <c r="A64" s="2" t="s">
        <v>199</v>
      </c>
      <c r="B64" s="288" t="s">
        <v>1843</v>
      </c>
      <c r="C64" s="288" t="s">
        <v>160</v>
      </c>
      <c r="D64" s="288" t="s">
        <v>200</v>
      </c>
      <c r="E64" s="288" t="s">
        <v>59</v>
      </c>
      <c r="F64" s="288" t="s">
        <v>60</v>
      </c>
      <c r="G64" s="288" t="s">
        <v>77</v>
      </c>
      <c r="H64" s="288" t="s">
        <v>71</v>
      </c>
      <c r="I64" s="2" t="s">
        <v>162</v>
      </c>
    </row>
    <row r="65" spans="1:9">
      <c r="A65" s="2" t="s">
        <v>201</v>
      </c>
      <c r="B65" s="288" t="s">
        <v>1843</v>
      </c>
      <c r="C65" s="288" t="s">
        <v>160</v>
      </c>
      <c r="D65" s="288" t="s">
        <v>202</v>
      </c>
      <c r="E65" s="288" t="s">
        <v>59</v>
      </c>
      <c r="F65" s="288" t="s">
        <v>144</v>
      </c>
      <c r="G65" s="288" t="s">
        <v>77</v>
      </c>
      <c r="H65" s="288" t="s">
        <v>71</v>
      </c>
      <c r="I65" s="2" t="s">
        <v>162</v>
      </c>
    </row>
    <row r="66" spans="1:9">
      <c r="A66" s="2" t="s">
        <v>203</v>
      </c>
      <c r="B66" s="288" t="s">
        <v>1843</v>
      </c>
      <c r="C66" s="288" t="s">
        <v>160</v>
      </c>
      <c r="D66" s="288" t="s">
        <v>204</v>
      </c>
      <c r="E66" s="288" t="s">
        <v>59</v>
      </c>
      <c r="F66" s="288" t="s">
        <v>60</v>
      </c>
      <c r="G66" s="288" t="s">
        <v>77</v>
      </c>
      <c r="H66" s="288" t="s">
        <v>71</v>
      </c>
      <c r="I66" s="2" t="s">
        <v>162</v>
      </c>
    </row>
    <row r="67" spans="1:9">
      <c r="A67" s="2" t="s">
        <v>514</v>
      </c>
      <c r="B67" s="288" t="s">
        <v>1846</v>
      </c>
      <c r="C67" s="288" t="s">
        <v>206</v>
      </c>
      <c r="D67" s="288" t="s">
        <v>515</v>
      </c>
      <c r="E67" s="288" t="s">
        <v>516</v>
      </c>
      <c r="F67" s="288" t="s">
        <v>517</v>
      </c>
      <c r="G67" s="288" t="s">
        <v>434</v>
      </c>
      <c r="H67" s="288" t="s">
        <v>208</v>
      </c>
      <c r="I67" s="290" t="s">
        <v>518</v>
      </c>
    </row>
    <row r="68" spans="1:9">
      <c r="A68" s="2" t="s">
        <v>519</v>
      </c>
      <c r="B68" s="288" t="s">
        <v>1846</v>
      </c>
      <c r="C68" s="288" t="s">
        <v>206</v>
      </c>
      <c r="D68" s="288" t="s">
        <v>520</v>
      </c>
      <c r="E68" s="288" t="s">
        <v>521</v>
      </c>
      <c r="F68" s="288" t="s">
        <v>522</v>
      </c>
      <c r="G68" s="288" t="s">
        <v>434</v>
      </c>
      <c r="H68" s="288" t="s">
        <v>208</v>
      </c>
      <c r="I68" s="2" t="s">
        <v>518</v>
      </c>
    </row>
    <row r="69" spans="1:9">
      <c r="A69" s="2" t="s">
        <v>527</v>
      </c>
      <c r="B69" s="288" t="s">
        <v>1846</v>
      </c>
      <c r="C69" s="288" t="s">
        <v>206</v>
      </c>
      <c r="D69" s="288" t="s">
        <v>528</v>
      </c>
      <c r="E69" s="288" t="s">
        <v>529</v>
      </c>
      <c r="F69" s="288" t="s">
        <v>63</v>
      </c>
      <c r="G69" s="288" t="s">
        <v>434</v>
      </c>
      <c r="H69" s="288" t="s">
        <v>208</v>
      </c>
      <c r="I69" s="2" t="s">
        <v>518</v>
      </c>
    </row>
    <row r="70" spans="1:9">
      <c r="A70" s="2" t="s">
        <v>534</v>
      </c>
      <c r="B70" s="288" t="s">
        <v>1846</v>
      </c>
      <c r="C70" s="288" t="s">
        <v>206</v>
      </c>
      <c r="D70" s="288" t="s">
        <v>535</v>
      </c>
      <c r="E70" s="288" t="s">
        <v>72</v>
      </c>
      <c r="F70" s="288" t="s">
        <v>132</v>
      </c>
      <c r="G70" s="288" t="s">
        <v>434</v>
      </c>
      <c r="H70" s="288" t="s">
        <v>208</v>
      </c>
      <c r="I70" s="2" t="s">
        <v>518</v>
      </c>
    </row>
    <row r="71" spans="1:9">
      <c r="A71" s="2" t="s">
        <v>530</v>
      </c>
      <c r="B71" s="288" t="s">
        <v>1846</v>
      </c>
      <c r="C71" s="288" t="s">
        <v>206</v>
      </c>
      <c r="D71" s="288" t="s">
        <v>531</v>
      </c>
      <c r="E71" s="288" t="s">
        <v>532</v>
      </c>
      <c r="F71" s="288" t="s">
        <v>533</v>
      </c>
      <c r="G71" s="288" t="s">
        <v>434</v>
      </c>
      <c r="H71" s="288" t="s">
        <v>208</v>
      </c>
      <c r="I71" s="2" t="s">
        <v>518</v>
      </c>
    </row>
    <row r="72" spans="1:9">
      <c r="A72" s="2" t="s">
        <v>536</v>
      </c>
      <c r="B72" s="288" t="s">
        <v>1846</v>
      </c>
      <c r="C72" s="288" t="s">
        <v>206</v>
      </c>
      <c r="D72" s="288" t="s">
        <v>537</v>
      </c>
      <c r="E72" s="288" t="s">
        <v>529</v>
      </c>
      <c r="F72" s="288" t="s">
        <v>63</v>
      </c>
      <c r="G72" s="288" t="s">
        <v>434</v>
      </c>
      <c r="H72" s="288" t="s">
        <v>208</v>
      </c>
      <c r="I72" s="2" t="s">
        <v>518</v>
      </c>
    </row>
    <row r="73" spans="1:9">
      <c r="A73" s="2" t="s">
        <v>538</v>
      </c>
      <c r="B73" s="288" t="s">
        <v>1846</v>
      </c>
      <c r="C73" s="288" t="s">
        <v>206</v>
      </c>
      <c r="D73" s="288" t="s">
        <v>539</v>
      </c>
      <c r="E73" s="288" t="s">
        <v>529</v>
      </c>
      <c r="F73" s="288" t="s">
        <v>63</v>
      </c>
      <c r="G73" s="288" t="s">
        <v>434</v>
      </c>
      <c r="H73" s="288" t="s">
        <v>208</v>
      </c>
      <c r="I73" s="2" t="s">
        <v>518</v>
      </c>
    </row>
    <row r="74" spans="1:9">
      <c r="A74" s="2" t="s">
        <v>540</v>
      </c>
      <c r="B74" s="288" t="s">
        <v>1846</v>
      </c>
      <c r="C74" s="288" t="s">
        <v>206</v>
      </c>
      <c r="D74" s="288" t="s">
        <v>541</v>
      </c>
      <c r="E74" s="288" t="s">
        <v>72</v>
      </c>
      <c r="F74" s="288" t="s">
        <v>132</v>
      </c>
      <c r="G74" s="288" t="s">
        <v>434</v>
      </c>
      <c r="H74" s="288" t="s">
        <v>208</v>
      </c>
      <c r="I74" s="2" t="s">
        <v>518</v>
      </c>
    </row>
    <row r="75" spans="1:9">
      <c r="A75" s="2" t="s">
        <v>542</v>
      </c>
      <c r="B75" s="288" t="s">
        <v>1846</v>
      </c>
      <c r="C75" s="288" t="s">
        <v>206</v>
      </c>
      <c r="D75" s="288" t="s">
        <v>543</v>
      </c>
      <c r="E75" s="288" t="s">
        <v>138</v>
      </c>
      <c r="F75" s="288" t="s">
        <v>544</v>
      </c>
      <c r="G75" s="288" t="s">
        <v>434</v>
      </c>
      <c r="H75" s="288" t="s">
        <v>208</v>
      </c>
      <c r="I75" s="2" t="s">
        <v>518</v>
      </c>
    </row>
    <row r="76" spans="1:9">
      <c r="A76" s="2" t="s">
        <v>545</v>
      </c>
      <c r="B76" s="288" t="s">
        <v>1846</v>
      </c>
      <c r="C76" s="288" t="s">
        <v>206</v>
      </c>
      <c r="D76" s="288" t="s">
        <v>546</v>
      </c>
      <c r="E76" s="288" t="s">
        <v>132</v>
      </c>
      <c r="F76" s="288" t="s">
        <v>547</v>
      </c>
      <c r="G76" s="288" t="s">
        <v>434</v>
      </c>
      <c r="H76" s="288" t="s">
        <v>208</v>
      </c>
      <c r="I76" s="2" t="s">
        <v>518</v>
      </c>
    </row>
    <row r="77" spans="1:9">
      <c r="A77" s="2" t="s">
        <v>523</v>
      </c>
      <c r="B77" s="288" t="s">
        <v>1846</v>
      </c>
      <c r="C77" s="288" t="s">
        <v>206</v>
      </c>
      <c r="D77" s="288" t="s">
        <v>524</v>
      </c>
      <c r="E77" s="288" t="s">
        <v>525</v>
      </c>
      <c r="F77" s="288" t="s">
        <v>526</v>
      </c>
      <c r="G77" s="288" t="s">
        <v>434</v>
      </c>
      <c r="H77" s="288" t="s">
        <v>208</v>
      </c>
      <c r="I77" s="2" t="s">
        <v>518</v>
      </c>
    </row>
    <row r="78" spans="1:9">
      <c r="A78" s="2" t="s">
        <v>552</v>
      </c>
      <c r="B78" s="288" t="s">
        <v>1846</v>
      </c>
      <c r="C78" s="288" t="s">
        <v>206</v>
      </c>
      <c r="D78" s="288" t="s">
        <v>553</v>
      </c>
      <c r="E78" s="288" t="s">
        <v>547</v>
      </c>
      <c r="F78" s="288" t="s">
        <v>554</v>
      </c>
      <c r="G78" s="288" t="s">
        <v>434</v>
      </c>
      <c r="H78" s="288" t="s">
        <v>208</v>
      </c>
      <c r="I78" s="2" t="s">
        <v>518</v>
      </c>
    </row>
    <row r="79" spans="1:9">
      <c r="A79" s="2" t="s">
        <v>555</v>
      </c>
      <c r="B79" s="288" t="s">
        <v>1846</v>
      </c>
      <c r="C79" s="288" t="s">
        <v>206</v>
      </c>
      <c r="D79" s="288" t="s">
        <v>556</v>
      </c>
      <c r="E79" s="288" t="s">
        <v>81</v>
      </c>
      <c r="F79" s="288" t="s">
        <v>557</v>
      </c>
      <c r="G79" s="288" t="s">
        <v>434</v>
      </c>
      <c r="H79" s="288" t="s">
        <v>208</v>
      </c>
      <c r="I79" s="2" t="s">
        <v>518</v>
      </c>
    </row>
    <row r="80" spans="1:9">
      <c r="A80" s="2" t="s">
        <v>548</v>
      </c>
      <c r="B80" s="288" t="s">
        <v>1846</v>
      </c>
      <c r="C80" s="288" t="s">
        <v>206</v>
      </c>
      <c r="D80" s="288" t="s">
        <v>549</v>
      </c>
      <c r="E80" s="288" t="s">
        <v>550</v>
      </c>
      <c r="F80" s="288" t="s">
        <v>551</v>
      </c>
      <c r="G80" s="288" t="s">
        <v>434</v>
      </c>
      <c r="H80" s="288" t="s">
        <v>208</v>
      </c>
      <c r="I80" s="2" t="s">
        <v>518</v>
      </c>
    </row>
    <row r="81" spans="1:9">
      <c r="A81" s="2" t="s">
        <v>558</v>
      </c>
      <c r="B81" s="288" t="s">
        <v>1846</v>
      </c>
      <c r="C81" s="288" t="s">
        <v>206</v>
      </c>
      <c r="D81" s="288" t="s">
        <v>559</v>
      </c>
      <c r="E81" s="288" t="s">
        <v>560</v>
      </c>
      <c r="F81" s="288" t="s">
        <v>561</v>
      </c>
      <c r="G81" s="288" t="s">
        <v>434</v>
      </c>
      <c r="H81" s="288" t="s">
        <v>208</v>
      </c>
      <c r="I81" s="2" t="s">
        <v>518</v>
      </c>
    </row>
    <row r="82" spans="1:9">
      <c r="A82" s="2" t="s">
        <v>562</v>
      </c>
      <c r="B82" s="288" t="s">
        <v>1846</v>
      </c>
      <c r="C82" s="288" t="s">
        <v>206</v>
      </c>
      <c r="D82" s="288" t="s">
        <v>563</v>
      </c>
      <c r="E82" s="288" t="s">
        <v>564</v>
      </c>
      <c r="F82" s="288" t="s">
        <v>565</v>
      </c>
      <c r="G82" s="288" t="s">
        <v>434</v>
      </c>
      <c r="H82" s="288" t="s">
        <v>208</v>
      </c>
      <c r="I82" s="2" t="s">
        <v>518</v>
      </c>
    </row>
    <row r="83" spans="1:9">
      <c r="A83" s="2" t="s">
        <v>566</v>
      </c>
      <c r="B83" s="288" t="s">
        <v>1846</v>
      </c>
      <c r="C83" s="288" t="s">
        <v>206</v>
      </c>
      <c r="D83" s="288" t="s">
        <v>567</v>
      </c>
      <c r="E83" s="288" t="s">
        <v>568</v>
      </c>
      <c r="F83" s="288" t="s">
        <v>569</v>
      </c>
      <c r="G83" s="288" t="s">
        <v>434</v>
      </c>
      <c r="H83" s="288" t="s">
        <v>208</v>
      </c>
      <c r="I83" s="2" t="s">
        <v>518</v>
      </c>
    </row>
    <row r="84" spans="1:9">
      <c r="A84" s="2" t="s">
        <v>570</v>
      </c>
      <c r="B84" s="288" t="s">
        <v>1846</v>
      </c>
      <c r="C84" s="288" t="s">
        <v>206</v>
      </c>
      <c r="D84" s="288" t="s">
        <v>571</v>
      </c>
      <c r="E84" s="288" t="s">
        <v>572</v>
      </c>
      <c r="F84" s="288" t="s">
        <v>97</v>
      </c>
      <c r="G84" s="288" t="s">
        <v>434</v>
      </c>
      <c r="H84" s="288" t="s">
        <v>208</v>
      </c>
      <c r="I84" s="2" t="s">
        <v>518</v>
      </c>
    </row>
    <row r="85" spans="1:9">
      <c r="A85" s="2" t="s">
        <v>573</v>
      </c>
      <c r="B85" s="288" t="s">
        <v>1846</v>
      </c>
      <c r="C85" s="288" t="s">
        <v>206</v>
      </c>
      <c r="D85" s="288" t="s">
        <v>574</v>
      </c>
      <c r="E85" s="288" t="s">
        <v>63</v>
      </c>
      <c r="F85" s="288" t="s">
        <v>365</v>
      </c>
      <c r="G85" s="288" t="s">
        <v>434</v>
      </c>
      <c r="H85" s="288" t="s">
        <v>208</v>
      </c>
      <c r="I85" s="2" t="s">
        <v>518</v>
      </c>
    </row>
    <row r="86" spans="1:9">
      <c r="A86" s="2" t="s">
        <v>575</v>
      </c>
      <c r="B86" s="288" t="s">
        <v>1846</v>
      </c>
      <c r="C86" s="288" t="s">
        <v>206</v>
      </c>
      <c r="D86" s="288" t="s">
        <v>576</v>
      </c>
      <c r="E86" s="288" t="s">
        <v>63</v>
      </c>
      <c r="F86" s="288" t="s">
        <v>365</v>
      </c>
      <c r="G86" s="288" t="s">
        <v>434</v>
      </c>
      <c r="H86" s="288" t="s">
        <v>208</v>
      </c>
      <c r="I86" s="2" t="s">
        <v>518</v>
      </c>
    </row>
    <row r="87" spans="1:9">
      <c r="A87" s="2" t="s">
        <v>577</v>
      </c>
      <c r="B87" s="288" t="s">
        <v>1846</v>
      </c>
      <c r="C87" s="288" t="s">
        <v>206</v>
      </c>
      <c r="D87" s="288" t="s">
        <v>578</v>
      </c>
      <c r="E87" s="288" t="s">
        <v>579</v>
      </c>
      <c r="F87" s="288" t="s">
        <v>580</v>
      </c>
      <c r="G87" s="288" t="s">
        <v>434</v>
      </c>
      <c r="H87" s="288" t="s">
        <v>208</v>
      </c>
      <c r="I87" s="2" t="s">
        <v>518</v>
      </c>
    </row>
    <row r="88" spans="1:9">
      <c r="A88" s="2" t="s">
        <v>581</v>
      </c>
      <c r="B88" s="288" t="s">
        <v>1846</v>
      </c>
      <c r="C88" s="288" t="s">
        <v>206</v>
      </c>
      <c r="D88" s="288" t="s">
        <v>582</v>
      </c>
      <c r="E88" s="288" t="s">
        <v>522</v>
      </c>
      <c r="F88" s="288" t="s">
        <v>583</v>
      </c>
      <c r="G88" s="288" t="s">
        <v>434</v>
      </c>
      <c r="H88" s="288" t="s">
        <v>208</v>
      </c>
      <c r="I88" s="2" t="s">
        <v>518</v>
      </c>
    </row>
    <row r="89" spans="1:9">
      <c r="A89" s="2" t="s">
        <v>584</v>
      </c>
      <c r="B89" s="288" t="s">
        <v>1846</v>
      </c>
      <c r="C89" s="288" t="s">
        <v>206</v>
      </c>
      <c r="D89" s="288" t="s">
        <v>585</v>
      </c>
      <c r="E89" s="288" t="s">
        <v>586</v>
      </c>
      <c r="F89" s="288" t="s">
        <v>587</v>
      </c>
      <c r="G89" s="288" t="s">
        <v>434</v>
      </c>
      <c r="H89" s="288" t="s">
        <v>208</v>
      </c>
      <c r="I89" s="2" t="s">
        <v>518</v>
      </c>
    </row>
    <row r="90" spans="1:9">
      <c r="A90" s="2" t="s">
        <v>588</v>
      </c>
      <c r="B90" s="288" t="s">
        <v>1846</v>
      </c>
      <c r="C90" s="288" t="s">
        <v>206</v>
      </c>
      <c r="D90" s="288" t="s">
        <v>589</v>
      </c>
      <c r="E90" s="288" t="s">
        <v>533</v>
      </c>
      <c r="F90" s="288" t="s">
        <v>550</v>
      </c>
      <c r="G90" s="288" t="s">
        <v>434</v>
      </c>
      <c r="H90" s="288" t="s">
        <v>208</v>
      </c>
      <c r="I90" s="2" t="s">
        <v>518</v>
      </c>
    </row>
    <row r="91" spans="1:9">
      <c r="A91" s="2" t="s">
        <v>590</v>
      </c>
      <c r="B91" s="288" t="s">
        <v>1846</v>
      </c>
      <c r="C91" s="288" t="s">
        <v>206</v>
      </c>
      <c r="D91" s="288" t="s">
        <v>591</v>
      </c>
      <c r="E91" s="288" t="s">
        <v>592</v>
      </c>
      <c r="F91" s="288" t="s">
        <v>593</v>
      </c>
      <c r="G91" s="288" t="s">
        <v>434</v>
      </c>
      <c r="H91" s="288" t="s">
        <v>208</v>
      </c>
      <c r="I91" s="2" t="s">
        <v>518</v>
      </c>
    </row>
    <row r="92" spans="1:9">
      <c r="A92" s="2" t="s">
        <v>594</v>
      </c>
      <c r="B92" s="288" t="s">
        <v>1846</v>
      </c>
      <c r="C92" s="288" t="s">
        <v>206</v>
      </c>
      <c r="D92" s="288" t="s">
        <v>595</v>
      </c>
      <c r="E92" s="288" t="s">
        <v>596</v>
      </c>
      <c r="F92" s="288" t="s">
        <v>597</v>
      </c>
      <c r="G92" s="288" t="s">
        <v>434</v>
      </c>
      <c r="H92" s="288" t="s">
        <v>208</v>
      </c>
      <c r="I92" s="2" t="s">
        <v>518</v>
      </c>
    </row>
    <row r="93" spans="1:9">
      <c r="A93" s="2" t="s">
        <v>598</v>
      </c>
      <c r="B93" s="288" t="s">
        <v>1846</v>
      </c>
      <c r="C93" s="288" t="s">
        <v>206</v>
      </c>
      <c r="D93" s="288" t="s">
        <v>599</v>
      </c>
      <c r="E93" s="288" t="s">
        <v>132</v>
      </c>
      <c r="F93" s="288" t="s">
        <v>547</v>
      </c>
      <c r="G93" s="288" t="s">
        <v>434</v>
      </c>
      <c r="H93" s="288" t="s">
        <v>208</v>
      </c>
      <c r="I93" s="2" t="s">
        <v>518</v>
      </c>
    </row>
    <row r="94" spans="1:9">
      <c r="A94" s="2" t="s">
        <v>600</v>
      </c>
      <c r="B94" s="288" t="s">
        <v>1846</v>
      </c>
      <c r="C94" s="288" t="s">
        <v>206</v>
      </c>
      <c r="D94" s="288" t="s">
        <v>601</v>
      </c>
      <c r="E94" s="288" t="s">
        <v>365</v>
      </c>
      <c r="F94" s="288" t="s">
        <v>602</v>
      </c>
      <c r="G94" s="288" t="s">
        <v>434</v>
      </c>
      <c r="H94" s="288" t="s">
        <v>208</v>
      </c>
      <c r="I94" s="2" t="s">
        <v>518</v>
      </c>
    </row>
    <row r="95" spans="1:9">
      <c r="A95" s="2" t="s">
        <v>603</v>
      </c>
      <c r="B95" s="288" t="s">
        <v>1846</v>
      </c>
      <c r="C95" s="288" t="s">
        <v>206</v>
      </c>
      <c r="D95" s="288" t="s">
        <v>604</v>
      </c>
      <c r="E95" s="288" t="s">
        <v>314</v>
      </c>
      <c r="F95" s="288" t="s">
        <v>315</v>
      </c>
      <c r="G95" s="288" t="s">
        <v>434</v>
      </c>
      <c r="H95" s="288" t="s">
        <v>208</v>
      </c>
      <c r="I95" s="2" t="s">
        <v>518</v>
      </c>
    </row>
    <row r="96" spans="1:9">
      <c r="A96" s="2" t="s">
        <v>605</v>
      </c>
      <c r="B96" s="288" t="s">
        <v>1846</v>
      </c>
      <c r="C96" s="288" t="s">
        <v>206</v>
      </c>
      <c r="D96" s="288" t="s">
        <v>606</v>
      </c>
      <c r="E96" s="288" t="s">
        <v>344</v>
      </c>
      <c r="F96" s="288" t="s">
        <v>345</v>
      </c>
      <c r="G96" s="288" t="s">
        <v>434</v>
      </c>
      <c r="H96" s="288" t="s">
        <v>208</v>
      </c>
      <c r="I96" s="2" t="s">
        <v>518</v>
      </c>
    </row>
    <row r="97" spans="1:9">
      <c r="A97" s="2" t="s">
        <v>607</v>
      </c>
      <c r="B97" s="288" t="s">
        <v>1846</v>
      </c>
      <c r="C97" s="288" t="s">
        <v>206</v>
      </c>
      <c r="D97" s="288" t="s">
        <v>608</v>
      </c>
      <c r="E97" s="288" t="s">
        <v>592</v>
      </c>
      <c r="F97" s="288" t="s">
        <v>609</v>
      </c>
      <c r="G97" s="288" t="s">
        <v>434</v>
      </c>
      <c r="H97" s="288" t="s">
        <v>208</v>
      </c>
      <c r="I97" s="2" t="s">
        <v>518</v>
      </c>
    </row>
    <row r="98" spans="1:9">
      <c r="A98" s="2" t="s">
        <v>610</v>
      </c>
      <c r="B98" s="288" t="s">
        <v>1846</v>
      </c>
      <c r="C98" s="288" t="s">
        <v>206</v>
      </c>
      <c r="D98" s="288" t="s">
        <v>611</v>
      </c>
      <c r="E98" s="288" t="s">
        <v>612</v>
      </c>
      <c r="F98" s="288" t="s">
        <v>613</v>
      </c>
      <c r="G98" s="288" t="s">
        <v>434</v>
      </c>
      <c r="H98" s="288" t="s">
        <v>208</v>
      </c>
      <c r="I98" s="2" t="s">
        <v>518</v>
      </c>
    </row>
    <row r="99" spans="1:9">
      <c r="A99" s="2" t="s">
        <v>610</v>
      </c>
      <c r="B99" s="288" t="s">
        <v>1846</v>
      </c>
      <c r="C99" s="288" t="s">
        <v>206</v>
      </c>
      <c r="D99" s="288" t="s">
        <v>611</v>
      </c>
      <c r="E99" s="288" t="s">
        <v>365</v>
      </c>
      <c r="F99" s="288" t="s">
        <v>602</v>
      </c>
      <c r="G99" s="288" t="s">
        <v>434</v>
      </c>
      <c r="H99" s="288" t="s">
        <v>208</v>
      </c>
      <c r="I99" s="291" t="s">
        <v>1031</v>
      </c>
    </row>
    <row r="100" spans="1:9">
      <c r="A100" s="2" t="s">
        <v>614</v>
      </c>
      <c r="B100" s="288" t="s">
        <v>1846</v>
      </c>
      <c r="C100" s="288" t="s">
        <v>206</v>
      </c>
      <c r="D100" s="288" t="s">
        <v>615</v>
      </c>
      <c r="E100" s="288" t="s">
        <v>132</v>
      </c>
      <c r="F100" s="288" t="s">
        <v>547</v>
      </c>
      <c r="G100" s="288" t="s">
        <v>434</v>
      </c>
      <c r="H100" s="288" t="s">
        <v>208</v>
      </c>
      <c r="I100" s="2" t="s">
        <v>518</v>
      </c>
    </row>
    <row r="101" spans="1:9">
      <c r="A101" s="2" t="s">
        <v>616</v>
      </c>
      <c r="B101" s="288" t="s">
        <v>1846</v>
      </c>
      <c r="C101" s="288" t="s">
        <v>206</v>
      </c>
      <c r="D101" s="288" t="s">
        <v>617</v>
      </c>
      <c r="E101" s="288" t="s">
        <v>618</v>
      </c>
      <c r="F101" s="288" t="s">
        <v>619</v>
      </c>
      <c r="G101" s="288" t="s">
        <v>434</v>
      </c>
      <c r="H101" s="288" t="s">
        <v>208</v>
      </c>
      <c r="I101" s="2" t="s">
        <v>518</v>
      </c>
    </row>
    <row r="102" spans="1:9">
      <c r="A102" s="2" t="s">
        <v>620</v>
      </c>
      <c r="B102" s="288" t="s">
        <v>1846</v>
      </c>
      <c r="C102" s="288" t="s">
        <v>206</v>
      </c>
      <c r="D102" s="288" t="s">
        <v>621</v>
      </c>
      <c r="E102" s="288" t="s">
        <v>572</v>
      </c>
      <c r="F102" s="288" t="s">
        <v>97</v>
      </c>
      <c r="G102" s="288" t="s">
        <v>434</v>
      </c>
      <c r="H102" s="288" t="s">
        <v>208</v>
      </c>
      <c r="I102" s="2" t="s">
        <v>518</v>
      </c>
    </row>
    <row r="103" spans="1:9">
      <c r="A103" s="2" t="s">
        <v>622</v>
      </c>
      <c r="B103" s="288" t="s">
        <v>1846</v>
      </c>
      <c r="C103" s="288" t="s">
        <v>206</v>
      </c>
      <c r="D103" s="288" t="s">
        <v>623</v>
      </c>
      <c r="E103" s="288" t="s">
        <v>532</v>
      </c>
      <c r="F103" s="288" t="s">
        <v>533</v>
      </c>
      <c r="G103" s="288" t="s">
        <v>434</v>
      </c>
      <c r="H103" s="288" t="s">
        <v>208</v>
      </c>
      <c r="I103" s="2" t="s">
        <v>518</v>
      </c>
    </row>
    <row r="104" spans="1:9">
      <c r="A104" s="2" t="s">
        <v>624</v>
      </c>
      <c r="B104" s="288" t="s">
        <v>1846</v>
      </c>
      <c r="C104" s="288" t="s">
        <v>206</v>
      </c>
      <c r="D104" s="288" t="s">
        <v>625</v>
      </c>
      <c r="E104" s="288" t="s">
        <v>433</v>
      </c>
      <c r="F104" s="288" t="s">
        <v>626</v>
      </c>
      <c r="G104" s="288" t="s">
        <v>434</v>
      </c>
      <c r="H104" s="288" t="s">
        <v>208</v>
      </c>
      <c r="I104" s="2" t="s">
        <v>518</v>
      </c>
    </row>
    <row r="105" spans="1:9">
      <c r="A105" s="2" t="s">
        <v>627</v>
      </c>
      <c r="B105" s="288" t="s">
        <v>1846</v>
      </c>
      <c r="C105" s="288" t="s">
        <v>206</v>
      </c>
      <c r="D105" s="288" t="s">
        <v>628</v>
      </c>
      <c r="E105" s="288" t="s">
        <v>629</v>
      </c>
      <c r="F105" s="288" t="s">
        <v>630</v>
      </c>
      <c r="G105" s="288" t="s">
        <v>434</v>
      </c>
      <c r="H105" s="288" t="s">
        <v>208</v>
      </c>
      <c r="I105" s="2" t="s">
        <v>518</v>
      </c>
    </row>
    <row r="106" spans="1:9">
      <c r="A106" s="2" t="s">
        <v>631</v>
      </c>
      <c r="B106" s="288" t="s">
        <v>1846</v>
      </c>
      <c r="C106" s="288" t="s">
        <v>206</v>
      </c>
      <c r="D106" s="288" t="s">
        <v>632</v>
      </c>
      <c r="E106" s="288" t="s">
        <v>592</v>
      </c>
      <c r="F106" s="288" t="s">
        <v>593</v>
      </c>
      <c r="G106" s="288" t="s">
        <v>434</v>
      </c>
      <c r="H106" s="288" t="s">
        <v>208</v>
      </c>
      <c r="I106" s="2" t="s">
        <v>518</v>
      </c>
    </row>
    <row r="107" spans="1:9">
      <c r="A107" s="2" t="s">
        <v>633</v>
      </c>
      <c r="B107" s="288" t="s">
        <v>1846</v>
      </c>
      <c r="C107" s="288" t="s">
        <v>206</v>
      </c>
      <c r="D107" s="288" t="s">
        <v>634</v>
      </c>
      <c r="E107" s="288" t="s">
        <v>529</v>
      </c>
      <c r="F107" s="288" t="s">
        <v>63</v>
      </c>
      <c r="G107" s="288" t="s">
        <v>434</v>
      </c>
      <c r="H107" s="288" t="s">
        <v>208</v>
      </c>
      <c r="I107" s="2" t="s">
        <v>518</v>
      </c>
    </row>
    <row r="108" spans="1:9">
      <c r="A108" s="2" t="s">
        <v>635</v>
      </c>
      <c r="B108" s="288" t="s">
        <v>1846</v>
      </c>
      <c r="C108" s="288" t="s">
        <v>206</v>
      </c>
      <c r="D108" s="288" t="s">
        <v>636</v>
      </c>
      <c r="E108" s="288" t="s">
        <v>63</v>
      </c>
      <c r="F108" s="288" t="s">
        <v>365</v>
      </c>
      <c r="G108" s="288" t="s">
        <v>434</v>
      </c>
      <c r="H108" s="288" t="s">
        <v>208</v>
      </c>
      <c r="I108" s="2" t="s">
        <v>518</v>
      </c>
    </row>
    <row r="109" spans="1:9">
      <c r="A109" s="2" t="s">
        <v>637</v>
      </c>
      <c r="B109" s="288" t="s">
        <v>1846</v>
      </c>
      <c r="C109" s="288" t="s">
        <v>206</v>
      </c>
      <c r="D109" s="288" t="s">
        <v>638</v>
      </c>
      <c r="E109" s="288" t="s">
        <v>629</v>
      </c>
      <c r="F109" s="288" t="s">
        <v>630</v>
      </c>
      <c r="G109" s="288" t="s">
        <v>434</v>
      </c>
      <c r="H109" s="288" t="s">
        <v>208</v>
      </c>
      <c r="I109" s="2" t="s">
        <v>518</v>
      </c>
    </row>
    <row r="110" spans="1:9">
      <c r="A110" s="2" t="s">
        <v>639</v>
      </c>
      <c r="B110" s="288" t="s">
        <v>1846</v>
      </c>
      <c r="C110" s="288" t="s">
        <v>206</v>
      </c>
      <c r="D110" s="288" t="s">
        <v>640</v>
      </c>
      <c r="E110" s="288" t="s">
        <v>63</v>
      </c>
      <c r="F110" s="288" t="s">
        <v>365</v>
      </c>
      <c r="G110" s="288" t="s">
        <v>434</v>
      </c>
      <c r="H110" s="288" t="s">
        <v>208</v>
      </c>
      <c r="I110" s="2" t="s">
        <v>518</v>
      </c>
    </row>
    <row r="111" spans="1:9">
      <c r="A111" s="2" t="s">
        <v>641</v>
      </c>
      <c r="B111" s="288" t="s">
        <v>1846</v>
      </c>
      <c r="C111" s="288" t="s">
        <v>206</v>
      </c>
      <c r="D111" s="288" t="s">
        <v>642</v>
      </c>
      <c r="E111" s="288" t="s">
        <v>529</v>
      </c>
      <c r="F111" s="288" t="s">
        <v>63</v>
      </c>
      <c r="G111" s="288" t="s">
        <v>434</v>
      </c>
      <c r="H111" s="288" t="s">
        <v>208</v>
      </c>
      <c r="I111" s="2" t="s">
        <v>518</v>
      </c>
    </row>
    <row r="112" spans="1:9">
      <c r="A112" s="2" t="s">
        <v>643</v>
      </c>
      <c r="B112" s="288" t="s">
        <v>1846</v>
      </c>
      <c r="C112" s="288" t="s">
        <v>206</v>
      </c>
      <c r="D112" s="288" t="s">
        <v>644</v>
      </c>
      <c r="E112" s="288" t="s">
        <v>295</v>
      </c>
      <c r="F112" s="288" t="s">
        <v>476</v>
      </c>
      <c r="G112" s="288" t="s">
        <v>434</v>
      </c>
      <c r="H112" s="288" t="s">
        <v>208</v>
      </c>
      <c r="I112" s="2" t="s">
        <v>518</v>
      </c>
    </row>
    <row r="113" spans="1:9">
      <c r="A113" s="2" t="s">
        <v>645</v>
      </c>
      <c r="B113" s="288" t="s">
        <v>1846</v>
      </c>
      <c r="C113" s="288" t="s">
        <v>206</v>
      </c>
      <c r="D113" s="288" t="s">
        <v>646</v>
      </c>
      <c r="E113" s="288" t="s">
        <v>572</v>
      </c>
      <c r="F113" s="288" t="s">
        <v>97</v>
      </c>
      <c r="G113" s="288" t="s">
        <v>434</v>
      </c>
      <c r="H113" s="288" t="s">
        <v>208</v>
      </c>
      <c r="I113" s="2" t="s">
        <v>518</v>
      </c>
    </row>
    <row r="114" spans="1:9">
      <c r="A114" s="2" t="s">
        <v>647</v>
      </c>
      <c r="B114" s="288" t="s">
        <v>1846</v>
      </c>
      <c r="C114" s="288" t="s">
        <v>206</v>
      </c>
      <c r="D114" s="288" t="s">
        <v>59</v>
      </c>
      <c r="E114" s="288" t="s">
        <v>315</v>
      </c>
      <c r="F114" s="288" t="s">
        <v>295</v>
      </c>
      <c r="G114" s="288" t="s">
        <v>434</v>
      </c>
      <c r="H114" s="288" t="s">
        <v>208</v>
      </c>
      <c r="I114" s="2" t="s">
        <v>518</v>
      </c>
    </row>
    <row r="115" spans="1:9">
      <c r="A115" s="2" t="s">
        <v>648</v>
      </c>
      <c r="B115" s="288" t="s">
        <v>1846</v>
      </c>
      <c r="C115" s="288" t="s">
        <v>206</v>
      </c>
      <c r="D115" s="288" t="s">
        <v>649</v>
      </c>
      <c r="E115" s="288" t="s">
        <v>650</v>
      </c>
      <c r="F115" s="288" t="s">
        <v>138</v>
      </c>
      <c r="G115" s="288" t="s">
        <v>434</v>
      </c>
      <c r="H115" s="288" t="s">
        <v>208</v>
      </c>
      <c r="I115" s="2" t="s">
        <v>518</v>
      </c>
    </row>
    <row r="116" spans="1:9">
      <c r="A116" s="2" t="s">
        <v>651</v>
      </c>
      <c r="B116" s="288" t="s">
        <v>1846</v>
      </c>
      <c r="C116" s="288" t="s">
        <v>206</v>
      </c>
      <c r="D116" s="288" t="s">
        <v>652</v>
      </c>
      <c r="E116" s="288" t="s">
        <v>619</v>
      </c>
      <c r="F116" s="288" t="s">
        <v>653</v>
      </c>
      <c r="G116" s="288" t="s">
        <v>434</v>
      </c>
      <c r="H116" s="288" t="s">
        <v>208</v>
      </c>
      <c r="I116" s="2" t="s">
        <v>518</v>
      </c>
    </row>
    <row r="117" spans="1:9">
      <c r="A117" s="2" t="s">
        <v>654</v>
      </c>
      <c r="B117" s="288" t="s">
        <v>1846</v>
      </c>
      <c r="C117" s="288" t="s">
        <v>206</v>
      </c>
      <c r="D117" s="288" t="s">
        <v>655</v>
      </c>
      <c r="E117" s="288" t="s">
        <v>656</v>
      </c>
      <c r="F117" s="288" t="s">
        <v>657</v>
      </c>
      <c r="G117" s="288" t="s">
        <v>434</v>
      </c>
      <c r="H117" s="288" t="s">
        <v>208</v>
      </c>
      <c r="I117" s="2" t="s">
        <v>518</v>
      </c>
    </row>
    <row r="118" spans="1:9">
      <c r="A118" s="2" t="s">
        <v>658</v>
      </c>
      <c r="B118" s="288" t="s">
        <v>1846</v>
      </c>
      <c r="C118" s="288" t="s">
        <v>206</v>
      </c>
      <c r="D118" s="288" t="s">
        <v>659</v>
      </c>
      <c r="E118" s="288" t="s">
        <v>650</v>
      </c>
      <c r="F118" s="288" t="s">
        <v>138</v>
      </c>
      <c r="G118" s="288" t="s">
        <v>434</v>
      </c>
      <c r="H118" s="288" t="s">
        <v>208</v>
      </c>
      <c r="I118" s="2" t="s">
        <v>518</v>
      </c>
    </row>
    <row r="119" spans="1:9">
      <c r="A119" s="2" t="s">
        <v>660</v>
      </c>
      <c r="B119" s="288" t="s">
        <v>1846</v>
      </c>
      <c r="C119" s="288" t="s">
        <v>206</v>
      </c>
      <c r="D119" s="288" t="s">
        <v>661</v>
      </c>
      <c r="E119" s="288" t="s">
        <v>662</v>
      </c>
      <c r="F119" s="288" t="s">
        <v>663</v>
      </c>
      <c r="G119" s="288" t="s">
        <v>434</v>
      </c>
      <c r="H119" s="288" t="s">
        <v>208</v>
      </c>
      <c r="I119" s="2" t="s">
        <v>518</v>
      </c>
    </row>
    <row r="120" spans="1:9">
      <c r="A120" s="2" t="s">
        <v>664</v>
      </c>
      <c r="B120" s="288" t="s">
        <v>1846</v>
      </c>
      <c r="C120" s="288" t="s">
        <v>206</v>
      </c>
      <c r="D120" s="288" t="s">
        <v>59</v>
      </c>
      <c r="E120" s="288" t="s">
        <v>446</v>
      </c>
      <c r="F120" s="288" t="s">
        <v>665</v>
      </c>
      <c r="G120" s="288" t="s">
        <v>434</v>
      </c>
      <c r="H120" s="288" t="s">
        <v>208</v>
      </c>
      <c r="I120" s="2" t="s">
        <v>518</v>
      </c>
    </row>
    <row r="121" spans="1:9">
      <c r="A121" s="2" t="s">
        <v>666</v>
      </c>
      <c r="B121" s="288" t="s">
        <v>1846</v>
      </c>
      <c r="C121" s="288" t="s">
        <v>206</v>
      </c>
      <c r="D121" s="288" t="s">
        <v>667</v>
      </c>
      <c r="E121" s="288" t="s">
        <v>127</v>
      </c>
      <c r="F121" s="288" t="s">
        <v>72</v>
      </c>
      <c r="G121" s="288" t="s">
        <v>434</v>
      </c>
      <c r="H121" s="288" t="s">
        <v>208</v>
      </c>
      <c r="I121" s="2" t="s">
        <v>518</v>
      </c>
    </row>
    <row r="122" spans="1:9">
      <c r="A122" s="2" t="s">
        <v>668</v>
      </c>
      <c r="B122" s="288" t="s">
        <v>1846</v>
      </c>
      <c r="C122" s="288" t="s">
        <v>206</v>
      </c>
      <c r="D122" s="288" t="s">
        <v>669</v>
      </c>
      <c r="E122" s="288" t="s">
        <v>670</v>
      </c>
      <c r="F122" s="288" t="s">
        <v>516</v>
      </c>
      <c r="G122" s="288" t="s">
        <v>434</v>
      </c>
      <c r="H122" s="288" t="s">
        <v>208</v>
      </c>
      <c r="I122" s="2" t="s">
        <v>518</v>
      </c>
    </row>
    <row r="123" spans="1:9">
      <c r="A123" s="2" t="s">
        <v>671</v>
      </c>
      <c r="B123" s="288" t="s">
        <v>1846</v>
      </c>
      <c r="C123" s="288" t="s">
        <v>206</v>
      </c>
      <c r="D123" s="288" t="s">
        <v>672</v>
      </c>
      <c r="E123" s="288" t="s">
        <v>63</v>
      </c>
      <c r="F123" s="288" t="s">
        <v>365</v>
      </c>
      <c r="G123" s="288" t="s">
        <v>434</v>
      </c>
      <c r="H123" s="288" t="s">
        <v>208</v>
      </c>
      <c r="I123" s="2" t="s">
        <v>518</v>
      </c>
    </row>
    <row r="124" spans="1:9">
      <c r="A124" s="2" t="s">
        <v>673</v>
      </c>
      <c r="B124" s="288" t="s">
        <v>1846</v>
      </c>
      <c r="C124" s="288" t="s">
        <v>206</v>
      </c>
      <c r="D124" s="288" t="s">
        <v>674</v>
      </c>
      <c r="E124" s="288" t="s">
        <v>365</v>
      </c>
      <c r="F124" s="288" t="s">
        <v>602</v>
      </c>
      <c r="G124" s="288" t="s">
        <v>434</v>
      </c>
      <c r="H124" s="288" t="s">
        <v>208</v>
      </c>
      <c r="I124" s="2" t="s">
        <v>518</v>
      </c>
    </row>
    <row r="125" spans="1:9">
      <c r="A125" s="2" t="s">
        <v>675</v>
      </c>
      <c r="B125" s="288" t="s">
        <v>1846</v>
      </c>
      <c r="C125" s="288" t="s">
        <v>206</v>
      </c>
      <c r="D125" s="288" t="s">
        <v>676</v>
      </c>
      <c r="E125" s="288" t="s">
        <v>284</v>
      </c>
      <c r="F125" s="288" t="s">
        <v>677</v>
      </c>
      <c r="G125" s="288" t="s">
        <v>434</v>
      </c>
      <c r="H125" s="288" t="s">
        <v>208</v>
      </c>
      <c r="I125" s="2" t="s">
        <v>518</v>
      </c>
    </row>
    <row r="126" spans="1:9">
      <c r="A126" s="2" t="s">
        <v>678</v>
      </c>
      <c r="B126" s="288" t="s">
        <v>1846</v>
      </c>
      <c r="C126" s="288" t="s">
        <v>206</v>
      </c>
      <c r="D126" s="288" t="s">
        <v>679</v>
      </c>
      <c r="E126" s="288" t="s">
        <v>572</v>
      </c>
      <c r="F126" s="288" t="s">
        <v>97</v>
      </c>
      <c r="G126" s="288" t="s">
        <v>434</v>
      </c>
      <c r="H126" s="288" t="s">
        <v>208</v>
      </c>
      <c r="I126" s="2" t="s">
        <v>518</v>
      </c>
    </row>
    <row r="127" spans="1:9">
      <c r="A127" s="2" t="s">
        <v>680</v>
      </c>
      <c r="B127" s="288" t="s">
        <v>1846</v>
      </c>
      <c r="C127" s="288" t="s">
        <v>206</v>
      </c>
      <c r="D127" s="288" t="s">
        <v>681</v>
      </c>
      <c r="E127" s="288" t="s">
        <v>72</v>
      </c>
      <c r="F127" s="288" t="s">
        <v>132</v>
      </c>
      <c r="G127" s="288" t="s">
        <v>434</v>
      </c>
      <c r="H127" s="288" t="s">
        <v>208</v>
      </c>
      <c r="I127" s="2" t="s">
        <v>518</v>
      </c>
    </row>
    <row r="128" spans="1:9">
      <c r="A128" s="2" t="s">
        <v>682</v>
      </c>
      <c r="B128" s="288" t="s">
        <v>1846</v>
      </c>
      <c r="C128" s="288" t="s">
        <v>206</v>
      </c>
      <c r="D128" s="288" t="s">
        <v>683</v>
      </c>
      <c r="E128" s="288" t="s">
        <v>532</v>
      </c>
      <c r="F128" s="288" t="s">
        <v>533</v>
      </c>
      <c r="G128" s="288" t="s">
        <v>434</v>
      </c>
      <c r="H128" s="288" t="s">
        <v>208</v>
      </c>
      <c r="I128" s="2" t="s">
        <v>518</v>
      </c>
    </row>
    <row r="129" spans="1:9">
      <c r="A129" s="2" t="s">
        <v>684</v>
      </c>
      <c r="B129" s="288" t="s">
        <v>1846</v>
      </c>
      <c r="C129" s="288" t="s">
        <v>206</v>
      </c>
      <c r="D129" s="288" t="s">
        <v>685</v>
      </c>
      <c r="E129" s="288" t="s">
        <v>544</v>
      </c>
      <c r="F129" s="288" t="s">
        <v>686</v>
      </c>
      <c r="G129" s="288" t="s">
        <v>434</v>
      </c>
      <c r="H129" s="288" t="s">
        <v>208</v>
      </c>
      <c r="I129" s="2" t="s">
        <v>518</v>
      </c>
    </row>
    <row r="130" spans="1:9">
      <c r="A130" s="2" t="s">
        <v>687</v>
      </c>
      <c r="B130" s="288" t="s">
        <v>1846</v>
      </c>
      <c r="C130" s="288" t="s">
        <v>206</v>
      </c>
      <c r="D130" s="288" t="s">
        <v>688</v>
      </c>
      <c r="E130" s="288" t="s">
        <v>446</v>
      </c>
      <c r="F130" s="288" t="s">
        <v>665</v>
      </c>
      <c r="G130" s="288" t="s">
        <v>434</v>
      </c>
      <c r="H130" s="288" t="s">
        <v>208</v>
      </c>
      <c r="I130" s="2" t="s">
        <v>518</v>
      </c>
    </row>
    <row r="131" spans="1:9">
      <c r="A131" s="2" t="s">
        <v>689</v>
      </c>
      <c r="B131" s="288" t="s">
        <v>1846</v>
      </c>
      <c r="C131" s="288" t="s">
        <v>206</v>
      </c>
      <c r="D131" s="288" t="s">
        <v>690</v>
      </c>
      <c r="E131" s="288" t="s">
        <v>63</v>
      </c>
      <c r="F131" s="288" t="s">
        <v>365</v>
      </c>
      <c r="G131" s="288" t="s">
        <v>434</v>
      </c>
      <c r="H131" s="288" t="s">
        <v>208</v>
      </c>
      <c r="I131" s="2" t="s">
        <v>518</v>
      </c>
    </row>
    <row r="132" spans="1:9">
      <c r="A132" s="2" t="s">
        <v>691</v>
      </c>
      <c r="B132" s="288" t="s">
        <v>1846</v>
      </c>
      <c r="C132" s="288" t="s">
        <v>206</v>
      </c>
      <c r="D132" s="288" t="s">
        <v>692</v>
      </c>
      <c r="E132" s="288" t="s">
        <v>565</v>
      </c>
      <c r="F132" s="288" t="s">
        <v>693</v>
      </c>
      <c r="G132" s="288" t="s">
        <v>434</v>
      </c>
      <c r="H132" s="288" t="s">
        <v>208</v>
      </c>
      <c r="I132" s="2" t="s">
        <v>518</v>
      </c>
    </row>
    <row r="133" spans="1:9">
      <c r="A133" s="2" t="s">
        <v>694</v>
      </c>
      <c r="B133" s="288" t="s">
        <v>1846</v>
      </c>
      <c r="C133" s="288" t="s">
        <v>206</v>
      </c>
      <c r="D133" s="288" t="s">
        <v>59</v>
      </c>
      <c r="E133" s="288" t="s">
        <v>72</v>
      </c>
      <c r="F133" s="288" t="s">
        <v>132</v>
      </c>
      <c r="G133" s="288" t="s">
        <v>434</v>
      </c>
      <c r="H133" s="288" t="s">
        <v>208</v>
      </c>
      <c r="I133" s="2" t="s">
        <v>518</v>
      </c>
    </row>
    <row r="134" spans="1:9">
      <c r="A134" s="2" t="s">
        <v>695</v>
      </c>
      <c r="B134" s="288" t="s">
        <v>1846</v>
      </c>
      <c r="C134" s="288" t="s">
        <v>206</v>
      </c>
      <c r="D134" s="288" t="s">
        <v>696</v>
      </c>
      <c r="E134" s="288" t="s">
        <v>686</v>
      </c>
      <c r="F134" s="288" t="s">
        <v>697</v>
      </c>
      <c r="G134" s="288" t="s">
        <v>434</v>
      </c>
      <c r="H134" s="288" t="s">
        <v>208</v>
      </c>
      <c r="I134" s="2" t="s">
        <v>518</v>
      </c>
    </row>
    <row r="135" spans="1:9">
      <c r="A135" s="2" t="s">
        <v>698</v>
      </c>
      <c r="B135" s="288" t="s">
        <v>1846</v>
      </c>
      <c r="C135" s="288" t="s">
        <v>206</v>
      </c>
      <c r="D135" s="288" t="s">
        <v>59</v>
      </c>
      <c r="E135" s="288" t="s">
        <v>699</v>
      </c>
      <c r="F135" s="288" t="s">
        <v>700</v>
      </c>
      <c r="G135" s="288" t="s">
        <v>434</v>
      </c>
      <c r="H135" s="288" t="s">
        <v>208</v>
      </c>
      <c r="I135" s="2" t="s">
        <v>518</v>
      </c>
    </row>
    <row r="136" spans="1:9">
      <c r="A136" s="2" t="s">
        <v>701</v>
      </c>
      <c r="B136" s="288" t="s">
        <v>1846</v>
      </c>
      <c r="C136" s="288" t="s">
        <v>206</v>
      </c>
      <c r="D136" s="288" t="s">
        <v>702</v>
      </c>
      <c r="E136" s="288" t="s">
        <v>72</v>
      </c>
      <c r="F136" s="288" t="s">
        <v>132</v>
      </c>
      <c r="G136" s="288" t="s">
        <v>434</v>
      </c>
      <c r="H136" s="288" t="s">
        <v>208</v>
      </c>
      <c r="I136" s="2" t="s">
        <v>518</v>
      </c>
    </row>
    <row r="137" spans="1:9">
      <c r="A137" s="2" t="s">
        <v>703</v>
      </c>
      <c r="B137" s="288" t="s">
        <v>1846</v>
      </c>
      <c r="C137" s="288" t="s">
        <v>206</v>
      </c>
      <c r="D137" s="288" t="s">
        <v>704</v>
      </c>
      <c r="E137" s="288" t="s">
        <v>592</v>
      </c>
      <c r="F137" s="288" t="s">
        <v>609</v>
      </c>
      <c r="G137" s="288" t="s">
        <v>434</v>
      </c>
      <c r="H137" s="288" t="s">
        <v>208</v>
      </c>
      <c r="I137" s="2" t="s">
        <v>518</v>
      </c>
    </row>
    <row r="138" spans="1:9">
      <c r="A138" s="2" t="s">
        <v>705</v>
      </c>
      <c r="B138" s="288" t="s">
        <v>1846</v>
      </c>
      <c r="C138" s="288" t="s">
        <v>206</v>
      </c>
      <c r="D138" s="288" t="s">
        <v>706</v>
      </c>
      <c r="E138" s="288" t="s">
        <v>63</v>
      </c>
      <c r="F138" s="288" t="s">
        <v>365</v>
      </c>
      <c r="G138" s="288" t="s">
        <v>434</v>
      </c>
      <c r="H138" s="288" t="s">
        <v>208</v>
      </c>
      <c r="I138" s="2" t="s">
        <v>518</v>
      </c>
    </row>
    <row r="139" spans="1:9">
      <c r="A139" s="2" t="s">
        <v>707</v>
      </c>
      <c r="B139" s="288" t="s">
        <v>1846</v>
      </c>
      <c r="C139" s="288" t="s">
        <v>206</v>
      </c>
      <c r="D139" s="288" t="s">
        <v>708</v>
      </c>
      <c r="E139" s="288" t="s">
        <v>97</v>
      </c>
      <c r="F139" s="288" t="s">
        <v>709</v>
      </c>
      <c r="G139" s="288" t="s">
        <v>434</v>
      </c>
      <c r="H139" s="288" t="s">
        <v>208</v>
      </c>
      <c r="I139" s="2" t="s">
        <v>518</v>
      </c>
    </row>
    <row r="140" spans="1:9">
      <c r="A140" s="2" t="s">
        <v>710</v>
      </c>
      <c r="B140" s="288" t="s">
        <v>1846</v>
      </c>
      <c r="C140" s="288" t="s">
        <v>206</v>
      </c>
      <c r="D140" s="288" t="s">
        <v>711</v>
      </c>
      <c r="E140" s="288" t="s">
        <v>712</v>
      </c>
      <c r="F140" s="288" t="s">
        <v>713</v>
      </c>
      <c r="G140" s="288" t="s">
        <v>434</v>
      </c>
      <c r="H140" s="288" t="s">
        <v>208</v>
      </c>
      <c r="I140" s="2" t="s">
        <v>518</v>
      </c>
    </row>
    <row r="141" spans="1:9">
      <c r="A141" s="2" t="s">
        <v>714</v>
      </c>
      <c r="B141" s="288" t="s">
        <v>1846</v>
      </c>
      <c r="C141" s="288" t="s">
        <v>206</v>
      </c>
      <c r="D141" s="288" t="s">
        <v>715</v>
      </c>
      <c r="E141" s="288" t="s">
        <v>63</v>
      </c>
      <c r="F141" s="288" t="s">
        <v>365</v>
      </c>
      <c r="G141" s="288" t="s">
        <v>434</v>
      </c>
      <c r="H141" s="288" t="s">
        <v>208</v>
      </c>
      <c r="I141" s="2" t="s">
        <v>518</v>
      </c>
    </row>
    <row r="142" spans="1:9">
      <c r="A142" s="2" t="s">
        <v>716</v>
      </c>
      <c r="B142" s="288" t="s">
        <v>1846</v>
      </c>
      <c r="C142" s="288" t="s">
        <v>206</v>
      </c>
      <c r="D142" s="288" t="s">
        <v>717</v>
      </c>
      <c r="E142" s="288" t="s">
        <v>572</v>
      </c>
      <c r="F142" s="288" t="s">
        <v>97</v>
      </c>
      <c r="G142" s="288" t="s">
        <v>434</v>
      </c>
      <c r="H142" s="288" t="s">
        <v>208</v>
      </c>
      <c r="I142" s="2" t="s">
        <v>518</v>
      </c>
    </row>
    <row r="143" spans="1:9">
      <c r="A143" s="2" t="s">
        <v>718</v>
      </c>
      <c r="B143" s="288" t="s">
        <v>1846</v>
      </c>
      <c r="C143" s="288" t="s">
        <v>206</v>
      </c>
      <c r="D143" s="288" t="s">
        <v>719</v>
      </c>
      <c r="E143" s="288" t="s">
        <v>569</v>
      </c>
      <c r="F143" s="288" t="s">
        <v>720</v>
      </c>
      <c r="G143" s="288" t="s">
        <v>434</v>
      </c>
      <c r="H143" s="288" t="s">
        <v>208</v>
      </c>
      <c r="I143" s="2" t="s">
        <v>518</v>
      </c>
    </row>
    <row r="144" spans="1:9">
      <c r="A144" s="2" t="s">
        <v>721</v>
      </c>
      <c r="B144" s="288" t="s">
        <v>1846</v>
      </c>
      <c r="C144" s="288" t="s">
        <v>206</v>
      </c>
      <c r="D144" s="288" t="s">
        <v>722</v>
      </c>
      <c r="E144" s="288" t="s">
        <v>723</v>
      </c>
      <c r="F144" s="288" t="s">
        <v>724</v>
      </c>
      <c r="G144" s="288" t="s">
        <v>434</v>
      </c>
      <c r="H144" s="288" t="s">
        <v>208</v>
      </c>
      <c r="I144" s="2" t="s">
        <v>518</v>
      </c>
    </row>
    <row r="145" spans="1:9">
      <c r="A145" s="2" t="s">
        <v>725</v>
      </c>
      <c r="B145" s="288" t="s">
        <v>1846</v>
      </c>
      <c r="C145" s="288" t="s">
        <v>206</v>
      </c>
      <c r="D145" s="288" t="s">
        <v>726</v>
      </c>
      <c r="E145" s="288" t="s">
        <v>727</v>
      </c>
      <c r="F145" s="288" t="s">
        <v>728</v>
      </c>
      <c r="G145" s="288" t="s">
        <v>434</v>
      </c>
      <c r="H145" s="288" t="s">
        <v>208</v>
      </c>
      <c r="I145" s="2" t="s">
        <v>518</v>
      </c>
    </row>
    <row r="146" spans="1:9">
      <c r="A146" s="2" t="s">
        <v>729</v>
      </c>
      <c r="B146" s="288" t="s">
        <v>1846</v>
      </c>
      <c r="C146" s="288" t="s">
        <v>206</v>
      </c>
      <c r="D146" s="288" t="s">
        <v>730</v>
      </c>
      <c r="E146" s="288" t="s">
        <v>731</v>
      </c>
      <c r="F146" s="288" t="s">
        <v>516</v>
      </c>
      <c r="G146" s="288" t="s">
        <v>434</v>
      </c>
      <c r="H146" s="288" t="s">
        <v>208</v>
      </c>
      <c r="I146" s="2" t="s">
        <v>518</v>
      </c>
    </row>
    <row r="147" spans="1:9">
      <c r="A147" s="2" t="s">
        <v>732</v>
      </c>
      <c r="B147" s="288" t="s">
        <v>1846</v>
      </c>
      <c r="C147" s="288" t="s">
        <v>206</v>
      </c>
      <c r="D147" s="288" t="s">
        <v>733</v>
      </c>
      <c r="E147" s="288" t="s">
        <v>127</v>
      </c>
      <c r="F147" s="288" t="s">
        <v>72</v>
      </c>
      <c r="G147" s="288" t="s">
        <v>434</v>
      </c>
      <c r="H147" s="288" t="s">
        <v>208</v>
      </c>
      <c r="I147" s="2" t="s">
        <v>518</v>
      </c>
    </row>
    <row r="148" spans="1:9">
      <c r="A148" s="2" t="s">
        <v>734</v>
      </c>
      <c r="B148" s="288" t="s">
        <v>1846</v>
      </c>
      <c r="C148" s="288" t="s">
        <v>206</v>
      </c>
      <c r="D148" s="288" t="s">
        <v>735</v>
      </c>
      <c r="E148" s="288" t="s">
        <v>97</v>
      </c>
      <c r="F148" s="288" t="s">
        <v>709</v>
      </c>
      <c r="G148" s="288" t="s">
        <v>434</v>
      </c>
      <c r="H148" s="288" t="s">
        <v>208</v>
      </c>
      <c r="I148" s="2" t="s">
        <v>518</v>
      </c>
    </row>
    <row r="149" spans="1:9">
      <c r="A149" s="2" t="s">
        <v>736</v>
      </c>
      <c r="B149" s="288" t="s">
        <v>1846</v>
      </c>
      <c r="C149" s="288" t="s">
        <v>206</v>
      </c>
      <c r="D149" s="288" t="s">
        <v>737</v>
      </c>
      <c r="E149" s="288" t="s">
        <v>97</v>
      </c>
      <c r="F149" s="288" t="s">
        <v>709</v>
      </c>
      <c r="G149" s="288" t="s">
        <v>434</v>
      </c>
      <c r="H149" s="288" t="s">
        <v>208</v>
      </c>
      <c r="I149" s="2" t="s">
        <v>518</v>
      </c>
    </row>
    <row r="150" spans="1:9">
      <c r="A150" s="2" t="s">
        <v>738</v>
      </c>
      <c r="B150" s="288" t="s">
        <v>1846</v>
      </c>
      <c r="C150" s="288" t="s">
        <v>206</v>
      </c>
      <c r="D150" s="288" t="s">
        <v>739</v>
      </c>
      <c r="E150" s="288" t="s">
        <v>532</v>
      </c>
      <c r="F150" s="288" t="s">
        <v>533</v>
      </c>
      <c r="G150" s="288" t="s">
        <v>434</v>
      </c>
      <c r="H150" s="288" t="s">
        <v>208</v>
      </c>
      <c r="I150" s="2" t="s">
        <v>518</v>
      </c>
    </row>
    <row r="151" spans="1:9">
      <c r="A151" s="2" t="s">
        <v>740</v>
      </c>
      <c r="B151" s="288" t="s">
        <v>1846</v>
      </c>
      <c r="C151" s="288" t="s">
        <v>206</v>
      </c>
      <c r="D151" s="288" t="s">
        <v>741</v>
      </c>
      <c r="E151" s="288" t="s">
        <v>72</v>
      </c>
      <c r="F151" s="288" t="s">
        <v>132</v>
      </c>
      <c r="G151" s="288" t="s">
        <v>434</v>
      </c>
      <c r="H151" s="288" t="s">
        <v>208</v>
      </c>
      <c r="I151" s="2" t="s">
        <v>518</v>
      </c>
    </row>
    <row r="152" spans="1:9">
      <c r="A152" s="2" t="s">
        <v>742</v>
      </c>
      <c r="B152" s="288" t="s">
        <v>1846</v>
      </c>
      <c r="C152" s="288" t="s">
        <v>206</v>
      </c>
      <c r="D152" s="288" t="s">
        <v>743</v>
      </c>
      <c r="E152" s="288" t="s">
        <v>529</v>
      </c>
      <c r="F152" s="288" t="s">
        <v>63</v>
      </c>
      <c r="G152" s="288" t="s">
        <v>434</v>
      </c>
      <c r="H152" s="288" t="s">
        <v>208</v>
      </c>
      <c r="I152" s="2" t="s">
        <v>518</v>
      </c>
    </row>
    <row r="153" spans="1:9">
      <c r="A153" s="2" t="s">
        <v>744</v>
      </c>
      <c r="B153" s="288" t="s">
        <v>1846</v>
      </c>
      <c r="C153" s="288" t="s">
        <v>206</v>
      </c>
      <c r="D153" s="288" t="s">
        <v>745</v>
      </c>
      <c r="E153" s="288" t="s">
        <v>746</v>
      </c>
      <c r="F153" s="288" t="s">
        <v>747</v>
      </c>
      <c r="G153" s="288" t="s">
        <v>434</v>
      </c>
      <c r="H153" s="288" t="s">
        <v>208</v>
      </c>
      <c r="I153" s="2" t="s">
        <v>518</v>
      </c>
    </row>
    <row r="154" spans="1:9">
      <c r="A154" s="2" t="s">
        <v>748</v>
      </c>
      <c r="B154" s="288" t="s">
        <v>1846</v>
      </c>
      <c r="C154" s="288" t="s">
        <v>206</v>
      </c>
      <c r="D154" s="288" t="s">
        <v>749</v>
      </c>
      <c r="E154" s="288" t="s">
        <v>72</v>
      </c>
      <c r="F154" s="288" t="s">
        <v>132</v>
      </c>
      <c r="G154" s="288" t="s">
        <v>434</v>
      </c>
      <c r="H154" s="288" t="s">
        <v>208</v>
      </c>
      <c r="I154" s="2" t="s">
        <v>518</v>
      </c>
    </row>
    <row r="155" spans="1:9">
      <c r="A155" s="2" t="s">
        <v>750</v>
      </c>
      <c r="B155" s="288" t="s">
        <v>1846</v>
      </c>
      <c r="C155" s="288" t="s">
        <v>206</v>
      </c>
      <c r="D155" s="288" t="s">
        <v>751</v>
      </c>
      <c r="E155" s="288" t="s">
        <v>529</v>
      </c>
      <c r="F155" s="288" t="s">
        <v>63</v>
      </c>
      <c r="G155" s="288" t="s">
        <v>434</v>
      </c>
      <c r="H155" s="288" t="s">
        <v>208</v>
      </c>
      <c r="I155" s="2" t="s">
        <v>518</v>
      </c>
    </row>
    <row r="156" spans="1:9">
      <c r="A156" s="2" t="s">
        <v>752</v>
      </c>
      <c r="B156" s="288" t="s">
        <v>1846</v>
      </c>
      <c r="C156" s="288" t="s">
        <v>206</v>
      </c>
      <c r="D156" s="288" t="s">
        <v>753</v>
      </c>
      <c r="E156" s="288" t="s">
        <v>656</v>
      </c>
      <c r="F156" s="288" t="s">
        <v>657</v>
      </c>
      <c r="G156" s="288" t="s">
        <v>434</v>
      </c>
      <c r="H156" s="288" t="s">
        <v>208</v>
      </c>
      <c r="I156" s="2" t="s">
        <v>518</v>
      </c>
    </row>
    <row r="157" spans="1:9">
      <c r="A157" s="2" t="s">
        <v>754</v>
      </c>
      <c r="B157" s="288" t="s">
        <v>1846</v>
      </c>
      <c r="C157" s="288" t="s">
        <v>206</v>
      </c>
      <c r="D157" s="288" t="s">
        <v>755</v>
      </c>
      <c r="E157" s="288" t="s">
        <v>727</v>
      </c>
      <c r="F157" s="288" t="s">
        <v>728</v>
      </c>
      <c r="G157" s="288" t="s">
        <v>434</v>
      </c>
      <c r="H157" s="288" t="s">
        <v>208</v>
      </c>
      <c r="I157" s="2" t="s">
        <v>518</v>
      </c>
    </row>
    <row r="158" spans="1:9">
      <c r="A158" s="2" t="s">
        <v>756</v>
      </c>
      <c r="B158" s="288" t="s">
        <v>1846</v>
      </c>
      <c r="C158" s="288" t="s">
        <v>206</v>
      </c>
      <c r="D158" s="288" t="s">
        <v>757</v>
      </c>
      <c r="E158" s="288" t="s">
        <v>529</v>
      </c>
      <c r="F158" s="288" t="s">
        <v>63</v>
      </c>
      <c r="G158" s="288" t="s">
        <v>434</v>
      </c>
      <c r="H158" s="288" t="s">
        <v>208</v>
      </c>
      <c r="I158" s="2" t="s">
        <v>518</v>
      </c>
    </row>
    <row r="159" spans="1:9">
      <c r="A159" s="2" t="s">
        <v>758</v>
      </c>
      <c r="B159" s="288" t="s">
        <v>1846</v>
      </c>
      <c r="C159" s="288" t="s">
        <v>206</v>
      </c>
      <c r="D159" s="288" t="s">
        <v>759</v>
      </c>
      <c r="E159" s="288" t="s">
        <v>529</v>
      </c>
      <c r="F159" s="288" t="s">
        <v>63</v>
      </c>
      <c r="G159" s="288" t="s">
        <v>434</v>
      </c>
      <c r="H159" s="288" t="s">
        <v>208</v>
      </c>
      <c r="I159" s="2" t="s">
        <v>518</v>
      </c>
    </row>
    <row r="160" spans="1:9">
      <c r="A160" s="2" t="s">
        <v>760</v>
      </c>
      <c r="B160" s="288" t="s">
        <v>1846</v>
      </c>
      <c r="C160" s="288" t="s">
        <v>206</v>
      </c>
      <c r="D160" s="288" t="s">
        <v>761</v>
      </c>
      <c r="E160" s="288" t="s">
        <v>59</v>
      </c>
      <c r="F160" s="288" t="s">
        <v>762</v>
      </c>
      <c r="G160" s="288" t="s">
        <v>434</v>
      </c>
      <c r="H160" s="288" t="s">
        <v>278</v>
      </c>
      <c r="I160" s="2" t="s">
        <v>518</v>
      </c>
    </row>
    <row r="161" spans="1:9">
      <c r="A161" s="2" t="s">
        <v>763</v>
      </c>
      <c r="B161" s="288" t="s">
        <v>1846</v>
      </c>
      <c r="C161" s="288" t="s">
        <v>206</v>
      </c>
      <c r="D161" s="288" t="s">
        <v>764</v>
      </c>
      <c r="E161" s="288" t="s">
        <v>619</v>
      </c>
      <c r="F161" s="288" t="s">
        <v>81</v>
      </c>
      <c r="G161" s="288" t="s">
        <v>434</v>
      </c>
      <c r="H161" s="288" t="s">
        <v>208</v>
      </c>
      <c r="I161" s="2" t="s">
        <v>518</v>
      </c>
    </row>
    <row r="162" spans="1:9">
      <c r="A162" s="2" t="s">
        <v>765</v>
      </c>
      <c r="B162" s="288" t="s">
        <v>1846</v>
      </c>
      <c r="C162" s="288" t="s">
        <v>206</v>
      </c>
      <c r="D162" s="288" t="s">
        <v>766</v>
      </c>
      <c r="E162" s="288" t="s">
        <v>72</v>
      </c>
      <c r="F162" s="288" t="s">
        <v>132</v>
      </c>
      <c r="G162" s="288" t="s">
        <v>434</v>
      </c>
      <c r="H162" s="288" t="s">
        <v>208</v>
      </c>
      <c r="I162" s="2" t="s">
        <v>518</v>
      </c>
    </row>
    <row r="163" spans="1:9">
      <c r="A163" s="2" t="s">
        <v>767</v>
      </c>
      <c r="B163" s="288" t="s">
        <v>1846</v>
      </c>
      <c r="C163" s="288" t="s">
        <v>206</v>
      </c>
      <c r="D163" s="288" t="s">
        <v>768</v>
      </c>
      <c r="E163" s="288" t="s">
        <v>728</v>
      </c>
      <c r="F163" s="288" t="s">
        <v>769</v>
      </c>
      <c r="G163" s="288" t="s">
        <v>434</v>
      </c>
      <c r="H163" s="288" t="s">
        <v>208</v>
      </c>
      <c r="I163" s="2" t="s">
        <v>518</v>
      </c>
    </row>
    <row r="164" spans="1:9">
      <c r="A164" s="2" t="s">
        <v>770</v>
      </c>
      <c r="B164" s="288" t="s">
        <v>1846</v>
      </c>
      <c r="C164" s="288" t="s">
        <v>206</v>
      </c>
      <c r="D164" s="288" t="s">
        <v>771</v>
      </c>
      <c r="E164" s="288" t="s">
        <v>656</v>
      </c>
      <c r="F164" s="288" t="s">
        <v>657</v>
      </c>
      <c r="G164" s="288" t="s">
        <v>434</v>
      </c>
      <c r="H164" s="288" t="s">
        <v>208</v>
      </c>
      <c r="I164" s="2" t="s">
        <v>518</v>
      </c>
    </row>
    <row r="165" spans="1:9">
      <c r="A165" s="2" t="s">
        <v>772</v>
      </c>
      <c r="B165" s="288" t="s">
        <v>1846</v>
      </c>
      <c r="C165" s="288" t="s">
        <v>206</v>
      </c>
      <c r="D165" s="288" t="s">
        <v>773</v>
      </c>
      <c r="E165" s="288" t="s">
        <v>517</v>
      </c>
      <c r="F165" s="288" t="s">
        <v>774</v>
      </c>
      <c r="G165" s="288" t="s">
        <v>434</v>
      </c>
      <c r="H165" s="288" t="s">
        <v>208</v>
      </c>
      <c r="I165" s="2" t="s">
        <v>518</v>
      </c>
    </row>
    <row r="166" spans="1:9">
      <c r="A166" s="2" t="s">
        <v>775</v>
      </c>
      <c r="B166" s="288" t="s">
        <v>1846</v>
      </c>
      <c r="C166" s="288" t="s">
        <v>206</v>
      </c>
      <c r="D166" s="288" t="s">
        <v>776</v>
      </c>
      <c r="E166" s="288" t="s">
        <v>629</v>
      </c>
      <c r="F166" s="288" t="s">
        <v>630</v>
      </c>
      <c r="G166" s="288" t="s">
        <v>434</v>
      </c>
      <c r="H166" s="288" t="s">
        <v>208</v>
      </c>
      <c r="I166" s="2" t="s">
        <v>518</v>
      </c>
    </row>
    <row r="167" spans="1:9">
      <c r="A167" s="2" t="s">
        <v>777</v>
      </c>
      <c r="B167" s="288" t="s">
        <v>1846</v>
      </c>
      <c r="C167" s="288" t="s">
        <v>206</v>
      </c>
      <c r="D167" s="288" t="s">
        <v>778</v>
      </c>
      <c r="E167" s="288" t="s">
        <v>315</v>
      </c>
      <c r="F167" s="288" t="s">
        <v>295</v>
      </c>
      <c r="G167" s="288" t="s">
        <v>434</v>
      </c>
      <c r="H167" s="288" t="s">
        <v>208</v>
      </c>
      <c r="I167" s="2" t="s">
        <v>518</v>
      </c>
    </row>
    <row r="168" spans="1:9">
      <c r="A168" s="2" t="s">
        <v>779</v>
      </c>
      <c r="B168" s="288" t="s">
        <v>1846</v>
      </c>
      <c r="C168" s="288" t="s">
        <v>206</v>
      </c>
      <c r="D168" s="288" t="s">
        <v>780</v>
      </c>
      <c r="E168" s="288" t="s">
        <v>626</v>
      </c>
      <c r="F168" s="288" t="s">
        <v>560</v>
      </c>
      <c r="G168" s="288" t="s">
        <v>434</v>
      </c>
      <c r="H168" s="288" t="s">
        <v>208</v>
      </c>
      <c r="I168" s="2" t="s">
        <v>518</v>
      </c>
    </row>
    <row r="169" spans="1:9">
      <c r="A169" s="2" t="s">
        <v>781</v>
      </c>
      <c r="B169" s="288" t="s">
        <v>1846</v>
      </c>
      <c r="C169" s="288" t="s">
        <v>206</v>
      </c>
      <c r="D169" s="288" t="s">
        <v>782</v>
      </c>
      <c r="E169" s="288" t="s">
        <v>783</v>
      </c>
      <c r="F169" s="288" t="s">
        <v>365</v>
      </c>
      <c r="G169" s="288" t="s">
        <v>434</v>
      </c>
      <c r="H169" s="288" t="s">
        <v>208</v>
      </c>
      <c r="I169" s="2" t="s">
        <v>518</v>
      </c>
    </row>
    <row r="170" spans="1:9">
      <c r="A170" s="2" t="s">
        <v>784</v>
      </c>
      <c r="B170" s="288" t="s">
        <v>1846</v>
      </c>
      <c r="C170" s="288" t="s">
        <v>206</v>
      </c>
      <c r="D170" s="288" t="s">
        <v>785</v>
      </c>
      <c r="E170" s="288" t="s">
        <v>670</v>
      </c>
      <c r="F170" s="288" t="s">
        <v>516</v>
      </c>
      <c r="G170" s="288" t="s">
        <v>434</v>
      </c>
      <c r="H170" s="288" t="s">
        <v>208</v>
      </c>
      <c r="I170" s="2" t="s">
        <v>518</v>
      </c>
    </row>
    <row r="171" spans="1:9">
      <c r="A171" s="2" t="s">
        <v>786</v>
      </c>
      <c r="B171" s="288" t="s">
        <v>1846</v>
      </c>
      <c r="C171" s="288" t="s">
        <v>206</v>
      </c>
      <c r="D171" s="288" t="s">
        <v>787</v>
      </c>
      <c r="E171" s="288" t="s">
        <v>97</v>
      </c>
      <c r="F171" s="288" t="s">
        <v>592</v>
      </c>
      <c r="G171" s="288" t="s">
        <v>434</v>
      </c>
      <c r="H171" s="288" t="s">
        <v>208</v>
      </c>
      <c r="I171" s="2" t="s">
        <v>518</v>
      </c>
    </row>
    <row r="172" spans="1:9">
      <c r="A172" s="2" t="s">
        <v>788</v>
      </c>
      <c r="B172" s="288" t="s">
        <v>1846</v>
      </c>
      <c r="C172" s="288" t="s">
        <v>206</v>
      </c>
      <c r="D172" s="288" t="s">
        <v>789</v>
      </c>
      <c r="E172" s="288" t="s">
        <v>284</v>
      </c>
      <c r="F172" s="288" t="s">
        <v>677</v>
      </c>
      <c r="G172" s="288" t="s">
        <v>434</v>
      </c>
      <c r="H172" s="288" t="s">
        <v>208</v>
      </c>
      <c r="I172" s="2" t="s">
        <v>518</v>
      </c>
    </row>
    <row r="173" spans="1:9">
      <c r="A173" s="2" t="s">
        <v>790</v>
      </c>
      <c r="B173" s="288" t="s">
        <v>1846</v>
      </c>
      <c r="C173" s="288" t="s">
        <v>206</v>
      </c>
      <c r="D173" s="288" t="s">
        <v>791</v>
      </c>
      <c r="E173" s="288" t="s">
        <v>127</v>
      </c>
      <c r="F173" s="288" t="s">
        <v>72</v>
      </c>
      <c r="G173" s="288" t="s">
        <v>434</v>
      </c>
      <c r="H173" s="288" t="s">
        <v>208</v>
      </c>
      <c r="I173" s="2" t="s">
        <v>518</v>
      </c>
    </row>
    <row r="174" spans="1:9">
      <c r="A174" s="2" t="s">
        <v>792</v>
      </c>
      <c r="B174" s="288" t="s">
        <v>1846</v>
      </c>
      <c r="C174" s="288" t="s">
        <v>206</v>
      </c>
      <c r="D174" s="288" t="s">
        <v>793</v>
      </c>
      <c r="E174" s="288" t="s">
        <v>794</v>
      </c>
      <c r="F174" s="288" t="s">
        <v>795</v>
      </c>
      <c r="G174" s="288" t="s">
        <v>434</v>
      </c>
      <c r="H174" s="288" t="s">
        <v>208</v>
      </c>
      <c r="I174" s="2" t="s">
        <v>518</v>
      </c>
    </row>
    <row r="175" spans="1:9">
      <c r="A175" s="2" t="s">
        <v>796</v>
      </c>
      <c r="B175" s="288" t="s">
        <v>1846</v>
      </c>
      <c r="C175" s="288" t="s">
        <v>206</v>
      </c>
      <c r="D175" s="288" t="s">
        <v>797</v>
      </c>
      <c r="E175" s="288" t="s">
        <v>560</v>
      </c>
      <c r="F175" s="288" t="s">
        <v>798</v>
      </c>
      <c r="G175" s="288" t="s">
        <v>434</v>
      </c>
      <c r="H175" s="288" t="s">
        <v>208</v>
      </c>
      <c r="I175" s="2" t="s">
        <v>518</v>
      </c>
    </row>
    <row r="176" spans="1:9">
      <c r="A176" s="2" t="s">
        <v>799</v>
      </c>
      <c r="B176" s="288" t="s">
        <v>1846</v>
      </c>
      <c r="C176" s="288" t="s">
        <v>206</v>
      </c>
      <c r="D176" s="288" t="s">
        <v>59</v>
      </c>
      <c r="E176" s="288" t="s">
        <v>516</v>
      </c>
      <c r="F176" s="288" t="s">
        <v>517</v>
      </c>
      <c r="G176" s="288" t="s">
        <v>434</v>
      </c>
      <c r="H176" s="288" t="s">
        <v>208</v>
      </c>
      <c r="I176" s="2" t="s">
        <v>518</v>
      </c>
    </row>
    <row r="177" spans="1:9">
      <c r="A177" s="2" t="s">
        <v>800</v>
      </c>
      <c r="B177" s="288" t="s">
        <v>1846</v>
      </c>
      <c r="C177" s="288" t="s">
        <v>206</v>
      </c>
      <c r="D177" s="288" t="s">
        <v>59</v>
      </c>
      <c r="E177" s="288" t="s">
        <v>650</v>
      </c>
      <c r="F177" s="288" t="s">
        <v>138</v>
      </c>
      <c r="G177" s="288" t="s">
        <v>434</v>
      </c>
      <c r="H177" s="288" t="s">
        <v>208</v>
      </c>
      <c r="I177" s="2" t="s">
        <v>518</v>
      </c>
    </row>
    <row r="178" spans="1:9">
      <c r="A178" s="2" t="s">
        <v>801</v>
      </c>
      <c r="B178" s="288" t="s">
        <v>1846</v>
      </c>
      <c r="C178" s="288" t="s">
        <v>206</v>
      </c>
      <c r="D178" s="288" t="s">
        <v>59</v>
      </c>
      <c r="E178" s="288" t="s">
        <v>802</v>
      </c>
      <c r="F178" s="288" t="s">
        <v>592</v>
      </c>
      <c r="G178" s="288" t="s">
        <v>434</v>
      </c>
      <c r="H178" s="288" t="s">
        <v>208</v>
      </c>
      <c r="I178" s="2" t="s">
        <v>518</v>
      </c>
    </row>
    <row r="179" spans="1:9">
      <c r="A179" s="2" t="s">
        <v>803</v>
      </c>
      <c r="B179" s="288" t="s">
        <v>1846</v>
      </c>
      <c r="C179" s="288" t="s">
        <v>206</v>
      </c>
      <c r="D179" s="288" t="s">
        <v>804</v>
      </c>
      <c r="E179" s="288" t="s">
        <v>365</v>
      </c>
      <c r="F179" s="288" t="s">
        <v>602</v>
      </c>
      <c r="G179" s="288" t="s">
        <v>434</v>
      </c>
      <c r="H179" s="288" t="s">
        <v>208</v>
      </c>
      <c r="I179" s="2" t="s">
        <v>518</v>
      </c>
    </row>
    <row r="180" spans="1:9">
      <c r="A180" s="2" t="s">
        <v>805</v>
      </c>
      <c r="B180" s="288" t="s">
        <v>1846</v>
      </c>
      <c r="C180" s="288" t="s">
        <v>206</v>
      </c>
      <c r="D180" s="288" t="s">
        <v>806</v>
      </c>
      <c r="E180" s="288" t="s">
        <v>97</v>
      </c>
      <c r="F180" s="288" t="s">
        <v>709</v>
      </c>
      <c r="G180" s="288" t="s">
        <v>434</v>
      </c>
      <c r="H180" s="288" t="s">
        <v>208</v>
      </c>
      <c r="I180" s="2" t="s">
        <v>518</v>
      </c>
    </row>
    <row r="181" spans="1:9">
      <c r="A181" s="2" t="s">
        <v>807</v>
      </c>
      <c r="B181" s="288" t="s">
        <v>1846</v>
      </c>
      <c r="C181" s="288" t="s">
        <v>206</v>
      </c>
      <c r="D181" s="288" t="s">
        <v>808</v>
      </c>
      <c r="E181" s="288" t="s">
        <v>670</v>
      </c>
      <c r="F181" s="288" t="s">
        <v>516</v>
      </c>
      <c r="G181" s="288" t="s">
        <v>434</v>
      </c>
      <c r="H181" s="288" t="s">
        <v>208</v>
      </c>
      <c r="I181" s="2" t="s">
        <v>518</v>
      </c>
    </row>
    <row r="182" spans="1:9">
      <c r="A182" s="2" t="s">
        <v>809</v>
      </c>
      <c r="B182" s="288" t="s">
        <v>1846</v>
      </c>
      <c r="C182" s="288" t="s">
        <v>206</v>
      </c>
      <c r="D182" s="288" t="s">
        <v>810</v>
      </c>
      <c r="E182" s="288" t="s">
        <v>349</v>
      </c>
      <c r="F182" s="288" t="s">
        <v>371</v>
      </c>
      <c r="G182" s="288" t="s">
        <v>434</v>
      </c>
      <c r="H182" s="288" t="s">
        <v>208</v>
      </c>
      <c r="I182" s="2" t="s">
        <v>518</v>
      </c>
    </row>
    <row r="183" spans="1:9">
      <c r="A183" s="2" t="s">
        <v>811</v>
      </c>
      <c r="B183" s="288" t="s">
        <v>1846</v>
      </c>
      <c r="C183" s="288" t="s">
        <v>206</v>
      </c>
      <c r="D183" s="288" t="s">
        <v>59</v>
      </c>
      <c r="E183" s="288" t="s">
        <v>812</v>
      </c>
      <c r="F183" s="288" t="s">
        <v>813</v>
      </c>
      <c r="G183" s="288" t="s">
        <v>434</v>
      </c>
      <c r="H183" s="288" t="s">
        <v>208</v>
      </c>
      <c r="I183" s="2" t="s">
        <v>518</v>
      </c>
    </row>
    <row r="184" spans="1:9">
      <c r="A184" s="2" t="s">
        <v>814</v>
      </c>
      <c r="B184" s="288" t="s">
        <v>1846</v>
      </c>
      <c r="C184" s="288" t="s">
        <v>206</v>
      </c>
      <c r="D184" s="288" t="s">
        <v>815</v>
      </c>
      <c r="E184" s="288" t="s">
        <v>609</v>
      </c>
      <c r="F184" s="288" t="s">
        <v>816</v>
      </c>
      <c r="G184" s="288" t="s">
        <v>434</v>
      </c>
      <c r="H184" s="288" t="s">
        <v>208</v>
      </c>
      <c r="I184" s="2" t="s">
        <v>518</v>
      </c>
    </row>
    <row r="185" spans="1:9">
      <c r="A185" s="2" t="s">
        <v>817</v>
      </c>
      <c r="B185" s="288" t="s">
        <v>1846</v>
      </c>
      <c r="C185" s="288" t="s">
        <v>206</v>
      </c>
      <c r="D185" s="288" t="s">
        <v>818</v>
      </c>
      <c r="E185" s="288" t="s">
        <v>709</v>
      </c>
      <c r="F185" s="288" t="s">
        <v>81</v>
      </c>
      <c r="G185" s="288" t="s">
        <v>434</v>
      </c>
      <c r="H185" s="288" t="s">
        <v>208</v>
      </c>
      <c r="I185" s="2" t="s">
        <v>518</v>
      </c>
    </row>
    <row r="186" spans="1:9">
      <c r="A186" s="2" t="s">
        <v>819</v>
      </c>
      <c r="B186" s="288" t="s">
        <v>1846</v>
      </c>
      <c r="C186" s="288" t="s">
        <v>206</v>
      </c>
      <c r="D186" s="288" t="s">
        <v>820</v>
      </c>
      <c r="E186" s="288" t="s">
        <v>63</v>
      </c>
      <c r="F186" s="288" t="s">
        <v>365</v>
      </c>
      <c r="G186" s="288" t="s">
        <v>434</v>
      </c>
      <c r="H186" s="288" t="s">
        <v>208</v>
      </c>
      <c r="I186" s="2" t="s">
        <v>518</v>
      </c>
    </row>
    <row r="187" spans="1:9">
      <c r="A187" s="2" t="s">
        <v>821</v>
      </c>
      <c r="B187" s="288" t="s">
        <v>1846</v>
      </c>
      <c r="C187" s="288" t="s">
        <v>206</v>
      </c>
      <c r="D187" s="288" t="s">
        <v>822</v>
      </c>
      <c r="E187" s="288" t="s">
        <v>132</v>
      </c>
      <c r="F187" s="288" t="s">
        <v>547</v>
      </c>
      <c r="G187" s="288" t="s">
        <v>434</v>
      </c>
      <c r="H187" s="288" t="s">
        <v>208</v>
      </c>
      <c r="I187" s="2" t="s">
        <v>518</v>
      </c>
    </row>
    <row r="188" spans="1:9">
      <c r="A188" s="2" t="s">
        <v>823</v>
      </c>
      <c r="B188" s="288" t="s">
        <v>1846</v>
      </c>
      <c r="C188" s="288" t="s">
        <v>206</v>
      </c>
      <c r="D188" s="288" t="s">
        <v>824</v>
      </c>
      <c r="E188" s="288" t="s">
        <v>825</v>
      </c>
      <c r="F188" s="288" t="s">
        <v>554</v>
      </c>
      <c r="G188" s="288" t="s">
        <v>434</v>
      </c>
      <c r="H188" s="288" t="s">
        <v>208</v>
      </c>
      <c r="I188" s="2" t="s">
        <v>518</v>
      </c>
    </row>
    <row r="189" spans="1:9">
      <c r="A189" s="2" t="s">
        <v>826</v>
      </c>
      <c r="B189" s="288" t="s">
        <v>1846</v>
      </c>
      <c r="C189" s="288" t="s">
        <v>206</v>
      </c>
      <c r="D189" s="288" t="s">
        <v>827</v>
      </c>
      <c r="E189" s="288" t="s">
        <v>345</v>
      </c>
      <c r="F189" s="288" t="s">
        <v>390</v>
      </c>
      <c r="G189" s="288" t="s">
        <v>434</v>
      </c>
      <c r="H189" s="288" t="s">
        <v>208</v>
      </c>
      <c r="I189" s="2" t="s">
        <v>518</v>
      </c>
    </row>
    <row r="190" spans="1:9">
      <c r="A190" s="2" t="s">
        <v>828</v>
      </c>
      <c r="B190" s="288" t="s">
        <v>1846</v>
      </c>
      <c r="C190" s="288" t="s">
        <v>206</v>
      </c>
      <c r="D190" s="288" t="s">
        <v>829</v>
      </c>
      <c r="E190" s="288" t="s">
        <v>830</v>
      </c>
      <c r="F190" s="288" t="s">
        <v>831</v>
      </c>
      <c r="G190" s="288" t="s">
        <v>434</v>
      </c>
      <c r="H190" s="288" t="s">
        <v>208</v>
      </c>
      <c r="I190" s="2" t="s">
        <v>518</v>
      </c>
    </row>
    <row r="191" spans="1:9">
      <c r="A191" s="2" t="s">
        <v>832</v>
      </c>
      <c r="B191" s="288" t="s">
        <v>1846</v>
      </c>
      <c r="C191" s="288" t="s">
        <v>206</v>
      </c>
      <c r="D191" s="288" t="s">
        <v>833</v>
      </c>
      <c r="E191" s="288" t="s">
        <v>728</v>
      </c>
      <c r="F191" s="288" t="s">
        <v>769</v>
      </c>
      <c r="G191" s="288" t="s">
        <v>434</v>
      </c>
      <c r="H191" s="288" t="s">
        <v>208</v>
      </c>
      <c r="I191" s="2" t="s">
        <v>518</v>
      </c>
    </row>
    <row r="192" spans="1:9">
      <c r="A192" s="2" t="s">
        <v>834</v>
      </c>
      <c r="B192" s="288" t="s">
        <v>1846</v>
      </c>
      <c r="C192" s="288" t="s">
        <v>206</v>
      </c>
      <c r="D192" s="288" t="s">
        <v>835</v>
      </c>
      <c r="E192" s="288" t="s">
        <v>529</v>
      </c>
      <c r="F192" s="288" t="s">
        <v>63</v>
      </c>
      <c r="G192" s="288" t="s">
        <v>434</v>
      </c>
      <c r="H192" s="288" t="s">
        <v>208</v>
      </c>
      <c r="I192" s="2" t="s">
        <v>518</v>
      </c>
    </row>
    <row r="193" spans="1:9">
      <c r="A193" s="2" t="s">
        <v>836</v>
      </c>
      <c r="B193" s="288" t="s">
        <v>1846</v>
      </c>
      <c r="C193" s="288" t="s">
        <v>206</v>
      </c>
      <c r="D193" s="288" t="s">
        <v>837</v>
      </c>
      <c r="E193" s="288" t="s">
        <v>63</v>
      </c>
      <c r="F193" s="288" t="s">
        <v>365</v>
      </c>
      <c r="G193" s="288" t="s">
        <v>434</v>
      </c>
      <c r="H193" s="288" t="s">
        <v>208</v>
      </c>
      <c r="I193" s="2" t="s">
        <v>518</v>
      </c>
    </row>
    <row r="194" spans="1:9">
      <c r="A194" s="2" t="s">
        <v>838</v>
      </c>
      <c r="B194" s="288" t="s">
        <v>1846</v>
      </c>
      <c r="C194" s="288" t="s">
        <v>206</v>
      </c>
      <c r="D194" s="288" t="s">
        <v>839</v>
      </c>
      <c r="E194" s="288" t="s">
        <v>629</v>
      </c>
      <c r="F194" s="288" t="s">
        <v>630</v>
      </c>
      <c r="G194" s="288" t="s">
        <v>434</v>
      </c>
      <c r="H194" s="288" t="s">
        <v>208</v>
      </c>
      <c r="I194" s="2" t="s">
        <v>518</v>
      </c>
    </row>
    <row r="195" spans="1:9">
      <c r="A195" s="2" t="s">
        <v>840</v>
      </c>
      <c r="B195" s="288" t="s">
        <v>1846</v>
      </c>
      <c r="C195" s="288" t="s">
        <v>206</v>
      </c>
      <c r="D195" s="288" t="s">
        <v>841</v>
      </c>
      <c r="E195" s="288" t="s">
        <v>550</v>
      </c>
      <c r="F195" s="288" t="s">
        <v>842</v>
      </c>
      <c r="G195" s="288" t="s">
        <v>434</v>
      </c>
      <c r="H195" s="288" t="s">
        <v>208</v>
      </c>
      <c r="I195" s="2" t="s">
        <v>518</v>
      </c>
    </row>
    <row r="196" spans="1:9">
      <c r="A196" s="2" t="s">
        <v>843</v>
      </c>
      <c r="B196" s="288" t="s">
        <v>1846</v>
      </c>
      <c r="C196" s="288" t="s">
        <v>206</v>
      </c>
      <c r="D196" s="288" t="s">
        <v>844</v>
      </c>
      <c r="E196" s="288" t="s">
        <v>291</v>
      </c>
      <c r="F196" s="288" t="s">
        <v>292</v>
      </c>
      <c r="G196" s="288" t="s">
        <v>434</v>
      </c>
      <c r="H196" s="288" t="s">
        <v>208</v>
      </c>
      <c r="I196" s="2" t="s">
        <v>518</v>
      </c>
    </row>
    <row r="197" spans="1:9">
      <c r="A197" s="2" t="s">
        <v>845</v>
      </c>
      <c r="B197" s="288" t="s">
        <v>1846</v>
      </c>
      <c r="C197" s="288" t="s">
        <v>206</v>
      </c>
      <c r="D197" s="288" t="s">
        <v>846</v>
      </c>
      <c r="E197" s="288" t="s">
        <v>847</v>
      </c>
      <c r="F197" s="288" t="s">
        <v>848</v>
      </c>
      <c r="G197" s="288" t="s">
        <v>434</v>
      </c>
      <c r="H197" s="288" t="s">
        <v>208</v>
      </c>
      <c r="I197" s="2" t="s">
        <v>518</v>
      </c>
    </row>
    <row r="198" spans="1:9">
      <c r="A198" s="2" t="s">
        <v>849</v>
      </c>
      <c r="B198" s="288" t="s">
        <v>1846</v>
      </c>
      <c r="C198" s="288" t="s">
        <v>206</v>
      </c>
      <c r="D198" s="288" t="s">
        <v>850</v>
      </c>
      <c r="E198" s="288" t="s">
        <v>97</v>
      </c>
      <c r="F198" s="288" t="s">
        <v>709</v>
      </c>
      <c r="G198" s="288" t="s">
        <v>434</v>
      </c>
      <c r="H198" s="288" t="s">
        <v>208</v>
      </c>
      <c r="I198" s="2" t="s">
        <v>518</v>
      </c>
    </row>
    <row r="199" spans="1:9">
      <c r="A199" s="2" t="s">
        <v>851</v>
      </c>
      <c r="B199" s="288" t="s">
        <v>1846</v>
      </c>
      <c r="C199" s="288" t="s">
        <v>206</v>
      </c>
      <c r="D199" s="288" t="s">
        <v>852</v>
      </c>
      <c r="E199" s="288" t="s">
        <v>529</v>
      </c>
      <c r="F199" s="288" t="s">
        <v>63</v>
      </c>
      <c r="G199" s="288" t="s">
        <v>434</v>
      </c>
      <c r="H199" s="288" t="s">
        <v>208</v>
      </c>
      <c r="I199" s="2" t="s">
        <v>518</v>
      </c>
    </row>
    <row r="200" spans="1:9">
      <c r="A200" s="2" t="s">
        <v>853</v>
      </c>
      <c r="B200" s="288" t="s">
        <v>1846</v>
      </c>
      <c r="C200" s="288" t="s">
        <v>206</v>
      </c>
      <c r="D200" s="288" t="s">
        <v>854</v>
      </c>
      <c r="E200" s="288" t="s">
        <v>63</v>
      </c>
      <c r="F200" s="288" t="s">
        <v>365</v>
      </c>
      <c r="G200" s="288" t="s">
        <v>434</v>
      </c>
      <c r="H200" s="288" t="s">
        <v>208</v>
      </c>
      <c r="I200" s="2" t="s">
        <v>518</v>
      </c>
    </row>
    <row r="201" spans="1:9">
      <c r="A201" s="2" t="s">
        <v>855</v>
      </c>
      <c r="B201" s="288" t="s">
        <v>1846</v>
      </c>
      <c r="C201" s="288" t="s">
        <v>206</v>
      </c>
      <c r="D201" s="288" t="s">
        <v>856</v>
      </c>
      <c r="E201" s="288" t="s">
        <v>657</v>
      </c>
      <c r="F201" s="288" t="s">
        <v>857</v>
      </c>
      <c r="G201" s="288" t="s">
        <v>434</v>
      </c>
      <c r="H201" s="288" t="s">
        <v>208</v>
      </c>
      <c r="I201" s="2" t="s">
        <v>518</v>
      </c>
    </row>
    <row r="202" spans="1:9">
      <c r="A202" s="2" t="s">
        <v>858</v>
      </c>
      <c r="B202" s="288" t="s">
        <v>1846</v>
      </c>
      <c r="C202" s="288" t="s">
        <v>206</v>
      </c>
      <c r="D202" s="288" t="s">
        <v>859</v>
      </c>
      <c r="E202" s="288" t="s">
        <v>572</v>
      </c>
      <c r="F202" s="288" t="s">
        <v>97</v>
      </c>
      <c r="G202" s="288" t="s">
        <v>434</v>
      </c>
      <c r="H202" s="288" t="s">
        <v>208</v>
      </c>
      <c r="I202" s="2" t="s">
        <v>518</v>
      </c>
    </row>
    <row r="203" spans="1:9">
      <c r="A203" s="2" t="s">
        <v>860</v>
      </c>
      <c r="B203" s="288" t="s">
        <v>1846</v>
      </c>
      <c r="C203" s="288" t="s">
        <v>206</v>
      </c>
      <c r="D203" s="288" t="s">
        <v>861</v>
      </c>
      <c r="E203" s="288" t="s">
        <v>862</v>
      </c>
      <c r="F203" s="288" t="s">
        <v>863</v>
      </c>
      <c r="G203" s="288" t="s">
        <v>434</v>
      </c>
      <c r="H203" s="288" t="s">
        <v>208</v>
      </c>
      <c r="I203" s="2" t="s">
        <v>518</v>
      </c>
    </row>
    <row r="204" spans="1:9">
      <c r="A204" s="2" t="s">
        <v>864</v>
      </c>
      <c r="B204" s="288" t="s">
        <v>1846</v>
      </c>
      <c r="C204" s="288" t="s">
        <v>206</v>
      </c>
      <c r="D204" s="288" t="s">
        <v>865</v>
      </c>
      <c r="E204" s="288" t="s">
        <v>314</v>
      </c>
      <c r="F204" s="288" t="s">
        <v>315</v>
      </c>
      <c r="G204" s="288" t="s">
        <v>434</v>
      </c>
      <c r="H204" s="288" t="s">
        <v>208</v>
      </c>
      <c r="I204" s="2" t="s">
        <v>518</v>
      </c>
    </row>
    <row r="205" spans="1:9">
      <c r="A205" s="2" t="s">
        <v>866</v>
      </c>
      <c r="B205" s="288" t="s">
        <v>1846</v>
      </c>
      <c r="C205" s="288" t="s">
        <v>206</v>
      </c>
      <c r="D205" s="288" t="s">
        <v>867</v>
      </c>
      <c r="E205" s="288" t="s">
        <v>433</v>
      </c>
      <c r="F205" s="288" t="s">
        <v>626</v>
      </c>
      <c r="G205" s="288" t="s">
        <v>434</v>
      </c>
      <c r="H205" s="288" t="s">
        <v>208</v>
      </c>
      <c r="I205" s="2" t="s">
        <v>518</v>
      </c>
    </row>
    <row r="206" spans="1:9">
      <c r="A206" s="2" t="s">
        <v>868</v>
      </c>
      <c r="B206" s="288" t="s">
        <v>1846</v>
      </c>
      <c r="C206" s="288" t="s">
        <v>206</v>
      </c>
      <c r="D206" s="288" t="s">
        <v>869</v>
      </c>
      <c r="E206" s="288" t="s">
        <v>564</v>
      </c>
      <c r="F206" s="288" t="s">
        <v>565</v>
      </c>
      <c r="G206" s="288" t="s">
        <v>434</v>
      </c>
      <c r="H206" s="288" t="s">
        <v>208</v>
      </c>
      <c r="I206" s="2" t="s">
        <v>518</v>
      </c>
    </row>
    <row r="207" spans="1:9">
      <c r="A207" s="2" t="s">
        <v>870</v>
      </c>
      <c r="B207" s="288" t="s">
        <v>1846</v>
      </c>
      <c r="C207" s="288" t="s">
        <v>206</v>
      </c>
      <c r="D207" s="288" t="s">
        <v>871</v>
      </c>
      <c r="E207" s="288" t="s">
        <v>63</v>
      </c>
      <c r="F207" s="288" t="s">
        <v>365</v>
      </c>
      <c r="G207" s="288" t="s">
        <v>434</v>
      </c>
      <c r="H207" s="288" t="s">
        <v>208</v>
      </c>
      <c r="I207" s="2" t="s">
        <v>518</v>
      </c>
    </row>
    <row r="208" spans="1:9">
      <c r="A208" s="2" t="s">
        <v>872</v>
      </c>
      <c r="B208" s="288" t="s">
        <v>1846</v>
      </c>
      <c r="C208" s="288" t="s">
        <v>206</v>
      </c>
      <c r="D208" s="288" t="s">
        <v>873</v>
      </c>
      <c r="E208" s="288" t="s">
        <v>874</v>
      </c>
      <c r="F208" s="288" t="s">
        <v>875</v>
      </c>
      <c r="G208" s="288" t="s">
        <v>434</v>
      </c>
      <c r="H208" s="288" t="s">
        <v>208</v>
      </c>
      <c r="I208" s="2" t="s">
        <v>518</v>
      </c>
    </row>
    <row r="209" spans="1:9">
      <c r="A209" s="2" t="s">
        <v>876</v>
      </c>
      <c r="B209" s="288" t="s">
        <v>1846</v>
      </c>
      <c r="C209" s="288" t="s">
        <v>206</v>
      </c>
      <c r="D209" s="288" t="s">
        <v>877</v>
      </c>
      <c r="E209" s="288" t="s">
        <v>878</v>
      </c>
      <c r="F209" s="288" t="s">
        <v>879</v>
      </c>
      <c r="G209" s="288" t="s">
        <v>434</v>
      </c>
      <c r="H209" s="288" t="s">
        <v>208</v>
      </c>
      <c r="I209" s="2" t="s">
        <v>518</v>
      </c>
    </row>
    <row r="210" spans="1:9">
      <c r="A210" s="2" t="s">
        <v>880</v>
      </c>
      <c r="B210" s="288" t="s">
        <v>1846</v>
      </c>
      <c r="C210" s="288" t="s">
        <v>206</v>
      </c>
      <c r="D210" s="288" t="s">
        <v>881</v>
      </c>
      <c r="E210" s="288" t="s">
        <v>365</v>
      </c>
      <c r="F210" s="288" t="s">
        <v>602</v>
      </c>
      <c r="G210" s="288" t="s">
        <v>434</v>
      </c>
      <c r="H210" s="288" t="s">
        <v>208</v>
      </c>
      <c r="I210" s="2" t="s">
        <v>518</v>
      </c>
    </row>
    <row r="211" spans="1:9">
      <c r="A211" s="2" t="s">
        <v>882</v>
      </c>
      <c r="B211" s="288" t="s">
        <v>1846</v>
      </c>
      <c r="C211" s="288" t="s">
        <v>206</v>
      </c>
      <c r="D211" s="288" t="s">
        <v>883</v>
      </c>
      <c r="E211" s="288" t="s">
        <v>884</v>
      </c>
      <c r="F211" s="288" t="s">
        <v>885</v>
      </c>
      <c r="G211" s="288" t="s">
        <v>434</v>
      </c>
      <c r="H211" s="288" t="s">
        <v>208</v>
      </c>
      <c r="I211" s="2" t="s">
        <v>518</v>
      </c>
    </row>
    <row r="212" spans="1:9">
      <c r="A212" s="2" t="s">
        <v>886</v>
      </c>
      <c r="B212" s="288" t="s">
        <v>1846</v>
      </c>
      <c r="C212" s="288" t="s">
        <v>206</v>
      </c>
      <c r="D212" s="288" t="s">
        <v>887</v>
      </c>
      <c r="E212" s="288" t="s">
        <v>812</v>
      </c>
      <c r="F212" s="288" t="s">
        <v>813</v>
      </c>
      <c r="G212" s="288" t="s">
        <v>434</v>
      </c>
      <c r="H212" s="288" t="s">
        <v>208</v>
      </c>
      <c r="I212" s="2" t="s">
        <v>518</v>
      </c>
    </row>
    <row r="213" spans="1:9">
      <c r="A213" s="2" t="s">
        <v>888</v>
      </c>
      <c r="B213" s="288" t="s">
        <v>1846</v>
      </c>
      <c r="C213" s="288" t="s">
        <v>206</v>
      </c>
      <c r="D213" s="288" t="s">
        <v>889</v>
      </c>
      <c r="E213" s="288" t="s">
        <v>890</v>
      </c>
      <c r="F213" s="288" t="s">
        <v>812</v>
      </c>
      <c r="G213" s="288" t="s">
        <v>434</v>
      </c>
      <c r="H213" s="288" t="s">
        <v>208</v>
      </c>
      <c r="I213" s="2" t="s">
        <v>518</v>
      </c>
    </row>
    <row r="214" spans="1:9">
      <c r="A214" s="2" t="s">
        <v>891</v>
      </c>
      <c r="B214" s="288" t="s">
        <v>1846</v>
      </c>
      <c r="C214" s="288" t="s">
        <v>206</v>
      </c>
      <c r="D214" s="288" t="s">
        <v>892</v>
      </c>
      <c r="E214" s="288" t="s">
        <v>529</v>
      </c>
      <c r="F214" s="288" t="s">
        <v>63</v>
      </c>
      <c r="G214" s="288" t="s">
        <v>434</v>
      </c>
      <c r="H214" s="288" t="s">
        <v>208</v>
      </c>
      <c r="I214" s="2" t="s">
        <v>518</v>
      </c>
    </row>
    <row r="215" spans="1:9">
      <c r="A215" s="2" t="s">
        <v>893</v>
      </c>
      <c r="B215" s="288" t="s">
        <v>1846</v>
      </c>
      <c r="C215" s="288" t="s">
        <v>206</v>
      </c>
      <c r="D215" s="288" t="s">
        <v>894</v>
      </c>
      <c r="E215" s="288" t="s">
        <v>813</v>
      </c>
      <c r="F215" s="288" t="s">
        <v>895</v>
      </c>
      <c r="G215" s="288" t="s">
        <v>434</v>
      </c>
      <c r="H215" s="288" t="s">
        <v>208</v>
      </c>
      <c r="I215" s="2" t="s">
        <v>518</v>
      </c>
    </row>
    <row r="216" spans="1:9">
      <c r="A216" s="2" t="s">
        <v>896</v>
      </c>
      <c r="B216" s="288" t="s">
        <v>1846</v>
      </c>
      <c r="C216" s="288" t="s">
        <v>206</v>
      </c>
      <c r="D216" s="288" t="s">
        <v>897</v>
      </c>
      <c r="E216" s="288" t="s">
        <v>898</v>
      </c>
      <c r="F216" s="288" t="s">
        <v>592</v>
      </c>
      <c r="G216" s="288" t="s">
        <v>434</v>
      </c>
      <c r="H216" s="288" t="s">
        <v>208</v>
      </c>
      <c r="I216" s="2" t="s">
        <v>518</v>
      </c>
    </row>
    <row r="217" spans="1:9">
      <c r="A217" s="2" t="s">
        <v>899</v>
      </c>
      <c r="B217" s="288" t="s">
        <v>1846</v>
      </c>
      <c r="C217" s="288" t="s">
        <v>206</v>
      </c>
      <c r="D217" s="288" t="s">
        <v>900</v>
      </c>
      <c r="E217" s="288" t="s">
        <v>783</v>
      </c>
      <c r="F217" s="288" t="s">
        <v>612</v>
      </c>
      <c r="G217" s="288" t="s">
        <v>434</v>
      </c>
      <c r="H217" s="288" t="s">
        <v>208</v>
      </c>
      <c r="I217" s="2" t="s">
        <v>518</v>
      </c>
    </row>
    <row r="218" spans="1:9">
      <c r="A218" s="2" t="s">
        <v>901</v>
      </c>
      <c r="B218" s="288" t="s">
        <v>1846</v>
      </c>
      <c r="C218" s="288" t="s">
        <v>206</v>
      </c>
      <c r="D218" s="288" t="s">
        <v>902</v>
      </c>
      <c r="E218" s="288" t="s">
        <v>650</v>
      </c>
      <c r="F218" s="288" t="s">
        <v>138</v>
      </c>
      <c r="G218" s="288" t="s">
        <v>434</v>
      </c>
      <c r="H218" s="288" t="s">
        <v>208</v>
      </c>
      <c r="I218" s="2" t="s">
        <v>518</v>
      </c>
    </row>
    <row r="219" spans="1:9">
      <c r="A219" s="2" t="s">
        <v>903</v>
      </c>
      <c r="B219" s="288" t="s">
        <v>1846</v>
      </c>
      <c r="C219" s="288" t="s">
        <v>206</v>
      </c>
      <c r="D219" s="288" t="s">
        <v>904</v>
      </c>
      <c r="E219" s="288" t="s">
        <v>529</v>
      </c>
      <c r="F219" s="288" t="s">
        <v>63</v>
      </c>
      <c r="G219" s="288" t="s">
        <v>434</v>
      </c>
      <c r="H219" s="288" t="s">
        <v>208</v>
      </c>
      <c r="I219" s="2" t="s">
        <v>518</v>
      </c>
    </row>
    <row r="220" spans="1:9">
      <c r="A220" s="2" t="s">
        <v>905</v>
      </c>
      <c r="B220" s="288" t="s">
        <v>1846</v>
      </c>
      <c r="C220" s="288" t="s">
        <v>206</v>
      </c>
      <c r="D220" s="288" t="s">
        <v>906</v>
      </c>
      <c r="E220" s="288" t="s">
        <v>127</v>
      </c>
      <c r="F220" s="288" t="s">
        <v>72</v>
      </c>
      <c r="G220" s="288" t="s">
        <v>434</v>
      </c>
      <c r="H220" s="288" t="s">
        <v>208</v>
      </c>
      <c r="I220" s="2" t="s">
        <v>518</v>
      </c>
    </row>
    <row r="221" spans="1:9">
      <c r="A221" s="2" t="s">
        <v>907</v>
      </c>
      <c r="B221" s="288" t="s">
        <v>1846</v>
      </c>
      <c r="C221" s="288" t="s">
        <v>206</v>
      </c>
      <c r="D221" s="288" t="s">
        <v>908</v>
      </c>
      <c r="E221" s="288" t="s">
        <v>97</v>
      </c>
      <c r="F221" s="288" t="s">
        <v>709</v>
      </c>
      <c r="G221" s="288" t="s">
        <v>434</v>
      </c>
      <c r="H221" s="288" t="s">
        <v>208</v>
      </c>
      <c r="I221" s="2" t="s">
        <v>518</v>
      </c>
    </row>
    <row r="222" spans="1:9">
      <c r="A222" s="2" t="s">
        <v>909</v>
      </c>
      <c r="B222" s="288" t="s">
        <v>1846</v>
      </c>
      <c r="C222" s="288" t="s">
        <v>206</v>
      </c>
      <c r="D222" s="288" t="s">
        <v>910</v>
      </c>
      <c r="E222" s="288" t="s">
        <v>898</v>
      </c>
      <c r="F222" s="288" t="s">
        <v>592</v>
      </c>
      <c r="G222" s="288" t="s">
        <v>434</v>
      </c>
      <c r="H222" s="288" t="s">
        <v>208</v>
      </c>
      <c r="I222" s="2" t="s">
        <v>518</v>
      </c>
    </row>
    <row r="223" spans="1:9">
      <c r="A223" s="2" t="s">
        <v>911</v>
      </c>
      <c r="B223" s="288" t="s">
        <v>1846</v>
      </c>
      <c r="C223" s="288" t="s">
        <v>206</v>
      </c>
      <c r="D223" s="288" t="s">
        <v>912</v>
      </c>
      <c r="E223" s="288" t="s">
        <v>127</v>
      </c>
      <c r="F223" s="288" t="s">
        <v>72</v>
      </c>
      <c r="G223" s="288" t="s">
        <v>434</v>
      </c>
      <c r="H223" s="288" t="s">
        <v>208</v>
      </c>
      <c r="I223" s="2" t="s">
        <v>518</v>
      </c>
    </row>
    <row r="224" spans="1:9">
      <c r="A224" s="2" t="s">
        <v>913</v>
      </c>
      <c r="B224" s="288" t="s">
        <v>1846</v>
      </c>
      <c r="C224" s="288" t="s">
        <v>206</v>
      </c>
      <c r="D224" s="288" t="s">
        <v>914</v>
      </c>
      <c r="E224" s="288" t="s">
        <v>529</v>
      </c>
      <c r="F224" s="288" t="s">
        <v>63</v>
      </c>
      <c r="G224" s="288" t="s">
        <v>434</v>
      </c>
      <c r="H224" s="288" t="s">
        <v>208</v>
      </c>
      <c r="I224" s="2" t="s">
        <v>518</v>
      </c>
    </row>
    <row r="225" spans="1:9">
      <c r="A225" s="2" t="s">
        <v>915</v>
      </c>
      <c r="B225" s="288" t="s">
        <v>1846</v>
      </c>
      <c r="C225" s="288" t="s">
        <v>206</v>
      </c>
      <c r="D225" s="288" t="s">
        <v>916</v>
      </c>
      <c r="E225" s="288" t="s">
        <v>917</v>
      </c>
      <c r="F225" s="288" t="s">
        <v>762</v>
      </c>
      <c r="G225" s="288" t="s">
        <v>434</v>
      </c>
      <c r="H225" s="288" t="s">
        <v>208</v>
      </c>
      <c r="I225" s="2" t="s">
        <v>518</v>
      </c>
    </row>
    <row r="226" spans="1:9">
      <c r="A226" s="2" t="s">
        <v>918</v>
      </c>
      <c r="B226" s="288" t="s">
        <v>1846</v>
      </c>
      <c r="C226" s="288" t="s">
        <v>206</v>
      </c>
      <c r="D226" s="288" t="s">
        <v>919</v>
      </c>
      <c r="E226" s="288" t="s">
        <v>783</v>
      </c>
      <c r="F226" s="288" t="s">
        <v>612</v>
      </c>
      <c r="G226" s="288" t="s">
        <v>434</v>
      </c>
      <c r="H226" s="288" t="s">
        <v>208</v>
      </c>
      <c r="I226" s="2" t="s">
        <v>518</v>
      </c>
    </row>
    <row r="227" spans="1:9">
      <c r="A227" s="2" t="s">
        <v>920</v>
      </c>
      <c r="B227" s="288" t="s">
        <v>1846</v>
      </c>
      <c r="C227" s="288" t="s">
        <v>206</v>
      </c>
      <c r="D227" s="288" t="s">
        <v>921</v>
      </c>
      <c r="E227" s="288" t="s">
        <v>63</v>
      </c>
      <c r="F227" s="288" t="s">
        <v>365</v>
      </c>
      <c r="G227" s="288" t="s">
        <v>434</v>
      </c>
      <c r="H227" s="288" t="s">
        <v>208</v>
      </c>
      <c r="I227" s="2" t="s">
        <v>518</v>
      </c>
    </row>
    <row r="228" spans="1:9">
      <c r="A228" s="2" t="s">
        <v>922</v>
      </c>
      <c r="B228" s="288" t="s">
        <v>1846</v>
      </c>
      <c r="C228" s="288" t="s">
        <v>206</v>
      </c>
      <c r="D228" s="288" t="s">
        <v>923</v>
      </c>
      <c r="E228" s="288" t="s">
        <v>670</v>
      </c>
      <c r="F228" s="288" t="s">
        <v>516</v>
      </c>
      <c r="G228" s="288" t="s">
        <v>434</v>
      </c>
      <c r="H228" s="288" t="s">
        <v>208</v>
      </c>
      <c r="I228" s="2" t="s">
        <v>518</v>
      </c>
    </row>
    <row r="229" spans="1:9">
      <c r="A229" s="2" t="s">
        <v>924</v>
      </c>
      <c r="B229" s="288" t="s">
        <v>1846</v>
      </c>
      <c r="C229" s="288" t="s">
        <v>206</v>
      </c>
      <c r="D229" s="288" t="s">
        <v>925</v>
      </c>
      <c r="E229" s="288" t="s">
        <v>516</v>
      </c>
      <c r="F229" s="288" t="s">
        <v>926</v>
      </c>
      <c r="G229" s="288" t="s">
        <v>434</v>
      </c>
      <c r="H229" s="288" t="s">
        <v>208</v>
      </c>
      <c r="I229" s="2" t="s">
        <v>518</v>
      </c>
    </row>
    <row r="230" spans="1:9">
      <c r="A230" s="2" t="s">
        <v>927</v>
      </c>
      <c r="B230" s="288" t="s">
        <v>1846</v>
      </c>
      <c r="C230" s="288" t="s">
        <v>206</v>
      </c>
      <c r="D230" s="288" t="s">
        <v>928</v>
      </c>
      <c r="E230" s="288" t="s">
        <v>365</v>
      </c>
      <c r="F230" s="288" t="s">
        <v>602</v>
      </c>
      <c r="G230" s="288" t="s">
        <v>434</v>
      </c>
      <c r="H230" s="288" t="s">
        <v>208</v>
      </c>
      <c r="I230" s="2" t="s">
        <v>518</v>
      </c>
    </row>
    <row r="231" spans="1:9">
      <c r="A231" s="2" t="s">
        <v>929</v>
      </c>
      <c r="B231" s="288" t="s">
        <v>1846</v>
      </c>
      <c r="C231" s="288" t="s">
        <v>206</v>
      </c>
      <c r="D231" s="288" t="s">
        <v>930</v>
      </c>
      <c r="E231" s="288" t="s">
        <v>890</v>
      </c>
      <c r="F231" s="288" t="s">
        <v>812</v>
      </c>
      <c r="G231" s="288" t="s">
        <v>434</v>
      </c>
      <c r="H231" s="288" t="s">
        <v>208</v>
      </c>
      <c r="I231" s="2" t="s">
        <v>518</v>
      </c>
    </row>
    <row r="232" spans="1:9">
      <c r="A232" s="2" t="s">
        <v>931</v>
      </c>
      <c r="B232" s="288" t="s">
        <v>1846</v>
      </c>
      <c r="C232" s="288" t="s">
        <v>206</v>
      </c>
      <c r="D232" s="288" t="s">
        <v>932</v>
      </c>
      <c r="E232" s="288" t="s">
        <v>831</v>
      </c>
      <c r="F232" s="288" t="s">
        <v>712</v>
      </c>
      <c r="G232" s="288" t="s">
        <v>434</v>
      </c>
      <c r="H232" s="288" t="s">
        <v>208</v>
      </c>
      <c r="I232" s="2" t="s">
        <v>518</v>
      </c>
    </row>
    <row r="233" spans="1:9">
      <c r="A233" s="2" t="s">
        <v>933</v>
      </c>
      <c r="B233" s="288" t="s">
        <v>1846</v>
      </c>
      <c r="C233" s="288" t="s">
        <v>206</v>
      </c>
      <c r="D233" s="288" t="s">
        <v>934</v>
      </c>
      <c r="E233" s="288" t="s">
        <v>727</v>
      </c>
      <c r="F233" s="288" t="s">
        <v>728</v>
      </c>
      <c r="G233" s="288" t="s">
        <v>434</v>
      </c>
      <c r="H233" s="288" t="s">
        <v>208</v>
      </c>
      <c r="I233" s="2" t="s">
        <v>518</v>
      </c>
    </row>
    <row r="234" spans="1:9">
      <c r="A234" s="2" t="s">
        <v>935</v>
      </c>
      <c r="B234" s="288" t="s">
        <v>1846</v>
      </c>
      <c r="C234" s="288" t="s">
        <v>206</v>
      </c>
      <c r="D234" s="288" t="s">
        <v>936</v>
      </c>
      <c r="E234" s="288" t="s">
        <v>618</v>
      </c>
      <c r="F234" s="288" t="s">
        <v>619</v>
      </c>
      <c r="G234" s="288" t="s">
        <v>434</v>
      </c>
      <c r="H234" s="288" t="s">
        <v>208</v>
      </c>
      <c r="I234" s="2" t="s">
        <v>518</v>
      </c>
    </row>
    <row r="235" spans="1:9">
      <c r="A235" s="2" t="s">
        <v>937</v>
      </c>
      <c r="B235" s="288" t="s">
        <v>1846</v>
      </c>
      <c r="C235" s="288" t="s">
        <v>206</v>
      </c>
      <c r="D235" s="288" t="s">
        <v>938</v>
      </c>
      <c r="E235" s="288" t="s">
        <v>63</v>
      </c>
      <c r="F235" s="288" t="s">
        <v>650</v>
      </c>
      <c r="G235" s="288" t="s">
        <v>434</v>
      </c>
      <c r="H235" s="288" t="s">
        <v>208</v>
      </c>
      <c r="I235" s="2" t="s">
        <v>518</v>
      </c>
    </row>
    <row r="236" spans="1:9">
      <c r="A236" s="2" t="s">
        <v>939</v>
      </c>
      <c r="B236" s="288" t="s">
        <v>1846</v>
      </c>
      <c r="C236" s="288" t="s">
        <v>206</v>
      </c>
      <c r="D236" s="288" t="s">
        <v>940</v>
      </c>
      <c r="E236" s="288" t="s">
        <v>572</v>
      </c>
      <c r="F236" s="288" t="s">
        <v>97</v>
      </c>
      <c r="G236" s="288" t="s">
        <v>434</v>
      </c>
      <c r="H236" s="288" t="s">
        <v>208</v>
      </c>
      <c r="I236" s="2" t="s">
        <v>518</v>
      </c>
    </row>
    <row r="237" spans="1:9">
      <c r="A237" s="2" t="s">
        <v>941</v>
      </c>
      <c r="B237" s="288" t="s">
        <v>1846</v>
      </c>
      <c r="C237" s="288" t="s">
        <v>206</v>
      </c>
      <c r="D237" s="288" t="s">
        <v>942</v>
      </c>
      <c r="E237" s="288" t="s">
        <v>72</v>
      </c>
      <c r="F237" s="288" t="s">
        <v>132</v>
      </c>
      <c r="G237" s="288" t="s">
        <v>434</v>
      </c>
      <c r="H237" s="288" t="s">
        <v>208</v>
      </c>
      <c r="I237" s="2" t="s">
        <v>518</v>
      </c>
    </row>
    <row r="238" spans="1:9">
      <c r="A238" s="2" t="s">
        <v>943</v>
      </c>
      <c r="B238" s="288" t="s">
        <v>1846</v>
      </c>
      <c r="C238" s="288" t="s">
        <v>206</v>
      </c>
      <c r="D238" s="288" t="s">
        <v>944</v>
      </c>
      <c r="E238" s="288" t="s">
        <v>656</v>
      </c>
      <c r="F238" s="288" t="s">
        <v>657</v>
      </c>
      <c r="G238" s="288" t="s">
        <v>434</v>
      </c>
      <c r="H238" s="288" t="s">
        <v>208</v>
      </c>
      <c r="I238" s="2" t="s">
        <v>518</v>
      </c>
    </row>
    <row r="239" spans="1:9">
      <c r="A239" s="2" t="s">
        <v>945</v>
      </c>
      <c r="B239" s="288" t="s">
        <v>1846</v>
      </c>
      <c r="C239" s="288" t="s">
        <v>206</v>
      </c>
      <c r="D239" s="288" t="s">
        <v>946</v>
      </c>
      <c r="E239" s="288" t="s">
        <v>349</v>
      </c>
      <c r="F239" s="288" t="s">
        <v>371</v>
      </c>
      <c r="G239" s="288" t="s">
        <v>434</v>
      </c>
      <c r="H239" s="288" t="s">
        <v>208</v>
      </c>
      <c r="I239" s="2" t="s">
        <v>518</v>
      </c>
    </row>
    <row r="240" spans="1:9">
      <c r="A240" s="2" t="s">
        <v>947</v>
      </c>
      <c r="B240" s="288" t="s">
        <v>1846</v>
      </c>
      <c r="C240" s="288" t="s">
        <v>206</v>
      </c>
      <c r="D240" s="288" t="s">
        <v>948</v>
      </c>
      <c r="E240" s="288" t="s">
        <v>949</v>
      </c>
      <c r="F240" s="288" t="s">
        <v>592</v>
      </c>
      <c r="G240" s="288" t="s">
        <v>434</v>
      </c>
      <c r="H240" s="288" t="s">
        <v>208</v>
      </c>
      <c r="I240" s="2" t="s">
        <v>518</v>
      </c>
    </row>
    <row r="241" spans="1:9">
      <c r="A241" s="2" t="s">
        <v>950</v>
      </c>
      <c r="B241" s="288" t="s">
        <v>1846</v>
      </c>
      <c r="C241" s="288" t="s">
        <v>206</v>
      </c>
      <c r="D241" s="288" t="s">
        <v>951</v>
      </c>
      <c r="E241" s="288" t="s">
        <v>127</v>
      </c>
      <c r="F241" s="288" t="s">
        <v>72</v>
      </c>
      <c r="G241" s="288" t="s">
        <v>434</v>
      </c>
      <c r="H241" s="288" t="s">
        <v>208</v>
      </c>
      <c r="I241" s="2" t="s">
        <v>518</v>
      </c>
    </row>
    <row r="242" spans="1:9">
      <c r="A242" s="2" t="s">
        <v>952</v>
      </c>
      <c r="B242" s="288" t="s">
        <v>1846</v>
      </c>
      <c r="C242" s="288" t="s">
        <v>206</v>
      </c>
      <c r="D242" s="288" t="s">
        <v>953</v>
      </c>
      <c r="E242" s="288" t="s">
        <v>564</v>
      </c>
      <c r="F242" s="288" t="s">
        <v>565</v>
      </c>
      <c r="G242" s="288" t="s">
        <v>434</v>
      </c>
      <c r="H242" s="288" t="s">
        <v>208</v>
      </c>
      <c r="I242" s="2" t="s">
        <v>518</v>
      </c>
    </row>
    <row r="243" spans="1:9">
      <c r="A243" s="2" t="s">
        <v>954</v>
      </c>
      <c r="B243" s="288" t="s">
        <v>1846</v>
      </c>
      <c r="C243" s="288" t="s">
        <v>206</v>
      </c>
      <c r="D243" s="288" t="s">
        <v>955</v>
      </c>
      <c r="E243" s="288" t="s">
        <v>97</v>
      </c>
      <c r="F243" s="288" t="s">
        <v>709</v>
      </c>
      <c r="G243" s="288" t="s">
        <v>434</v>
      </c>
      <c r="H243" s="288" t="s">
        <v>208</v>
      </c>
      <c r="I243" s="2" t="s">
        <v>518</v>
      </c>
    </row>
    <row r="244" spans="1:9">
      <c r="A244" s="2" t="s">
        <v>956</v>
      </c>
      <c r="B244" s="288" t="s">
        <v>1846</v>
      </c>
      <c r="C244" s="288" t="s">
        <v>206</v>
      </c>
      <c r="D244" s="288" t="s">
        <v>957</v>
      </c>
      <c r="E244" s="288" t="s">
        <v>564</v>
      </c>
      <c r="F244" s="288" t="s">
        <v>565</v>
      </c>
      <c r="G244" s="288" t="s">
        <v>434</v>
      </c>
      <c r="H244" s="288" t="s">
        <v>208</v>
      </c>
      <c r="I244" s="2" t="s">
        <v>518</v>
      </c>
    </row>
    <row r="245" spans="1:9">
      <c r="A245" s="2" t="s">
        <v>958</v>
      </c>
      <c r="B245" s="288" t="s">
        <v>1846</v>
      </c>
      <c r="C245" s="288" t="s">
        <v>206</v>
      </c>
      <c r="D245" s="288" t="s">
        <v>959</v>
      </c>
      <c r="E245" s="288" t="s">
        <v>63</v>
      </c>
      <c r="F245" s="288" t="s">
        <v>365</v>
      </c>
      <c r="G245" s="288" t="s">
        <v>434</v>
      </c>
      <c r="H245" s="288" t="s">
        <v>208</v>
      </c>
      <c r="I245" s="2" t="s">
        <v>518</v>
      </c>
    </row>
    <row r="246" spans="1:9">
      <c r="A246" s="2" t="s">
        <v>960</v>
      </c>
      <c r="B246" s="288" t="s">
        <v>1846</v>
      </c>
      <c r="C246" s="288" t="s">
        <v>206</v>
      </c>
      <c r="D246" s="288" t="s">
        <v>961</v>
      </c>
      <c r="E246" s="288" t="s">
        <v>349</v>
      </c>
      <c r="F246" s="288" t="s">
        <v>371</v>
      </c>
      <c r="G246" s="288" t="s">
        <v>434</v>
      </c>
      <c r="H246" s="288" t="s">
        <v>208</v>
      </c>
      <c r="I246" s="2" t="s">
        <v>518</v>
      </c>
    </row>
    <row r="247" spans="1:9">
      <c r="A247" s="2" t="s">
        <v>962</v>
      </c>
      <c r="B247" s="288" t="s">
        <v>1846</v>
      </c>
      <c r="C247" s="288" t="s">
        <v>206</v>
      </c>
      <c r="D247" s="288" t="s">
        <v>963</v>
      </c>
      <c r="E247" s="288" t="s">
        <v>349</v>
      </c>
      <c r="F247" s="288" t="s">
        <v>371</v>
      </c>
      <c r="G247" s="288" t="s">
        <v>434</v>
      </c>
      <c r="H247" s="288" t="s">
        <v>208</v>
      </c>
      <c r="I247" s="2" t="s">
        <v>518</v>
      </c>
    </row>
    <row r="248" spans="1:9">
      <c r="A248" s="2" t="s">
        <v>964</v>
      </c>
      <c r="B248" s="288" t="s">
        <v>1846</v>
      </c>
      <c r="C248" s="288" t="s">
        <v>206</v>
      </c>
      <c r="D248" s="288" t="s">
        <v>965</v>
      </c>
      <c r="E248" s="288" t="s">
        <v>132</v>
      </c>
      <c r="F248" s="288" t="s">
        <v>547</v>
      </c>
      <c r="G248" s="288" t="s">
        <v>434</v>
      </c>
      <c r="H248" s="288" t="s">
        <v>208</v>
      </c>
      <c r="I248" s="2" t="s">
        <v>518</v>
      </c>
    </row>
    <row r="249" spans="1:9">
      <c r="A249" s="2" t="s">
        <v>966</v>
      </c>
      <c r="B249" s="288" t="s">
        <v>1846</v>
      </c>
      <c r="C249" s="288" t="s">
        <v>206</v>
      </c>
      <c r="D249" s="288" t="s">
        <v>967</v>
      </c>
      <c r="E249" s="288" t="s">
        <v>572</v>
      </c>
      <c r="F249" s="288" t="s">
        <v>97</v>
      </c>
      <c r="G249" s="288" t="s">
        <v>434</v>
      </c>
      <c r="H249" s="288" t="s">
        <v>208</v>
      </c>
      <c r="I249" s="2" t="s">
        <v>518</v>
      </c>
    </row>
    <row r="250" spans="1:9">
      <c r="A250" s="2" t="s">
        <v>968</v>
      </c>
      <c r="B250" s="288" t="s">
        <v>1846</v>
      </c>
      <c r="C250" s="288" t="s">
        <v>206</v>
      </c>
      <c r="D250" s="288" t="s">
        <v>969</v>
      </c>
      <c r="E250" s="288" t="s">
        <v>516</v>
      </c>
      <c r="F250" s="288" t="s">
        <v>926</v>
      </c>
      <c r="G250" s="288" t="s">
        <v>434</v>
      </c>
      <c r="H250" s="288" t="s">
        <v>208</v>
      </c>
      <c r="I250" s="2" t="s">
        <v>518</v>
      </c>
    </row>
    <row r="251" spans="1:9">
      <c r="A251" s="2" t="s">
        <v>970</v>
      </c>
      <c r="B251" s="288" t="s">
        <v>1846</v>
      </c>
      <c r="C251" s="288" t="s">
        <v>206</v>
      </c>
      <c r="D251" s="288" t="s">
        <v>971</v>
      </c>
      <c r="E251" s="288" t="s">
        <v>529</v>
      </c>
      <c r="F251" s="288" t="s">
        <v>63</v>
      </c>
      <c r="G251" s="288" t="s">
        <v>434</v>
      </c>
      <c r="H251" s="288" t="s">
        <v>208</v>
      </c>
      <c r="I251" s="2" t="s">
        <v>518</v>
      </c>
    </row>
    <row r="252" spans="1:9">
      <c r="A252" s="2" t="s">
        <v>972</v>
      </c>
      <c r="B252" s="288" t="s">
        <v>1846</v>
      </c>
      <c r="C252" s="288" t="s">
        <v>206</v>
      </c>
      <c r="D252" s="288" t="s">
        <v>973</v>
      </c>
      <c r="E252" s="288" t="s">
        <v>677</v>
      </c>
      <c r="F252" s="288" t="s">
        <v>974</v>
      </c>
      <c r="G252" s="288" t="s">
        <v>434</v>
      </c>
      <c r="H252" s="288" t="s">
        <v>208</v>
      </c>
      <c r="I252" s="2" t="s">
        <v>518</v>
      </c>
    </row>
    <row r="253" spans="1:9">
      <c r="A253" s="2" t="s">
        <v>975</v>
      </c>
      <c r="B253" s="288" t="s">
        <v>1846</v>
      </c>
      <c r="C253" s="288" t="s">
        <v>206</v>
      </c>
      <c r="D253" s="288" t="s">
        <v>976</v>
      </c>
      <c r="E253" s="288" t="s">
        <v>533</v>
      </c>
      <c r="F253" s="288" t="s">
        <v>831</v>
      </c>
      <c r="G253" s="288" t="s">
        <v>434</v>
      </c>
      <c r="H253" s="288" t="s">
        <v>208</v>
      </c>
      <c r="I253" s="2" t="s">
        <v>518</v>
      </c>
    </row>
    <row r="254" spans="1:9">
      <c r="A254" s="2" t="s">
        <v>977</v>
      </c>
      <c r="B254" s="288" t="s">
        <v>1846</v>
      </c>
      <c r="C254" s="288" t="s">
        <v>206</v>
      </c>
      <c r="D254" s="288" t="s">
        <v>978</v>
      </c>
      <c r="E254" s="288" t="s">
        <v>72</v>
      </c>
      <c r="F254" s="288" t="s">
        <v>132</v>
      </c>
      <c r="G254" s="288" t="s">
        <v>434</v>
      </c>
      <c r="H254" s="288" t="s">
        <v>208</v>
      </c>
      <c r="I254" s="2" t="s">
        <v>518</v>
      </c>
    </row>
    <row r="255" spans="1:9">
      <c r="A255" s="2" t="s">
        <v>979</v>
      </c>
      <c r="B255" s="288" t="s">
        <v>1846</v>
      </c>
      <c r="C255" s="288" t="s">
        <v>206</v>
      </c>
      <c r="D255" s="288" t="s">
        <v>980</v>
      </c>
      <c r="E255" s="288" t="s">
        <v>981</v>
      </c>
      <c r="F255" s="288" t="s">
        <v>516</v>
      </c>
      <c r="G255" s="288" t="s">
        <v>434</v>
      </c>
      <c r="H255" s="288" t="s">
        <v>208</v>
      </c>
      <c r="I255" s="2" t="s">
        <v>518</v>
      </c>
    </row>
    <row r="256" spans="1:9">
      <c r="A256" s="2" t="s">
        <v>982</v>
      </c>
      <c r="B256" s="288" t="s">
        <v>1846</v>
      </c>
      <c r="C256" s="288" t="s">
        <v>206</v>
      </c>
      <c r="D256" s="288" t="s">
        <v>983</v>
      </c>
      <c r="E256" s="288" t="s">
        <v>529</v>
      </c>
      <c r="F256" s="288" t="s">
        <v>619</v>
      </c>
      <c r="G256" s="288" t="s">
        <v>434</v>
      </c>
      <c r="H256" s="288" t="s">
        <v>208</v>
      </c>
      <c r="I256" s="2" t="s">
        <v>518</v>
      </c>
    </row>
    <row r="257" spans="1:9">
      <c r="A257" s="2" t="s">
        <v>984</v>
      </c>
      <c r="B257" s="288" t="s">
        <v>1846</v>
      </c>
      <c r="C257" s="288" t="s">
        <v>206</v>
      </c>
      <c r="D257" s="288" t="s">
        <v>985</v>
      </c>
      <c r="E257" s="288" t="s">
        <v>127</v>
      </c>
      <c r="F257" s="288" t="s">
        <v>72</v>
      </c>
      <c r="G257" s="288" t="s">
        <v>434</v>
      </c>
      <c r="H257" s="288" t="s">
        <v>208</v>
      </c>
      <c r="I257" s="2" t="s">
        <v>518</v>
      </c>
    </row>
    <row r="258" spans="1:9">
      <c r="A258" s="2" t="s">
        <v>986</v>
      </c>
      <c r="B258" s="288" t="s">
        <v>1846</v>
      </c>
      <c r="C258" s="288" t="s">
        <v>206</v>
      </c>
      <c r="D258" s="288" t="s">
        <v>987</v>
      </c>
      <c r="E258" s="288" t="s">
        <v>127</v>
      </c>
      <c r="F258" s="288" t="s">
        <v>72</v>
      </c>
      <c r="G258" s="288" t="s">
        <v>434</v>
      </c>
      <c r="H258" s="288" t="s">
        <v>208</v>
      </c>
      <c r="I258" s="2" t="s">
        <v>518</v>
      </c>
    </row>
    <row r="259" spans="1:9">
      <c r="A259" s="2" t="s">
        <v>988</v>
      </c>
      <c r="B259" s="288" t="s">
        <v>1846</v>
      </c>
      <c r="C259" s="288" t="s">
        <v>206</v>
      </c>
      <c r="D259" s="288" t="s">
        <v>59</v>
      </c>
      <c r="E259" s="288" t="s">
        <v>127</v>
      </c>
      <c r="F259" s="288" t="s">
        <v>72</v>
      </c>
      <c r="G259" s="288" t="s">
        <v>434</v>
      </c>
      <c r="H259" s="288" t="s">
        <v>208</v>
      </c>
      <c r="I259" s="2" t="s">
        <v>518</v>
      </c>
    </row>
    <row r="260" spans="1:9">
      <c r="A260" s="2" t="s">
        <v>989</v>
      </c>
      <c r="B260" s="288" t="s">
        <v>1846</v>
      </c>
      <c r="C260" s="288" t="s">
        <v>206</v>
      </c>
      <c r="D260" s="288" t="s">
        <v>990</v>
      </c>
      <c r="E260" s="288" t="s">
        <v>572</v>
      </c>
      <c r="F260" s="288" t="s">
        <v>97</v>
      </c>
      <c r="G260" s="288" t="s">
        <v>434</v>
      </c>
      <c r="H260" s="288" t="s">
        <v>208</v>
      </c>
      <c r="I260" s="2" t="s">
        <v>518</v>
      </c>
    </row>
    <row r="261" spans="1:9">
      <c r="A261" s="2" t="s">
        <v>991</v>
      </c>
      <c r="B261" s="288" t="s">
        <v>1846</v>
      </c>
      <c r="C261" s="288" t="s">
        <v>206</v>
      </c>
      <c r="D261" s="288" t="s">
        <v>992</v>
      </c>
      <c r="E261" s="288" t="s">
        <v>629</v>
      </c>
      <c r="F261" s="288" t="s">
        <v>630</v>
      </c>
      <c r="G261" s="288" t="s">
        <v>434</v>
      </c>
      <c r="H261" s="288" t="s">
        <v>208</v>
      </c>
      <c r="I261" s="2" t="s">
        <v>518</v>
      </c>
    </row>
    <row r="262" spans="1:9">
      <c r="A262" s="2" t="s">
        <v>993</v>
      </c>
      <c r="B262" s="288" t="s">
        <v>1846</v>
      </c>
      <c r="C262" s="288" t="s">
        <v>206</v>
      </c>
      <c r="D262" s="288" t="s">
        <v>994</v>
      </c>
      <c r="E262" s="288" t="s">
        <v>63</v>
      </c>
      <c r="F262" s="288" t="s">
        <v>365</v>
      </c>
      <c r="G262" s="288" t="s">
        <v>434</v>
      </c>
      <c r="H262" s="288" t="s">
        <v>208</v>
      </c>
      <c r="I262" s="2" t="s">
        <v>518</v>
      </c>
    </row>
    <row r="263" spans="1:9">
      <c r="A263" s="2" t="s">
        <v>995</v>
      </c>
      <c r="B263" s="288" t="s">
        <v>1846</v>
      </c>
      <c r="C263" s="288" t="s">
        <v>206</v>
      </c>
      <c r="D263" s="288" t="s">
        <v>996</v>
      </c>
      <c r="E263" s="288" t="s">
        <v>626</v>
      </c>
      <c r="F263" s="288" t="s">
        <v>560</v>
      </c>
      <c r="G263" s="288" t="s">
        <v>434</v>
      </c>
      <c r="H263" s="288" t="s">
        <v>208</v>
      </c>
      <c r="I263" s="2" t="s">
        <v>518</v>
      </c>
    </row>
    <row r="264" spans="1:9">
      <c r="A264" s="2" t="s">
        <v>997</v>
      </c>
      <c r="B264" s="288" t="s">
        <v>1846</v>
      </c>
      <c r="C264" s="288" t="s">
        <v>206</v>
      </c>
      <c r="D264" s="288" t="s">
        <v>998</v>
      </c>
      <c r="E264" s="288" t="s">
        <v>670</v>
      </c>
      <c r="F264" s="288" t="s">
        <v>516</v>
      </c>
      <c r="G264" s="288" t="s">
        <v>434</v>
      </c>
      <c r="H264" s="288" t="s">
        <v>208</v>
      </c>
      <c r="I264" s="2" t="s">
        <v>518</v>
      </c>
    </row>
    <row r="265" spans="1:9">
      <c r="A265" s="2" t="s">
        <v>999</v>
      </c>
      <c r="B265" s="288" t="s">
        <v>1846</v>
      </c>
      <c r="C265" s="288" t="s">
        <v>206</v>
      </c>
      <c r="D265" s="288" t="s">
        <v>1000</v>
      </c>
      <c r="E265" s="288" t="s">
        <v>365</v>
      </c>
      <c r="F265" s="288" t="s">
        <v>568</v>
      </c>
      <c r="G265" s="288" t="s">
        <v>434</v>
      </c>
      <c r="H265" s="288" t="s">
        <v>208</v>
      </c>
      <c r="I265" s="2" t="s">
        <v>518</v>
      </c>
    </row>
    <row r="266" spans="1:9">
      <c r="A266" s="2" t="s">
        <v>1001</v>
      </c>
      <c r="B266" s="288" t="s">
        <v>1846</v>
      </c>
      <c r="C266" s="288" t="s">
        <v>206</v>
      </c>
      <c r="D266" s="288" t="s">
        <v>1002</v>
      </c>
      <c r="E266" s="288" t="s">
        <v>612</v>
      </c>
      <c r="F266" s="288" t="s">
        <v>613</v>
      </c>
      <c r="G266" s="288" t="s">
        <v>434</v>
      </c>
      <c r="H266" s="288" t="s">
        <v>208</v>
      </c>
      <c r="I266" s="2" t="s">
        <v>518</v>
      </c>
    </row>
    <row r="267" spans="1:9">
      <c r="A267" s="2" t="s">
        <v>1003</v>
      </c>
      <c r="B267" s="288" t="s">
        <v>1846</v>
      </c>
      <c r="C267" s="288" t="s">
        <v>206</v>
      </c>
      <c r="D267" s="288" t="s">
        <v>1004</v>
      </c>
      <c r="E267" s="288" t="s">
        <v>72</v>
      </c>
      <c r="F267" s="288" t="s">
        <v>132</v>
      </c>
      <c r="G267" s="288" t="s">
        <v>434</v>
      </c>
      <c r="H267" s="288" t="s">
        <v>208</v>
      </c>
      <c r="I267" s="2" t="s">
        <v>518</v>
      </c>
    </row>
    <row r="268" spans="1:9">
      <c r="A268" s="2" t="s">
        <v>1005</v>
      </c>
      <c r="B268" s="288" t="s">
        <v>1846</v>
      </c>
      <c r="C268" s="288" t="s">
        <v>206</v>
      </c>
      <c r="D268" s="288" t="s">
        <v>1006</v>
      </c>
      <c r="E268" s="288" t="s">
        <v>670</v>
      </c>
      <c r="F268" s="288" t="s">
        <v>516</v>
      </c>
      <c r="G268" s="288" t="s">
        <v>434</v>
      </c>
      <c r="H268" s="288" t="s">
        <v>208</v>
      </c>
      <c r="I268" s="2" t="s">
        <v>518</v>
      </c>
    </row>
    <row r="269" spans="1:9">
      <c r="A269" s="2" t="s">
        <v>1007</v>
      </c>
      <c r="B269" s="288" t="s">
        <v>1846</v>
      </c>
      <c r="C269" s="288" t="s">
        <v>206</v>
      </c>
      <c r="D269" s="288" t="s">
        <v>1008</v>
      </c>
      <c r="E269" s="288" t="s">
        <v>72</v>
      </c>
      <c r="F269" s="288" t="s">
        <v>132</v>
      </c>
      <c r="G269" s="288" t="s">
        <v>434</v>
      </c>
      <c r="H269" s="288" t="s">
        <v>208</v>
      </c>
      <c r="I269" s="2" t="s">
        <v>518</v>
      </c>
    </row>
    <row r="270" spans="1:9">
      <c r="A270" s="2" t="s">
        <v>1009</v>
      </c>
      <c r="B270" s="288" t="s">
        <v>1846</v>
      </c>
      <c r="C270" s="288" t="s">
        <v>206</v>
      </c>
      <c r="D270" s="288" t="s">
        <v>1010</v>
      </c>
      <c r="E270" s="288" t="s">
        <v>554</v>
      </c>
      <c r="F270" s="288" t="s">
        <v>1011</v>
      </c>
      <c r="G270" s="288" t="s">
        <v>434</v>
      </c>
      <c r="H270" s="288" t="s">
        <v>208</v>
      </c>
      <c r="I270" s="2" t="s">
        <v>518</v>
      </c>
    </row>
    <row r="271" spans="1:9">
      <c r="A271" s="2" t="s">
        <v>1012</v>
      </c>
      <c r="B271" s="288" t="s">
        <v>1846</v>
      </c>
      <c r="C271" s="288" t="s">
        <v>206</v>
      </c>
      <c r="D271" s="288" t="s">
        <v>1013</v>
      </c>
      <c r="E271" s="288" t="s">
        <v>572</v>
      </c>
      <c r="F271" s="288" t="s">
        <v>97</v>
      </c>
      <c r="G271" s="288" t="s">
        <v>434</v>
      </c>
      <c r="H271" s="288" t="s">
        <v>208</v>
      </c>
      <c r="I271" s="2" t="s">
        <v>518</v>
      </c>
    </row>
    <row r="272" spans="1:9">
      <c r="A272" s="2" t="s">
        <v>1014</v>
      </c>
      <c r="B272" s="288" t="s">
        <v>1846</v>
      </c>
      <c r="C272" s="288" t="s">
        <v>206</v>
      </c>
      <c r="D272" s="288" t="s">
        <v>1015</v>
      </c>
      <c r="E272" s="288" t="s">
        <v>284</v>
      </c>
      <c r="F272" s="288" t="s">
        <v>677</v>
      </c>
      <c r="G272" s="288" t="s">
        <v>434</v>
      </c>
      <c r="H272" s="288" t="s">
        <v>208</v>
      </c>
      <c r="I272" s="2" t="s">
        <v>518</v>
      </c>
    </row>
    <row r="273" spans="1:9">
      <c r="A273" s="2" t="s">
        <v>1016</v>
      </c>
      <c r="B273" s="288" t="s">
        <v>1846</v>
      </c>
      <c r="C273" s="288" t="s">
        <v>206</v>
      </c>
      <c r="D273" s="288" t="s">
        <v>1017</v>
      </c>
      <c r="E273" s="288" t="s">
        <v>890</v>
      </c>
      <c r="F273" s="288" t="s">
        <v>812</v>
      </c>
      <c r="G273" s="288" t="s">
        <v>434</v>
      </c>
      <c r="H273" s="288" t="s">
        <v>208</v>
      </c>
      <c r="I273" s="2" t="s">
        <v>518</v>
      </c>
    </row>
    <row r="274" spans="1:9">
      <c r="A274" s="2" t="s">
        <v>1018</v>
      </c>
      <c r="B274" s="288" t="s">
        <v>1846</v>
      </c>
      <c r="C274" s="288" t="s">
        <v>206</v>
      </c>
      <c r="D274" s="288" t="s">
        <v>1019</v>
      </c>
      <c r="E274" s="288" t="s">
        <v>656</v>
      </c>
      <c r="F274" s="288" t="s">
        <v>657</v>
      </c>
      <c r="G274" s="288" t="s">
        <v>434</v>
      </c>
      <c r="H274" s="288" t="s">
        <v>208</v>
      </c>
      <c r="I274" s="2" t="s">
        <v>518</v>
      </c>
    </row>
    <row r="275" spans="1:9">
      <c r="A275" s="2" t="s">
        <v>1020</v>
      </c>
      <c r="B275" s="288" t="s">
        <v>1846</v>
      </c>
      <c r="C275" s="288" t="s">
        <v>206</v>
      </c>
      <c r="D275" s="288" t="s">
        <v>1021</v>
      </c>
      <c r="E275" s="288" t="s">
        <v>446</v>
      </c>
      <c r="F275" s="288" t="s">
        <v>665</v>
      </c>
      <c r="G275" s="288" t="s">
        <v>434</v>
      </c>
      <c r="H275" s="288" t="s">
        <v>208</v>
      </c>
      <c r="I275" s="2" t="s">
        <v>518</v>
      </c>
    </row>
    <row r="276" spans="1:9">
      <c r="A276" s="2" t="s">
        <v>1022</v>
      </c>
      <c r="B276" s="288" t="s">
        <v>1846</v>
      </c>
      <c r="C276" s="288" t="s">
        <v>206</v>
      </c>
      <c r="D276" s="288" t="s">
        <v>59</v>
      </c>
      <c r="E276" s="288" t="s">
        <v>949</v>
      </c>
      <c r="F276" s="288" t="s">
        <v>592</v>
      </c>
      <c r="G276" s="288" t="s">
        <v>434</v>
      </c>
      <c r="H276" s="288" t="s">
        <v>208</v>
      </c>
      <c r="I276" s="2" t="s">
        <v>518</v>
      </c>
    </row>
    <row r="277" spans="1:9">
      <c r="A277" s="2" t="s">
        <v>1023</v>
      </c>
      <c r="B277" s="288" t="s">
        <v>1846</v>
      </c>
      <c r="C277" s="288" t="s">
        <v>206</v>
      </c>
      <c r="D277" s="288" t="s">
        <v>1024</v>
      </c>
      <c r="E277" s="288" t="s">
        <v>127</v>
      </c>
      <c r="F277" s="288" t="s">
        <v>72</v>
      </c>
      <c r="G277" s="288" t="s">
        <v>434</v>
      </c>
      <c r="H277" s="288" t="s">
        <v>208</v>
      </c>
      <c r="I277" s="2" t="s">
        <v>518</v>
      </c>
    </row>
    <row r="278" spans="1:9">
      <c r="A278" s="2" t="s">
        <v>1025</v>
      </c>
      <c r="B278" s="288" t="s">
        <v>1846</v>
      </c>
      <c r="C278" s="288" t="s">
        <v>206</v>
      </c>
      <c r="D278" s="288" t="s">
        <v>1026</v>
      </c>
      <c r="E278" s="288" t="s">
        <v>774</v>
      </c>
      <c r="F278" s="288" t="s">
        <v>586</v>
      </c>
      <c r="G278" s="288" t="s">
        <v>434</v>
      </c>
      <c r="H278" s="288" t="s">
        <v>208</v>
      </c>
      <c r="I278" s="2" t="s">
        <v>518</v>
      </c>
    </row>
    <row r="279" spans="1:9">
      <c r="A279" s="2" t="s">
        <v>1027</v>
      </c>
      <c r="B279" s="288" t="s">
        <v>1846</v>
      </c>
      <c r="C279" s="288" t="s">
        <v>206</v>
      </c>
      <c r="D279" s="288" t="s">
        <v>1028</v>
      </c>
      <c r="E279" s="288" t="s">
        <v>387</v>
      </c>
      <c r="F279" s="288" t="s">
        <v>629</v>
      </c>
      <c r="G279" s="288" t="s">
        <v>434</v>
      </c>
      <c r="H279" s="288" t="s">
        <v>208</v>
      </c>
      <c r="I279" s="2" t="s">
        <v>518</v>
      </c>
    </row>
    <row r="280" spans="1:9">
      <c r="A280" s="2" t="s">
        <v>430</v>
      </c>
      <c r="B280" s="288" t="s">
        <v>1845</v>
      </c>
      <c r="C280" s="288" t="s">
        <v>206</v>
      </c>
      <c r="D280" s="288" t="s">
        <v>431</v>
      </c>
      <c r="E280" s="288" t="s">
        <v>59</v>
      </c>
      <c r="F280" s="288" t="s">
        <v>433</v>
      </c>
      <c r="G280" s="288" t="s">
        <v>434</v>
      </c>
      <c r="H280" s="288" t="s">
        <v>432</v>
      </c>
      <c r="I280" s="292" t="s">
        <v>1743</v>
      </c>
    </row>
    <row r="281" spans="1:9">
      <c r="A281" s="2" t="s">
        <v>435</v>
      </c>
      <c r="B281" s="288" t="s">
        <v>1845</v>
      </c>
      <c r="C281" s="288" t="s">
        <v>206</v>
      </c>
      <c r="D281" s="288" t="s">
        <v>436</v>
      </c>
      <c r="E281" s="288" t="s">
        <v>59</v>
      </c>
      <c r="F281" s="288" t="s">
        <v>437</v>
      </c>
      <c r="G281" s="288" t="s">
        <v>434</v>
      </c>
      <c r="H281" s="288" t="s">
        <v>432</v>
      </c>
      <c r="I281" s="2" t="s">
        <v>1743</v>
      </c>
    </row>
    <row r="282" spans="1:9">
      <c r="A282" s="2" t="s">
        <v>438</v>
      </c>
      <c r="B282" s="288" t="s">
        <v>1845</v>
      </c>
      <c r="C282" s="288" t="s">
        <v>206</v>
      </c>
      <c r="D282" s="288" t="s">
        <v>439</v>
      </c>
      <c r="E282" s="288" t="s">
        <v>59</v>
      </c>
      <c r="F282" s="288" t="s">
        <v>440</v>
      </c>
      <c r="G282" s="288" t="s">
        <v>434</v>
      </c>
      <c r="H282" s="288" t="s">
        <v>432</v>
      </c>
      <c r="I282" s="2" t="s">
        <v>1743</v>
      </c>
    </row>
    <row r="283" spans="1:9">
      <c r="A283" s="2" t="s">
        <v>441</v>
      </c>
      <c r="B283" s="288" t="s">
        <v>1845</v>
      </c>
      <c r="C283" s="288" t="s">
        <v>206</v>
      </c>
      <c r="D283" s="288" t="s">
        <v>442</v>
      </c>
      <c r="E283" s="288" t="s">
        <v>59</v>
      </c>
      <c r="F283" s="288" t="s">
        <v>443</v>
      </c>
      <c r="G283" s="288" t="s">
        <v>434</v>
      </c>
      <c r="H283" s="288" t="s">
        <v>432</v>
      </c>
      <c r="I283" s="2" t="s">
        <v>1743</v>
      </c>
    </row>
    <row r="284" spans="1:9">
      <c r="A284" s="2" t="s">
        <v>444</v>
      </c>
      <c r="B284" s="288" t="s">
        <v>1845</v>
      </c>
      <c r="C284" s="288" t="s">
        <v>206</v>
      </c>
      <c r="D284" s="288" t="s">
        <v>445</v>
      </c>
      <c r="E284" s="288" t="s">
        <v>59</v>
      </c>
      <c r="F284" s="288" t="s">
        <v>446</v>
      </c>
      <c r="G284" s="288" t="s">
        <v>434</v>
      </c>
      <c r="H284" s="288" t="s">
        <v>432</v>
      </c>
      <c r="I284" s="2" t="s">
        <v>1743</v>
      </c>
    </row>
    <row r="285" spans="1:9">
      <c r="A285" s="2" t="s">
        <v>447</v>
      </c>
      <c r="B285" s="288" t="s">
        <v>1845</v>
      </c>
      <c r="C285" s="288" t="s">
        <v>206</v>
      </c>
      <c r="D285" s="288" t="s">
        <v>448</v>
      </c>
      <c r="E285" s="288" t="s">
        <v>59</v>
      </c>
      <c r="F285" s="288" t="s">
        <v>449</v>
      </c>
      <c r="G285" s="288" t="s">
        <v>434</v>
      </c>
      <c r="H285" s="288" t="s">
        <v>432</v>
      </c>
      <c r="I285" s="2" t="s">
        <v>1743</v>
      </c>
    </row>
    <row r="286" spans="1:9">
      <c r="A286" s="2" t="s">
        <v>450</v>
      </c>
      <c r="B286" s="288" t="s">
        <v>1845</v>
      </c>
      <c r="C286" s="288" t="s">
        <v>206</v>
      </c>
      <c r="D286" s="288" t="s">
        <v>451</v>
      </c>
      <c r="E286" s="288" t="s">
        <v>59</v>
      </c>
      <c r="F286" s="288" t="s">
        <v>452</v>
      </c>
      <c r="G286" s="288" t="s">
        <v>434</v>
      </c>
      <c r="H286" s="288" t="s">
        <v>432</v>
      </c>
      <c r="I286" s="2" t="s">
        <v>1743</v>
      </c>
    </row>
    <row r="287" spans="1:9">
      <c r="A287" s="2" t="s">
        <v>453</v>
      </c>
      <c r="B287" s="288" t="s">
        <v>1845</v>
      </c>
      <c r="C287" s="288" t="s">
        <v>206</v>
      </c>
      <c r="D287" s="288" t="s">
        <v>454</v>
      </c>
      <c r="E287" s="288" t="s">
        <v>59</v>
      </c>
      <c r="F287" s="288" t="s">
        <v>303</v>
      </c>
      <c r="G287" s="288" t="s">
        <v>434</v>
      </c>
      <c r="H287" s="288" t="s">
        <v>432</v>
      </c>
      <c r="I287" s="2" t="s">
        <v>1743</v>
      </c>
    </row>
    <row r="288" spans="1:9">
      <c r="A288" s="2" t="s">
        <v>455</v>
      </c>
      <c r="B288" s="288" t="s">
        <v>1845</v>
      </c>
      <c r="C288" s="288" t="s">
        <v>206</v>
      </c>
      <c r="D288" s="288" t="s">
        <v>456</v>
      </c>
      <c r="E288" s="288" t="s">
        <v>59</v>
      </c>
      <c r="F288" s="288" t="s">
        <v>452</v>
      </c>
      <c r="G288" s="288" t="s">
        <v>434</v>
      </c>
      <c r="H288" s="288" t="s">
        <v>432</v>
      </c>
      <c r="I288" s="2" t="s">
        <v>1743</v>
      </c>
    </row>
    <row r="289" spans="1:9">
      <c r="A289" s="2" t="s">
        <v>457</v>
      </c>
      <c r="B289" s="288" t="s">
        <v>1845</v>
      </c>
      <c r="C289" s="288" t="s">
        <v>206</v>
      </c>
      <c r="D289" s="288" t="s">
        <v>458</v>
      </c>
      <c r="E289" s="288" t="s">
        <v>59</v>
      </c>
      <c r="F289" s="288" t="s">
        <v>459</v>
      </c>
      <c r="G289" s="288" t="s">
        <v>434</v>
      </c>
      <c r="H289" s="288" t="s">
        <v>432</v>
      </c>
      <c r="I289" s="2" t="s">
        <v>1743</v>
      </c>
    </row>
    <row r="290" spans="1:9">
      <c r="A290" s="2" t="s">
        <v>460</v>
      </c>
      <c r="B290" s="288" t="s">
        <v>1845</v>
      </c>
      <c r="C290" s="288" t="s">
        <v>206</v>
      </c>
      <c r="D290" s="288" t="s">
        <v>461</v>
      </c>
      <c r="E290" s="288" t="s">
        <v>59</v>
      </c>
      <c r="F290" s="288" t="s">
        <v>452</v>
      </c>
      <c r="G290" s="288" t="s">
        <v>434</v>
      </c>
      <c r="H290" s="288" t="s">
        <v>432</v>
      </c>
      <c r="I290" s="2" t="s">
        <v>1743</v>
      </c>
    </row>
    <row r="291" spans="1:9">
      <c r="A291" s="2" t="s">
        <v>462</v>
      </c>
      <c r="B291" s="288" t="s">
        <v>1845</v>
      </c>
      <c r="C291" s="288" t="s">
        <v>206</v>
      </c>
      <c r="D291" s="288" t="s">
        <v>463</v>
      </c>
      <c r="E291" s="288" t="s">
        <v>59</v>
      </c>
      <c r="F291" s="288" t="s">
        <v>284</v>
      </c>
      <c r="G291" s="288" t="s">
        <v>434</v>
      </c>
      <c r="H291" s="288" t="s">
        <v>432</v>
      </c>
      <c r="I291" s="2" t="s">
        <v>1743</v>
      </c>
    </row>
    <row r="292" spans="1:9">
      <c r="A292" s="2" t="s">
        <v>464</v>
      </c>
      <c r="B292" s="288" t="s">
        <v>1845</v>
      </c>
      <c r="C292" s="288" t="s">
        <v>206</v>
      </c>
      <c r="D292" s="288" t="s">
        <v>465</v>
      </c>
      <c r="E292" s="288" t="s">
        <v>59</v>
      </c>
      <c r="F292" s="288" t="s">
        <v>466</v>
      </c>
      <c r="G292" s="288" t="s">
        <v>434</v>
      </c>
      <c r="H292" s="288" t="s">
        <v>432</v>
      </c>
      <c r="I292" s="2" t="s">
        <v>1743</v>
      </c>
    </row>
    <row r="293" spans="1:9">
      <c r="A293" s="2" t="s">
        <v>467</v>
      </c>
      <c r="B293" s="288" t="s">
        <v>1845</v>
      </c>
      <c r="C293" s="288" t="s">
        <v>206</v>
      </c>
      <c r="D293" s="288" t="s">
        <v>468</v>
      </c>
      <c r="E293" s="288" t="s">
        <v>59</v>
      </c>
      <c r="F293" s="288" t="s">
        <v>440</v>
      </c>
      <c r="G293" s="288" t="s">
        <v>434</v>
      </c>
      <c r="H293" s="288" t="s">
        <v>432</v>
      </c>
      <c r="I293" s="2" t="s">
        <v>1743</v>
      </c>
    </row>
    <row r="294" spans="1:9">
      <c r="A294" s="2" t="s">
        <v>469</v>
      </c>
      <c r="B294" s="288" t="s">
        <v>1845</v>
      </c>
      <c r="C294" s="288" t="s">
        <v>206</v>
      </c>
      <c r="D294" s="288" t="s">
        <v>470</v>
      </c>
      <c r="E294" s="288" t="s">
        <v>59</v>
      </c>
      <c r="F294" s="288" t="s">
        <v>471</v>
      </c>
      <c r="G294" s="288" t="s">
        <v>434</v>
      </c>
      <c r="H294" s="288" t="s">
        <v>432</v>
      </c>
      <c r="I294" s="2" t="s">
        <v>1743</v>
      </c>
    </row>
    <row r="295" spans="1:9">
      <c r="A295" s="2" t="s">
        <v>475</v>
      </c>
      <c r="B295" s="288" t="s">
        <v>1845</v>
      </c>
      <c r="C295" s="288" t="s">
        <v>206</v>
      </c>
      <c r="D295" s="288" t="s">
        <v>473</v>
      </c>
      <c r="E295" s="288" t="s">
        <v>59</v>
      </c>
      <c r="F295" s="288" t="s">
        <v>476</v>
      </c>
      <c r="G295" s="288" t="s">
        <v>434</v>
      </c>
      <c r="H295" s="288" t="s">
        <v>432</v>
      </c>
      <c r="I295" s="2" t="s">
        <v>1743</v>
      </c>
    </row>
    <row r="296" spans="1:9">
      <c r="A296" s="2" t="s">
        <v>472</v>
      </c>
      <c r="B296" s="288" t="s">
        <v>1845</v>
      </c>
      <c r="C296" s="288" t="s">
        <v>206</v>
      </c>
      <c r="D296" s="288" t="s">
        <v>473</v>
      </c>
      <c r="E296" s="288" t="s">
        <v>59</v>
      </c>
      <c r="F296" s="288" t="s">
        <v>474</v>
      </c>
      <c r="G296" s="288" t="s">
        <v>434</v>
      </c>
      <c r="H296" s="288" t="s">
        <v>432</v>
      </c>
      <c r="I296" s="2" t="s">
        <v>1743</v>
      </c>
    </row>
    <row r="297" spans="1:9">
      <c r="A297" s="2" t="s">
        <v>477</v>
      </c>
      <c r="B297" s="288" t="s">
        <v>1845</v>
      </c>
      <c r="C297" s="288" t="s">
        <v>206</v>
      </c>
      <c r="D297" s="288" t="s">
        <v>478</v>
      </c>
      <c r="E297" s="288" t="s">
        <v>59</v>
      </c>
      <c r="F297" s="288" t="s">
        <v>443</v>
      </c>
      <c r="G297" s="288" t="s">
        <v>434</v>
      </c>
      <c r="H297" s="288" t="s">
        <v>432</v>
      </c>
      <c r="I297" s="2" t="s">
        <v>1743</v>
      </c>
    </row>
    <row r="298" spans="1:9">
      <c r="A298" s="2" t="s">
        <v>479</v>
      </c>
      <c r="B298" s="288" t="s">
        <v>1845</v>
      </c>
      <c r="C298" s="288" t="s">
        <v>206</v>
      </c>
      <c r="D298" s="288" t="s">
        <v>480</v>
      </c>
      <c r="E298" s="288" t="s">
        <v>59</v>
      </c>
      <c r="F298" s="288" t="s">
        <v>481</v>
      </c>
      <c r="G298" s="288" t="s">
        <v>434</v>
      </c>
      <c r="H298" s="288" t="s">
        <v>432</v>
      </c>
      <c r="I298" s="2" t="s">
        <v>1743</v>
      </c>
    </row>
    <row r="299" spans="1:9">
      <c r="A299" s="2" t="s">
        <v>482</v>
      </c>
      <c r="B299" s="288" t="s">
        <v>1845</v>
      </c>
      <c r="C299" s="288" t="s">
        <v>206</v>
      </c>
      <c r="D299" s="288" t="s">
        <v>483</v>
      </c>
      <c r="E299" s="288" t="s">
        <v>59</v>
      </c>
      <c r="F299" s="288" t="s">
        <v>484</v>
      </c>
      <c r="G299" s="288" t="s">
        <v>434</v>
      </c>
      <c r="H299" s="288" t="s">
        <v>432</v>
      </c>
      <c r="I299" s="2" t="s">
        <v>1743</v>
      </c>
    </row>
    <row r="300" spans="1:9">
      <c r="A300" s="2" t="s">
        <v>491</v>
      </c>
      <c r="B300" s="288" t="s">
        <v>1845</v>
      </c>
      <c r="C300" s="288" t="s">
        <v>206</v>
      </c>
      <c r="D300" s="288" t="s">
        <v>492</v>
      </c>
      <c r="E300" s="288" t="s">
        <v>59</v>
      </c>
      <c r="F300" s="288" t="s">
        <v>72</v>
      </c>
      <c r="G300" s="288" t="s">
        <v>434</v>
      </c>
      <c r="H300" s="288" t="s">
        <v>432</v>
      </c>
      <c r="I300" s="2" t="s">
        <v>1743</v>
      </c>
    </row>
    <row r="301" spans="1:9">
      <c r="A301" s="2" t="s">
        <v>493</v>
      </c>
      <c r="B301" s="288" t="s">
        <v>1845</v>
      </c>
      <c r="C301" s="288" t="s">
        <v>206</v>
      </c>
      <c r="D301" s="288" t="s">
        <v>494</v>
      </c>
      <c r="E301" s="288" t="s">
        <v>59</v>
      </c>
      <c r="F301" s="288" t="s">
        <v>481</v>
      </c>
      <c r="G301" s="288" t="s">
        <v>434</v>
      </c>
      <c r="H301" s="288" t="s">
        <v>432</v>
      </c>
      <c r="I301" s="2" t="s">
        <v>1743</v>
      </c>
    </row>
    <row r="302" spans="1:9">
      <c r="A302" s="2" t="s">
        <v>495</v>
      </c>
      <c r="B302" s="288" t="s">
        <v>1845</v>
      </c>
      <c r="C302" s="288" t="s">
        <v>206</v>
      </c>
      <c r="D302" s="288" t="s">
        <v>496</v>
      </c>
      <c r="E302" s="288" t="s">
        <v>59</v>
      </c>
      <c r="F302" s="288" t="s">
        <v>481</v>
      </c>
      <c r="G302" s="288" t="s">
        <v>434</v>
      </c>
      <c r="H302" s="288" t="s">
        <v>432</v>
      </c>
      <c r="I302" s="2" t="s">
        <v>1743</v>
      </c>
    </row>
    <row r="303" spans="1:9">
      <c r="A303" s="2" t="s">
        <v>497</v>
      </c>
      <c r="B303" s="288" t="s">
        <v>1845</v>
      </c>
      <c r="C303" s="288" t="s">
        <v>206</v>
      </c>
      <c r="D303" s="288" t="s">
        <v>498</v>
      </c>
      <c r="E303" s="288" t="s">
        <v>59</v>
      </c>
      <c r="F303" s="288" t="s">
        <v>72</v>
      </c>
      <c r="G303" s="288" t="s">
        <v>434</v>
      </c>
      <c r="H303" s="288" t="s">
        <v>432</v>
      </c>
      <c r="I303" s="2" t="s">
        <v>1743</v>
      </c>
    </row>
    <row r="304" spans="1:9">
      <c r="A304" s="2" t="s">
        <v>499</v>
      </c>
      <c r="B304" s="288" t="s">
        <v>1845</v>
      </c>
      <c r="C304" s="288" t="s">
        <v>206</v>
      </c>
      <c r="D304" s="288" t="s">
        <v>500</v>
      </c>
      <c r="E304" s="288" t="s">
        <v>59</v>
      </c>
      <c r="F304" s="288" t="s">
        <v>72</v>
      </c>
      <c r="G304" s="288" t="s">
        <v>434</v>
      </c>
      <c r="H304" s="288" t="s">
        <v>432</v>
      </c>
      <c r="I304" s="2" t="s">
        <v>1743</v>
      </c>
    </row>
    <row r="305" spans="1:9">
      <c r="A305" s="2" t="s">
        <v>501</v>
      </c>
      <c r="B305" s="288" t="s">
        <v>1845</v>
      </c>
      <c r="C305" s="288" t="s">
        <v>206</v>
      </c>
      <c r="D305" s="288" t="s">
        <v>502</v>
      </c>
      <c r="E305" s="288" t="s">
        <v>59</v>
      </c>
      <c r="F305" s="288" t="s">
        <v>72</v>
      </c>
      <c r="G305" s="288" t="s">
        <v>434</v>
      </c>
      <c r="H305" s="288" t="s">
        <v>432</v>
      </c>
      <c r="I305" s="2" t="s">
        <v>1743</v>
      </c>
    </row>
    <row r="306" spans="1:9">
      <c r="A306" s="2" t="s">
        <v>503</v>
      </c>
      <c r="B306" s="288" t="s">
        <v>1845</v>
      </c>
      <c r="C306" s="288" t="s">
        <v>206</v>
      </c>
      <c r="D306" s="288" t="s">
        <v>504</v>
      </c>
      <c r="E306" s="288" t="s">
        <v>59</v>
      </c>
      <c r="F306" s="288" t="s">
        <v>72</v>
      </c>
      <c r="G306" s="288" t="s">
        <v>434</v>
      </c>
      <c r="H306" s="288" t="s">
        <v>432</v>
      </c>
      <c r="I306" s="2" t="s">
        <v>1743</v>
      </c>
    </row>
    <row r="307" spans="1:9">
      <c r="A307" s="2" t="s">
        <v>505</v>
      </c>
      <c r="B307" s="288" t="s">
        <v>1845</v>
      </c>
      <c r="C307" s="288" t="s">
        <v>206</v>
      </c>
      <c r="D307" s="288" t="s">
        <v>506</v>
      </c>
      <c r="E307" s="288" t="s">
        <v>59</v>
      </c>
      <c r="F307" s="288" t="s">
        <v>452</v>
      </c>
      <c r="G307" s="288" t="s">
        <v>434</v>
      </c>
      <c r="H307" s="288" t="s">
        <v>432</v>
      </c>
      <c r="I307" s="2" t="s">
        <v>1743</v>
      </c>
    </row>
    <row r="308" spans="1:9">
      <c r="A308" s="2" t="s">
        <v>507</v>
      </c>
      <c r="B308" s="288" t="s">
        <v>1845</v>
      </c>
      <c r="C308" s="288" t="s">
        <v>206</v>
      </c>
      <c r="D308" s="288" t="s">
        <v>508</v>
      </c>
      <c r="E308" s="288" t="s">
        <v>59</v>
      </c>
      <c r="F308" s="288" t="s">
        <v>72</v>
      </c>
      <c r="G308" s="288" t="s">
        <v>434</v>
      </c>
      <c r="H308" s="288" t="s">
        <v>432</v>
      </c>
      <c r="I308" s="2" t="s">
        <v>1743</v>
      </c>
    </row>
    <row r="309" spans="1:9">
      <c r="A309" s="2" t="s">
        <v>485</v>
      </c>
      <c r="B309" s="288" t="s">
        <v>1845</v>
      </c>
      <c r="C309" s="288" t="s">
        <v>206</v>
      </c>
      <c r="D309" s="288" t="s">
        <v>486</v>
      </c>
      <c r="E309" s="288" t="s">
        <v>59</v>
      </c>
      <c r="F309" s="288" t="s">
        <v>471</v>
      </c>
      <c r="G309" s="288" t="s">
        <v>434</v>
      </c>
      <c r="H309" s="288" t="s">
        <v>432</v>
      </c>
      <c r="I309" s="2" t="s">
        <v>1743</v>
      </c>
    </row>
    <row r="310" spans="1:9">
      <c r="A310" s="2" t="s">
        <v>487</v>
      </c>
      <c r="B310" s="288" t="s">
        <v>1845</v>
      </c>
      <c r="C310" s="288" t="s">
        <v>206</v>
      </c>
      <c r="D310" s="288" t="s">
        <v>488</v>
      </c>
      <c r="E310" s="288" t="s">
        <v>59</v>
      </c>
      <c r="F310" s="288" t="s">
        <v>481</v>
      </c>
      <c r="G310" s="288" t="s">
        <v>434</v>
      </c>
      <c r="H310" s="288" t="s">
        <v>432</v>
      </c>
      <c r="I310" s="2" t="s">
        <v>1743</v>
      </c>
    </row>
    <row r="311" spans="1:9">
      <c r="A311" s="2" t="s">
        <v>489</v>
      </c>
      <c r="B311" s="288" t="s">
        <v>1845</v>
      </c>
      <c r="C311" s="288" t="s">
        <v>206</v>
      </c>
      <c r="D311" s="288" t="s">
        <v>490</v>
      </c>
      <c r="E311" s="288" t="s">
        <v>59</v>
      </c>
      <c r="F311" s="288" t="s">
        <v>481</v>
      </c>
      <c r="G311" s="288" t="s">
        <v>434</v>
      </c>
      <c r="H311" s="288" t="s">
        <v>432</v>
      </c>
      <c r="I311" s="2" t="s">
        <v>1743</v>
      </c>
    </row>
    <row r="312" spans="1:9">
      <c r="A312" s="2" t="s">
        <v>509</v>
      </c>
      <c r="B312" s="288" t="s">
        <v>1845</v>
      </c>
      <c r="C312" s="288" t="s">
        <v>206</v>
      </c>
      <c r="D312" s="288" t="s">
        <v>510</v>
      </c>
      <c r="E312" s="288" t="s">
        <v>59</v>
      </c>
      <c r="F312" s="288" t="s">
        <v>511</v>
      </c>
      <c r="G312" s="288" t="s">
        <v>434</v>
      </c>
      <c r="H312" s="288" t="s">
        <v>432</v>
      </c>
      <c r="I312" s="2" t="s">
        <v>1743</v>
      </c>
    </row>
    <row r="313" spans="1:9">
      <c r="A313" s="2" t="s">
        <v>512</v>
      </c>
      <c r="B313" s="288" t="s">
        <v>1845</v>
      </c>
      <c r="C313" s="288" t="s">
        <v>206</v>
      </c>
      <c r="D313" s="288" t="s">
        <v>510</v>
      </c>
      <c r="E313" s="288" t="s">
        <v>59</v>
      </c>
      <c r="F313" s="288" t="s">
        <v>513</v>
      </c>
      <c r="G313" s="288" t="s">
        <v>434</v>
      </c>
      <c r="H313" s="288" t="s">
        <v>432</v>
      </c>
      <c r="I313" s="2" t="s">
        <v>1743</v>
      </c>
    </row>
    <row r="314" spans="1:9">
      <c r="A314" s="2" t="s">
        <v>1293</v>
      </c>
      <c r="B314" s="288" t="s">
        <v>1847</v>
      </c>
      <c r="C314" s="288" t="s">
        <v>206</v>
      </c>
      <c r="D314" s="288" t="s">
        <v>1294</v>
      </c>
      <c r="E314" s="288" t="s">
        <v>568</v>
      </c>
      <c r="F314" s="288" t="s">
        <v>586</v>
      </c>
      <c r="G314" s="288" t="s">
        <v>434</v>
      </c>
      <c r="H314" s="288" t="s">
        <v>208</v>
      </c>
      <c r="I314" s="291" t="s">
        <v>1031</v>
      </c>
    </row>
    <row r="315" spans="1:9">
      <c r="A315" s="2" t="s">
        <v>1290</v>
      </c>
      <c r="B315" s="288" t="s">
        <v>1847</v>
      </c>
      <c r="C315" s="288" t="s">
        <v>206</v>
      </c>
      <c r="D315" s="288" t="s">
        <v>1291</v>
      </c>
      <c r="E315" s="288" t="s">
        <v>783</v>
      </c>
      <c r="F315" s="288" t="s">
        <v>1292</v>
      </c>
      <c r="G315" s="288" t="s">
        <v>434</v>
      </c>
      <c r="H315" s="288" t="s">
        <v>208</v>
      </c>
      <c r="I315" s="2" t="s">
        <v>1031</v>
      </c>
    </row>
    <row r="316" spans="1:9">
      <c r="A316" s="2" t="s">
        <v>1288</v>
      </c>
      <c r="B316" s="288" t="s">
        <v>1847</v>
      </c>
      <c r="C316" s="288" t="s">
        <v>206</v>
      </c>
      <c r="D316" s="288" t="s">
        <v>1289</v>
      </c>
      <c r="E316" s="288" t="s">
        <v>127</v>
      </c>
      <c r="F316" s="288" t="s">
        <v>72</v>
      </c>
      <c r="G316" s="288" t="s">
        <v>434</v>
      </c>
      <c r="H316" s="288" t="s">
        <v>208</v>
      </c>
      <c r="I316" s="2" t="s">
        <v>1031</v>
      </c>
    </row>
    <row r="317" spans="1:9">
      <c r="A317" s="2" t="s">
        <v>1286</v>
      </c>
      <c r="B317" s="288" t="s">
        <v>1847</v>
      </c>
      <c r="C317" s="288" t="s">
        <v>206</v>
      </c>
      <c r="D317" s="288" t="s">
        <v>1287</v>
      </c>
      <c r="E317" s="288" t="s">
        <v>569</v>
      </c>
      <c r="F317" s="288" t="s">
        <v>1241</v>
      </c>
      <c r="G317" s="288" t="s">
        <v>434</v>
      </c>
      <c r="H317" s="288" t="s">
        <v>208</v>
      </c>
      <c r="I317" s="2" t="s">
        <v>1031</v>
      </c>
    </row>
    <row r="318" spans="1:9">
      <c r="A318" s="2" t="s">
        <v>1284</v>
      </c>
      <c r="B318" s="288" t="s">
        <v>1847</v>
      </c>
      <c r="C318" s="288" t="s">
        <v>206</v>
      </c>
      <c r="D318" s="288" t="s">
        <v>1285</v>
      </c>
      <c r="E318" s="288" t="s">
        <v>295</v>
      </c>
      <c r="F318" s="288" t="s">
        <v>517</v>
      </c>
      <c r="G318" s="288" t="s">
        <v>434</v>
      </c>
      <c r="H318" s="288" t="s">
        <v>208</v>
      </c>
      <c r="I318" s="2" t="s">
        <v>1031</v>
      </c>
    </row>
    <row r="319" spans="1:9">
      <c r="A319" s="2" t="s">
        <v>1281</v>
      </c>
      <c r="B319" s="288" t="s">
        <v>1847</v>
      </c>
      <c r="C319" s="288" t="s">
        <v>206</v>
      </c>
      <c r="D319" s="288" t="s">
        <v>1282</v>
      </c>
      <c r="E319" s="288" t="s">
        <v>349</v>
      </c>
      <c r="F319" s="288" t="s">
        <v>1283</v>
      </c>
      <c r="G319" s="288" t="s">
        <v>434</v>
      </c>
      <c r="H319" s="288" t="s">
        <v>208</v>
      </c>
      <c r="I319" s="2" t="s">
        <v>1031</v>
      </c>
    </row>
    <row r="320" spans="1:9">
      <c r="A320" s="2" t="s">
        <v>1279</v>
      </c>
      <c r="B320" s="288" t="s">
        <v>1847</v>
      </c>
      <c r="C320" s="288" t="s">
        <v>206</v>
      </c>
      <c r="D320" s="288" t="s">
        <v>1280</v>
      </c>
      <c r="E320" s="288" t="s">
        <v>1165</v>
      </c>
      <c r="F320" s="288" t="s">
        <v>568</v>
      </c>
      <c r="G320" s="288" t="s">
        <v>434</v>
      </c>
      <c r="H320" s="288" t="s">
        <v>208</v>
      </c>
      <c r="I320" s="2" t="s">
        <v>1031</v>
      </c>
    </row>
    <row r="321" spans="1:9">
      <c r="A321" s="2" t="s">
        <v>1277</v>
      </c>
      <c r="B321" s="288" t="s">
        <v>1847</v>
      </c>
      <c r="C321" s="288" t="s">
        <v>206</v>
      </c>
      <c r="D321" s="288" t="s">
        <v>1278</v>
      </c>
      <c r="E321" s="288" t="s">
        <v>626</v>
      </c>
      <c r="F321" s="288" t="s">
        <v>1230</v>
      </c>
      <c r="G321" s="288" t="s">
        <v>434</v>
      </c>
      <c r="H321" s="288" t="s">
        <v>208</v>
      </c>
      <c r="I321" s="2" t="s">
        <v>1031</v>
      </c>
    </row>
    <row r="322" spans="1:9">
      <c r="A322" s="2" t="s">
        <v>1275</v>
      </c>
      <c r="B322" s="288" t="s">
        <v>1847</v>
      </c>
      <c r="C322" s="288" t="s">
        <v>206</v>
      </c>
      <c r="D322" s="288" t="s">
        <v>1276</v>
      </c>
      <c r="E322" s="288" t="s">
        <v>314</v>
      </c>
      <c r="F322" s="288" t="s">
        <v>295</v>
      </c>
      <c r="G322" s="288" t="s">
        <v>434</v>
      </c>
      <c r="H322" s="288" t="s">
        <v>208</v>
      </c>
      <c r="I322" s="2" t="s">
        <v>1031</v>
      </c>
    </row>
    <row r="323" spans="1:9">
      <c r="A323" s="2" t="s">
        <v>1273</v>
      </c>
      <c r="B323" s="288" t="s">
        <v>1847</v>
      </c>
      <c r="C323" s="288" t="s">
        <v>206</v>
      </c>
      <c r="D323" s="288" t="s">
        <v>1274</v>
      </c>
      <c r="E323" s="288" t="s">
        <v>650</v>
      </c>
      <c r="F323" s="288" t="s">
        <v>138</v>
      </c>
      <c r="G323" s="288" t="s">
        <v>434</v>
      </c>
      <c r="H323" s="288" t="s">
        <v>208</v>
      </c>
      <c r="I323" s="2" t="s">
        <v>1031</v>
      </c>
    </row>
    <row r="324" spans="1:9">
      <c r="A324" s="2" t="s">
        <v>1271</v>
      </c>
      <c r="B324" s="288" t="s">
        <v>1847</v>
      </c>
      <c r="C324" s="288" t="s">
        <v>206</v>
      </c>
      <c r="D324" s="288" t="s">
        <v>1272</v>
      </c>
      <c r="E324" s="288" t="s">
        <v>484</v>
      </c>
      <c r="F324" s="288" t="s">
        <v>579</v>
      </c>
      <c r="G324" s="288" t="s">
        <v>434</v>
      </c>
      <c r="H324" s="288" t="s">
        <v>208</v>
      </c>
      <c r="I324" s="2" t="s">
        <v>1031</v>
      </c>
    </row>
    <row r="325" spans="1:9">
      <c r="A325" s="2" t="s">
        <v>1269</v>
      </c>
      <c r="B325" s="288" t="s">
        <v>1847</v>
      </c>
      <c r="C325" s="288" t="s">
        <v>206</v>
      </c>
      <c r="D325" s="288" t="s">
        <v>1270</v>
      </c>
      <c r="E325" s="288" t="s">
        <v>517</v>
      </c>
      <c r="F325" s="288" t="s">
        <v>774</v>
      </c>
      <c r="G325" s="288" t="s">
        <v>434</v>
      </c>
      <c r="H325" s="288" t="s">
        <v>208</v>
      </c>
      <c r="I325" s="2" t="s">
        <v>1031</v>
      </c>
    </row>
    <row r="326" spans="1:9">
      <c r="A326" s="2" t="s">
        <v>1267</v>
      </c>
      <c r="B326" s="288" t="s">
        <v>1847</v>
      </c>
      <c r="C326" s="288" t="s">
        <v>206</v>
      </c>
      <c r="D326" s="288" t="s">
        <v>1268</v>
      </c>
      <c r="E326" s="288" t="s">
        <v>1090</v>
      </c>
      <c r="F326" s="288" t="s">
        <v>561</v>
      </c>
      <c r="G326" s="288" t="s">
        <v>434</v>
      </c>
      <c r="H326" s="288" t="s">
        <v>208</v>
      </c>
      <c r="I326" s="2" t="s">
        <v>1031</v>
      </c>
    </row>
    <row r="327" spans="1:9">
      <c r="A327" s="2" t="s">
        <v>1265</v>
      </c>
      <c r="B327" s="288" t="s">
        <v>1847</v>
      </c>
      <c r="C327" s="288" t="s">
        <v>206</v>
      </c>
      <c r="D327" s="288" t="s">
        <v>1266</v>
      </c>
      <c r="E327" s="288" t="s">
        <v>677</v>
      </c>
      <c r="F327" s="288" t="s">
        <v>831</v>
      </c>
      <c r="G327" s="288" t="s">
        <v>434</v>
      </c>
      <c r="H327" s="288" t="s">
        <v>208</v>
      </c>
      <c r="I327" s="2" t="s">
        <v>1031</v>
      </c>
    </row>
    <row r="328" spans="1:9">
      <c r="A328" s="2" t="s">
        <v>1261</v>
      </c>
      <c r="B328" s="288" t="s">
        <v>1847</v>
      </c>
      <c r="C328" s="288" t="s">
        <v>206</v>
      </c>
      <c r="D328" s="288" t="s">
        <v>1262</v>
      </c>
      <c r="E328" s="288" t="s">
        <v>1263</v>
      </c>
      <c r="F328" s="288" t="s">
        <v>1264</v>
      </c>
      <c r="G328" s="288" t="s">
        <v>434</v>
      </c>
      <c r="H328" s="288" t="s">
        <v>208</v>
      </c>
      <c r="I328" s="2" t="s">
        <v>1031</v>
      </c>
    </row>
    <row r="329" spans="1:9">
      <c r="A329" s="2" t="s">
        <v>1259</v>
      </c>
      <c r="B329" s="288" t="s">
        <v>1847</v>
      </c>
      <c r="C329" s="288" t="s">
        <v>206</v>
      </c>
      <c r="D329" s="288" t="s">
        <v>1260</v>
      </c>
      <c r="E329" s="288" t="s">
        <v>315</v>
      </c>
      <c r="F329" s="288" t="s">
        <v>516</v>
      </c>
      <c r="G329" s="288" t="s">
        <v>434</v>
      </c>
      <c r="H329" s="288" t="s">
        <v>208</v>
      </c>
      <c r="I329" s="2" t="s">
        <v>1031</v>
      </c>
    </row>
    <row r="330" spans="1:9">
      <c r="A330" s="2" t="s">
        <v>1257</v>
      </c>
      <c r="B330" s="288" t="s">
        <v>1847</v>
      </c>
      <c r="C330" s="288" t="s">
        <v>206</v>
      </c>
      <c r="D330" s="288" t="s">
        <v>1258</v>
      </c>
      <c r="E330" s="288" t="s">
        <v>709</v>
      </c>
      <c r="F330" s="288" t="s">
        <v>602</v>
      </c>
      <c r="G330" s="288" t="s">
        <v>434</v>
      </c>
      <c r="H330" s="288" t="s">
        <v>208</v>
      </c>
      <c r="I330" s="2" t="s">
        <v>1031</v>
      </c>
    </row>
    <row r="331" spans="1:9">
      <c r="A331" s="2" t="s">
        <v>1255</v>
      </c>
      <c r="B331" s="288" t="s">
        <v>1847</v>
      </c>
      <c r="C331" s="288" t="s">
        <v>206</v>
      </c>
      <c r="D331" s="288" t="s">
        <v>1256</v>
      </c>
      <c r="E331" s="288" t="s">
        <v>550</v>
      </c>
      <c r="F331" s="288" t="s">
        <v>842</v>
      </c>
      <c r="G331" s="288" t="s">
        <v>434</v>
      </c>
      <c r="H331" s="288" t="s">
        <v>208</v>
      </c>
      <c r="I331" s="2" t="s">
        <v>1031</v>
      </c>
    </row>
    <row r="332" spans="1:9">
      <c r="A332" s="2" t="s">
        <v>1253</v>
      </c>
      <c r="B332" s="288" t="s">
        <v>1847</v>
      </c>
      <c r="C332" s="288" t="s">
        <v>206</v>
      </c>
      <c r="D332" s="288" t="s">
        <v>1254</v>
      </c>
      <c r="E332" s="288" t="s">
        <v>593</v>
      </c>
      <c r="F332" s="288" t="s">
        <v>1035</v>
      </c>
      <c r="G332" s="288" t="s">
        <v>434</v>
      </c>
      <c r="H332" s="288" t="s">
        <v>208</v>
      </c>
      <c r="I332" s="2" t="s">
        <v>1031</v>
      </c>
    </row>
    <row r="333" spans="1:9">
      <c r="A333" s="2" t="s">
        <v>1250</v>
      </c>
      <c r="B333" s="288" t="s">
        <v>1847</v>
      </c>
      <c r="C333" s="288" t="s">
        <v>206</v>
      </c>
      <c r="D333" s="288" t="s">
        <v>1251</v>
      </c>
      <c r="E333" s="288" t="s">
        <v>1252</v>
      </c>
      <c r="F333" s="288" t="s">
        <v>1165</v>
      </c>
      <c r="G333" s="288" t="s">
        <v>434</v>
      </c>
      <c r="H333" s="288" t="s">
        <v>208</v>
      </c>
      <c r="I333" s="2" t="s">
        <v>1031</v>
      </c>
    </row>
    <row r="334" spans="1:9">
      <c r="A334" s="2" t="s">
        <v>1248</v>
      </c>
      <c r="B334" s="288" t="s">
        <v>1847</v>
      </c>
      <c r="C334" s="288" t="s">
        <v>206</v>
      </c>
      <c r="D334" s="288" t="s">
        <v>1249</v>
      </c>
      <c r="E334" s="288" t="s">
        <v>81</v>
      </c>
      <c r="F334" s="288" t="s">
        <v>557</v>
      </c>
      <c r="G334" s="288" t="s">
        <v>434</v>
      </c>
      <c r="H334" s="288" t="s">
        <v>208</v>
      </c>
      <c r="I334" s="2" t="s">
        <v>1031</v>
      </c>
    </row>
    <row r="335" spans="1:9">
      <c r="A335" s="2" t="s">
        <v>1246</v>
      </c>
      <c r="B335" s="288" t="s">
        <v>1847</v>
      </c>
      <c r="C335" s="288" t="s">
        <v>206</v>
      </c>
      <c r="D335" s="288" t="s">
        <v>1247</v>
      </c>
      <c r="E335" s="288" t="s">
        <v>554</v>
      </c>
      <c r="F335" s="288" t="s">
        <v>1011</v>
      </c>
      <c r="G335" s="288" t="s">
        <v>434</v>
      </c>
      <c r="H335" s="288" t="s">
        <v>208</v>
      </c>
      <c r="I335" s="2" t="s">
        <v>1031</v>
      </c>
    </row>
    <row r="336" spans="1:9">
      <c r="A336" s="2" t="s">
        <v>1244</v>
      </c>
      <c r="B336" s="288" t="s">
        <v>1847</v>
      </c>
      <c r="C336" s="288" t="s">
        <v>206</v>
      </c>
      <c r="D336" s="288" t="s">
        <v>1245</v>
      </c>
      <c r="E336" s="288" t="s">
        <v>783</v>
      </c>
      <c r="F336" s="288" t="s">
        <v>693</v>
      </c>
      <c r="G336" s="288" t="s">
        <v>434</v>
      </c>
      <c r="H336" s="288" t="s">
        <v>208</v>
      </c>
      <c r="I336" s="2" t="s">
        <v>1031</v>
      </c>
    </row>
    <row r="337" spans="1:9">
      <c r="A337" s="2" t="s">
        <v>1242</v>
      </c>
      <c r="B337" s="288" t="s">
        <v>1847</v>
      </c>
      <c r="C337" s="288" t="s">
        <v>206</v>
      </c>
      <c r="D337" s="288" t="s">
        <v>1243</v>
      </c>
      <c r="E337" s="288" t="s">
        <v>132</v>
      </c>
      <c r="F337" s="288" t="s">
        <v>602</v>
      </c>
      <c r="G337" s="288" t="s">
        <v>434</v>
      </c>
      <c r="H337" s="288" t="s">
        <v>208</v>
      </c>
      <c r="I337" s="2" t="s">
        <v>1031</v>
      </c>
    </row>
    <row r="338" spans="1:9">
      <c r="A338" s="2" t="s">
        <v>1239</v>
      </c>
      <c r="B338" s="288" t="s">
        <v>1847</v>
      </c>
      <c r="C338" s="288" t="s">
        <v>206</v>
      </c>
      <c r="D338" s="288" t="s">
        <v>1240</v>
      </c>
      <c r="E338" s="288" t="s">
        <v>569</v>
      </c>
      <c r="F338" s="288" t="s">
        <v>1241</v>
      </c>
      <c r="G338" s="288" t="s">
        <v>434</v>
      </c>
      <c r="H338" s="288" t="s">
        <v>208</v>
      </c>
      <c r="I338" s="2" t="s">
        <v>1031</v>
      </c>
    </row>
    <row r="339" spans="1:9">
      <c r="A339" s="2" t="s">
        <v>1237</v>
      </c>
      <c r="B339" s="288" t="s">
        <v>1847</v>
      </c>
      <c r="C339" s="288" t="s">
        <v>206</v>
      </c>
      <c r="D339" s="288" t="s">
        <v>1238</v>
      </c>
      <c r="E339" s="288" t="s">
        <v>564</v>
      </c>
      <c r="F339" s="288" t="s">
        <v>1124</v>
      </c>
      <c r="G339" s="288" t="s">
        <v>434</v>
      </c>
      <c r="H339" s="288" t="s">
        <v>208</v>
      </c>
      <c r="I339" s="2" t="s">
        <v>1031</v>
      </c>
    </row>
    <row r="340" spans="1:9">
      <c r="A340" s="2" t="s">
        <v>1235</v>
      </c>
      <c r="B340" s="288" t="s">
        <v>1847</v>
      </c>
      <c r="C340" s="288" t="s">
        <v>206</v>
      </c>
      <c r="D340" s="288" t="s">
        <v>1236</v>
      </c>
      <c r="E340" s="288" t="s">
        <v>72</v>
      </c>
      <c r="F340" s="288" t="s">
        <v>132</v>
      </c>
      <c r="G340" s="288" t="s">
        <v>434</v>
      </c>
      <c r="H340" s="288" t="s">
        <v>208</v>
      </c>
      <c r="I340" s="2" t="s">
        <v>1031</v>
      </c>
    </row>
    <row r="341" spans="1:9">
      <c r="A341" s="2" t="s">
        <v>1233</v>
      </c>
      <c r="B341" s="288" t="s">
        <v>1847</v>
      </c>
      <c r="C341" s="288" t="s">
        <v>206</v>
      </c>
      <c r="D341" s="288" t="s">
        <v>1234</v>
      </c>
      <c r="E341" s="288" t="s">
        <v>481</v>
      </c>
      <c r="F341" s="288" t="s">
        <v>365</v>
      </c>
      <c r="G341" s="288" t="s">
        <v>434</v>
      </c>
      <c r="H341" s="288" t="s">
        <v>208</v>
      </c>
      <c r="I341" s="2" t="s">
        <v>1031</v>
      </c>
    </row>
    <row r="342" spans="1:9">
      <c r="A342" s="2" t="s">
        <v>1231</v>
      </c>
      <c r="B342" s="288" t="s">
        <v>1847</v>
      </c>
      <c r="C342" s="288" t="s">
        <v>206</v>
      </c>
      <c r="D342" s="288" t="s">
        <v>1232</v>
      </c>
      <c r="E342" s="288" t="s">
        <v>609</v>
      </c>
      <c r="F342" s="288" t="s">
        <v>847</v>
      </c>
      <c r="G342" s="288" t="s">
        <v>434</v>
      </c>
      <c r="H342" s="288" t="s">
        <v>208</v>
      </c>
      <c r="I342" s="2" t="s">
        <v>1031</v>
      </c>
    </row>
    <row r="343" spans="1:9">
      <c r="A343" s="2" t="s">
        <v>1227</v>
      </c>
      <c r="B343" s="288" t="s">
        <v>1847</v>
      </c>
      <c r="C343" s="288" t="s">
        <v>206</v>
      </c>
      <c r="D343" s="288" t="s">
        <v>1228</v>
      </c>
      <c r="E343" s="288" t="s">
        <v>1229</v>
      </c>
      <c r="F343" s="288" t="s">
        <v>1230</v>
      </c>
      <c r="G343" s="288" t="s">
        <v>434</v>
      </c>
      <c r="H343" s="288" t="s">
        <v>208</v>
      </c>
      <c r="I343" s="2" t="s">
        <v>1031</v>
      </c>
    </row>
    <row r="344" spans="1:9">
      <c r="A344" s="2" t="s">
        <v>1225</v>
      </c>
      <c r="B344" s="288" t="s">
        <v>1847</v>
      </c>
      <c r="C344" s="288" t="s">
        <v>206</v>
      </c>
      <c r="D344" s="288" t="s">
        <v>1226</v>
      </c>
      <c r="E344" s="288" t="s">
        <v>550</v>
      </c>
      <c r="F344" s="288" t="s">
        <v>521</v>
      </c>
      <c r="G344" s="288" t="s">
        <v>434</v>
      </c>
      <c r="H344" s="288" t="s">
        <v>208</v>
      </c>
      <c r="I344" s="2" t="s">
        <v>1031</v>
      </c>
    </row>
    <row r="345" spans="1:9">
      <c r="A345" s="2" t="s">
        <v>1222</v>
      </c>
      <c r="B345" s="288" t="s">
        <v>1847</v>
      </c>
      <c r="C345" s="288" t="s">
        <v>206</v>
      </c>
      <c r="D345" s="288" t="s">
        <v>1223</v>
      </c>
      <c r="E345" s="288" t="s">
        <v>521</v>
      </c>
      <c r="F345" s="288" t="s">
        <v>1224</v>
      </c>
      <c r="G345" s="288" t="s">
        <v>434</v>
      </c>
      <c r="H345" s="288" t="s">
        <v>208</v>
      </c>
      <c r="I345" s="2" t="s">
        <v>1031</v>
      </c>
    </row>
    <row r="346" spans="1:9">
      <c r="A346" s="2" t="s">
        <v>1219</v>
      </c>
      <c r="B346" s="288" t="s">
        <v>1847</v>
      </c>
      <c r="C346" s="288" t="s">
        <v>206</v>
      </c>
      <c r="D346" s="288" t="s">
        <v>1220</v>
      </c>
      <c r="E346" s="288" t="s">
        <v>1221</v>
      </c>
      <c r="F346" s="288" t="s">
        <v>579</v>
      </c>
      <c r="G346" s="288" t="s">
        <v>434</v>
      </c>
      <c r="H346" s="288" t="s">
        <v>208</v>
      </c>
      <c r="I346" s="2" t="s">
        <v>1031</v>
      </c>
    </row>
    <row r="347" spans="1:9">
      <c r="A347" s="2" t="s">
        <v>1216</v>
      </c>
      <c r="B347" s="288" t="s">
        <v>1847</v>
      </c>
      <c r="C347" s="288" t="s">
        <v>206</v>
      </c>
      <c r="D347" s="288" t="s">
        <v>1217</v>
      </c>
      <c r="E347" s="288" t="s">
        <v>1218</v>
      </c>
      <c r="F347" s="288" t="s">
        <v>878</v>
      </c>
      <c r="G347" s="288" t="s">
        <v>434</v>
      </c>
      <c r="H347" s="288" t="s">
        <v>208</v>
      </c>
      <c r="I347" s="2" t="s">
        <v>1031</v>
      </c>
    </row>
    <row r="348" spans="1:9">
      <c r="A348" s="2" t="s">
        <v>1214</v>
      </c>
      <c r="B348" s="288" t="s">
        <v>1847</v>
      </c>
      <c r="C348" s="288" t="s">
        <v>206</v>
      </c>
      <c r="D348" s="288" t="s">
        <v>1215</v>
      </c>
      <c r="E348" s="288" t="s">
        <v>565</v>
      </c>
      <c r="F348" s="288" t="s">
        <v>693</v>
      </c>
      <c r="G348" s="288" t="s">
        <v>434</v>
      </c>
      <c r="H348" s="288" t="s">
        <v>208</v>
      </c>
      <c r="I348" s="2" t="s">
        <v>1031</v>
      </c>
    </row>
    <row r="349" spans="1:9">
      <c r="A349" s="2" t="s">
        <v>1212</v>
      </c>
      <c r="B349" s="288" t="s">
        <v>1847</v>
      </c>
      <c r="C349" s="288" t="s">
        <v>206</v>
      </c>
      <c r="D349" s="288" t="s">
        <v>1213</v>
      </c>
      <c r="E349" s="288" t="s">
        <v>517</v>
      </c>
      <c r="F349" s="288" t="s">
        <v>774</v>
      </c>
      <c r="G349" s="288" t="s">
        <v>434</v>
      </c>
      <c r="H349" s="288" t="s">
        <v>208</v>
      </c>
      <c r="I349" s="2" t="s">
        <v>1031</v>
      </c>
    </row>
    <row r="350" spans="1:9">
      <c r="A350" s="2" t="s">
        <v>1210</v>
      </c>
      <c r="B350" s="288" t="s">
        <v>1847</v>
      </c>
      <c r="C350" s="288" t="s">
        <v>206</v>
      </c>
      <c r="D350" s="288" t="s">
        <v>1211</v>
      </c>
      <c r="E350" s="288" t="s">
        <v>619</v>
      </c>
      <c r="F350" s="288" t="s">
        <v>81</v>
      </c>
      <c r="G350" s="288" t="s">
        <v>434</v>
      </c>
      <c r="H350" s="288" t="s">
        <v>208</v>
      </c>
      <c r="I350" s="2" t="s">
        <v>1031</v>
      </c>
    </row>
    <row r="351" spans="1:9">
      <c r="A351" s="2" t="s">
        <v>1208</v>
      </c>
      <c r="B351" s="288" t="s">
        <v>1847</v>
      </c>
      <c r="C351" s="288" t="s">
        <v>206</v>
      </c>
      <c r="D351" s="288" t="s">
        <v>1209</v>
      </c>
      <c r="E351" s="288" t="s">
        <v>579</v>
      </c>
      <c r="F351" s="288" t="s">
        <v>699</v>
      </c>
      <c r="G351" s="288" t="s">
        <v>434</v>
      </c>
      <c r="H351" s="288" t="s">
        <v>208</v>
      </c>
      <c r="I351" s="2" t="s">
        <v>1031</v>
      </c>
    </row>
    <row r="352" spans="1:9">
      <c r="A352" s="2" t="s">
        <v>1206</v>
      </c>
      <c r="B352" s="288" t="s">
        <v>1847</v>
      </c>
      <c r="C352" s="288" t="s">
        <v>206</v>
      </c>
      <c r="D352" s="288" t="s">
        <v>1207</v>
      </c>
      <c r="E352" s="288" t="s">
        <v>365</v>
      </c>
      <c r="F352" s="288" t="s">
        <v>81</v>
      </c>
      <c r="G352" s="288" t="s">
        <v>434</v>
      </c>
      <c r="H352" s="288" t="s">
        <v>208</v>
      </c>
      <c r="I352" s="2" t="s">
        <v>1031</v>
      </c>
    </row>
    <row r="353" spans="1:9">
      <c r="A353" s="2" t="s">
        <v>1204</v>
      </c>
      <c r="B353" s="288" t="s">
        <v>1847</v>
      </c>
      <c r="C353" s="288" t="s">
        <v>206</v>
      </c>
      <c r="D353" s="288" t="s">
        <v>1205</v>
      </c>
      <c r="E353" s="288" t="s">
        <v>550</v>
      </c>
      <c r="F353" s="288" t="s">
        <v>521</v>
      </c>
      <c r="G353" s="288" t="s">
        <v>434</v>
      </c>
      <c r="H353" s="288" t="s">
        <v>208</v>
      </c>
      <c r="I353" s="2" t="s">
        <v>1031</v>
      </c>
    </row>
    <row r="354" spans="1:9">
      <c r="A354" s="2" t="s">
        <v>1202</v>
      </c>
      <c r="B354" s="288" t="s">
        <v>1847</v>
      </c>
      <c r="C354" s="288" t="s">
        <v>206</v>
      </c>
      <c r="D354" s="288" t="s">
        <v>1203</v>
      </c>
      <c r="E354" s="288" t="s">
        <v>521</v>
      </c>
      <c r="F354" s="288" t="s">
        <v>522</v>
      </c>
      <c r="G354" s="288" t="s">
        <v>434</v>
      </c>
      <c r="H354" s="288" t="s">
        <v>208</v>
      </c>
      <c r="I354" s="2" t="s">
        <v>1031</v>
      </c>
    </row>
    <row r="355" spans="1:9">
      <c r="A355" s="2" t="s">
        <v>1200</v>
      </c>
      <c r="B355" s="288" t="s">
        <v>1847</v>
      </c>
      <c r="C355" s="288" t="s">
        <v>206</v>
      </c>
      <c r="D355" s="288" t="s">
        <v>1201</v>
      </c>
      <c r="E355" s="288" t="s">
        <v>554</v>
      </c>
      <c r="F355" s="288" t="s">
        <v>521</v>
      </c>
      <c r="G355" s="288" t="s">
        <v>434</v>
      </c>
      <c r="H355" s="288" t="s">
        <v>208</v>
      </c>
      <c r="I355" s="2" t="s">
        <v>1031</v>
      </c>
    </row>
    <row r="356" spans="1:9">
      <c r="A356" s="2" t="s">
        <v>1198</v>
      </c>
      <c r="B356" s="288" t="s">
        <v>1847</v>
      </c>
      <c r="C356" s="288" t="s">
        <v>206</v>
      </c>
      <c r="D356" s="288" t="s">
        <v>1199</v>
      </c>
      <c r="E356" s="288" t="s">
        <v>72</v>
      </c>
      <c r="F356" s="288" t="s">
        <v>132</v>
      </c>
      <c r="G356" s="288" t="s">
        <v>434</v>
      </c>
      <c r="H356" s="288" t="s">
        <v>208</v>
      </c>
      <c r="I356" s="2" t="s">
        <v>1031</v>
      </c>
    </row>
    <row r="357" spans="1:9">
      <c r="A357" s="2" t="s">
        <v>1196</v>
      </c>
      <c r="B357" s="288" t="s">
        <v>1847</v>
      </c>
      <c r="C357" s="288" t="s">
        <v>206</v>
      </c>
      <c r="D357" s="288" t="s">
        <v>1197</v>
      </c>
      <c r="E357" s="288" t="s">
        <v>1034</v>
      </c>
      <c r="F357" s="288" t="s">
        <v>1035</v>
      </c>
      <c r="G357" s="288" t="s">
        <v>434</v>
      </c>
      <c r="H357" s="288" t="s">
        <v>208</v>
      </c>
      <c r="I357" s="2" t="s">
        <v>1031</v>
      </c>
    </row>
    <row r="358" spans="1:9">
      <c r="A358" s="2" t="s">
        <v>1194</v>
      </c>
      <c r="B358" s="288" t="s">
        <v>1847</v>
      </c>
      <c r="C358" s="288" t="s">
        <v>206</v>
      </c>
      <c r="D358" s="288" t="s">
        <v>1195</v>
      </c>
      <c r="E358" s="288" t="s">
        <v>59</v>
      </c>
      <c r="F358" s="288" t="s">
        <v>926</v>
      </c>
      <c r="G358" s="288" t="s">
        <v>434</v>
      </c>
      <c r="H358" s="288" t="s">
        <v>278</v>
      </c>
      <c r="I358" s="2" t="s">
        <v>1031</v>
      </c>
    </row>
    <row r="359" spans="1:9">
      <c r="A359" s="2" t="s">
        <v>1192</v>
      </c>
      <c r="B359" s="288" t="s">
        <v>1847</v>
      </c>
      <c r="C359" s="288" t="s">
        <v>206</v>
      </c>
      <c r="D359" s="288" t="s">
        <v>1193</v>
      </c>
      <c r="E359" s="288" t="s">
        <v>602</v>
      </c>
      <c r="F359" s="288" t="s">
        <v>1054</v>
      </c>
      <c r="G359" s="288" t="s">
        <v>434</v>
      </c>
      <c r="H359" s="288" t="s">
        <v>208</v>
      </c>
      <c r="I359" s="2" t="s">
        <v>1031</v>
      </c>
    </row>
    <row r="360" spans="1:9">
      <c r="A360" s="2" t="s">
        <v>1190</v>
      </c>
      <c r="B360" s="288" t="s">
        <v>1847</v>
      </c>
      <c r="C360" s="288" t="s">
        <v>206</v>
      </c>
      <c r="D360" s="288" t="s">
        <v>1191</v>
      </c>
      <c r="E360" s="288" t="s">
        <v>1186</v>
      </c>
      <c r="F360" s="288" t="s">
        <v>794</v>
      </c>
      <c r="G360" s="288" t="s">
        <v>434</v>
      </c>
      <c r="H360" s="288" t="s">
        <v>208</v>
      </c>
      <c r="I360" s="2" t="s">
        <v>1031</v>
      </c>
    </row>
    <row r="361" spans="1:9">
      <c r="A361" s="2" t="s">
        <v>1188</v>
      </c>
      <c r="B361" s="288" t="s">
        <v>1847</v>
      </c>
      <c r="C361" s="288" t="s">
        <v>206</v>
      </c>
      <c r="D361" s="288" t="s">
        <v>1189</v>
      </c>
      <c r="E361" s="288" t="s">
        <v>572</v>
      </c>
      <c r="F361" s="288" t="s">
        <v>513</v>
      </c>
      <c r="G361" s="288" t="s">
        <v>434</v>
      </c>
      <c r="H361" s="288" t="s">
        <v>208</v>
      </c>
      <c r="I361" s="2" t="s">
        <v>1031</v>
      </c>
    </row>
    <row r="362" spans="1:9">
      <c r="A362" s="2" t="s">
        <v>1184</v>
      </c>
      <c r="B362" s="288" t="s">
        <v>1847</v>
      </c>
      <c r="C362" s="288" t="s">
        <v>206</v>
      </c>
      <c r="D362" s="288" t="s">
        <v>1185</v>
      </c>
      <c r="E362" s="288" t="s">
        <v>1186</v>
      </c>
      <c r="F362" s="288" t="s">
        <v>1187</v>
      </c>
      <c r="G362" s="288" t="s">
        <v>434</v>
      </c>
      <c r="H362" s="288" t="s">
        <v>208</v>
      </c>
      <c r="I362" s="2" t="s">
        <v>1031</v>
      </c>
    </row>
    <row r="363" spans="1:9">
      <c r="A363" s="2" t="s">
        <v>1182</v>
      </c>
      <c r="B363" s="288" t="s">
        <v>1847</v>
      </c>
      <c r="C363" s="288" t="s">
        <v>206</v>
      </c>
      <c r="D363" s="288" t="s">
        <v>1183</v>
      </c>
      <c r="E363" s="288" t="s">
        <v>895</v>
      </c>
      <c r="F363" s="288" t="s">
        <v>1118</v>
      </c>
      <c r="G363" s="288" t="s">
        <v>434</v>
      </c>
      <c r="H363" s="288" t="s">
        <v>208</v>
      </c>
      <c r="I363" s="2" t="s">
        <v>1031</v>
      </c>
    </row>
    <row r="364" spans="1:9">
      <c r="A364" s="2" t="s">
        <v>1180</v>
      </c>
      <c r="B364" s="288" t="s">
        <v>1847</v>
      </c>
      <c r="C364" s="288" t="s">
        <v>206</v>
      </c>
      <c r="D364" s="288" t="s">
        <v>1181</v>
      </c>
      <c r="E364" s="288" t="s">
        <v>565</v>
      </c>
      <c r="F364" s="288" t="s">
        <v>554</v>
      </c>
      <c r="G364" s="288" t="s">
        <v>434</v>
      </c>
      <c r="H364" s="288" t="s">
        <v>208</v>
      </c>
      <c r="I364" s="2" t="s">
        <v>1031</v>
      </c>
    </row>
    <row r="365" spans="1:9">
      <c r="A365" s="2" t="s">
        <v>1178</v>
      </c>
      <c r="B365" s="288" t="s">
        <v>1847</v>
      </c>
      <c r="C365" s="288" t="s">
        <v>206</v>
      </c>
      <c r="D365" s="288" t="s">
        <v>1179</v>
      </c>
      <c r="E365" s="288" t="s">
        <v>72</v>
      </c>
      <c r="F365" s="288" t="s">
        <v>132</v>
      </c>
      <c r="G365" s="288" t="s">
        <v>434</v>
      </c>
      <c r="H365" s="288" t="s">
        <v>208</v>
      </c>
      <c r="I365" s="2" t="s">
        <v>1031</v>
      </c>
    </row>
    <row r="366" spans="1:9">
      <c r="A366" s="2" t="s">
        <v>1176</v>
      </c>
      <c r="B366" s="288" t="s">
        <v>1847</v>
      </c>
      <c r="C366" s="288" t="s">
        <v>206</v>
      </c>
      <c r="D366" s="288" t="s">
        <v>1177</v>
      </c>
      <c r="E366" s="288" t="s">
        <v>1054</v>
      </c>
      <c r="F366" s="288" t="s">
        <v>521</v>
      </c>
      <c r="G366" s="288" t="s">
        <v>434</v>
      </c>
      <c r="H366" s="288" t="s">
        <v>208</v>
      </c>
      <c r="I366" s="2" t="s">
        <v>1031</v>
      </c>
    </row>
    <row r="367" spans="1:9">
      <c r="A367" s="2" t="s">
        <v>1174</v>
      </c>
      <c r="B367" s="288" t="s">
        <v>1847</v>
      </c>
      <c r="C367" s="288" t="s">
        <v>206</v>
      </c>
      <c r="D367" s="288" t="s">
        <v>1175</v>
      </c>
      <c r="E367" s="288" t="s">
        <v>387</v>
      </c>
      <c r="F367" s="288" t="s">
        <v>812</v>
      </c>
      <c r="G367" s="288" t="s">
        <v>434</v>
      </c>
      <c r="H367" s="288" t="s">
        <v>208</v>
      </c>
      <c r="I367" s="2" t="s">
        <v>1031</v>
      </c>
    </row>
    <row r="368" spans="1:9">
      <c r="A368" s="2" t="s">
        <v>1170</v>
      </c>
      <c r="B368" s="288" t="s">
        <v>1847</v>
      </c>
      <c r="C368" s="288" t="s">
        <v>206</v>
      </c>
      <c r="D368" s="288" t="s">
        <v>1171</v>
      </c>
      <c r="E368" s="288" t="s">
        <v>1172</v>
      </c>
      <c r="F368" s="288" t="s">
        <v>1173</v>
      </c>
      <c r="G368" s="288" t="s">
        <v>434</v>
      </c>
      <c r="H368" s="288" t="s">
        <v>208</v>
      </c>
      <c r="I368" s="2" t="s">
        <v>1031</v>
      </c>
    </row>
    <row r="369" spans="1:9">
      <c r="A369" s="2" t="s">
        <v>1168</v>
      </c>
      <c r="B369" s="288" t="s">
        <v>1847</v>
      </c>
      <c r="C369" s="288" t="s">
        <v>206</v>
      </c>
      <c r="D369" s="288" t="s">
        <v>1169</v>
      </c>
      <c r="E369" s="288" t="s">
        <v>709</v>
      </c>
      <c r="F369" s="288" t="s">
        <v>592</v>
      </c>
      <c r="G369" s="288" t="s">
        <v>434</v>
      </c>
      <c r="H369" s="288" t="s">
        <v>208</v>
      </c>
      <c r="I369" s="2" t="s">
        <v>1031</v>
      </c>
    </row>
    <row r="370" spans="1:9">
      <c r="A370" s="2" t="s">
        <v>1166</v>
      </c>
      <c r="B370" s="288" t="s">
        <v>1847</v>
      </c>
      <c r="C370" s="288" t="s">
        <v>206</v>
      </c>
      <c r="D370" s="288" t="s">
        <v>1167</v>
      </c>
      <c r="E370" s="288" t="s">
        <v>304</v>
      </c>
      <c r="F370" s="288" t="s">
        <v>554</v>
      </c>
      <c r="G370" s="288" t="s">
        <v>434</v>
      </c>
      <c r="H370" s="288" t="s">
        <v>208</v>
      </c>
      <c r="I370" s="2" t="s">
        <v>1031</v>
      </c>
    </row>
    <row r="371" spans="1:9">
      <c r="A371" s="2" t="s">
        <v>1163</v>
      </c>
      <c r="B371" s="288" t="s">
        <v>1847</v>
      </c>
      <c r="C371" s="288" t="s">
        <v>206</v>
      </c>
      <c r="D371" s="288" t="s">
        <v>1164</v>
      </c>
      <c r="E371" s="288" t="s">
        <v>1165</v>
      </c>
      <c r="F371" s="288" t="s">
        <v>579</v>
      </c>
      <c r="G371" s="288" t="s">
        <v>434</v>
      </c>
      <c r="H371" s="288" t="s">
        <v>208</v>
      </c>
      <c r="I371" s="2" t="s">
        <v>1031</v>
      </c>
    </row>
    <row r="372" spans="1:9">
      <c r="A372" s="2" t="s">
        <v>1160</v>
      </c>
      <c r="B372" s="288" t="s">
        <v>1847</v>
      </c>
      <c r="C372" s="288" t="s">
        <v>206</v>
      </c>
      <c r="D372" s="288" t="s">
        <v>1161</v>
      </c>
      <c r="E372" s="288" t="s">
        <v>665</v>
      </c>
      <c r="F372" s="288" t="s">
        <v>1162</v>
      </c>
      <c r="G372" s="288" t="s">
        <v>434</v>
      </c>
      <c r="H372" s="288" t="s">
        <v>208</v>
      </c>
      <c r="I372" s="2" t="s">
        <v>1031</v>
      </c>
    </row>
    <row r="373" spans="1:9">
      <c r="A373" s="2" t="s">
        <v>1158</v>
      </c>
      <c r="B373" s="288" t="s">
        <v>1847</v>
      </c>
      <c r="C373" s="288" t="s">
        <v>206</v>
      </c>
      <c r="D373" s="288" t="s">
        <v>1159</v>
      </c>
      <c r="E373" s="288" t="s">
        <v>630</v>
      </c>
      <c r="F373" s="288" t="s">
        <v>516</v>
      </c>
      <c r="G373" s="288" t="s">
        <v>434</v>
      </c>
      <c r="H373" s="288" t="s">
        <v>208</v>
      </c>
      <c r="I373" s="2" t="s">
        <v>1031</v>
      </c>
    </row>
    <row r="374" spans="1:9">
      <c r="A374" s="2" t="s">
        <v>1156</v>
      </c>
      <c r="B374" s="288" t="s">
        <v>1847</v>
      </c>
      <c r="C374" s="288" t="s">
        <v>206</v>
      </c>
      <c r="D374" s="288" t="s">
        <v>1157</v>
      </c>
      <c r="E374" s="288" t="s">
        <v>699</v>
      </c>
      <c r="F374" s="288" t="s">
        <v>700</v>
      </c>
      <c r="G374" s="288" t="s">
        <v>434</v>
      </c>
      <c r="H374" s="288" t="s">
        <v>208</v>
      </c>
      <c r="I374" s="2" t="s">
        <v>1031</v>
      </c>
    </row>
    <row r="375" spans="1:9">
      <c r="A375" s="2" t="s">
        <v>1154</v>
      </c>
      <c r="B375" s="288" t="s">
        <v>1847</v>
      </c>
      <c r="C375" s="288" t="s">
        <v>206</v>
      </c>
      <c r="D375" s="288" t="s">
        <v>1155</v>
      </c>
      <c r="E375" s="288" t="s">
        <v>813</v>
      </c>
      <c r="F375" s="288" t="s">
        <v>521</v>
      </c>
      <c r="G375" s="288" t="s">
        <v>434</v>
      </c>
      <c r="H375" s="288" t="s">
        <v>208</v>
      </c>
      <c r="I375" s="2" t="s">
        <v>1031</v>
      </c>
    </row>
    <row r="376" spans="1:9">
      <c r="A376" s="2" t="s">
        <v>1152</v>
      </c>
      <c r="B376" s="288" t="s">
        <v>1847</v>
      </c>
      <c r="C376" s="288" t="s">
        <v>206</v>
      </c>
      <c r="D376" s="288" t="s">
        <v>1153</v>
      </c>
      <c r="E376" s="288" t="s">
        <v>63</v>
      </c>
      <c r="F376" s="288" t="s">
        <v>365</v>
      </c>
      <c r="G376" s="288" t="s">
        <v>434</v>
      </c>
      <c r="H376" s="288" t="s">
        <v>208</v>
      </c>
      <c r="I376" s="2" t="s">
        <v>1031</v>
      </c>
    </row>
    <row r="377" spans="1:9">
      <c r="A377" s="2" t="s">
        <v>1150</v>
      </c>
      <c r="B377" s="288" t="s">
        <v>1847</v>
      </c>
      <c r="C377" s="288" t="s">
        <v>206</v>
      </c>
      <c r="D377" s="288" t="s">
        <v>1151</v>
      </c>
      <c r="E377" s="288" t="s">
        <v>602</v>
      </c>
      <c r="F377" s="288" t="s">
        <v>521</v>
      </c>
      <c r="G377" s="288" t="s">
        <v>434</v>
      </c>
      <c r="H377" s="288" t="s">
        <v>208</v>
      </c>
      <c r="I377" s="2" t="s">
        <v>1031</v>
      </c>
    </row>
    <row r="378" spans="1:9">
      <c r="A378" s="2" t="s">
        <v>1147</v>
      </c>
      <c r="B378" s="288" t="s">
        <v>1847</v>
      </c>
      <c r="C378" s="288" t="s">
        <v>206</v>
      </c>
      <c r="D378" s="288" t="s">
        <v>59</v>
      </c>
      <c r="E378" s="288" t="s">
        <v>1093</v>
      </c>
      <c r="F378" s="288" t="s">
        <v>1034</v>
      </c>
      <c r="G378" s="288" t="s">
        <v>434</v>
      </c>
      <c r="H378" s="288" t="s">
        <v>208</v>
      </c>
      <c r="I378" s="2" t="s">
        <v>1031</v>
      </c>
    </row>
    <row r="379" spans="1:9">
      <c r="A379" s="2" t="s">
        <v>1148</v>
      </c>
      <c r="B379" s="288" t="s">
        <v>1847</v>
      </c>
      <c r="C379" s="288" t="s">
        <v>206</v>
      </c>
      <c r="D379" s="288" t="s">
        <v>1149</v>
      </c>
      <c r="E379" s="288" t="s">
        <v>132</v>
      </c>
      <c r="F379" s="288" t="s">
        <v>602</v>
      </c>
      <c r="G379" s="288" t="s">
        <v>434</v>
      </c>
      <c r="H379" s="288" t="s">
        <v>208</v>
      </c>
      <c r="I379" s="2" t="s">
        <v>1031</v>
      </c>
    </row>
    <row r="380" spans="1:9">
      <c r="A380" s="2" t="s">
        <v>1143</v>
      </c>
      <c r="B380" s="288" t="s">
        <v>1847</v>
      </c>
      <c r="C380" s="288" t="s">
        <v>206</v>
      </c>
      <c r="D380" s="288" t="s">
        <v>1144</v>
      </c>
      <c r="E380" s="288" t="s">
        <v>1145</v>
      </c>
      <c r="F380" s="288" t="s">
        <v>1146</v>
      </c>
      <c r="G380" s="288" t="s">
        <v>434</v>
      </c>
      <c r="H380" s="288" t="s">
        <v>208</v>
      </c>
      <c r="I380" s="2" t="s">
        <v>1031</v>
      </c>
    </row>
    <row r="381" spans="1:9">
      <c r="A381" s="2" t="s">
        <v>1139</v>
      </c>
      <c r="B381" s="288" t="s">
        <v>1847</v>
      </c>
      <c r="C381" s="288" t="s">
        <v>206</v>
      </c>
      <c r="D381" s="288" t="s">
        <v>1140</v>
      </c>
      <c r="E381" s="288" t="s">
        <v>1141</v>
      </c>
      <c r="F381" s="288" t="s">
        <v>1142</v>
      </c>
      <c r="G381" s="288" t="s">
        <v>434</v>
      </c>
      <c r="H381" s="288" t="s">
        <v>208</v>
      </c>
      <c r="I381" s="2" t="s">
        <v>1031</v>
      </c>
    </row>
    <row r="382" spans="1:9">
      <c r="A382" s="2" t="s">
        <v>1137</v>
      </c>
      <c r="B382" s="288" t="s">
        <v>1847</v>
      </c>
      <c r="C382" s="288" t="s">
        <v>206</v>
      </c>
      <c r="D382" s="288" t="s">
        <v>1138</v>
      </c>
      <c r="E382" s="288" t="s">
        <v>1054</v>
      </c>
      <c r="F382" s="288" t="s">
        <v>521</v>
      </c>
      <c r="G382" s="288" t="s">
        <v>434</v>
      </c>
      <c r="H382" s="288" t="s">
        <v>208</v>
      </c>
      <c r="I382" s="2" t="s">
        <v>1031</v>
      </c>
    </row>
    <row r="383" spans="1:9">
      <c r="A383" s="2" t="s">
        <v>1135</v>
      </c>
      <c r="B383" s="288" t="s">
        <v>1847</v>
      </c>
      <c r="C383" s="288" t="s">
        <v>206</v>
      </c>
      <c r="D383" s="288" t="s">
        <v>1136</v>
      </c>
      <c r="E383" s="288" t="s">
        <v>365</v>
      </c>
      <c r="F383" s="288" t="s">
        <v>602</v>
      </c>
      <c r="G383" s="288" t="s">
        <v>434</v>
      </c>
      <c r="H383" s="288" t="s">
        <v>208</v>
      </c>
      <c r="I383" s="2" t="s">
        <v>1031</v>
      </c>
    </row>
    <row r="384" spans="1:9">
      <c r="A384" s="2" t="s">
        <v>1133</v>
      </c>
      <c r="B384" s="288" t="s">
        <v>1847</v>
      </c>
      <c r="C384" s="288" t="s">
        <v>206</v>
      </c>
      <c r="D384" s="288" t="s">
        <v>1134</v>
      </c>
      <c r="E384" s="288" t="s">
        <v>365</v>
      </c>
      <c r="F384" s="288" t="s">
        <v>602</v>
      </c>
      <c r="G384" s="288" t="s">
        <v>434</v>
      </c>
      <c r="H384" s="288" t="s">
        <v>208</v>
      </c>
      <c r="I384" s="2" t="s">
        <v>1031</v>
      </c>
    </row>
    <row r="385" spans="1:9">
      <c r="A385" s="2" t="s">
        <v>1131</v>
      </c>
      <c r="B385" s="288" t="s">
        <v>1847</v>
      </c>
      <c r="C385" s="288" t="s">
        <v>206</v>
      </c>
      <c r="D385" s="288" t="s">
        <v>1132</v>
      </c>
      <c r="E385" s="288" t="s">
        <v>1054</v>
      </c>
      <c r="F385" s="288" t="s">
        <v>521</v>
      </c>
      <c r="G385" s="288" t="s">
        <v>434</v>
      </c>
      <c r="H385" s="288" t="s">
        <v>208</v>
      </c>
      <c r="I385" s="2" t="s">
        <v>1031</v>
      </c>
    </row>
    <row r="386" spans="1:9">
      <c r="A386" s="2" t="s">
        <v>1129</v>
      </c>
      <c r="B386" s="288" t="s">
        <v>1847</v>
      </c>
      <c r="C386" s="288" t="s">
        <v>206</v>
      </c>
      <c r="D386" s="288" t="s">
        <v>1130</v>
      </c>
      <c r="E386" s="288" t="s">
        <v>1054</v>
      </c>
      <c r="F386" s="288" t="s">
        <v>521</v>
      </c>
      <c r="G386" s="288" t="s">
        <v>434</v>
      </c>
      <c r="H386" s="288" t="s">
        <v>208</v>
      </c>
      <c r="I386" s="2" t="s">
        <v>1031</v>
      </c>
    </row>
    <row r="387" spans="1:9">
      <c r="A387" s="2" t="s">
        <v>1125</v>
      </c>
      <c r="B387" s="288" t="s">
        <v>1847</v>
      </c>
      <c r="C387" s="288" t="s">
        <v>206</v>
      </c>
      <c r="D387" s="288" t="s">
        <v>1126</v>
      </c>
      <c r="E387" s="288" t="s">
        <v>1127</v>
      </c>
      <c r="F387" s="288" t="s">
        <v>1128</v>
      </c>
      <c r="G387" s="288" t="s">
        <v>434</v>
      </c>
      <c r="H387" s="288" t="s">
        <v>208</v>
      </c>
      <c r="I387" s="2" t="s">
        <v>1031</v>
      </c>
    </row>
    <row r="388" spans="1:9">
      <c r="A388" s="2" t="s">
        <v>1123</v>
      </c>
      <c r="B388" s="288" t="s">
        <v>1847</v>
      </c>
      <c r="C388" s="288" t="s">
        <v>206</v>
      </c>
      <c r="D388" s="288" t="s">
        <v>59</v>
      </c>
      <c r="E388" s="288" t="s">
        <v>1124</v>
      </c>
      <c r="F388" s="288" t="s">
        <v>554</v>
      </c>
      <c r="G388" s="288" t="s">
        <v>434</v>
      </c>
      <c r="H388" s="288" t="s">
        <v>208</v>
      </c>
      <c r="I388" s="2" t="s">
        <v>1031</v>
      </c>
    </row>
    <row r="389" spans="1:9">
      <c r="A389" s="2" t="s">
        <v>1120</v>
      </c>
      <c r="B389" s="288" t="s">
        <v>1847</v>
      </c>
      <c r="C389" s="288" t="s">
        <v>206</v>
      </c>
      <c r="D389" s="288" t="s">
        <v>1121</v>
      </c>
      <c r="E389" s="288" t="s">
        <v>1122</v>
      </c>
      <c r="F389" s="288" t="s">
        <v>619</v>
      </c>
      <c r="G389" s="288" t="s">
        <v>434</v>
      </c>
      <c r="H389" s="288" t="s">
        <v>208</v>
      </c>
      <c r="I389" s="2" t="s">
        <v>1031</v>
      </c>
    </row>
    <row r="390" spans="1:9">
      <c r="A390" s="2" t="s">
        <v>1116</v>
      </c>
      <c r="B390" s="288" t="s">
        <v>1847</v>
      </c>
      <c r="C390" s="288" t="s">
        <v>206</v>
      </c>
      <c r="D390" s="288" t="s">
        <v>1117</v>
      </c>
      <c r="E390" s="288" t="s">
        <v>1118</v>
      </c>
      <c r="F390" s="288" t="s">
        <v>1119</v>
      </c>
      <c r="G390" s="288" t="s">
        <v>434</v>
      </c>
      <c r="H390" s="288" t="s">
        <v>208</v>
      </c>
      <c r="I390" s="2" t="s">
        <v>1031</v>
      </c>
    </row>
    <row r="391" spans="1:9">
      <c r="A391" s="2" t="s">
        <v>1114</v>
      </c>
      <c r="B391" s="288" t="s">
        <v>1847</v>
      </c>
      <c r="C391" s="288" t="s">
        <v>206</v>
      </c>
      <c r="D391" s="288" t="s">
        <v>1115</v>
      </c>
      <c r="E391" s="288" t="s">
        <v>63</v>
      </c>
      <c r="F391" s="288" t="s">
        <v>650</v>
      </c>
      <c r="G391" s="288" t="s">
        <v>434</v>
      </c>
      <c r="H391" s="288" t="s">
        <v>208</v>
      </c>
      <c r="I391" s="2" t="s">
        <v>1031</v>
      </c>
    </row>
    <row r="392" spans="1:9">
      <c r="A392" s="2" t="s">
        <v>1112</v>
      </c>
      <c r="B392" s="288" t="s">
        <v>1847</v>
      </c>
      <c r="C392" s="288" t="s">
        <v>206</v>
      </c>
      <c r="D392" s="288" t="s">
        <v>1113</v>
      </c>
      <c r="E392" s="288" t="s">
        <v>712</v>
      </c>
      <c r="F392" s="288" t="s">
        <v>713</v>
      </c>
      <c r="G392" s="288" t="s">
        <v>434</v>
      </c>
      <c r="H392" s="288" t="s">
        <v>208</v>
      </c>
      <c r="I392" s="2" t="s">
        <v>1031</v>
      </c>
    </row>
    <row r="393" spans="1:9">
      <c r="A393" s="2" t="s">
        <v>1110</v>
      </c>
      <c r="B393" s="288" t="s">
        <v>1847</v>
      </c>
      <c r="C393" s="288" t="s">
        <v>206</v>
      </c>
      <c r="D393" s="288" t="s">
        <v>1111</v>
      </c>
      <c r="E393" s="288" t="s">
        <v>1054</v>
      </c>
      <c r="F393" s="288" t="s">
        <v>521</v>
      </c>
      <c r="G393" s="288" t="s">
        <v>434</v>
      </c>
      <c r="H393" s="288" t="s">
        <v>208</v>
      </c>
      <c r="I393" s="2" t="s">
        <v>1031</v>
      </c>
    </row>
    <row r="394" spans="1:9">
      <c r="A394" s="2" t="s">
        <v>1107</v>
      </c>
      <c r="B394" s="288" t="s">
        <v>1847</v>
      </c>
      <c r="C394" s="288" t="s">
        <v>206</v>
      </c>
      <c r="D394" s="288" t="s">
        <v>1108</v>
      </c>
      <c r="E394" s="288" t="s">
        <v>437</v>
      </c>
      <c r="F394" s="288" t="s">
        <v>1109</v>
      </c>
      <c r="G394" s="288" t="s">
        <v>434</v>
      </c>
      <c r="H394" s="288" t="s">
        <v>208</v>
      </c>
      <c r="I394" s="2" t="s">
        <v>1031</v>
      </c>
    </row>
    <row r="395" spans="1:9">
      <c r="A395" s="2" t="s">
        <v>1104</v>
      </c>
      <c r="B395" s="288" t="s">
        <v>1847</v>
      </c>
      <c r="C395" s="288" t="s">
        <v>206</v>
      </c>
      <c r="D395" s="288" t="s">
        <v>1105</v>
      </c>
      <c r="E395" s="288" t="s">
        <v>1106</v>
      </c>
      <c r="F395" s="288" t="s">
        <v>579</v>
      </c>
      <c r="G395" s="288" t="s">
        <v>434</v>
      </c>
      <c r="H395" s="288" t="s">
        <v>208</v>
      </c>
      <c r="I395" s="2" t="s">
        <v>1031</v>
      </c>
    </row>
    <row r="396" spans="1:9">
      <c r="A396" s="2" t="s">
        <v>1102</v>
      </c>
      <c r="B396" s="288" t="s">
        <v>1847</v>
      </c>
      <c r="C396" s="288" t="s">
        <v>206</v>
      </c>
      <c r="D396" s="288" t="s">
        <v>1103</v>
      </c>
      <c r="E396" s="288" t="s">
        <v>63</v>
      </c>
      <c r="F396" s="288" t="s">
        <v>602</v>
      </c>
      <c r="G396" s="288" t="s">
        <v>434</v>
      </c>
      <c r="H396" s="288" t="s">
        <v>208</v>
      </c>
      <c r="I396" s="2" t="s">
        <v>1031</v>
      </c>
    </row>
    <row r="397" spans="1:9">
      <c r="A397" s="2" t="s">
        <v>1098</v>
      </c>
      <c r="B397" s="288" t="s">
        <v>1847</v>
      </c>
      <c r="C397" s="288" t="s">
        <v>206</v>
      </c>
      <c r="D397" s="288" t="s">
        <v>1099</v>
      </c>
      <c r="E397" s="288" t="s">
        <v>1100</v>
      </c>
      <c r="F397" s="288" t="s">
        <v>1101</v>
      </c>
      <c r="G397" s="288" t="s">
        <v>434</v>
      </c>
      <c r="H397" s="288" t="s">
        <v>208</v>
      </c>
      <c r="I397" s="2" t="s">
        <v>1031</v>
      </c>
    </row>
    <row r="398" spans="1:9">
      <c r="A398" s="2" t="s">
        <v>937</v>
      </c>
      <c r="B398" s="288" t="s">
        <v>1847</v>
      </c>
      <c r="C398" s="288" t="s">
        <v>206</v>
      </c>
      <c r="D398" s="288" t="s">
        <v>938</v>
      </c>
      <c r="E398" s="288" t="s">
        <v>602</v>
      </c>
      <c r="F398" s="288" t="s">
        <v>593</v>
      </c>
      <c r="G398" s="288" t="s">
        <v>434</v>
      </c>
      <c r="H398" s="288" t="s">
        <v>208</v>
      </c>
      <c r="I398" s="2" t="s">
        <v>1031</v>
      </c>
    </row>
    <row r="399" spans="1:9">
      <c r="A399" s="2" t="s">
        <v>1094</v>
      </c>
      <c r="B399" s="288" t="s">
        <v>1847</v>
      </c>
      <c r="C399" s="288" t="s">
        <v>206</v>
      </c>
      <c r="D399" s="288" t="s">
        <v>1095</v>
      </c>
      <c r="E399" s="288" t="s">
        <v>1096</v>
      </c>
      <c r="F399" s="288" t="s">
        <v>1097</v>
      </c>
      <c r="G399" s="288" t="s">
        <v>434</v>
      </c>
      <c r="H399" s="288" t="s">
        <v>208</v>
      </c>
      <c r="I399" s="2" t="s">
        <v>1031</v>
      </c>
    </row>
    <row r="400" spans="1:9">
      <c r="A400" s="2" t="s">
        <v>1091</v>
      </c>
      <c r="B400" s="288" t="s">
        <v>1847</v>
      </c>
      <c r="C400" s="288" t="s">
        <v>206</v>
      </c>
      <c r="D400" s="288" t="s">
        <v>1092</v>
      </c>
      <c r="E400" s="288" t="s">
        <v>1093</v>
      </c>
      <c r="F400" s="288" t="s">
        <v>653</v>
      </c>
      <c r="G400" s="288" t="s">
        <v>434</v>
      </c>
      <c r="H400" s="288" t="s">
        <v>208</v>
      </c>
      <c r="I400" s="2" t="s">
        <v>1031</v>
      </c>
    </row>
    <row r="401" spans="1:9">
      <c r="A401" s="2" t="s">
        <v>1088</v>
      </c>
      <c r="B401" s="288" t="s">
        <v>1847</v>
      </c>
      <c r="C401" s="288" t="s">
        <v>206</v>
      </c>
      <c r="D401" s="288" t="s">
        <v>1089</v>
      </c>
      <c r="E401" s="288" t="s">
        <v>1090</v>
      </c>
      <c r="F401" s="288" t="s">
        <v>561</v>
      </c>
      <c r="G401" s="288" t="s">
        <v>434</v>
      </c>
      <c r="H401" s="288" t="s">
        <v>208</v>
      </c>
      <c r="I401" s="2" t="s">
        <v>1031</v>
      </c>
    </row>
    <row r="402" spans="1:9">
      <c r="A402" s="2" t="s">
        <v>1086</v>
      </c>
      <c r="B402" s="288" t="s">
        <v>1847</v>
      </c>
      <c r="C402" s="288" t="s">
        <v>206</v>
      </c>
      <c r="D402" s="288" t="s">
        <v>1087</v>
      </c>
      <c r="E402" s="288" t="s">
        <v>1067</v>
      </c>
      <c r="F402" s="288" t="s">
        <v>813</v>
      </c>
      <c r="G402" s="288" t="s">
        <v>434</v>
      </c>
      <c r="H402" s="288" t="s">
        <v>208</v>
      </c>
      <c r="I402" s="2" t="s">
        <v>1031</v>
      </c>
    </row>
    <row r="403" spans="1:9">
      <c r="A403" s="2" t="s">
        <v>1084</v>
      </c>
      <c r="B403" s="288" t="s">
        <v>1847</v>
      </c>
      <c r="C403" s="288" t="s">
        <v>206</v>
      </c>
      <c r="D403" s="288" t="s">
        <v>1085</v>
      </c>
      <c r="E403" s="288" t="s">
        <v>532</v>
      </c>
      <c r="F403" s="288" t="s">
        <v>699</v>
      </c>
      <c r="G403" s="288" t="s">
        <v>434</v>
      </c>
      <c r="H403" s="288" t="s">
        <v>208</v>
      </c>
      <c r="I403" s="2" t="s">
        <v>1031</v>
      </c>
    </row>
    <row r="404" spans="1:9">
      <c r="A404" s="2" t="s">
        <v>1083</v>
      </c>
      <c r="B404" s="288" t="s">
        <v>1847</v>
      </c>
      <c r="C404" s="288" t="s">
        <v>206</v>
      </c>
      <c r="D404" s="288" t="s">
        <v>59</v>
      </c>
      <c r="E404" s="288" t="s">
        <v>572</v>
      </c>
      <c r="F404" s="288" t="s">
        <v>709</v>
      </c>
      <c r="G404" s="288" t="s">
        <v>434</v>
      </c>
      <c r="H404" s="288" t="s">
        <v>208</v>
      </c>
      <c r="I404" s="2" t="s">
        <v>1031</v>
      </c>
    </row>
    <row r="405" spans="1:9">
      <c r="A405" s="2" t="s">
        <v>1081</v>
      </c>
      <c r="B405" s="288" t="s">
        <v>1847</v>
      </c>
      <c r="C405" s="288" t="s">
        <v>206</v>
      </c>
      <c r="D405" s="288" t="s">
        <v>1082</v>
      </c>
      <c r="E405" s="288" t="s">
        <v>554</v>
      </c>
      <c r="F405" s="288" t="s">
        <v>521</v>
      </c>
      <c r="G405" s="288" t="s">
        <v>434</v>
      </c>
      <c r="H405" s="288" t="s">
        <v>208</v>
      </c>
      <c r="I405" s="2" t="s">
        <v>1031</v>
      </c>
    </row>
    <row r="406" spans="1:9">
      <c r="A406" s="2" t="s">
        <v>1079</v>
      </c>
      <c r="B406" s="288" t="s">
        <v>1847</v>
      </c>
      <c r="C406" s="288" t="s">
        <v>206</v>
      </c>
      <c r="D406" s="288" t="s">
        <v>1080</v>
      </c>
      <c r="E406" s="288" t="s">
        <v>533</v>
      </c>
      <c r="F406" s="288" t="s">
        <v>602</v>
      </c>
      <c r="G406" s="288" t="s">
        <v>434</v>
      </c>
      <c r="H406" s="288" t="s">
        <v>208</v>
      </c>
      <c r="I406" s="2" t="s">
        <v>1031</v>
      </c>
    </row>
    <row r="407" spans="1:9">
      <c r="A407" s="2" t="s">
        <v>1077</v>
      </c>
      <c r="B407" s="288" t="s">
        <v>1847</v>
      </c>
      <c r="C407" s="288" t="s">
        <v>206</v>
      </c>
      <c r="D407" s="288" t="s">
        <v>1078</v>
      </c>
      <c r="E407" s="288" t="s">
        <v>1054</v>
      </c>
      <c r="F407" s="288" t="s">
        <v>521</v>
      </c>
      <c r="G407" s="288" t="s">
        <v>434</v>
      </c>
      <c r="H407" s="288" t="s">
        <v>208</v>
      </c>
      <c r="I407" s="2" t="s">
        <v>1031</v>
      </c>
    </row>
    <row r="408" spans="1:9">
      <c r="A408" s="2" t="s">
        <v>1073</v>
      </c>
      <c r="B408" s="288" t="s">
        <v>1847</v>
      </c>
      <c r="C408" s="288" t="s">
        <v>206</v>
      </c>
      <c r="D408" s="288" t="s">
        <v>1074</v>
      </c>
      <c r="E408" s="288" t="s">
        <v>1075</v>
      </c>
      <c r="F408" s="288" t="s">
        <v>1076</v>
      </c>
      <c r="G408" s="288" t="s">
        <v>434</v>
      </c>
      <c r="H408" s="288" t="s">
        <v>208</v>
      </c>
      <c r="I408" s="2" t="s">
        <v>1031</v>
      </c>
    </row>
    <row r="409" spans="1:9">
      <c r="A409" s="2" t="s">
        <v>1071</v>
      </c>
      <c r="B409" s="288" t="s">
        <v>1847</v>
      </c>
      <c r="C409" s="288" t="s">
        <v>206</v>
      </c>
      <c r="D409" s="288" t="s">
        <v>1072</v>
      </c>
      <c r="E409" s="288" t="s">
        <v>565</v>
      </c>
      <c r="F409" s="288" t="s">
        <v>554</v>
      </c>
      <c r="G409" s="288" t="s">
        <v>434</v>
      </c>
      <c r="H409" s="288" t="s">
        <v>208</v>
      </c>
      <c r="I409" s="2" t="s">
        <v>1031</v>
      </c>
    </row>
    <row r="410" spans="1:9">
      <c r="A410" s="2" t="s">
        <v>1068</v>
      </c>
      <c r="B410" s="288" t="s">
        <v>1847</v>
      </c>
      <c r="C410" s="288" t="s">
        <v>206</v>
      </c>
      <c r="D410" s="288" t="s">
        <v>1069</v>
      </c>
      <c r="E410" s="288" t="s">
        <v>626</v>
      </c>
      <c r="F410" s="288" t="s">
        <v>1070</v>
      </c>
      <c r="G410" s="288" t="s">
        <v>434</v>
      </c>
      <c r="H410" s="288" t="s">
        <v>208</v>
      </c>
      <c r="I410" s="2" t="s">
        <v>1031</v>
      </c>
    </row>
    <row r="411" spans="1:9">
      <c r="A411" s="2" t="s">
        <v>1065</v>
      </c>
      <c r="B411" s="288" t="s">
        <v>1847</v>
      </c>
      <c r="C411" s="288" t="s">
        <v>206</v>
      </c>
      <c r="D411" s="288" t="s">
        <v>1066</v>
      </c>
      <c r="E411" s="288" t="s">
        <v>812</v>
      </c>
      <c r="F411" s="288" t="s">
        <v>1067</v>
      </c>
      <c r="G411" s="288" t="s">
        <v>434</v>
      </c>
      <c r="H411" s="288" t="s">
        <v>208</v>
      </c>
      <c r="I411" s="2" t="s">
        <v>1031</v>
      </c>
    </row>
    <row r="412" spans="1:9">
      <c r="A412" s="2" t="s">
        <v>1062</v>
      </c>
      <c r="B412" s="288" t="s">
        <v>1847</v>
      </c>
      <c r="C412" s="288" t="s">
        <v>206</v>
      </c>
      <c r="D412" s="288" t="s">
        <v>1063</v>
      </c>
      <c r="E412" s="288" t="s">
        <v>568</v>
      </c>
      <c r="F412" s="288" t="s">
        <v>1064</v>
      </c>
      <c r="G412" s="288" t="s">
        <v>434</v>
      </c>
      <c r="H412" s="288" t="s">
        <v>208</v>
      </c>
      <c r="I412" s="2" t="s">
        <v>1031</v>
      </c>
    </row>
    <row r="413" spans="1:9">
      <c r="A413" s="2" t="s">
        <v>1060</v>
      </c>
      <c r="B413" s="288" t="s">
        <v>1847</v>
      </c>
      <c r="C413" s="288" t="s">
        <v>206</v>
      </c>
      <c r="D413" s="288" t="s">
        <v>1061</v>
      </c>
      <c r="E413" s="288" t="s">
        <v>63</v>
      </c>
      <c r="F413" s="288" t="s">
        <v>602</v>
      </c>
      <c r="G413" s="288" t="s">
        <v>434</v>
      </c>
      <c r="H413" s="288" t="s">
        <v>208</v>
      </c>
      <c r="I413" s="2" t="s">
        <v>1031</v>
      </c>
    </row>
    <row r="414" spans="1:9">
      <c r="A414" s="2" t="s">
        <v>1057</v>
      </c>
      <c r="B414" s="288" t="s">
        <v>1847</v>
      </c>
      <c r="C414" s="288" t="s">
        <v>206</v>
      </c>
      <c r="D414" s="288" t="s">
        <v>1058</v>
      </c>
      <c r="E414" s="288" t="s">
        <v>59</v>
      </c>
      <c r="F414" s="288" t="s">
        <v>1059</v>
      </c>
      <c r="G414" s="288" t="s">
        <v>434</v>
      </c>
      <c r="H414" s="288" t="s">
        <v>278</v>
      </c>
      <c r="I414" s="2" t="s">
        <v>1031</v>
      </c>
    </row>
    <row r="415" spans="1:9">
      <c r="A415" s="2" t="s">
        <v>1055</v>
      </c>
      <c r="B415" s="288" t="s">
        <v>1847</v>
      </c>
      <c r="C415" s="288" t="s">
        <v>206</v>
      </c>
      <c r="D415" s="288" t="s">
        <v>1056</v>
      </c>
      <c r="E415" s="288" t="s">
        <v>769</v>
      </c>
      <c r="F415" s="288" t="s">
        <v>831</v>
      </c>
      <c r="G415" s="288" t="s">
        <v>434</v>
      </c>
      <c r="H415" s="288" t="s">
        <v>208</v>
      </c>
      <c r="I415" s="2" t="s">
        <v>1031</v>
      </c>
    </row>
    <row r="416" spans="1:9">
      <c r="A416" s="2" t="s">
        <v>1052</v>
      </c>
      <c r="B416" s="288" t="s">
        <v>1847</v>
      </c>
      <c r="C416" s="288" t="s">
        <v>206</v>
      </c>
      <c r="D416" s="288" t="s">
        <v>1053</v>
      </c>
      <c r="E416" s="288" t="s">
        <v>1054</v>
      </c>
      <c r="F416" s="288" t="s">
        <v>521</v>
      </c>
      <c r="G416" s="288" t="s">
        <v>434</v>
      </c>
      <c r="H416" s="288" t="s">
        <v>208</v>
      </c>
      <c r="I416" s="2" t="s">
        <v>1031</v>
      </c>
    </row>
    <row r="417" spans="1:9">
      <c r="A417" s="2" t="s">
        <v>1050</v>
      </c>
      <c r="B417" s="288" t="s">
        <v>1847</v>
      </c>
      <c r="C417" s="288" t="s">
        <v>206</v>
      </c>
      <c r="D417" s="288" t="s">
        <v>1051</v>
      </c>
      <c r="E417" s="288" t="s">
        <v>72</v>
      </c>
      <c r="F417" s="288" t="s">
        <v>132</v>
      </c>
      <c r="G417" s="288" t="s">
        <v>434</v>
      </c>
      <c r="H417" s="288" t="s">
        <v>208</v>
      </c>
      <c r="I417" s="2" t="s">
        <v>1031</v>
      </c>
    </row>
    <row r="418" spans="1:9">
      <c r="A418" s="2" t="s">
        <v>1048</v>
      </c>
      <c r="B418" s="288" t="s">
        <v>1847</v>
      </c>
      <c r="C418" s="288" t="s">
        <v>206</v>
      </c>
      <c r="D418" s="288" t="s">
        <v>1049</v>
      </c>
      <c r="E418" s="288" t="s">
        <v>650</v>
      </c>
      <c r="F418" s="288" t="s">
        <v>138</v>
      </c>
      <c r="G418" s="288" t="s">
        <v>434</v>
      </c>
      <c r="H418" s="288" t="s">
        <v>208</v>
      </c>
      <c r="I418" s="2" t="s">
        <v>1031</v>
      </c>
    </row>
    <row r="419" spans="1:9">
      <c r="A419" s="2" t="s">
        <v>1046</v>
      </c>
      <c r="B419" s="288" t="s">
        <v>1847</v>
      </c>
      <c r="C419" s="288" t="s">
        <v>206</v>
      </c>
      <c r="D419" s="288" t="s">
        <v>1047</v>
      </c>
      <c r="E419" s="288" t="s">
        <v>474</v>
      </c>
      <c r="F419" s="288" t="s">
        <v>513</v>
      </c>
      <c r="G419" s="288" t="s">
        <v>434</v>
      </c>
      <c r="H419" s="288" t="s">
        <v>208</v>
      </c>
      <c r="I419" s="2" t="s">
        <v>1031</v>
      </c>
    </row>
    <row r="420" spans="1:9">
      <c r="A420" s="2" t="s">
        <v>1044</v>
      </c>
      <c r="B420" s="288" t="s">
        <v>1847</v>
      </c>
      <c r="C420" s="288" t="s">
        <v>206</v>
      </c>
      <c r="D420" s="288" t="s">
        <v>1045</v>
      </c>
      <c r="E420" s="288" t="s">
        <v>345</v>
      </c>
      <c r="F420" s="288" t="s">
        <v>390</v>
      </c>
      <c r="G420" s="288" t="s">
        <v>434</v>
      </c>
      <c r="H420" s="288" t="s">
        <v>208</v>
      </c>
      <c r="I420" s="2" t="s">
        <v>1031</v>
      </c>
    </row>
    <row r="421" spans="1:9">
      <c r="A421" s="2" t="s">
        <v>1042</v>
      </c>
      <c r="B421" s="288" t="s">
        <v>1847</v>
      </c>
      <c r="C421" s="288" t="s">
        <v>206</v>
      </c>
      <c r="D421" s="288" t="s">
        <v>1043</v>
      </c>
      <c r="E421" s="288" t="s">
        <v>564</v>
      </c>
      <c r="F421" s="288" t="s">
        <v>602</v>
      </c>
      <c r="G421" s="288" t="s">
        <v>434</v>
      </c>
      <c r="H421" s="288" t="s">
        <v>208</v>
      </c>
      <c r="I421" s="2" t="s">
        <v>1031</v>
      </c>
    </row>
    <row r="422" spans="1:9">
      <c r="A422" s="2" t="s">
        <v>1038</v>
      </c>
      <c r="B422" s="288" t="s">
        <v>1847</v>
      </c>
      <c r="C422" s="288" t="s">
        <v>206</v>
      </c>
      <c r="D422" s="288" t="s">
        <v>1039</v>
      </c>
      <c r="E422" s="288" t="s">
        <v>1040</v>
      </c>
      <c r="F422" s="288" t="s">
        <v>1041</v>
      </c>
      <c r="G422" s="288" t="s">
        <v>434</v>
      </c>
      <c r="H422" s="288" t="s">
        <v>208</v>
      </c>
      <c r="I422" s="2" t="s">
        <v>1031</v>
      </c>
    </row>
    <row r="423" spans="1:9">
      <c r="A423" s="2" t="s">
        <v>1036</v>
      </c>
      <c r="B423" s="288" t="s">
        <v>1847</v>
      </c>
      <c r="C423" s="288" t="s">
        <v>206</v>
      </c>
      <c r="D423" s="288" t="s">
        <v>1037</v>
      </c>
      <c r="E423" s="288" t="s">
        <v>345</v>
      </c>
      <c r="F423" s="288" t="s">
        <v>390</v>
      </c>
      <c r="G423" s="288" t="s">
        <v>434</v>
      </c>
      <c r="H423" s="288" t="s">
        <v>208</v>
      </c>
      <c r="I423" s="2" t="s">
        <v>1031</v>
      </c>
    </row>
    <row r="424" spans="1:9">
      <c r="A424" s="2" t="s">
        <v>1032</v>
      </c>
      <c r="B424" s="288" t="s">
        <v>1847</v>
      </c>
      <c r="C424" s="288" t="s">
        <v>206</v>
      </c>
      <c r="D424" s="288" t="s">
        <v>1033</v>
      </c>
      <c r="E424" s="288" t="s">
        <v>1034</v>
      </c>
      <c r="F424" s="288" t="s">
        <v>1035</v>
      </c>
      <c r="G424" s="288" t="s">
        <v>434</v>
      </c>
      <c r="H424" s="288" t="s">
        <v>208</v>
      </c>
      <c r="I424" s="2" t="s">
        <v>1031</v>
      </c>
    </row>
    <row r="425" spans="1:9">
      <c r="A425" s="2" t="s">
        <v>1029</v>
      </c>
      <c r="B425" s="288" t="s">
        <v>1847</v>
      </c>
      <c r="C425" s="288" t="s">
        <v>206</v>
      </c>
      <c r="D425" s="288" t="s">
        <v>1030</v>
      </c>
      <c r="E425" s="288" t="s">
        <v>97</v>
      </c>
      <c r="F425" s="288" t="s">
        <v>709</v>
      </c>
      <c r="G425" s="288" t="s">
        <v>434</v>
      </c>
      <c r="H425" s="288" t="s">
        <v>208</v>
      </c>
      <c r="I425" t="s">
        <v>1031</v>
      </c>
    </row>
    <row r="426" spans="1:9">
      <c r="A426" s="2" t="s">
        <v>250</v>
      </c>
      <c r="B426" s="288" t="s">
        <v>1848</v>
      </c>
      <c r="C426" s="288" t="s">
        <v>206</v>
      </c>
      <c r="D426" s="288" t="s">
        <v>251</v>
      </c>
      <c r="E426" s="288" t="s">
        <v>1302</v>
      </c>
      <c r="F426" s="288" t="s">
        <v>1303</v>
      </c>
      <c r="G426" s="288" t="s">
        <v>77</v>
      </c>
      <c r="H426" s="288" t="s">
        <v>208</v>
      </c>
      <c r="I426" s="291" t="s">
        <v>1299</v>
      </c>
    </row>
    <row r="427" spans="1:9">
      <c r="A427" s="2" t="s">
        <v>1337</v>
      </c>
      <c r="B427" s="288" t="s">
        <v>1848</v>
      </c>
      <c r="C427" s="288" t="s">
        <v>206</v>
      </c>
      <c r="D427" s="288" t="s">
        <v>1338</v>
      </c>
      <c r="E427" s="288" t="s">
        <v>1307</v>
      </c>
      <c r="F427" s="288" t="s">
        <v>1308</v>
      </c>
      <c r="G427" s="288" t="s">
        <v>77</v>
      </c>
      <c r="H427" s="288" t="s">
        <v>208</v>
      </c>
      <c r="I427" s="2" t="s">
        <v>1299</v>
      </c>
    </row>
    <row r="428" spans="1:9">
      <c r="A428" s="2" t="s">
        <v>238</v>
      </c>
      <c r="B428" s="288" t="s">
        <v>1848</v>
      </c>
      <c r="C428" s="288" t="s">
        <v>206</v>
      </c>
      <c r="D428" s="288" t="s">
        <v>239</v>
      </c>
      <c r="E428" s="288" t="s">
        <v>1302</v>
      </c>
      <c r="F428" s="288" t="s">
        <v>1303</v>
      </c>
      <c r="G428" s="288" t="s">
        <v>77</v>
      </c>
      <c r="H428" s="288" t="s">
        <v>208</v>
      </c>
      <c r="I428" s="2" t="s">
        <v>1299</v>
      </c>
    </row>
    <row r="429" spans="1:9">
      <c r="A429" s="2" t="s">
        <v>1366</v>
      </c>
      <c r="B429" s="288" t="s">
        <v>1848</v>
      </c>
      <c r="C429" s="288" t="s">
        <v>206</v>
      </c>
      <c r="D429" s="288" t="s">
        <v>1367</v>
      </c>
      <c r="E429" s="288" t="s">
        <v>1302</v>
      </c>
      <c r="F429" s="288" t="s">
        <v>1303</v>
      </c>
      <c r="G429" s="288" t="s">
        <v>77</v>
      </c>
      <c r="H429" s="288" t="s">
        <v>208</v>
      </c>
      <c r="I429" s="2" t="s">
        <v>1299</v>
      </c>
    </row>
    <row r="430" spans="1:9">
      <c r="A430" s="2" t="s">
        <v>266</v>
      </c>
      <c r="B430" s="288" t="s">
        <v>1848</v>
      </c>
      <c r="C430" s="288" t="s">
        <v>206</v>
      </c>
      <c r="D430" s="288" t="s">
        <v>267</v>
      </c>
      <c r="E430" s="288" t="s">
        <v>1307</v>
      </c>
      <c r="F430" s="288" t="s">
        <v>1308</v>
      </c>
      <c r="G430" s="288" t="s">
        <v>77</v>
      </c>
      <c r="H430" s="288" t="s">
        <v>208</v>
      </c>
      <c r="I430" s="2" t="s">
        <v>1299</v>
      </c>
    </row>
    <row r="431" spans="1:9">
      <c r="A431" s="2" t="s">
        <v>1415</v>
      </c>
      <c r="B431" s="288" t="s">
        <v>1848</v>
      </c>
      <c r="C431" s="288" t="s">
        <v>206</v>
      </c>
      <c r="D431" s="288" t="s">
        <v>1416</v>
      </c>
      <c r="E431" s="288" t="s">
        <v>1302</v>
      </c>
      <c r="F431" s="288" t="s">
        <v>1303</v>
      </c>
      <c r="G431" s="288" t="s">
        <v>77</v>
      </c>
      <c r="H431" s="288" t="s">
        <v>208</v>
      </c>
      <c r="I431" s="2" t="s">
        <v>1299</v>
      </c>
    </row>
    <row r="432" spans="1:9">
      <c r="A432" s="2" t="s">
        <v>1417</v>
      </c>
      <c r="B432" s="288" t="s">
        <v>1848</v>
      </c>
      <c r="C432" s="288" t="s">
        <v>206</v>
      </c>
      <c r="D432" s="288" t="s">
        <v>1418</v>
      </c>
      <c r="E432" s="288" t="s">
        <v>1302</v>
      </c>
      <c r="F432" s="288" t="s">
        <v>1303</v>
      </c>
      <c r="G432" s="288" t="s">
        <v>77</v>
      </c>
      <c r="H432" s="288" t="s">
        <v>208</v>
      </c>
      <c r="I432" s="2" t="s">
        <v>1299</v>
      </c>
    </row>
    <row r="433" spans="1:9">
      <c r="A433" s="2" t="s">
        <v>1413</v>
      </c>
      <c r="B433" s="288" t="s">
        <v>1848</v>
      </c>
      <c r="C433" s="288" t="s">
        <v>206</v>
      </c>
      <c r="D433" s="288" t="s">
        <v>1414</v>
      </c>
      <c r="E433" s="288" t="s">
        <v>1307</v>
      </c>
      <c r="F433" s="288" t="s">
        <v>1308</v>
      </c>
      <c r="G433" s="288" t="s">
        <v>77</v>
      </c>
      <c r="H433" s="288" t="s">
        <v>208</v>
      </c>
      <c r="I433" s="2" t="s">
        <v>1299</v>
      </c>
    </row>
    <row r="434" spans="1:9">
      <c r="A434" s="2" t="s">
        <v>1333</v>
      </c>
      <c r="B434" s="288" t="s">
        <v>1848</v>
      </c>
      <c r="C434" s="288" t="s">
        <v>206</v>
      </c>
      <c r="D434" s="288" t="s">
        <v>1334</v>
      </c>
      <c r="E434" s="288" t="s">
        <v>1306</v>
      </c>
      <c r="F434" s="288" t="s">
        <v>1307</v>
      </c>
      <c r="G434" s="288" t="s">
        <v>77</v>
      </c>
      <c r="H434" s="288" t="s">
        <v>208</v>
      </c>
      <c r="I434" s="2" t="s">
        <v>1299</v>
      </c>
    </row>
    <row r="435" spans="1:9">
      <c r="A435" s="2" t="s">
        <v>1304</v>
      </c>
      <c r="B435" s="288" t="s">
        <v>1848</v>
      </c>
      <c r="C435" s="288" t="s">
        <v>206</v>
      </c>
      <c r="D435" s="288" t="s">
        <v>1305</v>
      </c>
      <c r="E435" s="288" t="s">
        <v>1306</v>
      </c>
      <c r="F435" s="288" t="s">
        <v>1307</v>
      </c>
      <c r="G435" s="288" t="s">
        <v>77</v>
      </c>
      <c r="H435" s="288" t="s">
        <v>208</v>
      </c>
      <c r="I435" s="2" t="s">
        <v>1299</v>
      </c>
    </row>
    <row r="436" spans="1:9">
      <c r="A436" s="2" t="s">
        <v>1359</v>
      </c>
      <c r="B436" s="288" t="s">
        <v>1848</v>
      </c>
      <c r="C436" s="288" t="s">
        <v>206</v>
      </c>
      <c r="D436" s="288" t="s">
        <v>1360</v>
      </c>
      <c r="E436" s="288" t="s">
        <v>1328</v>
      </c>
      <c r="F436" s="288" t="s">
        <v>1361</v>
      </c>
      <c r="G436" s="288" t="s">
        <v>77</v>
      </c>
      <c r="H436" s="288" t="s">
        <v>208</v>
      </c>
      <c r="I436" s="2" t="s">
        <v>1299</v>
      </c>
    </row>
    <row r="437" spans="1:9">
      <c r="A437" s="2" t="s">
        <v>1335</v>
      </c>
      <c r="B437" s="288" t="s">
        <v>1848</v>
      </c>
      <c r="C437" s="288" t="s">
        <v>206</v>
      </c>
      <c r="D437" s="288" t="s">
        <v>1336</v>
      </c>
      <c r="E437" s="288" t="s">
        <v>1307</v>
      </c>
      <c r="F437" s="288" t="s">
        <v>1308</v>
      </c>
      <c r="G437" s="288" t="s">
        <v>77</v>
      </c>
      <c r="H437" s="288" t="s">
        <v>208</v>
      </c>
      <c r="I437" s="2" t="s">
        <v>1299</v>
      </c>
    </row>
    <row r="438" spans="1:9">
      <c r="A438" s="2" t="s">
        <v>1411</v>
      </c>
      <c r="B438" s="288" t="s">
        <v>1848</v>
      </c>
      <c r="C438" s="288" t="s">
        <v>206</v>
      </c>
      <c r="D438" s="288" t="s">
        <v>1412</v>
      </c>
      <c r="E438" s="288" t="s">
        <v>1306</v>
      </c>
      <c r="F438" s="288" t="s">
        <v>1307</v>
      </c>
      <c r="G438" s="288" t="s">
        <v>77</v>
      </c>
      <c r="H438" s="288" t="s">
        <v>208</v>
      </c>
      <c r="I438" s="2" t="s">
        <v>1299</v>
      </c>
    </row>
    <row r="439" spans="1:9">
      <c r="A439" s="2" t="s">
        <v>1373</v>
      </c>
      <c r="B439" s="288" t="s">
        <v>1848</v>
      </c>
      <c r="C439" s="288" t="s">
        <v>206</v>
      </c>
      <c r="D439" s="288" t="s">
        <v>1374</v>
      </c>
      <c r="E439" s="288" t="s">
        <v>1308</v>
      </c>
      <c r="F439" s="288" t="s">
        <v>1375</v>
      </c>
      <c r="G439" s="288" t="s">
        <v>77</v>
      </c>
      <c r="H439" s="288" t="s">
        <v>208</v>
      </c>
      <c r="I439" s="2" t="s">
        <v>1299</v>
      </c>
    </row>
    <row r="440" spans="1:9">
      <c r="A440" s="2" t="s">
        <v>1300</v>
      </c>
      <c r="B440" s="288" t="s">
        <v>1848</v>
      </c>
      <c r="C440" s="288" t="s">
        <v>206</v>
      </c>
      <c r="D440" s="288" t="s">
        <v>1301</v>
      </c>
      <c r="E440" s="288" t="s">
        <v>1302</v>
      </c>
      <c r="F440" s="288" t="s">
        <v>1303</v>
      </c>
      <c r="G440" s="288" t="s">
        <v>77</v>
      </c>
      <c r="H440" s="288" t="s">
        <v>208</v>
      </c>
      <c r="I440" s="2" t="s">
        <v>1299</v>
      </c>
    </row>
    <row r="441" spans="1:9">
      <c r="A441" s="2" t="s">
        <v>1371</v>
      </c>
      <c r="B441" s="288" t="s">
        <v>1848</v>
      </c>
      <c r="C441" s="288" t="s">
        <v>206</v>
      </c>
      <c r="D441" s="288" t="s">
        <v>1372</v>
      </c>
      <c r="E441" s="288" t="s">
        <v>1306</v>
      </c>
      <c r="F441" s="288" t="s">
        <v>1307</v>
      </c>
      <c r="G441" s="288" t="s">
        <v>77</v>
      </c>
      <c r="H441" s="288" t="s">
        <v>208</v>
      </c>
      <c r="I441" s="2" t="s">
        <v>1299</v>
      </c>
    </row>
    <row r="442" spans="1:9">
      <c r="A442" s="2" t="s">
        <v>1382</v>
      </c>
      <c r="B442" s="288" t="s">
        <v>1848</v>
      </c>
      <c r="C442" s="288" t="s">
        <v>206</v>
      </c>
      <c r="D442" s="288" t="s">
        <v>1383</v>
      </c>
      <c r="E442" s="288" t="s">
        <v>1302</v>
      </c>
      <c r="F442" s="288" t="s">
        <v>1303</v>
      </c>
      <c r="G442" s="288" t="s">
        <v>77</v>
      </c>
      <c r="H442" s="288" t="s">
        <v>208</v>
      </c>
      <c r="I442" s="2" t="s">
        <v>1299</v>
      </c>
    </row>
    <row r="443" spans="1:9">
      <c r="A443" s="2" t="s">
        <v>1295</v>
      </c>
      <c r="B443" s="288" t="s">
        <v>1848</v>
      </c>
      <c r="C443" s="288" t="s">
        <v>206</v>
      </c>
      <c r="D443" s="288" t="s">
        <v>1296</v>
      </c>
      <c r="E443" s="288" t="s">
        <v>1297</v>
      </c>
      <c r="F443" s="288" t="s">
        <v>1298</v>
      </c>
      <c r="G443" s="288" t="s">
        <v>77</v>
      </c>
      <c r="H443" s="288" t="s">
        <v>208</v>
      </c>
      <c r="I443" t="s">
        <v>1299</v>
      </c>
    </row>
    <row r="444" spans="1:9">
      <c r="A444" s="2" t="s">
        <v>1362</v>
      </c>
      <c r="B444" s="288" t="s">
        <v>1848</v>
      </c>
      <c r="C444" s="288" t="s">
        <v>206</v>
      </c>
      <c r="D444" s="288" t="s">
        <v>1363</v>
      </c>
      <c r="E444" s="288" t="s">
        <v>1327</v>
      </c>
      <c r="F444" s="288" t="s">
        <v>1328</v>
      </c>
      <c r="G444" s="288" t="s">
        <v>77</v>
      </c>
      <c r="H444" s="288" t="s">
        <v>208</v>
      </c>
      <c r="I444" s="2" t="s">
        <v>1299</v>
      </c>
    </row>
    <row r="445" spans="1:9">
      <c r="A445" s="2" t="s">
        <v>1384</v>
      </c>
      <c r="B445" s="288" t="s">
        <v>1848</v>
      </c>
      <c r="C445" s="288" t="s">
        <v>206</v>
      </c>
      <c r="D445" s="288" t="s">
        <v>1385</v>
      </c>
      <c r="E445" s="288" t="s">
        <v>1306</v>
      </c>
      <c r="F445" s="288" t="s">
        <v>1307</v>
      </c>
      <c r="G445" s="288" t="s">
        <v>77</v>
      </c>
      <c r="H445" s="288" t="s">
        <v>208</v>
      </c>
      <c r="I445" s="2" t="s">
        <v>1299</v>
      </c>
    </row>
    <row r="446" spans="1:9">
      <c r="A446" s="2" t="s">
        <v>1353</v>
      </c>
      <c r="B446" s="288" t="s">
        <v>1848</v>
      </c>
      <c r="C446" s="288" t="s">
        <v>206</v>
      </c>
      <c r="D446" s="288" t="s">
        <v>1354</v>
      </c>
      <c r="E446" s="288" t="s">
        <v>1306</v>
      </c>
      <c r="F446" s="288" t="s">
        <v>1307</v>
      </c>
      <c r="G446" s="288" t="s">
        <v>77</v>
      </c>
      <c r="H446" s="288" t="s">
        <v>208</v>
      </c>
      <c r="I446" s="2" t="s">
        <v>1299</v>
      </c>
    </row>
    <row r="447" spans="1:9">
      <c r="A447" s="2" t="s">
        <v>1331</v>
      </c>
      <c r="B447" s="288" t="s">
        <v>1848</v>
      </c>
      <c r="C447" s="288" t="s">
        <v>206</v>
      </c>
      <c r="D447" s="288" t="s">
        <v>1332</v>
      </c>
      <c r="E447" s="288" t="s">
        <v>1306</v>
      </c>
      <c r="F447" s="288" t="s">
        <v>1307</v>
      </c>
      <c r="G447" s="288" t="s">
        <v>77</v>
      </c>
      <c r="H447" s="288" t="s">
        <v>208</v>
      </c>
      <c r="I447" s="2" t="s">
        <v>1299</v>
      </c>
    </row>
    <row r="448" spans="1:9">
      <c r="A448" s="2" t="s">
        <v>1368</v>
      </c>
      <c r="B448" s="288" t="s">
        <v>1848</v>
      </c>
      <c r="C448" s="288" t="s">
        <v>206</v>
      </c>
      <c r="D448" s="288" t="s">
        <v>1369</v>
      </c>
      <c r="E448" s="288" t="s">
        <v>1370</v>
      </c>
      <c r="F448" s="288" t="s">
        <v>1297</v>
      </c>
      <c r="G448" s="288" t="s">
        <v>77</v>
      </c>
      <c r="H448" s="288" t="s">
        <v>208</v>
      </c>
      <c r="I448" s="2" t="s">
        <v>1299</v>
      </c>
    </row>
    <row r="449" spans="1:9">
      <c r="A449" s="2" t="s">
        <v>1357</v>
      </c>
      <c r="B449" s="288" t="s">
        <v>1848</v>
      </c>
      <c r="C449" s="288" t="s">
        <v>206</v>
      </c>
      <c r="D449" s="288" t="s">
        <v>1358</v>
      </c>
      <c r="E449" s="288" t="s">
        <v>1306</v>
      </c>
      <c r="F449" s="288" t="s">
        <v>1307</v>
      </c>
      <c r="G449" s="288" t="s">
        <v>77</v>
      </c>
      <c r="H449" s="288" t="s">
        <v>208</v>
      </c>
      <c r="I449" s="2" t="s">
        <v>1299</v>
      </c>
    </row>
    <row r="450" spans="1:9">
      <c r="A450" s="2" t="s">
        <v>1347</v>
      </c>
      <c r="B450" s="288" t="s">
        <v>1848</v>
      </c>
      <c r="C450" s="288" t="s">
        <v>206</v>
      </c>
      <c r="D450" s="288" t="s">
        <v>1348</v>
      </c>
      <c r="E450" s="288" t="s">
        <v>1306</v>
      </c>
      <c r="F450" s="288" t="s">
        <v>1307</v>
      </c>
      <c r="G450" s="288" t="s">
        <v>77</v>
      </c>
      <c r="H450" s="288" t="s">
        <v>208</v>
      </c>
      <c r="I450" s="2" t="s">
        <v>1299</v>
      </c>
    </row>
    <row r="451" spans="1:9">
      <c r="A451" s="2" t="s">
        <v>1343</v>
      </c>
      <c r="B451" s="288" t="s">
        <v>1848</v>
      </c>
      <c r="C451" s="288" t="s">
        <v>206</v>
      </c>
      <c r="D451" s="288" t="s">
        <v>1344</v>
      </c>
      <c r="E451" s="288" t="s">
        <v>1307</v>
      </c>
      <c r="F451" s="288" t="s">
        <v>1308</v>
      </c>
      <c r="G451" s="288" t="s">
        <v>77</v>
      </c>
      <c r="H451" s="288" t="s">
        <v>208</v>
      </c>
      <c r="I451" s="2" t="s">
        <v>1299</v>
      </c>
    </row>
    <row r="452" spans="1:9">
      <c r="A452" s="2" t="s">
        <v>1351</v>
      </c>
      <c r="B452" s="288" t="s">
        <v>1848</v>
      </c>
      <c r="C452" s="288" t="s">
        <v>206</v>
      </c>
      <c r="D452" s="288" t="s">
        <v>1352</v>
      </c>
      <c r="E452" s="288" t="s">
        <v>1306</v>
      </c>
      <c r="F452" s="288" t="s">
        <v>1307</v>
      </c>
      <c r="G452" s="288" t="s">
        <v>77</v>
      </c>
      <c r="H452" s="288" t="s">
        <v>208</v>
      </c>
      <c r="I452" s="2" t="s">
        <v>1299</v>
      </c>
    </row>
    <row r="453" spans="1:9">
      <c r="A453" s="2" t="s">
        <v>1317</v>
      </c>
      <c r="B453" s="288" t="s">
        <v>1848</v>
      </c>
      <c r="C453" s="288" t="s">
        <v>206</v>
      </c>
      <c r="D453" s="288" t="s">
        <v>1318</v>
      </c>
      <c r="E453" s="288" t="s">
        <v>1319</v>
      </c>
      <c r="F453" s="288" t="s">
        <v>1320</v>
      </c>
      <c r="G453" s="288" t="s">
        <v>77</v>
      </c>
      <c r="H453" s="288" t="s">
        <v>208</v>
      </c>
      <c r="I453" s="2" t="s">
        <v>1299</v>
      </c>
    </row>
    <row r="454" spans="1:9">
      <c r="A454" s="2" t="s">
        <v>1315</v>
      </c>
      <c r="B454" s="288" t="s">
        <v>1848</v>
      </c>
      <c r="C454" s="288" t="s">
        <v>206</v>
      </c>
      <c r="D454" s="288" t="s">
        <v>1316</v>
      </c>
      <c r="E454" s="288" t="s">
        <v>1306</v>
      </c>
      <c r="F454" s="288" t="s">
        <v>1307</v>
      </c>
      <c r="G454" s="288" t="s">
        <v>77</v>
      </c>
      <c r="H454" s="288" t="s">
        <v>208</v>
      </c>
      <c r="I454" s="2" t="s">
        <v>1299</v>
      </c>
    </row>
    <row r="455" spans="1:9">
      <c r="A455" s="2" t="s">
        <v>1309</v>
      </c>
      <c r="B455" s="288" t="s">
        <v>1848</v>
      </c>
      <c r="C455" s="288" t="s">
        <v>206</v>
      </c>
      <c r="D455" s="288" t="s">
        <v>1310</v>
      </c>
      <c r="E455" s="288" t="s">
        <v>1306</v>
      </c>
      <c r="F455" s="288" t="s">
        <v>1307</v>
      </c>
      <c r="G455" s="288" t="s">
        <v>77</v>
      </c>
      <c r="H455" s="288" t="s">
        <v>208</v>
      </c>
      <c r="I455" s="2" t="s">
        <v>1299</v>
      </c>
    </row>
    <row r="456" spans="1:9">
      <c r="A456" s="2" t="s">
        <v>1321</v>
      </c>
      <c r="B456" s="288" t="s">
        <v>1848</v>
      </c>
      <c r="C456" s="288" t="s">
        <v>206</v>
      </c>
      <c r="D456" s="288" t="s">
        <v>1322</v>
      </c>
      <c r="E456" s="288" t="s">
        <v>1323</v>
      </c>
      <c r="F456" s="288" t="s">
        <v>1324</v>
      </c>
      <c r="G456" s="288" t="s">
        <v>77</v>
      </c>
      <c r="H456" s="288" t="s">
        <v>208</v>
      </c>
      <c r="I456" s="2" t="s">
        <v>1299</v>
      </c>
    </row>
    <row r="457" spans="1:9">
      <c r="A457" s="2" t="s">
        <v>1395</v>
      </c>
      <c r="B457" s="288" t="s">
        <v>1848</v>
      </c>
      <c r="C457" s="288" t="s">
        <v>206</v>
      </c>
      <c r="D457" s="288" t="s">
        <v>1396</v>
      </c>
      <c r="E457" s="288" t="s">
        <v>1397</v>
      </c>
      <c r="F457" s="288" t="s">
        <v>1398</v>
      </c>
      <c r="G457" s="288" t="s">
        <v>77</v>
      </c>
      <c r="H457" s="288" t="s">
        <v>208</v>
      </c>
      <c r="I457" s="2" t="s">
        <v>1299</v>
      </c>
    </row>
    <row r="458" spans="1:9">
      <c r="A458" s="2" t="s">
        <v>1355</v>
      </c>
      <c r="B458" s="288" t="s">
        <v>1848</v>
      </c>
      <c r="C458" s="288" t="s">
        <v>206</v>
      </c>
      <c r="D458" s="288" t="s">
        <v>1356</v>
      </c>
      <c r="E458" s="288" t="s">
        <v>1306</v>
      </c>
      <c r="F458" s="288" t="s">
        <v>1307</v>
      </c>
      <c r="G458" s="288" t="s">
        <v>77</v>
      </c>
      <c r="H458" s="288" t="s">
        <v>208</v>
      </c>
      <c r="I458" s="2" t="s">
        <v>1299</v>
      </c>
    </row>
    <row r="459" spans="1:9">
      <c r="A459" s="2" t="s">
        <v>1390</v>
      </c>
      <c r="B459" s="288" t="s">
        <v>1848</v>
      </c>
      <c r="C459" s="288" t="s">
        <v>206</v>
      </c>
      <c r="D459" s="288" t="s">
        <v>1391</v>
      </c>
      <c r="E459" s="288" t="s">
        <v>1392</v>
      </c>
      <c r="F459" s="288" t="s">
        <v>1327</v>
      </c>
      <c r="G459" s="288" t="s">
        <v>77</v>
      </c>
      <c r="H459" s="288" t="s">
        <v>208</v>
      </c>
      <c r="I459" s="2" t="s">
        <v>1299</v>
      </c>
    </row>
    <row r="460" spans="1:9">
      <c r="A460" s="2" t="s">
        <v>1325</v>
      </c>
      <c r="B460" s="288" t="s">
        <v>1848</v>
      </c>
      <c r="C460" s="288" t="s">
        <v>206</v>
      </c>
      <c r="D460" s="288" t="s">
        <v>1326</v>
      </c>
      <c r="E460" s="288" t="s">
        <v>1327</v>
      </c>
      <c r="F460" s="288" t="s">
        <v>1328</v>
      </c>
      <c r="G460" s="288" t="s">
        <v>77</v>
      </c>
      <c r="H460" s="288" t="s">
        <v>208</v>
      </c>
      <c r="I460" s="2" t="s">
        <v>1299</v>
      </c>
    </row>
    <row r="461" spans="1:9">
      <c r="A461" s="2" t="s">
        <v>1364</v>
      </c>
      <c r="B461" s="288" t="s">
        <v>1848</v>
      </c>
      <c r="C461" s="288" t="s">
        <v>206</v>
      </c>
      <c r="D461" s="288" t="s">
        <v>1365</v>
      </c>
      <c r="E461" s="288" t="s">
        <v>1307</v>
      </c>
      <c r="F461" s="288" t="s">
        <v>1308</v>
      </c>
      <c r="G461" s="288" t="s">
        <v>77</v>
      </c>
      <c r="H461" s="288" t="s">
        <v>208</v>
      </c>
      <c r="I461" s="2" t="s">
        <v>1299</v>
      </c>
    </row>
    <row r="462" spans="1:9">
      <c r="A462" s="2" t="s">
        <v>1386</v>
      </c>
      <c r="B462" s="288" t="s">
        <v>1848</v>
      </c>
      <c r="C462" s="288" t="s">
        <v>206</v>
      </c>
      <c r="D462" s="288" t="s">
        <v>1387</v>
      </c>
      <c r="E462" s="288" t="s">
        <v>1388</v>
      </c>
      <c r="F462" s="288" t="s">
        <v>1389</v>
      </c>
      <c r="G462" s="288" t="s">
        <v>77</v>
      </c>
      <c r="H462" s="288" t="s">
        <v>208</v>
      </c>
      <c r="I462" s="2" t="s">
        <v>1299</v>
      </c>
    </row>
    <row r="463" spans="1:9">
      <c r="A463" s="2" t="s">
        <v>1341</v>
      </c>
      <c r="B463" s="288" t="s">
        <v>1848</v>
      </c>
      <c r="C463" s="288" t="s">
        <v>206</v>
      </c>
      <c r="D463" s="288" t="s">
        <v>1342</v>
      </c>
      <c r="E463" s="288" t="s">
        <v>1307</v>
      </c>
      <c r="F463" s="288" t="s">
        <v>1308</v>
      </c>
      <c r="G463" s="288" t="s">
        <v>77</v>
      </c>
      <c r="H463" s="288" t="s">
        <v>208</v>
      </c>
      <c r="I463" s="2" t="s">
        <v>1299</v>
      </c>
    </row>
    <row r="464" spans="1:9">
      <c r="A464" s="2" t="s">
        <v>1349</v>
      </c>
      <c r="B464" s="288" t="s">
        <v>1848</v>
      </c>
      <c r="C464" s="288" t="s">
        <v>206</v>
      </c>
      <c r="D464" s="288" t="s">
        <v>1350</v>
      </c>
      <c r="E464" s="288" t="s">
        <v>1306</v>
      </c>
      <c r="F464" s="288" t="s">
        <v>1307</v>
      </c>
      <c r="G464" s="288" t="s">
        <v>77</v>
      </c>
      <c r="H464" s="288" t="s">
        <v>208</v>
      </c>
      <c r="I464" s="2" t="s">
        <v>1299</v>
      </c>
    </row>
    <row r="465" spans="1:9">
      <c r="A465" s="2" t="s">
        <v>1403</v>
      </c>
      <c r="B465" s="288" t="s">
        <v>1848</v>
      </c>
      <c r="C465" s="288" t="s">
        <v>206</v>
      </c>
      <c r="D465" s="288" t="s">
        <v>1404</v>
      </c>
      <c r="E465" s="288" t="s">
        <v>1302</v>
      </c>
      <c r="F465" s="288" t="s">
        <v>1303</v>
      </c>
      <c r="G465" s="288" t="s">
        <v>77</v>
      </c>
      <c r="H465" s="288" t="s">
        <v>208</v>
      </c>
      <c r="I465" s="2" t="s">
        <v>1299</v>
      </c>
    </row>
    <row r="466" spans="1:9">
      <c r="A466" s="2" t="s">
        <v>1329</v>
      </c>
      <c r="B466" s="288" t="s">
        <v>1848</v>
      </c>
      <c r="C466" s="288" t="s">
        <v>206</v>
      </c>
      <c r="D466" s="288" t="s">
        <v>1330</v>
      </c>
      <c r="E466" s="288" t="s">
        <v>1306</v>
      </c>
      <c r="F466" s="288" t="s">
        <v>1307</v>
      </c>
      <c r="G466" s="288" t="s">
        <v>77</v>
      </c>
      <c r="H466" s="288" t="s">
        <v>208</v>
      </c>
      <c r="I466" s="2" t="s">
        <v>1299</v>
      </c>
    </row>
    <row r="467" spans="1:9">
      <c r="A467" s="2" t="s">
        <v>1405</v>
      </c>
      <c r="B467" s="288" t="s">
        <v>1848</v>
      </c>
      <c r="C467" s="288" t="s">
        <v>206</v>
      </c>
      <c r="D467" s="288" t="s">
        <v>1406</v>
      </c>
      <c r="E467" s="288" t="s">
        <v>1302</v>
      </c>
      <c r="F467" s="288" t="s">
        <v>1303</v>
      </c>
      <c r="G467" s="288" t="s">
        <v>77</v>
      </c>
      <c r="H467" s="288" t="s">
        <v>208</v>
      </c>
      <c r="I467" s="2" t="s">
        <v>1299</v>
      </c>
    </row>
    <row r="468" spans="1:9">
      <c r="A468" s="2" t="s">
        <v>363</v>
      </c>
      <c r="B468" s="288" t="s">
        <v>1848</v>
      </c>
      <c r="C468" s="288" t="s">
        <v>206</v>
      </c>
      <c r="D468" s="288" t="s">
        <v>364</v>
      </c>
      <c r="E468" s="288" t="s">
        <v>1307</v>
      </c>
      <c r="F468" s="288" t="s">
        <v>1308</v>
      </c>
      <c r="G468" s="288" t="s">
        <v>77</v>
      </c>
      <c r="H468" s="288" t="s">
        <v>208</v>
      </c>
      <c r="I468" s="2" t="s">
        <v>1299</v>
      </c>
    </row>
    <row r="469" spans="1:9">
      <c r="A469" s="2" t="s">
        <v>1380</v>
      </c>
      <c r="B469" s="288" t="s">
        <v>1848</v>
      </c>
      <c r="C469" s="288" t="s">
        <v>206</v>
      </c>
      <c r="D469" s="288" t="s">
        <v>1381</v>
      </c>
      <c r="E469" s="288" t="s">
        <v>1306</v>
      </c>
      <c r="F469" s="288" t="s">
        <v>1307</v>
      </c>
      <c r="G469" s="288" t="s">
        <v>77</v>
      </c>
      <c r="H469" s="288" t="s">
        <v>208</v>
      </c>
      <c r="I469" s="2" t="s">
        <v>1299</v>
      </c>
    </row>
    <row r="470" spans="1:9">
      <c r="A470" s="2" t="s">
        <v>1345</v>
      </c>
      <c r="B470" s="288" t="s">
        <v>1848</v>
      </c>
      <c r="C470" s="288" t="s">
        <v>206</v>
      </c>
      <c r="D470" s="288" t="s">
        <v>1346</v>
      </c>
      <c r="E470" s="288" t="s">
        <v>1307</v>
      </c>
      <c r="F470" s="288" t="s">
        <v>1308</v>
      </c>
      <c r="G470" s="288" t="s">
        <v>77</v>
      </c>
      <c r="H470" s="288" t="s">
        <v>208</v>
      </c>
      <c r="I470" s="2" t="s">
        <v>1299</v>
      </c>
    </row>
    <row r="471" spans="1:9">
      <c r="A471" s="2" t="s">
        <v>369</v>
      </c>
      <c r="B471" s="288" t="s">
        <v>1848</v>
      </c>
      <c r="C471" s="288" t="s">
        <v>206</v>
      </c>
      <c r="D471" s="288" t="s">
        <v>370</v>
      </c>
      <c r="E471" s="288" t="s">
        <v>1302</v>
      </c>
      <c r="F471" s="288" t="s">
        <v>1303</v>
      </c>
      <c r="G471" s="288" t="s">
        <v>77</v>
      </c>
      <c r="H471" s="288" t="s">
        <v>208</v>
      </c>
      <c r="I471" s="2" t="s">
        <v>1299</v>
      </c>
    </row>
    <row r="472" spans="1:9">
      <c r="A472" s="2" t="s">
        <v>1376</v>
      </c>
      <c r="B472" s="288" t="s">
        <v>1848</v>
      </c>
      <c r="C472" s="288" t="s">
        <v>206</v>
      </c>
      <c r="D472" s="288" t="s">
        <v>1377</v>
      </c>
      <c r="E472" s="288" t="s">
        <v>1308</v>
      </c>
      <c r="F472" s="288" t="s">
        <v>1375</v>
      </c>
      <c r="G472" s="288" t="s">
        <v>77</v>
      </c>
      <c r="H472" s="288" t="s">
        <v>208</v>
      </c>
      <c r="I472" s="2" t="s">
        <v>1299</v>
      </c>
    </row>
    <row r="473" spans="1:9">
      <c r="A473" s="2" t="s">
        <v>1378</v>
      </c>
      <c r="B473" s="288" t="s">
        <v>1848</v>
      </c>
      <c r="C473" s="288" t="s">
        <v>206</v>
      </c>
      <c r="D473" s="288" t="s">
        <v>1379</v>
      </c>
      <c r="E473" s="288" t="s">
        <v>1307</v>
      </c>
      <c r="F473" s="288" t="s">
        <v>1308</v>
      </c>
      <c r="G473" s="288" t="s">
        <v>77</v>
      </c>
      <c r="H473" s="288" t="s">
        <v>208</v>
      </c>
      <c r="I473" s="2" t="s">
        <v>1299</v>
      </c>
    </row>
    <row r="474" spans="1:9">
      <c r="A474" s="2" t="s">
        <v>1399</v>
      </c>
      <c r="B474" s="288" t="s">
        <v>1848</v>
      </c>
      <c r="C474" s="288" t="s">
        <v>206</v>
      </c>
      <c r="D474" s="288" t="s">
        <v>1400</v>
      </c>
      <c r="E474" s="288" t="s">
        <v>1401</v>
      </c>
      <c r="F474" s="288" t="s">
        <v>1402</v>
      </c>
      <c r="G474" s="288" t="s">
        <v>77</v>
      </c>
      <c r="H474" s="288" t="s">
        <v>208</v>
      </c>
      <c r="I474" s="2" t="s">
        <v>1299</v>
      </c>
    </row>
    <row r="475" spans="1:9">
      <c r="A475" s="2" t="s">
        <v>381</v>
      </c>
      <c r="B475" s="288" t="s">
        <v>1848</v>
      </c>
      <c r="C475" s="288" t="s">
        <v>206</v>
      </c>
      <c r="D475" s="288" t="s">
        <v>382</v>
      </c>
      <c r="E475" s="288" t="s">
        <v>1306</v>
      </c>
      <c r="F475" s="288" t="s">
        <v>1307</v>
      </c>
      <c r="G475" s="288" t="s">
        <v>77</v>
      </c>
      <c r="H475" s="288" t="s">
        <v>208</v>
      </c>
      <c r="I475" s="2" t="s">
        <v>1299</v>
      </c>
    </row>
    <row r="476" spans="1:9">
      <c r="A476" s="2" t="s">
        <v>384</v>
      </c>
      <c r="B476" s="288" t="s">
        <v>1848</v>
      </c>
      <c r="C476" s="288" t="s">
        <v>206</v>
      </c>
      <c r="D476" s="288" t="s">
        <v>385</v>
      </c>
      <c r="E476" s="288" t="s">
        <v>1302</v>
      </c>
      <c r="F476" s="288" t="s">
        <v>1303</v>
      </c>
      <c r="G476" s="288" t="s">
        <v>77</v>
      </c>
      <c r="H476" s="288" t="s">
        <v>208</v>
      </c>
      <c r="I476" s="2" t="s">
        <v>1299</v>
      </c>
    </row>
    <row r="477" spans="1:9">
      <c r="A477" s="2" t="s">
        <v>1407</v>
      </c>
      <c r="B477" s="288" t="s">
        <v>1848</v>
      </c>
      <c r="C477" s="288" t="s">
        <v>206</v>
      </c>
      <c r="D477" s="288" t="s">
        <v>1408</v>
      </c>
      <c r="E477" s="288" t="s">
        <v>1409</v>
      </c>
      <c r="F477" s="288" t="s">
        <v>1410</v>
      </c>
      <c r="G477" s="288" t="s">
        <v>77</v>
      </c>
      <c r="H477" s="288" t="s">
        <v>208</v>
      </c>
      <c r="I477" s="2" t="s">
        <v>1299</v>
      </c>
    </row>
    <row r="478" spans="1:9">
      <c r="A478" s="2" t="s">
        <v>1393</v>
      </c>
      <c r="B478" s="288" t="s">
        <v>1848</v>
      </c>
      <c r="C478" s="288" t="s">
        <v>206</v>
      </c>
      <c r="D478" s="288" t="s">
        <v>1394</v>
      </c>
      <c r="E478" s="288" t="s">
        <v>1319</v>
      </c>
      <c r="F478" s="288" t="s">
        <v>1320</v>
      </c>
      <c r="G478" s="288" t="s">
        <v>77</v>
      </c>
      <c r="H478" s="288" t="s">
        <v>208</v>
      </c>
      <c r="I478" s="2" t="s">
        <v>1299</v>
      </c>
    </row>
    <row r="479" spans="1:9">
      <c r="A479" s="2" t="s">
        <v>1311</v>
      </c>
      <c r="B479" s="288" t="s">
        <v>1848</v>
      </c>
      <c r="C479" s="288" t="s">
        <v>206</v>
      </c>
      <c r="D479" s="288" t="s">
        <v>1312</v>
      </c>
      <c r="E479" s="288" t="s">
        <v>1313</v>
      </c>
      <c r="F479" s="288" t="s">
        <v>1314</v>
      </c>
      <c r="G479" s="288" t="s">
        <v>77</v>
      </c>
      <c r="H479" s="288" t="s">
        <v>208</v>
      </c>
      <c r="I479" s="2" t="s">
        <v>1299</v>
      </c>
    </row>
    <row r="480" spans="1:9">
      <c r="A480" s="2" t="s">
        <v>1339</v>
      </c>
      <c r="B480" s="288" t="s">
        <v>1848</v>
      </c>
      <c r="C480" s="288" t="s">
        <v>206</v>
      </c>
      <c r="D480" s="288" t="s">
        <v>1340</v>
      </c>
      <c r="E480" s="288" t="s">
        <v>1306</v>
      </c>
      <c r="F480" s="288" t="s">
        <v>1307</v>
      </c>
      <c r="G480" s="288" t="s">
        <v>77</v>
      </c>
      <c r="H480" s="288" t="s">
        <v>208</v>
      </c>
      <c r="I480" s="2" t="s">
        <v>1299</v>
      </c>
    </row>
    <row r="481" spans="1:9">
      <c r="A481" s="2" t="s">
        <v>272</v>
      </c>
      <c r="B481" s="288" t="s">
        <v>1850</v>
      </c>
      <c r="C481" s="288" t="s">
        <v>206</v>
      </c>
      <c r="D481" s="288" t="s">
        <v>273</v>
      </c>
      <c r="E481" s="288" t="s">
        <v>274</v>
      </c>
      <c r="F481" s="288" t="s">
        <v>275</v>
      </c>
      <c r="G481" s="288" t="s">
        <v>77</v>
      </c>
      <c r="H481" s="288" t="s">
        <v>208</v>
      </c>
      <c r="I481" s="291" t="s">
        <v>210</v>
      </c>
    </row>
    <row r="482" spans="1:9">
      <c r="A482" s="2" t="s">
        <v>276</v>
      </c>
      <c r="B482" s="288" t="s">
        <v>1850</v>
      </c>
      <c r="C482" s="288" t="s">
        <v>206</v>
      </c>
      <c r="D482" s="288" t="s">
        <v>277</v>
      </c>
      <c r="E482" s="288" t="s">
        <v>59</v>
      </c>
      <c r="F482" s="288" t="s">
        <v>233</v>
      </c>
      <c r="G482" s="288" t="s">
        <v>77</v>
      </c>
      <c r="H482" s="288" t="s">
        <v>278</v>
      </c>
      <c r="I482" s="2" t="s">
        <v>210</v>
      </c>
    </row>
    <row r="483" spans="1:9">
      <c r="A483" s="2" t="s">
        <v>279</v>
      </c>
      <c r="B483" s="288" t="s">
        <v>1850</v>
      </c>
      <c r="C483" s="288" t="s">
        <v>206</v>
      </c>
      <c r="D483" s="288" t="s">
        <v>280</v>
      </c>
      <c r="E483" s="288" t="s">
        <v>105</v>
      </c>
      <c r="F483" s="288" t="s">
        <v>274</v>
      </c>
      <c r="G483" s="288" t="s">
        <v>77</v>
      </c>
      <c r="H483" s="288" t="s">
        <v>208</v>
      </c>
      <c r="I483" s="2" t="s">
        <v>210</v>
      </c>
    </row>
    <row r="484" spans="1:9">
      <c r="A484" s="2" t="s">
        <v>281</v>
      </c>
      <c r="B484" s="288" t="s">
        <v>1850</v>
      </c>
      <c r="C484" s="288" t="s">
        <v>206</v>
      </c>
      <c r="D484" s="288" t="s">
        <v>282</v>
      </c>
      <c r="E484" s="288" t="s">
        <v>283</v>
      </c>
      <c r="F484" s="288" t="s">
        <v>284</v>
      </c>
      <c r="G484" s="288" t="s">
        <v>77</v>
      </c>
      <c r="H484" s="288" t="s">
        <v>208</v>
      </c>
      <c r="I484" s="2" t="s">
        <v>210</v>
      </c>
    </row>
    <row r="485" spans="1:9">
      <c r="A485" s="2" t="s">
        <v>163</v>
      </c>
      <c r="B485" s="288" t="s">
        <v>1850</v>
      </c>
      <c r="C485" s="288" t="s">
        <v>206</v>
      </c>
      <c r="D485" s="288" t="s">
        <v>164</v>
      </c>
      <c r="E485" s="288" t="s">
        <v>219</v>
      </c>
      <c r="F485" s="288" t="s">
        <v>220</v>
      </c>
      <c r="G485" s="288" t="s">
        <v>77</v>
      </c>
      <c r="H485" s="288" t="s">
        <v>208</v>
      </c>
      <c r="I485" s="2" t="s">
        <v>210</v>
      </c>
    </row>
    <row r="486" spans="1:9">
      <c r="A486" s="2" t="s">
        <v>221</v>
      </c>
      <c r="B486" s="288" t="s">
        <v>1850</v>
      </c>
      <c r="C486" s="288" t="s">
        <v>206</v>
      </c>
      <c r="D486" s="288" t="s">
        <v>222</v>
      </c>
      <c r="E486" s="288" t="s">
        <v>223</v>
      </c>
      <c r="F486" s="288" t="s">
        <v>224</v>
      </c>
      <c r="G486" s="288" t="s">
        <v>77</v>
      </c>
      <c r="H486" s="288" t="s">
        <v>208</v>
      </c>
      <c r="I486" s="2" t="s">
        <v>210</v>
      </c>
    </row>
    <row r="487" spans="1:9">
      <c r="A487" s="2" t="s">
        <v>225</v>
      </c>
      <c r="B487" s="288" t="s">
        <v>1850</v>
      </c>
      <c r="C487" s="288" t="s">
        <v>206</v>
      </c>
      <c r="D487" s="288" t="s">
        <v>226</v>
      </c>
      <c r="E487" s="288" t="s">
        <v>227</v>
      </c>
      <c r="F487" s="288" t="s">
        <v>228</v>
      </c>
      <c r="G487" s="288" t="s">
        <v>77</v>
      </c>
      <c r="H487" s="288" t="s">
        <v>208</v>
      </c>
      <c r="I487" s="2" t="s">
        <v>210</v>
      </c>
    </row>
    <row r="488" spans="1:9">
      <c r="A488" s="2" t="s">
        <v>229</v>
      </c>
      <c r="B488" s="288" t="s">
        <v>1850</v>
      </c>
      <c r="C488" s="288" t="s">
        <v>206</v>
      </c>
      <c r="D488" s="288" t="s">
        <v>230</v>
      </c>
      <c r="E488" s="288" t="s">
        <v>227</v>
      </c>
      <c r="F488" s="288" t="s">
        <v>228</v>
      </c>
      <c r="G488" s="288" t="s">
        <v>77</v>
      </c>
      <c r="H488" s="288" t="s">
        <v>208</v>
      </c>
      <c r="I488" s="2" t="s">
        <v>210</v>
      </c>
    </row>
    <row r="489" spans="1:9">
      <c r="A489" s="2" t="s">
        <v>211</v>
      </c>
      <c r="B489" s="288" t="s">
        <v>1850</v>
      </c>
      <c r="C489" s="288" t="s">
        <v>206</v>
      </c>
      <c r="D489" s="288" t="s">
        <v>212</v>
      </c>
      <c r="E489" s="288" t="s">
        <v>213</v>
      </c>
      <c r="F489" s="288" t="s">
        <v>214</v>
      </c>
      <c r="G489" s="288" t="s">
        <v>77</v>
      </c>
      <c r="H489" s="288" t="s">
        <v>208</v>
      </c>
      <c r="I489" s="2" t="s">
        <v>210</v>
      </c>
    </row>
    <row r="490" spans="1:9">
      <c r="A490" s="2" t="s">
        <v>205</v>
      </c>
      <c r="B490" s="288" t="s">
        <v>1850</v>
      </c>
      <c r="C490" s="288" t="s">
        <v>206</v>
      </c>
      <c r="D490" s="288" t="s">
        <v>207</v>
      </c>
      <c r="E490" s="288" t="s">
        <v>141</v>
      </c>
      <c r="F490" s="288" t="s">
        <v>209</v>
      </c>
      <c r="G490" s="288" t="s">
        <v>77</v>
      </c>
      <c r="H490" s="288" t="s">
        <v>208</v>
      </c>
      <c r="I490" t="s">
        <v>210</v>
      </c>
    </row>
    <row r="491" spans="1:9">
      <c r="A491" s="2" t="s">
        <v>215</v>
      </c>
      <c r="B491" s="288" t="s">
        <v>1850</v>
      </c>
      <c r="C491" s="288" t="s">
        <v>206</v>
      </c>
      <c r="D491" s="288" t="s">
        <v>216</v>
      </c>
      <c r="E491" s="288" t="s">
        <v>217</v>
      </c>
      <c r="F491" s="288" t="s">
        <v>218</v>
      </c>
      <c r="G491" s="288" t="s">
        <v>77</v>
      </c>
      <c r="H491" s="288" t="s">
        <v>208</v>
      </c>
      <c r="I491" s="2" t="s">
        <v>210</v>
      </c>
    </row>
    <row r="492" spans="1:9">
      <c r="A492" s="2" t="s">
        <v>244</v>
      </c>
      <c r="B492" s="288" t="s">
        <v>1850</v>
      </c>
      <c r="C492" s="288" t="s">
        <v>206</v>
      </c>
      <c r="D492" s="288" t="s">
        <v>245</v>
      </c>
      <c r="E492" s="288" t="s">
        <v>66</v>
      </c>
      <c r="F492" s="288" t="s">
        <v>141</v>
      </c>
      <c r="G492" s="288" t="s">
        <v>77</v>
      </c>
      <c r="H492" s="288" t="s">
        <v>208</v>
      </c>
      <c r="I492" s="2" t="s">
        <v>210</v>
      </c>
    </row>
    <row r="493" spans="1:9">
      <c r="A493" s="2" t="s">
        <v>246</v>
      </c>
      <c r="B493" s="288" t="s">
        <v>1850</v>
      </c>
      <c r="C493" s="288" t="s">
        <v>206</v>
      </c>
      <c r="D493" s="288" t="s">
        <v>247</v>
      </c>
      <c r="E493" s="288" t="s">
        <v>248</v>
      </c>
      <c r="F493" s="288" t="s">
        <v>249</v>
      </c>
      <c r="G493" s="288" t="s">
        <v>77</v>
      </c>
      <c r="H493" s="288" t="s">
        <v>208</v>
      </c>
      <c r="I493" s="2" t="s">
        <v>210</v>
      </c>
    </row>
    <row r="494" spans="1:9">
      <c r="A494" s="2" t="s">
        <v>250</v>
      </c>
      <c r="B494" s="288" t="s">
        <v>1850</v>
      </c>
      <c r="C494" s="288" t="s">
        <v>206</v>
      </c>
      <c r="D494" s="288" t="s">
        <v>251</v>
      </c>
      <c r="E494" s="288" t="s">
        <v>252</v>
      </c>
      <c r="F494" s="288" t="s">
        <v>253</v>
      </c>
      <c r="G494" s="288" t="s">
        <v>77</v>
      </c>
      <c r="H494" s="288" t="s">
        <v>208</v>
      </c>
      <c r="I494" s="2" t="s">
        <v>210</v>
      </c>
    </row>
    <row r="495" spans="1:9">
      <c r="A495" s="2" t="s">
        <v>254</v>
      </c>
      <c r="B495" s="288" t="s">
        <v>1850</v>
      </c>
      <c r="C495" s="288" t="s">
        <v>206</v>
      </c>
      <c r="D495" s="288" t="s">
        <v>255</v>
      </c>
      <c r="E495" s="288" t="s">
        <v>66</v>
      </c>
      <c r="F495" s="288" t="s">
        <v>233</v>
      </c>
      <c r="G495" s="288" t="s">
        <v>77</v>
      </c>
      <c r="H495" s="288" t="s">
        <v>208</v>
      </c>
      <c r="I495" s="2" t="s">
        <v>210</v>
      </c>
    </row>
    <row r="496" spans="1:9">
      <c r="A496" s="2" t="s">
        <v>256</v>
      </c>
      <c r="B496" s="288" t="s">
        <v>1850</v>
      </c>
      <c r="C496" s="288" t="s">
        <v>206</v>
      </c>
      <c r="D496" s="288" t="s">
        <v>257</v>
      </c>
      <c r="E496" s="288" t="s">
        <v>248</v>
      </c>
      <c r="F496" s="288" t="s">
        <v>249</v>
      </c>
      <c r="G496" s="288" t="s">
        <v>77</v>
      </c>
      <c r="H496" s="288" t="s">
        <v>208</v>
      </c>
      <c r="I496" s="2" t="s">
        <v>210</v>
      </c>
    </row>
    <row r="497" spans="1:9">
      <c r="A497" s="2" t="s">
        <v>258</v>
      </c>
      <c r="B497" s="288" t="s">
        <v>1850</v>
      </c>
      <c r="C497" s="288" t="s">
        <v>206</v>
      </c>
      <c r="D497" s="288" t="s">
        <v>259</v>
      </c>
      <c r="E497" s="288" t="s">
        <v>213</v>
      </c>
      <c r="F497" s="288" t="s">
        <v>214</v>
      </c>
      <c r="G497" s="288" t="s">
        <v>77</v>
      </c>
      <c r="H497" s="288" t="s">
        <v>208</v>
      </c>
      <c r="I497" s="2" t="s">
        <v>210</v>
      </c>
    </row>
    <row r="498" spans="1:9">
      <c r="A498" s="2" t="s">
        <v>234</v>
      </c>
      <c r="B498" s="288" t="s">
        <v>1850</v>
      </c>
      <c r="C498" s="288" t="s">
        <v>206</v>
      </c>
      <c r="D498" s="288" t="s">
        <v>235</v>
      </c>
      <c r="E498" s="288" t="s">
        <v>236</v>
      </c>
      <c r="F498" s="288" t="s">
        <v>237</v>
      </c>
      <c r="G498" s="288" t="s">
        <v>77</v>
      </c>
      <c r="H498" s="288" t="s">
        <v>208</v>
      </c>
      <c r="I498" s="2" t="s">
        <v>210</v>
      </c>
    </row>
    <row r="499" spans="1:9">
      <c r="A499" s="2" t="s">
        <v>231</v>
      </c>
      <c r="B499" s="288" t="s">
        <v>1850</v>
      </c>
      <c r="C499" s="288" t="s">
        <v>206</v>
      </c>
      <c r="D499" s="288" t="s">
        <v>232</v>
      </c>
      <c r="E499" s="288" t="s">
        <v>209</v>
      </c>
      <c r="F499" s="288" t="s">
        <v>233</v>
      </c>
      <c r="G499" s="288" t="s">
        <v>77</v>
      </c>
      <c r="H499" s="288" t="s">
        <v>208</v>
      </c>
      <c r="I499" s="2" t="s">
        <v>210</v>
      </c>
    </row>
    <row r="500" spans="1:9">
      <c r="A500" s="2" t="s">
        <v>238</v>
      </c>
      <c r="B500" s="288" t="s">
        <v>1850</v>
      </c>
      <c r="C500" s="288" t="s">
        <v>206</v>
      </c>
      <c r="D500" s="288" t="s">
        <v>239</v>
      </c>
      <c r="E500" s="288" t="s">
        <v>209</v>
      </c>
      <c r="F500" s="288" t="s">
        <v>233</v>
      </c>
      <c r="G500" s="288" t="s">
        <v>77</v>
      </c>
      <c r="H500" s="288" t="s">
        <v>208</v>
      </c>
      <c r="I500" s="2" t="s">
        <v>210</v>
      </c>
    </row>
    <row r="501" spans="1:9">
      <c r="A501" s="2" t="s">
        <v>240</v>
      </c>
      <c r="B501" s="288" t="s">
        <v>1850</v>
      </c>
      <c r="C501" s="288" t="s">
        <v>206</v>
      </c>
      <c r="D501" s="288" t="s">
        <v>241</v>
      </c>
      <c r="E501" s="288" t="s">
        <v>242</v>
      </c>
      <c r="F501" s="288" t="s">
        <v>243</v>
      </c>
      <c r="G501" s="288" t="s">
        <v>77</v>
      </c>
      <c r="H501" s="288" t="s">
        <v>208</v>
      </c>
      <c r="I501" s="2" t="s">
        <v>210</v>
      </c>
    </row>
    <row r="502" spans="1:9">
      <c r="A502" s="2" t="s">
        <v>260</v>
      </c>
      <c r="B502" s="288" t="s">
        <v>1850</v>
      </c>
      <c r="C502" s="288" t="s">
        <v>206</v>
      </c>
      <c r="D502" s="288" t="s">
        <v>261</v>
      </c>
      <c r="E502" s="288" t="s">
        <v>209</v>
      </c>
      <c r="F502" s="288" t="s">
        <v>233</v>
      </c>
      <c r="G502" s="288" t="s">
        <v>77</v>
      </c>
      <c r="H502" s="288" t="s">
        <v>208</v>
      </c>
      <c r="I502" s="2" t="s">
        <v>210</v>
      </c>
    </row>
    <row r="503" spans="1:9">
      <c r="A503" s="2" t="s">
        <v>262</v>
      </c>
      <c r="B503" s="288" t="s">
        <v>1850</v>
      </c>
      <c r="C503" s="288" t="s">
        <v>206</v>
      </c>
      <c r="D503" s="288" t="s">
        <v>263</v>
      </c>
      <c r="E503" s="288" t="s">
        <v>264</v>
      </c>
      <c r="F503" s="288" t="s">
        <v>265</v>
      </c>
      <c r="G503" s="288" t="s">
        <v>77</v>
      </c>
      <c r="H503" s="288" t="s">
        <v>208</v>
      </c>
      <c r="I503" s="2" t="s">
        <v>210</v>
      </c>
    </row>
    <row r="504" spans="1:9">
      <c r="A504" s="2" t="s">
        <v>266</v>
      </c>
      <c r="B504" s="288" t="s">
        <v>1850</v>
      </c>
      <c r="C504" s="288" t="s">
        <v>206</v>
      </c>
      <c r="D504" s="288" t="s">
        <v>267</v>
      </c>
      <c r="E504" s="288" t="s">
        <v>268</v>
      </c>
      <c r="F504" s="288" t="s">
        <v>269</v>
      </c>
      <c r="G504" s="288" t="s">
        <v>77</v>
      </c>
      <c r="H504" s="288" t="s">
        <v>208</v>
      </c>
      <c r="I504" s="2" t="s">
        <v>210</v>
      </c>
    </row>
    <row r="505" spans="1:9">
      <c r="A505" s="2" t="s">
        <v>270</v>
      </c>
      <c r="B505" s="288" t="s">
        <v>1850</v>
      </c>
      <c r="C505" s="288" t="s">
        <v>206</v>
      </c>
      <c r="D505" s="288" t="s">
        <v>271</v>
      </c>
      <c r="E505" s="288" t="s">
        <v>60</v>
      </c>
      <c r="F505" s="288" t="s">
        <v>105</v>
      </c>
      <c r="G505" s="288" t="s">
        <v>77</v>
      </c>
      <c r="H505" s="288" t="s">
        <v>208</v>
      </c>
      <c r="I505" s="2" t="s">
        <v>210</v>
      </c>
    </row>
    <row r="506" spans="1:9">
      <c r="A506" s="2" t="s">
        <v>289</v>
      </c>
      <c r="B506" s="288" t="s">
        <v>1850</v>
      </c>
      <c r="C506" s="288" t="s">
        <v>206</v>
      </c>
      <c r="D506" s="288" t="s">
        <v>290</v>
      </c>
      <c r="E506" s="288" t="s">
        <v>291</v>
      </c>
      <c r="F506" s="288" t="s">
        <v>292</v>
      </c>
      <c r="G506" s="288" t="s">
        <v>77</v>
      </c>
      <c r="H506" s="288" t="s">
        <v>208</v>
      </c>
      <c r="I506" s="2" t="s">
        <v>210</v>
      </c>
    </row>
    <row r="507" spans="1:9">
      <c r="A507" s="2" t="s">
        <v>293</v>
      </c>
      <c r="B507" s="288" t="s">
        <v>1850</v>
      </c>
      <c r="C507" s="288" t="s">
        <v>206</v>
      </c>
      <c r="D507" s="288" t="s">
        <v>294</v>
      </c>
      <c r="E507" s="288" t="s">
        <v>59</v>
      </c>
      <c r="F507" s="288" t="s">
        <v>295</v>
      </c>
      <c r="G507" s="288" t="s">
        <v>77</v>
      </c>
      <c r="H507" s="288" t="s">
        <v>278</v>
      </c>
      <c r="I507" s="2" t="s">
        <v>210</v>
      </c>
    </row>
    <row r="508" spans="1:9">
      <c r="A508" s="2" t="s">
        <v>296</v>
      </c>
      <c r="B508" s="288" t="s">
        <v>1850</v>
      </c>
      <c r="C508" s="288" t="s">
        <v>206</v>
      </c>
      <c r="D508" s="288" t="s">
        <v>297</v>
      </c>
      <c r="E508" s="288" t="s">
        <v>252</v>
      </c>
      <c r="F508" s="288" t="s">
        <v>253</v>
      </c>
      <c r="G508" s="288" t="s">
        <v>77</v>
      </c>
      <c r="H508" s="288" t="s">
        <v>208</v>
      </c>
      <c r="I508" s="2" t="s">
        <v>210</v>
      </c>
    </row>
    <row r="509" spans="1:9">
      <c r="A509" s="2" t="s">
        <v>298</v>
      </c>
      <c r="B509" s="288" t="s">
        <v>1850</v>
      </c>
      <c r="C509" s="288" t="s">
        <v>206</v>
      </c>
      <c r="D509" s="288" t="s">
        <v>299</v>
      </c>
      <c r="E509" s="288" t="s">
        <v>300</v>
      </c>
      <c r="F509" s="288" t="s">
        <v>219</v>
      </c>
      <c r="G509" s="288" t="s">
        <v>77</v>
      </c>
      <c r="H509" s="288" t="s">
        <v>208</v>
      </c>
      <c r="I509" s="2" t="s">
        <v>210</v>
      </c>
    </row>
    <row r="510" spans="1:9">
      <c r="A510" s="2" t="s">
        <v>301</v>
      </c>
      <c r="B510" s="288" t="s">
        <v>1850</v>
      </c>
      <c r="C510" s="288" t="s">
        <v>206</v>
      </c>
      <c r="D510" s="288" t="s">
        <v>302</v>
      </c>
      <c r="E510" s="288" t="s">
        <v>303</v>
      </c>
      <c r="F510" s="288" t="s">
        <v>304</v>
      </c>
      <c r="G510" s="288" t="s">
        <v>77</v>
      </c>
      <c r="H510" s="288" t="s">
        <v>208</v>
      </c>
      <c r="I510" s="2" t="s">
        <v>210</v>
      </c>
    </row>
    <row r="511" spans="1:9">
      <c r="A511" s="2" t="s">
        <v>285</v>
      </c>
      <c r="B511" s="288" t="s">
        <v>1850</v>
      </c>
      <c r="C511" s="288" t="s">
        <v>206</v>
      </c>
      <c r="D511" s="288" t="s">
        <v>286</v>
      </c>
      <c r="E511" s="288" t="s">
        <v>227</v>
      </c>
      <c r="F511" s="288" t="s">
        <v>228</v>
      </c>
      <c r="G511" s="288" t="s">
        <v>77</v>
      </c>
      <c r="H511" s="288" t="s">
        <v>208</v>
      </c>
      <c r="I511" s="2" t="s">
        <v>210</v>
      </c>
    </row>
    <row r="512" spans="1:9">
      <c r="A512" s="2" t="s">
        <v>287</v>
      </c>
      <c r="B512" s="288" t="s">
        <v>1850</v>
      </c>
      <c r="C512" s="288" t="s">
        <v>206</v>
      </c>
      <c r="D512" s="288" t="s">
        <v>288</v>
      </c>
      <c r="E512" s="288" t="s">
        <v>242</v>
      </c>
      <c r="F512" s="288" t="s">
        <v>243</v>
      </c>
      <c r="G512" s="288" t="s">
        <v>77</v>
      </c>
      <c r="H512" s="288" t="s">
        <v>208</v>
      </c>
      <c r="I512" s="2" t="s">
        <v>210</v>
      </c>
    </row>
    <row r="513" spans="1:9">
      <c r="A513" s="2" t="s">
        <v>305</v>
      </c>
      <c r="B513" s="288" t="s">
        <v>1850</v>
      </c>
      <c r="C513" s="288" t="s">
        <v>206</v>
      </c>
      <c r="D513" s="288" t="s">
        <v>306</v>
      </c>
      <c r="E513" s="288" t="s">
        <v>60</v>
      </c>
      <c r="F513" s="288" t="s">
        <v>105</v>
      </c>
      <c r="G513" s="288" t="s">
        <v>77</v>
      </c>
      <c r="H513" s="288" t="s">
        <v>208</v>
      </c>
      <c r="I513" s="2" t="s">
        <v>210</v>
      </c>
    </row>
    <row r="514" spans="1:9">
      <c r="A514" s="2" t="s">
        <v>307</v>
      </c>
      <c r="B514" s="288" t="s">
        <v>1850</v>
      </c>
      <c r="C514" s="288" t="s">
        <v>206</v>
      </c>
      <c r="D514" s="288" t="s">
        <v>308</v>
      </c>
      <c r="E514" s="288" t="s">
        <v>309</v>
      </c>
      <c r="F514" s="288" t="s">
        <v>223</v>
      </c>
      <c r="G514" s="288" t="s">
        <v>77</v>
      </c>
      <c r="H514" s="288" t="s">
        <v>208</v>
      </c>
      <c r="I514" s="2" t="s">
        <v>210</v>
      </c>
    </row>
    <row r="515" spans="1:9">
      <c r="A515" s="2" t="s">
        <v>310</v>
      </c>
      <c r="B515" s="288" t="s">
        <v>1850</v>
      </c>
      <c r="C515" s="288" t="s">
        <v>206</v>
      </c>
      <c r="D515" s="288" t="s">
        <v>311</v>
      </c>
      <c r="E515" s="288" t="s">
        <v>274</v>
      </c>
      <c r="F515" s="288" t="s">
        <v>275</v>
      </c>
      <c r="G515" s="288" t="s">
        <v>77</v>
      </c>
      <c r="H515" s="288" t="s">
        <v>208</v>
      </c>
      <c r="I515" s="2" t="s">
        <v>210</v>
      </c>
    </row>
    <row r="516" spans="1:9">
      <c r="A516" s="2" t="s">
        <v>312</v>
      </c>
      <c r="B516" s="288" t="s">
        <v>1850</v>
      </c>
      <c r="C516" s="288" t="s">
        <v>206</v>
      </c>
      <c r="D516" s="288" t="s">
        <v>313</v>
      </c>
      <c r="E516" s="288" t="s">
        <v>314</v>
      </c>
      <c r="F516" s="288" t="s">
        <v>315</v>
      </c>
      <c r="G516" s="288" t="s">
        <v>77</v>
      </c>
      <c r="H516" s="288" t="s">
        <v>208</v>
      </c>
      <c r="I516" s="2" t="s">
        <v>210</v>
      </c>
    </row>
    <row r="517" spans="1:9">
      <c r="A517" s="2" t="s">
        <v>316</v>
      </c>
      <c r="B517" s="288" t="s">
        <v>1850</v>
      </c>
      <c r="C517" s="288" t="s">
        <v>206</v>
      </c>
      <c r="D517" s="288" t="s">
        <v>317</v>
      </c>
      <c r="E517" s="288" t="s">
        <v>268</v>
      </c>
      <c r="F517" s="288" t="s">
        <v>269</v>
      </c>
      <c r="G517" s="288" t="s">
        <v>77</v>
      </c>
      <c r="H517" s="288" t="s">
        <v>208</v>
      </c>
      <c r="I517" s="2" t="s">
        <v>210</v>
      </c>
    </row>
    <row r="518" spans="1:9">
      <c r="A518" s="2" t="s">
        <v>318</v>
      </c>
      <c r="B518" s="288" t="s">
        <v>1850</v>
      </c>
      <c r="C518" s="288" t="s">
        <v>206</v>
      </c>
      <c r="D518" s="288" t="s">
        <v>319</v>
      </c>
      <c r="E518" s="288" t="s">
        <v>214</v>
      </c>
      <c r="F518" s="288" t="s">
        <v>300</v>
      </c>
      <c r="G518" s="288" t="s">
        <v>77</v>
      </c>
      <c r="H518" s="288" t="s">
        <v>208</v>
      </c>
      <c r="I518" s="2" t="s">
        <v>210</v>
      </c>
    </row>
    <row r="519" spans="1:9">
      <c r="A519" s="2" t="s">
        <v>173</v>
      </c>
      <c r="B519" s="288" t="s">
        <v>1850</v>
      </c>
      <c r="C519" s="288" t="s">
        <v>206</v>
      </c>
      <c r="D519" s="288" t="s">
        <v>174</v>
      </c>
      <c r="E519" s="288" t="s">
        <v>320</v>
      </c>
      <c r="F519" s="288" t="s">
        <v>321</v>
      </c>
      <c r="G519" s="288" t="s">
        <v>77</v>
      </c>
      <c r="H519" s="288" t="s">
        <v>208</v>
      </c>
      <c r="I519" s="2" t="s">
        <v>210</v>
      </c>
    </row>
    <row r="520" spans="1:9">
      <c r="A520" s="2" t="s">
        <v>322</v>
      </c>
      <c r="B520" s="288" t="s">
        <v>1850</v>
      </c>
      <c r="C520" s="288" t="s">
        <v>206</v>
      </c>
      <c r="D520" s="288" t="s">
        <v>323</v>
      </c>
      <c r="E520" s="288" t="s">
        <v>60</v>
      </c>
      <c r="F520" s="288" t="s">
        <v>105</v>
      </c>
      <c r="G520" s="288" t="s">
        <v>77</v>
      </c>
      <c r="H520" s="288" t="s">
        <v>208</v>
      </c>
      <c r="I520" s="2" t="s">
        <v>210</v>
      </c>
    </row>
    <row r="521" spans="1:9">
      <c r="A521" s="2" t="s">
        <v>324</v>
      </c>
      <c r="B521" s="288" t="s">
        <v>1850</v>
      </c>
      <c r="C521" s="288" t="s">
        <v>206</v>
      </c>
      <c r="D521" s="288" t="s">
        <v>325</v>
      </c>
      <c r="E521" s="288" t="s">
        <v>264</v>
      </c>
      <c r="F521" s="288" t="s">
        <v>265</v>
      </c>
      <c r="G521" s="288" t="s">
        <v>77</v>
      </c>
      <c r="H521" s="288" t="s">
        <v>208</v>
      </c>
      <c r="I521" s="2" t="s">
        <v>210</v>
      </c>
    </row>
    <row r="522" spans="1:9">
      <c r="A522" s="2" t="s">
        <v>326</v>
      </c>
      <c r="B522" s="288" t="s">
        <v>1850</v>
      </c>
      <c r="C522" s="288" t="s">
        <v>206</v>
      </c>
      <c r="D522" s="288" t="s">
        <v>327</v>
      </c>
      <c r="E522" s="288" t="s">
        <v>209</v>
      </c>
      <c r="F522" s="288" t="s">
        <v>233</v>
      </c>
      <c r="G522" s="288" t="s">
        <v>77</v>
      </c>
      <c r="H522" s="288" t="s">
        <v>208</v>
      </c>
      <c r="I522" s="2" t="s">
        <v>210</v>
      </c>
    </row>
    <row r="523" spans="1:9">
      <c r="A523" s="2" t="s">
        <v>328</v>
      </c>
      <c r="B523" s="288" t="s">
        <v>1850</v>
      </c>
      <c r="C523" s="288" t="s">
        <v>206</v>
      </c>
      <c r="D523" s="288" t="s">
        <v>329</v>
      </c>
      <c r="E523" s="288" t="s">
        <v>144</v>
      </c>
      <c r="F523" s="288" t="s">
        <v>60</v>
      </c>
      <c r="G523" s="288" t="s">
        <v>77</v>
      </c>
      <c r="H523" s="288" t="s">
        <v>208</v>
      </c>
      <c r="I523" s="2" t="s">
        <v>210</v>
      </c>
    </row>
    <row r="524" spans="1:9">
      <c r="A524" s="2" t="s">
        <v>330</v>
      </c>
      <c r="B524" s="288" t="s">
        <v>1850</v>
      </c>
      <c r="C524" s="288" t="s">
        <v>206</v>
      </c>
      <c r="D524" s="288" t="s">
        <v>331</v>
      </c>
      <c r="E524" s="288" t="s">
        <v>268</v>
      </c>
      <c r="F524" s="288" t="s">
        <v>269</v>
      </c>
      <c r="G524" s="288" t="s">
        <v>77</v>
      </c>
      <c r="H524" s="288" t="s">
        <v>208</v>
      </c>
      <c r="I524" s="2" t="s">
        <v>210</v>
      </c>
    </row>
    <row r="525" spans="1:9">
      <c r="A525" s="2" t="s">
        <v>332</v>
      </c>
      <c r="B525" s="288" t="s">
        <v>1850</v>
      </c>
      <c r="C525" s="288" t="s">
        <v>206</v>
      </c>
      <c r="D525" s="288" t="s">
        <v>333</v>
      </c>
      <c r="E525" s="288" t="s">
        <v>59</v>
      </c>
      <c r="F525" s="288" t="s">
        <v>209</v>
      </c>
      <c r="G525" s="288" t="s">
        <v>77</v>
      </c>
      <c r="H525" s="288" t="s">
        <v>278</v>
      </c>
      <c r="I525" s="2" t="s">
        <v>210</v>
      </c>
    </row>
    <row r="526" spans="1:9">
      <c r="A526" s="2" t="s">
        <v>334</v>
      </c>
      <c r="B526" s="288" t="s">
        <v>1850</v>
      </c>
      <c r="C526" s="288" t="s">
        <v>206</v>
      </c>
      <c r="D526" s="288" t="s">
        <v>335</v>
      </c>
      <c r="E526" s="288" t="s">
        <v>59</v>
      </c>
      <c r="F526" s="288" t="s">
        <v>105</v>
      </c>
      <c r="G526" s="288" t="s">
        <v>77</v>
      </c>
      <c r="H526" s="288" t="s">
        <v>278</v>
      </c>
      <c r="I526" s="2" t="s">
        <v>210</v>
      </c>
    </row>
    <row r="527" spans="1:9">
      <c r="A527" s="2" t="s">
        <v>181</v>
      </c>
      <c r="B527" s="288" t="s">
        <v>1850</v>
      </c>
      <c r="C527" s="288" t="s">
        <v>206</v>
      </c>
      <c r="D527" s="288" t="s">
        <v>182</v>
      </c>
      <c r="E527" s="288" t="s">
        <v>336</v>
      </c>
      <c r="F527" s="288" t="s">
        <v>337</v>
      </c>
      <c r="G527" s="288" t="s">
        <v>77</v>
      </c>
      <c r="H527" s="288" t="s">
        <v>208</v>
      </c>
      <c r="I527" s="2" t="s">
        <v>210</v>
      </c>
    </row>
    <row r="528" spans="1:9">
      <c r="A528" s="2" t="s">
        <v>338</v>
      </c>
      <c r="B528" s="288" t="s">
        <v>1850</v>
      </c>
      <c r="C528" s="288" t="s">
        <v>206</v>
      </c>
      <c r="D528" s="288" t="s">
        <v>339</v>
      </c>
      <c r="E528" s="288" t="s">
        <v>227</v>
      </c>
      <c r="F528" s="288" t="s">
        <v>228</v>
      </c>
      <c r="G528" s="288" t="s">
        <v>77</v>
      </c>
      <c r="H528" s="288" t="s">
        <v>208</v>
      </c>
      <c r="I528" s="2" t="s">
        <v>210</v>
      </c>
    </row>
    <row r="529" spans="1:9">
      <c r="A529" s="2" t="s">
        <v>340</v>
      </c>
      <c r="B529" s="288" t="s">
        <v>1850</v>
      </c>
      <c r="C529" s="288" t="s">
        <v>206</v>
      </c>
      <c r="D529" s="288" t="s">
        <v>341</v>
      </c>
      <c r="E529" s="288" t="s">
        <v>144</v>
      </c>
      <c r="F529" s="288" t="s">
        <v>60</v>
      </c>
      <c r="G529" s="288" t="s">
        <v>77</v>
      </c>
      <c r="H529" s="288" t="s">
        <v>208</v>
      </c>
      <c r="I529" s="2" t="s">
        <v>210</v>
      </c>
    </row>
    <row r="530" spans="1:9">
      <c r="A530" s="2" t="s">
        <v>342</v>
      </c>
      <c r="B530" s="288" t="s">
        <v>1850</v>
      </c>
      <c r="C530" s="288" t="s">
        <v>206</v>
      </c>
      <c r="D530" s="288" t="s">
        <v>343</v>
      </c>
      <c r="E530" s="288" t="s">
        <v>344</v>
      </c>
      <c r="F530" s="288" t="s">
        <v>345</v>
      </c>
      <c r="G530" s="288" t="s">
        <v>77</v>
      </c>
      <c r="H530" s="288" t="s">
        <v>208</v>
      </c>
      <c r="I530" s="2" t="s">
        <v>210</v>
      </c>
    </row>
    <row r="531" spans="1:9">
      <c r="A531" s="2" t="s">
        <v>346</v>
      </c>
      <c r="B531" s="288" t="s">
        <v>1850</v>
      </c>
      <c r="C531" s="288" t="s">
        <v>206</v>
      </c>
      <c r="D531" s="288" t="s">
        <v>347</v>
      </c>
      <c r="E531" s="288" t="s">
        <v>348</v>
      </c>
      <c r="F531" s="288" t="s">
        <v>349</v>
      </c>
      <c r="G531" s="288" t="s">
        <v>77</v>
      </c>
      <c r="H531" s="288" t="s">
        <v>208</v>
      </c>
      <c r="I531" s="2" t="s">
        <v>210</v>
      </c>
    </row>
    <row r="532" spans="1:9">
      <c r="A532" s="2" t="s">
        <v>185</v>
      </c>
      <c r="B532" s="288" t="s">
        <v>1850</v>
      </c>
      <c r="C532" s="288" t="s">
        <v>206</v>
      </c>
      <c r="D532" s="288" t="s">
        <v>186</v>
      </c>
      <c r="E532" s="288" t="s">
        <v>141</v>
      </c>
      <c r="F532" s="288" t="s">
        <v>219</v>
      </c>
      <c r="G532" s="288" t="s">
        <v>77</v>
      </c>
      <c r="H532" s="288" t="s">
        <v>208</v>
      </c>
      <c r="I532" s="2" t="s">
        <v>210</v>
      </c>
    </row>
    <row r="533" spans="1:9">
      <c r="A533" s="2" t="s">
        <v>350</v>
      </c>
      <c r="B533" s="288" t="s">
        <v>1850</v>
      </c>
      <c r="C533" s="288" t="s">
        <v>206</v>
      </c>
      <c r="D533" s="288" t="s">
        <v>351</v>
      </c>
      <c r="E533" s="288" t="s">
        <v>352</v>
      </c>
      <c r="F533" s="288" t="s">
        <v>228</v>
      </c>
      <c r="G533" s="288" t="s">
        <v>77</v>
      </c>
      <c r="H533" s="288" t="s">
        <v>208</v>
      </c>
      <c r="I533" s="2" t="s">
        <v>210</v>
      </c>
    </row>
    <row r="534" spans="1:9">
      <c r="A534" s="2" t="s">
        <v>353</v>
      </c>
      <c r="B534" s="288" t="s">
        <v>1850</v>
      </c>
      <c r="C534" s="288" t="s">
        <v>206</v>
      </c>
      <c r="D534" s="288" t="s">
        <v>354</v>
      </c>
      <c r="E534" s="288" t="s">
        <v>59</v>
      </c>
      <c r="F534" s="288" t="s">
        <v>209</v>
      </c>
      <c r="G534" s="288" t="s">
        <v>77</v>
      </c>
      <c r="H534" s="288" t="s">
        <v>278</v>
      </c>
      <c r="I534" s="2" t="s">
        <v>210</v>
      </c>
    </row>
    <row r="535" spans="1:9">
      <c r="A535" s="2" t="s">
        <v>355</v>
      </c>
      <c r="B535" s="288" t="s">
        <v>1850</v>
      </c>
      <c r="C535" s="288" t="s">
        <v>206</v>
      </c>
      <c r="D535" s="288" t="s">
        <v>356</v>
      </c>
      <c r="E535" s="288" t="s">
        <v>223</v>
      </c>
      <c r="F535" s="288" t="s">
        <v>224</v>
      </c>
      <c r="G535" s="288" t="s">
        <v>77</v>
      </c>
      <c r="H535" s="288" t="s">
        <v>208</v>
      </c>
      <c r="I535" s="2" t="s">
        <v>210</v>
      </c>
    </row>
    <row r="536" spans="1:9">
      <c r="A536" s="2" t="s">
        <v>357</v>
      </c>
      <c r="B536" s="288" t="s">
        <v>1850</v>
      </c>
      <c r="C536" s="288" t="s">
        <v>206</v>
      </c>
      <c r="D536" s="288" t="s">
        <v>358</v>
      </c>
      <c r="E536" s="288" t="s">
        <v>214</v>
      </c>
      <c r="F536" s="288" t="s">
        <v>300</v>
      </c>
      <c r="G536" s="288" t="s">
        <v>77</v>
      </c>
      <c r="H536" s="288" t="s">
        <v>208</v>
      </c>
      <c r="I536" s="2" t="s">
        <v>210</v>
      </c>
    </row>
    <row r="537" spans="1:9">
      <c r="A537" s="2" t="s">
        <v>359</v>
      </c>
      <c r="B537" s="288" t="s">
        <v>1850</v>
      </c>
      <c r="C537" s="288" t="s">
        <v>206</v>
      </c>
      <c r="D537" s="288" t="s">
        <v>360</v>
      </c>
      <c r="E537" s="288" t="s">
        <v>361</v>
      </c>
      <c r="F537" s="288" t="s">
        <v>362</v>
      </c>
      <c r="G537" s="288" t="s">
        <v>77</v>
      </c>
      <c r="H537" s="288" t="s">
        <v>208</v>
      </c>
      <c r="I537" s="2" t="s">
        <v>210</v>
      </c>
    </row>
    <row r="538" spans="1:9">
      <c r="A538" s="2" t="s">
        <v>363</v>
      </c>
      <c r="B538" s="288" t="s">
        <v>1850</v>
      </c>
      <c r="C538" s="288" t="s">
        <v>206</v>
      </c>
      <c r="D538" s="288" t="s">
        <v>364</v>
      </c>
      <c r="E538" s="288" t="s">
        <v>63</v>
      </c>
      <c r="F538" s="288" t="s">
        <v>365</v>
      </c>
      <c r="G538" s="288" t="s">
        <v>77</v>
      </c>
      <c r="H538" s="288" t="s">
        <v>208</v>
      </c>
      <c r="I538" s="2" t="s">
        <v>210</v>
      </c>
    </row>
    <row r="539" spans="1:9">
      <c r="A539" s="2" t="s">
        <v>366</v>
      </c>
      <c r="B539" s="288" t="s">
        <v>1850</v>
      </c>
      <c r="C539" s="288" t="s">
        <v>206</v>
      </c>
      <c r="D539" s="288" t="s">
        <v>367</v>
      </c>
      <c r="E539" s="288" t="s">
        <v>321</v>
      </c>
      <c r="F539" s="288" t="s">
        <v>368</v>
      </c>
      <c r="G539" s="288" t="s">
        <v>77</v>
      </c>
      <c r="H539" s="288" t="s">
        <v>208</v>
      </c>
      <c r="I539" s="2" t="s">
        <v>210</v>
      </c>
    </row>
    <row r="540" spans="1:9">
      <c r="A540" s="2" t="s">
        <v>369</v>
      </c>
      <c r="B540" s="288" t="s">
        <v>1850</v>
      </c>
      <c r="C540" s="288" t="s">
        <v>206</v>
      </c>
      <c r="D540" s="288" t="s">
        <v>370</v>
      </c>
      <c r="E540" s="288" t="s">
        <v>349</v>
      </c>
      <c r="F540" s="288" t="s">
        <v>371</v>
      </c>
      <c r="G540" s="288" t="s">
        <v>77</v>
      </c>
      <c r="H540" s="288" t="s">
        <v>208</v>
      </c>
      <c r="I540" s="2" t="s">
        <v>210</v>
      </c>
    </row>
    <row r="541" spans="1:9">
      <c r="A541" s="2" t="s">
        <v>372</v>
      </c>
      <c r="B541" s="288" t="s">
        <v>1850</v>
      </c>
      <c r="C541" s="288" t="s">
        <v>206</v>
      </c>
      <c r="D541" s="288" t="s">
        <v>373</v>
      </c>
      <c r="E541" s="288" t="s">
        <v>374</v>
      </c>
      <c r="F541" s="288" t="s">
        <v>66</v>
      </c>
      <c r="G541" s="288" t="s">
        <v>77</v>
      </c>
      <c r="H541" s="288" t="s">
        <v>208</v>
      </c>
      <c r="I541" s="2" t="s">
        <v>210</v>
      </c>
    </row>
    <row r="542" spans="1:9">
      <c r="A542" s="2" t="s">
        <v>375</v>
      </c>
      <c r="B542" s="288" t="s">
        <v>1850</v>
      </c>
      <c r="C542" s="288" t="s">
        <v>206</v>
      </c>
      <c r="D542" s="288" t="s">
        <v>376</v>
      </c>
      <c r="E542" s="288" t="s">
        <v>59</v>
      </c>
      <c r="F542" s="288" t="s">
        <v>284</v>
      </c>
      <c r="G542" s="288" t="s">
        <v>77</v>
      </c>
      <c r="H542" s="288" t="s">
        <v>278</v>
      </c>
      <c r="I542" s="2" t="s">
        <v>210</v>
      </c>
    </row>
    <row r="543" spans="1:9">
      <c r="A543" s="2" t="s">
        <v>377</v>
      </c>
      <c r="B543" s="288" t="s">
        <v>1850</v>
      </c>
      <c r="C543" s="288" t="s">
        <v>206</v>
      </c>
      <c r="D543" s="288" t="s">
        <v>378</v>
      </c>
      <c r="E543" s="288" t="s">
        <v>209</v>
      </c>
      <c r="F543" s="288" t="s">
        <v>233</v>
      </c>
      <c r="G543" s="288" t="s">
        <v>77</v>
      </c>
      <c r="H543" s="288" t="s">
        <v>208</v>
      </c>
      <c r="I543" s="2" t="s">
        <v>210</v>
      </c>
    </row>
    <row r="544" spans="1:9">
      <c r="A544" s="2" t="s">
        <v>379</v>
      </c>
      <c r="B544" s="288" t="s">
        <v>1850</v>
      </c>
      <c r="C544" s="288" t="s">
        <v>206</v>
      </c>
      <c r="D544" s="288" t="s">
        <v>380</v>
      </c>
      <c r="E544" s="288" t="s">
        <v>336</v>
      </c>
      <c r="F544" s="288" t="s">
        <v>337</v>
      </c>
      <c r="G544" s="288" t="s">
        <v>77</v>
      </c>
      <c r="H544" s="288" t="s">
        <v>208</v>
      </c>
      <c r="I544" s="2" t="s">
        <v>210</v>
      </c>
    </row>
    <row r="545" spans="1:9">
      <c r="A545" s="2" t="s">
        <v>388</v>
      </c>
      <c r="B545" s="288" t="s">
        <v>1850</v>
      </c>
      <c r="C545" s="288" t="s">
        <v>206</v>
      </c>
      <c r="D545" s="288" t="s">
        <v>389</v>
      </c>
      <c r="E545" s="288" t="s">
        <v>344</v>
      </c>
      <c r="F545" s="288" t="s">
        <v>390</v>
      </c>
      <c r="G545" s="288" t="s">
        <v>77</v>
      </c>
      <c r="H545" s="288" t="s">
        <v>208</v>
      </c>
      <c r="I545" s="2" t="s">
        <v>210</v>
      </c>
    </row>
    <row r="546" spans="1:9">
      <c r="A546" s="2" t="s">
        <v>391</v>
      </c>
      <c r="B546" s="288" t="s">
        <v>1850</v>
      </c>
      <c r="C546" s="288" t="s">
        <v>206</v>
      </c>
      <c r="D546" s="288" t="s">
        <v>392</v>
      </c>
      <c r="E546" s="288" t="s">
        <v>393</v>
      </c>
      <c r="F546" s="288" t="s">
        <v>394</v>
      </c>
      <c r="G546" s="288" t="s">
        <v>77</v>
      </c>
      <c r="H546" s="288" t="s">
        <v>208</v>
      </c>
      <c r="I546" s="2" t="s">
        <v>210</v>
      </c>
    </row>
    <row r="547" spans="1:9">
      <c r="A547" s="2" t="s">
        <v>395</v>
      </c>
      <c r="B547" s="288" t="s">
        <v>1850</v>
      </c>
      <c r="C547" s="288" t="s">
        <v>206</v>
      </c>
      <c r="D547" s="288" t="s">
        <v>396</v>
      </c>
      <c r="E547" s="288" t="s">
        <v>397</v>
      </c>
      <c r="F547" s="288" t="s">
        <v>398</v>
      </c>
      <c r="G547" s="288" t="s">
        <v>77</v>
      </c>
      <c r="H547" s="288" t="s">
        <v>208</v>
      </c>
      <c r="I547" s="2" t="s">
        <v>210</v>
      </c>
    </row>
    <row r="548" spans="1:9">
      <c r="A548" s="2" t="s">
        <v>399</v>
      </c>
      <c r="B548" s="288" t="s">
        <v>1850</v>
      </c>
      <c r="C548" s="288" t="s">
        <v>206</v>
      </c>
      <c r="D548" s="288" t="s">
        <v>400</v>
      </c>
      <c r="E548" s="288" t="s">
        <v>361</v>
      </c>
      <c r="F548" s="288" t="s">
        <v>362</v>
      </c>
      <c r="G548" s="288" t="s">
        <v>77</v>
      </c>
      <c r="H548" s="288" t="s">
        <v>208</v>
      </c>
      <c r="I548" s="2" t="s">
        <v>210</v>
      </c>
    </row>
    <row r="549" spans="1:9">
      <c r="A549" s="2" t="s">
        <v>381</v>
      </c>
      <c r="B549" s="288" t="s">
        <v>1850</v>
      </c>
      <c r="C549" s="288" t="s">
        <v>206</v>
      </c>
      <c r="D549" s="288" t="s">
        <v>382</v>
      </c>
      <c r="E549" s="288" t="s">
        <v>214</v>
      </c>
      <c r="F549" s="288" t="s">
        <v>383</v>
      </c>
      <c r="G549" s="288" t="s">
        <v>77</v>
      </c>
      <c r="H549" s="288" t="s">
        <v>208</v>
      </c>
      <c r="I549" s="2" t="s">
        <v>210</v>
      </c>
    </row>
    <row r="550" spans="1:9">
      <c r="A550" s="2" t="s">
        <v>384</v>
      </c>
      <c r="B550" s="288" t="s">
        <v>1850</v>
      </c>
      <c r="C550" s="288" t="s">
        <v>206</v>
      </c>
      <c r="D550" s="288" t="s">
        <v>385</v>
      </c>
      <c r="E550" s="288" t="s">
        <v>386</v>
      </c>
      <c r="F550" s="288" t="s">
        <v>387</v>
      </c>
      <c r="G550" s="288" t="s">
        <v>77</v>
      </c>
      <c r="H550" s="288" t="s">
        <v>208</v>
      </c>
      <c r="I550" s="2" t="s">
        <v>210</v>
      </c>
    </row>
    <row r="551" spans="1:9">
      <c r="A551" s="2" t="s">
        <v>401</v>
      </c>
      <c r="B551" s="288" t="s">
        <v>1850</v>
      </c>
      <c r="C551" s="288" t="s">
        <v>206</v>
      </c>
      <c r="D551" s="288" t="s">
        <v>402</v>
      </c>
      <c r="E551" s="288" t="s">
        <v>242</v>
      </c>
      <c r="F551" s="288" t="s">
        <v>243</v>
      </c>
      <c r="G551" s="288" t="s">
        <v>77</v>
      </c>
      <c r="H551" s="288" t="s">
        <v>208</v>
      </c>
      <c r="I551" s="2" t="s">
        <v>210</v>
      </c>
    </row>
    <row r="552" spans="1:9">
      <c r="A552" s="2" t="s">
        <v>403</v>
      </c>
      <c r="B552" s="288" t="s">
        <v>1850</v>
      </c>
      <c r="C552" s="288" t="s">
        <v>206</v>
      </c>
      <c r="D552" s="288" t="s">
        <v>404</v>
      </c>
      <c r="E552" s="288" t="s">
        <v>242</v>
      </c>
      <c r="F552" s="288" t="s">
        <v>243</v>
      </c>
      <c r="G552" s="288" t="s">
        <v>77</v>
      </c>
      <c r="H552" s="288" t="s">
        <v>208</v>
      </c>
      <c r="I552" s="2" t="s">
        <v>210</v>
      </c>
    </row>
    <row r="553" spans="1:9">
      <c r="A553" s="2" t="s">
        <v>405</v>
      </c>
      <c r="B553" s="288" t="s">
        <v>1850</v>
      </c>
      <c r="C553" s="288" t="s">
        <v>206</v>
      </c>
      <c r="D553" s="288" t="s">
        <v>406</v>
      </c>
      <c r="E553" s="288" t="s">
        <v>320</v>
      </c>
      <c r="F553" s="288" t="s">
        <v>321</v>
      </c>
      <c r="G553" s="288" t="s">
        <v>77</v>
      </c>
      <c r="H553" s="288" t="s">
        <v>208</v>
      </c>
      <c r="I553" s="2" t="s">
        <v>210</v>
      </c>
    </row>
    <row r="554" spans="1:9">
      <c r="A554" s="2" t="s">
        <v>407</v>
      </c>
      <c r="B554" s="288" t="s">
        <v>1850</v>
      </c>
      <c r="C554" s="288" t="s">
        <v>206</v>
      </c>
      <c r="D554" s="288" t="s">
        <v>408</v>
      </c>
      <c r="E554" s="288" t="s">
        <v>59</v>
      </c>
      <c r="F554" s="288" t="s">
        <v>409</v>
      </c>
      <c r="G554" s="288" t="s">
        <v>77</v>
      </c>
      <c r="H554" s="288" t="s">
        <v>278</v>
      </c>
      <c r="I554" s="2" t="s">
        <v>210</v>
      </c>
    </row>
    <row r="555" spans="1:9">
      <c r="A555" s="2" t="s">
        <v>410</v>
      </c>
      <c r="B555" s="288" t="s">
        <v>1850</v>
      </c>
      <c r="C555" s="288" t="s">
        <v>206</v>
      </c>
      <c r="D555" s="288" t="s">
        <v>411</v>
      </c>
      <c r="E555" s="288" t="s">
        <v>59</v>
      </c>
      <c r="F555" s="288" t="s">
        <v>220</v>
      </c>
      <c r="G555" s="288" t="s">
        <v>77</v>
      </c>
      <c r="H555" s="288" t="s">
        <v>278</v>
      </c>
      <c r="I555" s="2" t="s">
        <v>210</v>
      </c>
    </row>
    <row r="556" spans="1:9">
      <c r="A556" s="2" t="s">
        <v>412</v>
      </c>
      <c r="B556" s="288" t="s">
        <v>1850</v>
      </c>
      <c r="C556" s="288" t="s">
        <v>206</v>
      </c>
      <c r="D556" s="288" t="s">
        <v>413</v>
      </c>
      <c r="E556" s="288" t="s">
        <v>237</v>
      </c>
      <c r="F556" s="288" t="s">
        <v>227</v>
      </c>
      <c r="G556" s="288" t="s">
        <v>77</v>
      </c>
      <c r="H556" s="288" t="s">
        <v>208</v>
      </c>
      <c r="I556" s="2" t="s">
        <v>210</v>
      </c>
    </row>
    <row r="557" spans="1:9">
      <c r="A557" s="2" t="s">
        <v>412</v>
      </c>
      <c r="B557" s="288" t="s">
        <v>1850</v>
      </c>
      <c r="C557" s="288" t="s">
        <v>206</v>
      </c>
      <c r="D557" s="288" t="s">
        <v>413</v>
      </c>
      <c r="E557" s="288" t="s">
        <v>144</v>
      </c>
      <c r="F557" s="288" t="s">
        <v>60</v>
      </c>
      <c r="G557" s="288" t="s">
        <v>77</v>
      </c>
      <c r="H557" s="288" t="s">
        <v>208</v>
      </c>
      <c r="I557" s="2" t="s">
        <v>210</v>
      </c>
    </row>
    <row r="558" spans="1:9">
      <c r="A558" s="2" t="s">
        <v>414</v>
      </c>
      <c r="B558" s="288" t="s">
        <v>1850</v>
      </c>
      <c r="C558" s="288" t="s">
        <v>206</v>
      </c>
      <c r="D558" s="288" t="s">
        <v>415</v>
      </c>
      <c r="E558" s="288" t="s">
        <v>416</v>
      </c>
      <c r="F558" s="288" t="s">
        <v>417</v>
      </c>
      <c r="G558" s="288" t="s">
        <v>77</v>
      </c>
      <c r="H558" s="288" t="s">
        <v>208</v>
      </c>
      <c r="I558" s="2" t="s">
        <v>210</v>
      </c>
    </row>
    <row r="559" spans="1:9">
      <c r="A559" s="2" t="s">
        <v>418</v>
      </c>
      <c r="B559" s="288" t="s">
        <v>1850</v>
      </c>
      <c r="C559" s="288" t="s">
        <v>206</v>
      </c>
      <c r="D559" s="288" t="s">
        <v>419</v>
      </c>
      <c r="E559" s="288" t="s">
        <v>214</v>
      </c>
      <c r="F559" s="288" t="s">
        <v>300</v>
      </c>
      <c r="G559" s="288" t="s">
        <v>77</v>
      </c>
      <c r="H559" s="288" t="s">
        <v>208</v>
      </c>
      <c r="I559" s="2" t="s">
        <v>210</v>
      </c>
    </row>
    <row r="560" spans="1:9">
      <c r="A560" s="2" t="s">
        <v>420</v>
      </c>
      <c r="B560" s="288" t="s">
        <v>1850</v>
      </c>
      <c r="C560" s="288" t="s">
        <v>206</v>
      </c>
      <c r="D560" s="288" t="s">
        <v>421</v>
      </c>
      <c r="E560" s="288" t="s">
        <v>59</v>
      </c>
      <c r="F560" s="288" t="s">
        <v>105</v>
      </c>
      <c r="G560" s="288" t="s">
        <v>77</v>
      </c>
      <c r="H560" s="288" t="s">
        <v>278</v>
      </c>
      <c r="I560" s="2" t="s">
        <v>210</v>
      </c>
    </row>
    <row r="561" spans="1:9">
      <c r="A561" s="2" t="s">
        <v>422</v>
      </c>
      <c r="B561" s="288" t="s">
        <v>1850</v>
      </c>
      <c r="C561" s="288" t="s">
        <v>206</v>
      </c>
      <c r="D561" s="288" t="s">
        <v>423</v>
      </c>
      <c r="E561" s="288" t="s">
        <v>227</v>
      </c>
      <c r="F561" s="288" t="s">
        <v>228</v>
      </c>
      <c r="G561" s="288" t="s">
        <v>77</v>
      </c>
      <c r="H561" s="288" t="s">
        <v>208</v>
      </c>
      <c r="I561" s="2" t="s">
        <v>210</v>
      </c>
    </row>
    <row r="562" spans="1:9">
      <c r="A562" s="2" t="s">
        <v>424</v>
      </c>
      <c r="B562" s="288" t="s">
        <v>1850</v>
      </c>
      <c r="C562" s="288" t="s">
        <v>206</v>
      </c>
      <c r="D562" s="288" t="s">
        <v>425</v>
      </c>
      <c r="E562" s="288" t="s">
        <v>144</v>
      </c>
      <c r="F562" s="288" t="s">
        <v>60</v>
      </c>
      <c r="G562" s="288" t="s">
        <v>77</v>
      </c>
      <c r="H562" s="288" t="s">
        <v>208</v>
      </c>
      <c r="I562" s="2" t="s">
        <v>210</v>
      </c>
    </row>
    <row r="563" spans="1:9">
      <c r="A563" s="2" t="s">
        <v>195</v>
      </c>
      <c r="B563" s="288" t="s">
        <v>1850</v>
      </c>
      <c r="C563" s="288" t="s">
        <v>206</v>
      </c>
      <c r="D563" s="288" t="s">
        <v>196</v>
      </c>
      <c r="E563" s="288" t="s">
        <v>336</v>
      </c>
      <c r="F563" s="288" t="s">
        <v>337</v>
      </c>
      <c r="G563" s="288" t="s">
        <v>77</v>
      </c>
      <c r="H563" s="288" t="s">
        <v>208</v>
      </c>
      <c r="I563" s="2" t="s">
        <v>210</v>
      </c>
    </row>
    <row r="564" spans="1:9">
      <c r="A564" s="2" t="s">
        <v>426</v>
      </c>
      <c r="B564" s="288" t="s">
        <v>1850</v>
      </c>
      <c r="C564" s="288" t="s">
        <v>206</v>
      </c>
      <c r="D564" s="288" t="s">
        <v>427</v>
      </c>
      <c r="E564" s="288" t="s">
        <v>227</v>
      </c>
      <c r="F564" s="288" t="s">
        <v>228</v>
      </c>
      <c r="G564" s="288" t="s">
        <v>77</v>
      </c>
      <c r="H564" s="288" t="s">
        <v>208</v>
      </c>
      <c r="I564" s="2" t="s">
        <v>210</v>
      </c>
    </row>
    <row r="565" spans="1:9">
      <c r="A565" s="2" t="s">
        <v>201</v>
      </c>
      <c r="B565" s="288" t="s">
        <v>1850</v>
      </c>
      <c r="C565" s="288" t="s">
        <v>206</v>
      </c>
      <c r="D565" s="288" t="s">
        <v>202</v>
      </c>
      <c r="E565" s="288" t="s">
        <v>213</v>
      </c>
      <c r="F565" s="288" t="s">
        <v>214</v>
      </c>
      <c r="G565" s="288" t="s">
        <v>77</v>
      </c>
      <c r="H565" s="288" t="s">
        <v>208</v>
      </c>
      <c r="I565" s="2" t="s">
        <v>210</v>
      </c>
    </row>
    <row r="566" spans="1:9">
      <c r="A566" s="2" t="s">
        <v>428</v>
      </c>
      <c r="B566" s="288" t="s">
        <v>1850</v>
      </c>
      <c r="C566" s="288" t="s">
        <v>206</v>
      </c>
      <c r="D566" s="288" t="s">
        <v>429</v>
      </c>
      <c r="E566" s="288" t="s">
        <v>214</v>
      </c>
      <c r="F566" s="288" t="s">
        <v>300</v>
      </c>
      <c r="G566" s="288" t="s">
        <v>77</v>
      </c>
      <c r="H566" s="288" t="s">
        <v>208</v>
      </c>
      <c r="I566" s="2" t="s">
        <v>210</v>
      </c>
    </row>
    <row r="568" spans="1:9" s="10" customFormat="1">
      <c r="A568" s="9" t="s">
        <v>1734</v>
      </c>
      <c r="B568" s="154"/>
      <c r="C568" s="154"/>
      <c r="D568" s="154"/>
      <c r="E568" s="154"/>
      <c r="F568" s="154"/>
      <c r="G568" s="154"/>
      <c r="H568" s="154"/>
    </row>
    <row r="569" spans="1:9" ht="92" customHeight="1">
      <c r="A569" s="531" t="s">
        <v>1830</v>
      </c>
      <c r="B569" s="531"/>
      <c r="C569" s="531"/>
      <c r="D569" s="531"/>
      <c r="E569" s="531"/>
      <c r="F569" s="531"/>
      <c r="G569" s="531"/>
      <c r="H569" s="531"/>
      <c r="I569" s="531"/>
    </row>
  </sheetData>
  <autoFilter ref="A1:I569" xr:uid="{2AF119A1-CFB3-4D3A-B67E-6E771FE3C6D5}"/>
  <sortState xmlns:xlrd2="http://schemas.microsoft.com/office/spreadsheetml/2017/richdata2" ref="A2:I566">
    <sortCondition ref="B2:B566"/>
    <sortCondition ref="A2:A566"/>
  </sortState>
  <mergeCells count="1">
    <mergeCell ref="A569:I569"/>
  </mergeCells>
  <hyperlinks>
    <hyperlink ref="I67" r:id="rId1" xr:uid="{BDD91E8B-063E-0945-A0B3-87E55FE73079}"/>
    <hyperlink ref="I37" r:id="rId2" xr:uid="{59E06D14-8D4F-2D43-9ECA-5937438B8ACF}"/>
    <hyperlink ref="I280" r:id="rId3" xr:uid="{CC028C5C-6EA8-E64A-83B3-405C82DBC7B0}"/>
    <hyperlink ref="I16" r:id="rId4" xr:uid="{25201EFF-08EF-B549-821E-EFDFD93D858C}"/>
    <hyperlink ref="I5" r:id="rId5" xr:uid="{90984866-8462-2442-A04E-7FF11C0FBF5C}"/>
    <hyperlink ref="I22" r:id="rId6" xr:uid="{63AA9B89-B8D2-744B-93B3-4C389CB6DA52}"/>
    <hyperlink ref="I26" r:id="rId7" xr:uid="{E696AE6E-8B36-2B40-A36C-BE8920661B39}"/>
    <hyperlink ref="I34" r:id="rId8" xr:uid="{131C2287-6BEB-5B4E-9D97-B63063A72EC2}"/>
    <hyperlink ref="I44" r:id="rId9" xr:uid="{30B90712-0F3B-8049-ACFE-729FD0920EF4}"/>
    <hyperlink ref="I10" r:id="rId10" xr:uid="{4C483880-876F-5D4F-879B-3A48DFE35517}"/>
    <hyperlink ref="I2" r:id="rId11" xr:uid="{FA16A592-CE5B-5A40-91F5-779863EBC9F1}"/>
    <hyperlink ref="I38" r:id="rId12" xr:uid="{7CFDB599-55D8-9840-BEA2-E613033BE2BF}"/>
    <hyperlink ref="I39" r:id="rId13" xr:uid="{27E984B3-E67D-9C42-BCB4-88DE55E95599}"/>
    <hyperlink ref="I40" r:id="rId14" xr:uid="{C670DE7D-DAA1-B545-8B61-820C5B0E1B88}"/>
    <hyperlink ref="I45" r:id="rId15" xr:uid="{660195E7-0FDB-E74D-879F-D6F4A8EC1625}"/>
    <hyperlink ref="I314" r:id="rId16" xr:uid="{F43CAB43-DB74-3F44-824B-952176B12329}"/>
    <hyperlink ref="I99" r:id="rId17" xr:uid="{0859C6B8-FB33-E94F-AEB0-F79D73E08E92}"/>
    <hyperlink ref="I426" r:id="rId18" xr:uid="{9916FDCD-862A-AD47-95A5-ADBED7A7C0BD}"/>
    <hyperlink ref="I481" r:id="rId19" xr:uid="{C1BCF354-2474-2E4F-BE59-155EA5C7F057}"/>
  </hyperlinks>
  <pageMargins left="0.7" right="0.7" top="0.75" bottom="0.75" header="0.3" footer="0.3"/>
  <pageSetup orientation="portrait" horizontalDpi="0" verticalDpi="0" r:id="rId20"/>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463D53-93DD-4D0C-8903-18DEC1FDD39D}">
  <dimension ref="A1:CO84"/>
  <sheetViews>
    <sheetView showGridLines="0" zoomScale="150" zoomScaleNormal="150" workbookViewId="0">
      <pane xSplit="4" ySplit="1" topLeftCell="AA2" activePane="bottomRight" state="frozen"/>
      <selection pane="topRight" activeCell="F1" sqref="F1"/>
      <selection pane="bottomLeft" activeCell="A2" sqref="A2"/>
      <selection pane="bottomRight"/>
    </sheetView>
  </sheetViews>
  <sheetFormatPr baseColWidth="10" defaultColWidth="10.5" defaultRowHeight="15"/>
  <cols>
    <col min="1" max="1" width="18" style="6" customWidth="1"/>
    <col min="2" max="2" width="16.33203125" style="6" customWidth="1"/>
    <col min="3" max="3" width="11" style="190" bestFit="1" customWidth="1"/>
    <col min="4" max="4" width="7.33203125" style="110" bestFit="1" customWidth="1"/>
    <col min="5" max="14" width="6.6640625" style="22" customWidth="1"/>
    <col min="15" max="15" width="8.1640625" style="22" customWidth="1"/>
    <col min="16" max="31" width="6.6640625" style="22" customWidth="1"/>
    <col min="32" max="32" width="7.6640625" style="22" customWidth="1"/>
    <col min="33" max="33" width="6.6640625" style="22" customWidth="1"/>
    <col min="34" max="34" width="1.1640625" style="22" customWidth="1"/>
    <col min="35" max="35" width="5" style="53" bestFit="1" customWidth="1"/>
    <col min="36" max="36" width="5" style="53" customWidth="1"/>
    <col min="37" max="37" width="10.5" style="191"/>
    <col min="38" max="16384" width="10.5" style="17"/>
  </cols>
  <sheetData>
    <row r="1" spans="1:37" s="13" customFormat="1" ht="113" thickBot="1">
      <c r="A1" s="14" t="s">
        <v>0</v>
      </c>
      <c r="B1" s="15" t="s">
        <v>1</v>
      </c>
      <c r="C1" s="241" t="s">
        <v>1423</v>
      </c>
      <c r="D1" s="242" t="s">
        <v>1424</v>
      </c>
      <c r="E1" s="51" t="s">
        <v>1425</v>
      </c>
      <c r="F1" s="52" t="s">
        <v>62</v>
      </c>
      <c r="G1" s="52" t="s">
        <v>65</v>
      </c>
      <c r="H1" s="52" t="s">
        <v>68</v>
      </c>
      <c r="I1" s="52" t="s">
        <v>92</v>
      </c>
      <c r="J1" s="52" t="s">
        <v>98</v>
      </c>
      <c r="K1" s="52" t="s">
        <v>100</v>
      </c>
      <c r="L1" s="52" t="s">
        <v>114</v>
      </c>
      <c r="M1" s="52" t="s">
        <v>123</v>
      </c>
      <c r="N1" s="52" t="s">
        <v>1426</v>
      </c>
      <c r="O1" s="157" t="s">
        <v>136</v>
      </c>
      <c r="P1" s="52" t="s">
        <v>139</v>
      </c>
      <c r="Q1" s="52" t="s">
        <v>142</v>
      </c>
      <c r="R1" s="52" t="s">
        <v>145</v>
      </c>
      <c r="S1" s="52" t="s">
        <v>149</v>
      </c>
      <c r="T1" s="52" t="s">
        <v>75</v>
      </c>
      <c r="U1" s="52" t="s">
        <v>85</v>
      </c>
      <c r="V1" s="52" t="s">
        <v>90</v>
      </c>
      <c r="W1" s="52" t="s">
        <v>108</v>
      </c>
      <c r="X1" s="52" t="s">
        <v>1427</v>
      </c>
      <c r="Y1" s="52" t="s">
        <v>112</v>
      </c>
      <c r="Z1" s="52" t="s">
        <v>116</v>
      </c>
      <c r="AA1" s="52" t="s">
        <v>118</v>
      </c>
      <c r="AB1" s="52" t="s">
        <v>121</v>
      </c>
      <c r="AC1" s="52" t="s">
        <v>125</v>
      </c>
      <c r="AD1" s="52" t="s">
        <v>130</v>
      </c>
      <c r="AE1" s="52" t="s">
        <v>147</v>
      </c>
      <c r="AF1" s="52" t="s">
        <v>151</v>
      </c>
      <c r="AG1" s="55" t="s">
        <v>157</v>
      </c>
      <c r="AH1" s="321"/>
      <c r="AI1" s="267" t="s">
        <v>1729</v>
      </c>
      <c r="AJ1" s="266" t="s">
        <v>1730</v>
      </c>
      <c r="AK1" s="50"/>
    </row>
    <row r="2" spans="1:37">
      <c r="A2" s="246" t="s">
        <v>4</v>
      </c>
      <c r="B2" s="247" t="s">
        <v>5</v>
      </c>
      <c r="C2" s="248">
        <v>20211018</v>
      </c>
      <c r="D2" s="249" t="s">
        <v>7</v>
      </c>
      <c r="E2" s="159">
        <v>19.3</v>
      </c>
      <c r="F2" s="158">
        <v>516</v>
      </c>
      <c r="G2" s="159">
        <v>7.2</v>
      </c>
      <c r="H2" s="304">
        <v>255</v>
      </c>
      <c r="I2" s="159" t="s">
        <v>1431</v>
      </c>
      <c r="J2" s="159" t="s">
        <v>1431</v>
      </c>
      <c r="K2" s="159">
        <v>7.8</v>
      </c>
      <c r="L2" s="159">
        <v>0.05</v>
      </c>
      <c r="M2" s="159">
        <v>0.06</v>
      </c>
      <c r="N2" s="309" t="s">
        <v>1431</v>
      </c>
      <c r="O2" s="159">
        <v>0.11</v>
      </c>
      <c r="P2" s="159">
        <v>0.12</v>
      </c>
      <c r="Q2" s="159">
        <v>57.5</v>
      </c>
      <c r="R2" s="159">
        <v>162</v>
      </c>
      <c r="S2" s="159">
        <v>13.7</v>
      </c>
      <c r="T2" s="304">
        <v>19</v>
      </c>
      <c r="U2" s="304" t="s">
        <v>1431</v>
      </c>
      <c r="V2" s="304">
        <v>84</v>
      </c>
      <c r="W2" s="159">
        <v>0.3</v>
      </c>
      <c r="X2" s="159">
        <v>0.3</v>
      </c>
      <c r="Y2" s="304">
        <v>47</v>
      </c>
      <c r="Z2" s="304">
        <v>37</v>
      </c>
      <c r="AA2" s="160" t="s">
        <v>1431</v>
      </c>
      <c r="AB2" s="304" t="s">
        <v>1431</v>
      </c>
      <c r="AC2" s="304">
        <v>1</v>
      </c>
      <c r="AD2" s="304" t="s">
        <v>1431</v>
      </c>
      <c r="AE2" s="304" t="s">
        <v>1431</v>
      </c>
      <c r="AF2" s="392">
        <v>1.6999999999999999E-3</v>
      </c>
      <c r="AG2" s="315">
        <v>43</v>
      </c>
      <c r="AH2" s="322"/>
      <c r="AI2" s="219" cm="1">
        <f t="array" ref="AI2">SUM(IF(ISNUMBER($E2:$AG2),IF(ISNUMBER($E$40:$AG$40),IF($E2:$AG2&gt;=$E$40:$AG$40,1,0),0),0))</f>
        <v>0</v>
      </c>
      <c r="AJ2" s="219" cm="1">
        <f t="array" ref="AJ2">SUM(IF(ISNUMBER($E2:$AG2),IF(ISNUMBER($E$41:$AG$41),IF($E2:$AG2&gt;=$E$41:$AG$41,1,0),0),0))</f>
        <v>1</v>
      </c>
      <c r="AK2" s="222"/>
    </row>
    <row r="3" spans="1:37">
      <c r="A3" s="250" t="s">
        <v>4</v>
      </c>
      <c r="B3" s="243" t="s">
        <v>5</v>
      </c>
      <c r="C3" s="244">
        <v>20211018</v>
      </c>
      <c r="D3" s="251" t="s">
        <v>8</v>
      </c>
      <c r="E3" s="162">
        <v>18.7</v>
      </c>
      <c r="F3" s="161">
        <v>509</v>
      </c>
      <c r="G3" s="162">
        <v>7.4</v>
      </c>
      <c r="H3" s="305">
        <v>249</v>
      </c>
      <c r="I3" s="162" t="s">
        <v>1431</v>
      </c>
      <c r="J3" s="162" t="s">
        <v>1431</v>
      </c>
      <c r="K3" s="162">
        <v>6.5</v>
      </c>
      <c r="L3" s="162">
        <v>0.31</v>
      </c>
      <c r="M3" s="162">
        <v>0.03</v>
      </c>
      <c r="N3" s="310" t="s">
        <v>1431</v>
      </c>
      <c r="O3" s="162" t="s">
        <v>1431</v>
      </c>
      <c r="P3" s="162">
        <v>0.08</v>
      </c>
      <c r="Q3" s="162">
        <v>13.5</v>
      </c>
      <c r="R3" s="162">
        <v>121</v>
      </c>
      <c r="S3" s="162">
        <v>19.2</v>
      </c>
      <c r="T3" s="305" t="s">
        <v>1431</v>
      </c>
      <c r="U3" s="305" t="s">
        <v>1431</v>
      </c>
      <c r="V3" s="305">
        <v>15</v>
      </c>
      <c r="W3" s="162" t="s">
        <v>1431</v>
      </c>
      <c r="X3" s="162" t="s">
        <v>1431</v>
      </c>
      <c r="Y3" s="305">
        <v>10</v>
      </c>
      <c r="Z3" s="305" t="s">
        <v>1431</v>
      </c>
      <c r="AA3" s="163" t="s">
        <v>1431</v>
      </c>
      <c r="AB3" s="305" t="s">
        <v>1431</v>
      </c>
      <c r="AC3" s="305" t="s">
        <v>1431</v>
      </c>
      <c r="AD3" s="305" t="s">
        <v>1431</v>
      </c>
      <c r="AE3" s="305" t="s">
        <v>1431</v>
      </c>
      <c r="AF3" s="393">
        <v>5.0000000000000001E-4</v>
      </c>
      <c r="AG3" s="316">
        <v>8</v>
      </c>
      <c r="AH3" s="322"/>
      <c r="AI3" s="220" cm="1">
        <f t="array" ref="AI3">SUM(IF(ISNUMBER($E3:$AG3),IF(ISNUMBER($E$40:$AG$40),IF($E3:$AG3&gt;=$E$40:$AG$40,1,0),0),0))</f>
        <v>0</v>
      </c>
      <c r="AJ3" s="220" cm="1">
        <f t="array" ref="AJ3">SUM(IF(ISNUMBER($E3:$AG3),IF(ISNUMBER($E$41:$AG$41),IF($E3:$AG3&gt;=$E$41:$AG$41,1,0),0),0))</f>
        <v>1</v>
      </c>
      <c r="AK3" s="222"/>
    </row>
    <row r="4" spans="1:37">
      <c r="A4" s="250" t="s">
        <v>4</v>
      </c>
      <c r="B4" s="243" t="s">
        <v>5</v>
      </c>
      <c r="C4" s="244">
        <v>20211018</v>
      </c>
      <c r="D4" s="251" t="s">
        <v>9</v>
      </c>
      <c r="E4" s="162">
        <v>22.1</v>
      </c>
      <c r="F4" s="161">
        <v>519</v>
      </c>
      <c r="G4" s="162">
        <v>7.8</v>
      </c>
      <c r="H4" s="305">
        <v>253</v>
      </c>
      <c r="I4" s="162" t="s">
        <v>1431</v>
      </c>
      <c r="J4" s="162" t="s">
        <v>1431</v>
      </c>
      <c r="K4" s="162">
        <v>6.8</v>
      </c>
      <c r="L4" s="162" t="s">
        <v>1431</v>
      </c>
      <c r="M4" s="162">
        <v>0.03</v>
      </c>
      <c r="N4" s="310" t="s">
        <v>1431</v>
      </c>
      <c r="O4" s="162" t="s">
        <v>1431</v>
      </c>
      <c r="P4" s="162">
        <v>0.08</v>
      </c>
      <c r="Q4" s="162">
        <v>22.8</v>
      </c>
      <c r="R4" s="162">
        <v>122</v>
      </c>
      <c r="S4" s="162">
        <v>18.7</v>
      </c>
      <c r="T4" s="305" t="s">
        <v>1431</v>
      </c>
      <c r="U4" s="305" t="s">
        <v>1431</v>
      </c>
      <c r="V4" s="305">
        <v>20</v>
      </c>
      <c r="W4" s="162" t="s">
        <v>1431</v>
      </c>
      <c r="X4" s="162" t="s">
        <v>1431</v>
      </c>
      <c r="Y4" s="305">
        <v>40</v>
      </c>
      <c r="Z4" s="305">
        <v>4</v>
      </c>
      <c r="AA4" s="163" t="s">
        <v>1431</v>
      </c>
      <c r="AB4" s="305" t="s">
        <v>1431</v>
      </c>
      <c r="AC4" s="305" t="s">
        <v>1431</v>
      </c>
      <c r="AD4" s="305" t="s">
        <v>1431</v>
      </c>
      <c r="AE4" s="305" t="s">
        <v>1431</v>
      </c>
      <c r="AF4" s="393">
        <v>5.9999999999999995E-4</v>
      </c>
      <c r="AG4" s="316">
        <v>35</v>
      </c>
      <c r="AH4" s="322"/>
      <c r="AI4" s="220" cm="1">
        <f t="array" ref="AI4">SUM(IF(ISNUMBER($E4:$AG4),IF(ISNUMBER($E$40:$AG$40),IF($E4:$AG4&gt;=$E$40:$AG$40,1,0),0),0))</f>
        <v>0</v>
      </c>
      <c r="AJ4" s="220" cm="1">
        <f t="array" ref="AJ4">SUM(IF(ISNUMBER($E4:$AG4),IF(ISNUMBER($E$41:$AG$41),IF($E4:$AG4&gt;=$E$41:$AG$41,1,0),0),0))</f>
        <v>1</v>
      </c>
      <c r="AK4" s="222"/>
    </row>
    <row r="5" spans="1:37">
      <c r="A5" s="250" t="s">
        <v>4</v>
      </c>
      <c r="B5" s="243" t="s">
        <v>5</v>
      </c>
      <c r="C5" s="244">
        <v>20211019</v>
      </c>
      <c r="D5" s="251" t="s">
        <v>11</v>
      </c>
      <c r="E5" s="162">
        <v>17</v>
      </c>
      <c r="F5" s="161">
        <v>512</v>
      </c>
      <c r="G5" s="162">
        <v>7.2</v>
      </c>
      <c r="H5" s="305">
        <v>249</v>
      </c>
      <c r="I5" s="162" t="s">
        <v>1431</v>
      </c>
      <c r="J5" s="162" t="s">
        <v>1431</v>
      </c>
      <c r="K5" s="162">
        <v>6.6</v>
      </c>
      <c r="L5" s="162">
        <v>0.06</v>
      </c>
      <c r="M5" s="162">
        <v>0.03</v>
      </c>
      <c r="N5" s="310" t="s">
        <v>1431</v>
      </c>
      <c r="O5" s="162" t="s">
        <v>1431</v>
      </c>
      <c r="P5" s="162">
        <v>0.08</v>
      </c>
      <c r="Q5" s="162">
        <v>20.5</v>
      </c>
      <c r="R5" s="162">
        <v>124</v>
      </c>
      <c r="S5" s="162">
        <v>15.7</v>
      </c>
      <c r="T5" s="305" t="s">
        <v>1431</v>
      </c>
      <c r="U5" s="305" t="s">
        <v>1431</v>
      </c>
      <c r="V5" s="305">
        <v>19</v>
      </c>
      <c r="W5" s="162" t="s">
        <v>1431</v>
      </c>
      <c r="X5" s="162" t="s">
        <v>1431</v>
      </c>
      <c r="Y5" s="305">
        <v>29</v>
      </c>
      <c r="Z5" s="305" t="s">
        <v>1431</v>
      </c>
      <c r="AA5" s="163" t="s">
        <v>1431</v>
      </c>
      <c r="AB5" s="305" t="s">
        <v>1431</v>
      </c>
      <c r="AC5" s="305" t="s">
        <v>1431</v>
      </c>
      <c r="AD5" s="305" t="s">
        <v>1431</v>
      </c>
      <c r="AE5" s="305" t="s">
        <v>1431</v>
      </c>
      <c r="AF5" s="395">
        <v>4.0000000000000002E-4</v>
      </c>
      <c r="AG5" s="316">
        <v>55</v>
      </c>
      <c r="AH5" s="322"/>
      <c r="AI5" s="220" cm="1">
        <f t="array" ref="AI5">SUM(IF(ISNUMBER($E5:$AG5),IF(ISNUMBER($E$40:$AG$40),IF($E5:$AG5&gt;=$E$40:$AG$40,1,0),0),0))</f>
        <v>0</v>
      </c>
      <c r="AJ5" s="220" cm="1">
        <f t="array" ref="AJ5">SUM(IF(ISNUMBER($E5:$AG5),IF(ISNUMBER($E$41:$AG$41),IF($E5:$AG5&gt;=$E$41:$AG$41,1,0),0),0))</f>
        <v>1</v>
      </c>
      <c r="AK5" s="222"/>
    </row>
    <row r="6" spans="1:37">
      <c r="A6" s="250" t="s">
        <v>4</v>
      </c>
      <c r="B6" s="243" t="s">
        <v>5</v>
      </c>
      <c r="C6" s="244">
        <v>20211019</v>
      </c>
      <c r="D6" s="251" t="s">
        <v>12</v>
      </c>
      <c r="E6" s="162">
        <v>17.100000000000001</v>
      </c>
      <c r="F6" s="161">
        <v>512</v>
      </c>
      <c r="G6" s="162">
        <v>7.5</v>
      </c>
      <c r="H6" s="305">
        <v>253</v>
      </c>
      <c r="I6" s="162" t="s">
        <v>1431</v>
      </c>
      <c r="J6" s="162" t="s">
        <v>1431</v>
      </c>
      <c r="K6" s="162">
        <v>6.7</v>
      </c>
      <c r="L6" s="162" t="s">
        <v>1431</v>
      </c>
      <c r="M6" s="162">
        <v>0.03</v>
      </c>
      <c r="N6" s="310" t="s">
        <v>1431</v>
      </c>
      <c r="O6" s="162" t="s">
        <v>1431</v>
      </c>
      <c r="P6" s="162">
        <v>7.0000000000000007E-2</v>
      </c>
      <c r="Q6" s="162">
        <v>11.6</v>
      </c>
      <c r="R6" s="162">
        <v>128</v>
      </c>
      <c r="S6" s="162">
        <v>17.600000000000001</v>
      </c>
      <c r="T6" s="305" t="s">
        <v>1431</v>
      </c>
      <c r="U6" s="305" t="s">
        <v>1431</v>
      </c>
      <c r="V6" s="305">
        <v>14</v>
      </c>
      <c r="W6" s="162" t="s">
        <v>1431</v>
      </c>
      <c r="X6" s="162" t="s">
        <v>1431</v>
      </c>
      <c r="Y6" s="305">
        <v>46</v>
      </c>
      <c r="Z6" s="305" t="s">
        <v>1431</v>
      </c>
      <c r="AA6" s="163" t="s">
        <v>1431</v>
      </c>
      <c r="AB6" s="305" t="s">
        <v>1431</v>
      </c>
      <c r="AC6" s="305" t="s">
        <v>1431</v>
      </c>
      <c r="AD6" s="305" t="s">
        <v>1431</v>
      </c>
      <c r="AE6" s="305" t="s">
        <v>1431</v>
      </c>
      <c r="AF6" s="393">
        <v>3.3E-3</v>
      </c>
      <c r="AG6" s="316">
        <v>69</v>
      </c>
      <c r="AH6" s="322"/>
      <c r="AI6" s="220" cm="1">
        <f t="array" ref="AI6">SUM(IF(ISNUMBER($E6:$AG6),IF(ISNUMBER($E$40:$AG$40),IF($E6:$AG6&gt;=$E$40:$AG$40,1,0),0),0))</f>
        <v>0</v>
      </c>
      <c r="AJ6" s="220" cm="1">
        <f t="array" ref="AJ6">SUM(IF(ISNUMBER($E6:$AG6),IF(ISNUMBER($E$41:$AG$41),IF($E6:$AG6&gt;=$E$41:$AG$41,1,0),0),0))</f>
        <v>1</v>
      </c>
      <c r="AK6" s="222"/>
    </row>
    <row r="7" spans="1:37">
      <c r="A7" s="250" t="s">
        <v>4</v>
      </c>
      <c r="B7" s="243" t="s">
        <v>5</v>
      </c>
      <c r="C7" s="244">
        <v>20211020</v>
      </c>
      <c r="D7" s="251" t="s">
        <v>11</v>
      </c>
      <c r="E7" s="162">
        <v>18.2</v>
      </c>
      <c r="F7" s="161">
        <v>512</v>
      </c>
      <c r="G7" s="162">
        <v>7.1</v>
      </c>
      <c r="H7" s="305">
        <v>253</v>
      </c>
      <c r="I7" s="162" t="s">
        <v>1431</v>
      </c>
      <c r="J7" s="162" t="s">
        <v>1431</v>
      </c>
      <c r="K7" s="162">
        <v>6.5</v>
      </c>
      <c r="L7" s="162">
        <v>0.17</v>
      </c>
      <c r="M7" s="162">
        <v>0.03</v>
      </c>
      <c r="N7" s="310" t="s">
        <v>1431</v>
      </c>
      <c r="O7" s="162" t="s">
        <v>1431</v>
      </c>
      <c r="P7" s="162">
        <v>0.08</v>
      </c>
      <c r="Q7" s="162">
        <v>11.6</v>
      </c>
      <c r="R7" s="162">
        <v>127</v>
      </c>
      <c r="S7" s="162">
        <v>15.8</v>
      </c>
      <c r="T7" s="305" t="s">
        <v>1431</v>
      </c>
      <c r="U7" s="305" t="s">
        <v>1431</v>
      </c>
      <c r="V7" s="305">
        <v>14</v>
      </c>
      <c r="W7" s="162" t="s">
        <v>1431</v>
      </c>
      <c r="X7" s="162" t="s">
        <v>1431</v>
      </c>
      <c r="Y7" s="305">
        <v>74</v>
      </c>
      <c r="Z7" s="305" t="s">
        <v>1431</v>
      </c>
      <c r="AA7" s="163" t="s">
        <v>1431</v>
      </c>
      <c r="AB7" s="305" t="s">
        <v>1431</v>
      </c>
      <c r="AC7" s="305" t="s">
        <v>1431</v>
      </c>
      <c r="AD7" s="305" t="s">
        <v>1431</v>
      </c>
      <c r="AE7" s="305" t="s">
        <v>1431</v>
      </c>
      <c r="AF7" s="393">
        <v>2.5999999999999999E-3</v>
      </c>
      <c r="AG7" s="316">
        <v>104</v>
      </c>
      <c r="AH7" s="322"/>
      <c r="AI7" s="220" cm="1">
        <f t="array" ref="AI7">SUM(IF(ISNUMBER($E7:$AG7),IF(ISNUMBER($E$40:$AG$40),IF($E7:$AG7&gt;=$E$40:$AG$40,1,0),0),0))</f>
        <v>0</v>
      </c>
      <c r="AJ7" s="220" cm="1">
        <f t="array" ref="AJ7">SUM(IF(ISNUMBER($E7:$AG7),IF(ISNUMBER($E$41:$AG$41),IF($E7:$AG7&gt;=$E$41:$AG$41,1,0),0),0))</f>
        <v>1</v>
      </c>
      <c r="AK7" s="222"/>
    </row>
    <row r="8" spans="1:37" ht="16" thickBot="1">
      <c r="A8" s="252" t="s">
        <v>4</v>
      </c>
      <c r="B8" s="253" t="s">
        <v>5</v>
      </c>
      <c r="C8" s="254">
        <v>20211020</v>
      </c>
      <c r="D8" s="255" t="s">
        <v>14</v>
      </c>
      <c r="E8" s="165">
        <v>18.600000000000001</v>
      </c>
      <c r="F8" s="164">
        <v>512</v>
      </c>
      <c r="G8" s="165">
        <v>7.6</v>
      </c>
      <c r="H8" s="306">
        <v>251</v>
      </c>
      <c r="I8" s="165" t="s">
        <v>1431</v>
      </c>
      <c r="J8" s="165" t="s">
        <v>1431</v>
      </c>
      <c r="K8" s="165">
        <v>6.3</v>
      </c>
      <c r="L8" s="165" t="s">
        <v>1431</v>
      </c>
      <c r="M8" s="165">
        <v>0.03</v>
      </c>
      <c r="N8" s="311" t="s">
        <v>1431</v>
      </c>
      <c r="O8" s="165" t="s">
        <v>1431</v>
      </c>
      <c r="P8" s="165">
        <v>0.08</v>
      </c>
      <c r="Q8" s="165">
        <v>11</v>
      </c>
      <c r="R8" s="165">
        <v>128</v>
      </c>
      <c r="S8" s="165">
        <v>18.7</v>
      </c>
      <c r="T8" s="306" t="s">
        <v>1431</v>
      </c>
      <c r="U8" s="306" t="s">
        <v>1431</v>
      </c>
      <c r="V8" s="306">
        <v>13</v>
      </c>
      <c r="W8" s="165" t="s">
        <v>1431</v>
      </c>
      <c r="X8" s="165" t="s">
        <v>1431</v>
      </c>
      <c r="Y8" s="306">
        <v>44</v>
      </c>
      <c r="Z8" s="306" t="s">
        <v>1431</v>
      </c>
      <c r="AA8" s="166" t="s">
        <v>1431</v>
      </c>
      <c r="AB8" s="306" t="s">
        <v>1431</v>
      </c>
      <c r="AC8" s="306" t="s">
        <v>1431</v>
      </c>
      <c r="AD8" s="306" t="s">
        <v>1431</v>
      </c>
      <c r="AE8" s="306" t="s">
        <v>1431</v>
      </c>
      <c r="AF8" s="394">
        <v>2.3999999999999998E-3</v>
      </c>
      <c r="AG8" s="317">
        <v>70</v>
      </c>
      <c r="AH8" s="322"/>
      <c r="AI8" s="221" cm="1">
        <f t="array" ref="AI8">SUM(IF(ISNUMBER($E8:$AG8),IF(ISNUMBER($E$40:$AG$40),IF($E8:$AG8&gt;=$E$40:$AG$40,1,0),0),0))</f>
        <v>0</v>
      </c>
      <c r="AJ8" s="221" cm="1">
        <f t="array" ref="AJ8">SUM(IF(ISNUMBER($E8:$AG8),IF(ISNUMBER($E$41:$AG$41),IF($E8:$AG8&gt;=$E$41:$AG$41,1,0),0),0))</f>
        <v>1</v>
      </c>
      <c r="AK8" s="222"/>
    </row>
    <row r="9" spans="1:37">
      <c r="A9" s="256" t="s">
        <v>15</v>
      </c>
      <c r="B9" s="257" t="s">
        <v>16</v>
      </c>
      <c r="C9" s="258">
        <v>20211018</v>
      </c>
      <c r="D9" s="259" t="s">
        <v>17</v>
      </c>
      <c r="E9" s="168">
        <v>25.4</v>
      </c>
      <c r="F9" s="167">
        <v>425</v>
      </c>
      <c r="G9" s="168">
        <v>7</v>
      </c>
      <c r="H9" s="307">
        <v>139</v>
      </c>
      <c r="I9" s="168" t="s">
        <v>1431</v>
      </c>
      <c r="J9" s="168">
        <v>47.1</v>
      </c>
      <c r="K9" s="168">
        <v>23.8</v>
      </c>
      <c r="L9" s="168">
        <v>0.05</v>
      </c>
      <c r="M9" s="168">
        <v>14.9</v>
      </c>
      <c r="N9" s="312">
        <v>7.63</v>
      </c>
      <c r="O9" s="168" t="s">
        <v>1431</v>
      </c>
      <c r="P9" s="168">
        <v>1.3</v>
      </c>
      <c r="Q9" s="168">
        <v>14.2</v>
      </c>
      <c r="R9" s="168">
        <v>11.4</v>
      </c>
      <c r="S9" s="168">
        <v>9.1</v>
      </c>
      <c r="T9" s="307">
        <v>5</v>
      </c>
      <c r="U9" s="307">
        <v>73</v>
      </c>
      <c r="V9" s="307">
        <v>17</v>
      </c>
      <c r="W9" s="168" t="s">
        <v>1431</v>
      </c>
      <c r="X9" s="168" t="s">
        <v>1431</v>
      </c>
      <c r="Y9" s="307">
        <v>17</v>
      </c>
      <c r="Z9" s="307">
        <v>10</v>
      </c>
      <c r="AA9" s="302">
        <v>0.6</v>
      </c>
      <c r="AB9" s="307" t="s">
        <v>1431</v>
      </c>
      <c r="AC9" s="307">
        <v>25</v>
      </c>
      <c r="AD9" s="307" t="s">
        <v>1431</v>
      </c>
      <c r="AE9" s="307">
        <v>62</v>
      </c>
      <c r="AF9" s="302">
        <v>0.26</v>
      </c>
      <c r="AG9" s="318">
        <v>968</v>
      </c>
      <c r="AH9" s="322"/>
      <c r="AI9" s="219" cm="1">
        <f t="array" ref="AI9">SUM(IF(ISNUMBER($E9:$AG9),IF(ISNUMBER($E$40:$AG$40),IF($E9:$AG9&gt;=$E$40:$AG$40,1,0),0),0))</f>
        <v>0</v>
      </c>
      <c r="AJ9" s="219" cm="1">
        <f t="array" ref="AJ9">SUM(IF(ISNUMBER($E9:$AG9),IF(ISNUMBER($E$41:$AG$41),IF($E9:$AG9&gt;=$E$41:$AG$41,1,0),0),0))</f>
        <v>2</v>
      </c>
      <c r="AK9" s="222"/>
    </row>
    <row r="10" spans="1:37">
      <c r="A10" s="260" t="s">
        <v>15</v>
      </c>
      <c r="B10" s="177" t="s">
        <v>16</v>
      </c>
      <c r="C10" s="245">
        <v>20211018</v>
      </c>
      <c r="D10" s="261" t="s">
        <v>18</v>
      </c>
      <c r="E10" s="171">
        <v>19.5</v>
      </c>
      <c r="F10" s="170">
        <v>420</v>
      </c>
      <c r="G10" s="171">
        <v>7.5</v>
      </c>
      <c r="H10" s="176">
        <v>139</v>
      </c>
      <c r="I10" s="171" t="s">
        <v>1431</v>
      </c>
      <c r="J10" s="171">
        <v>47.8</v>
      </c>
      <c r="K10" s="171">
        <v>23.7</v>
      </c>
      <c r="L10" s="171">
        <v>0.05</v>
      </c>
      <c r="M10" s="171">
        <v>14.9</v>
      </c>
      <c r="N10" s="313">
        <v>7.52</v>
      </c>
      <c r="O10" s="171" t="s">
        <v>1431</v>
      </c>
      <c r="P10" s="171">
        <v>1.3</v>
      </c>
      <c r="Q10" s="171">
        <v>18.100000000000001</v>
      </c>
      <c r="R10" s="171">
        <v>11.1</v>
      </c>
      <c r="S10" s="171">
        <v>9</v>
      </c>
      <c r="T10" s="176">
        <v>7</v>
      </c>
      <c r="U10" s="176">
        <v>63</v>
      </c>
      <c r="V10" s="176">
        <v>17</v>
      </c>
      <c r="W10" s="171">
        <v>0.4</v>
      </c>
      <c r="X10" s="171">
        <v>0.4</v>
      </c>
      <c r="Y10" s="176" t="s">
        <v>1431</v>
      </c>
      <c r="Z10" s="176">
        <v>4</v>
      </c>
      <c r="AA10" s="172" t="s">
        <v>1431</v>
      </c>
      <c r="AB10" s="176" t="s">
        <v>1431</v>
      </c>
      <c r="AC10" s="176">
        <v>189</v>
      </c>
      <c r="AD10" s="176" t="s">
        <v>1431</v>
      </c>
      <c r="AE10" s="176">
        <v>62</v>
      </c>
      <c r="AF10" s="224">
        <v>0.3</v>
      </c>
      <c r="AG10" s="319">
        <v>557</v>
      </c>
      <c r="AH10" s="322"/>
      <c r="AI10" s="220" cm="1">
        <f t="array" ref="AI10">SUM(IF(ISNUMBER($E10:$AG10),IF(ISNUMBER($E$40:$AG$40),IF($E10:$AG10&gt;=$E$40:$AG$40,1,0),0),0))</f>
        <v>0</v>
      </c>
      <c r="AJ10" s="220" cm="1">
        <f t="array" ref="AJ10">SUM(IF(ISNUMBER($E10:$AG10),IF(ISNUMBER($E$41:$AG$41),IF($E10:$AG10&gt;=$E$41:$AG$41,1,0),0),0))</f>
        <v>1</v>
      </c>
      <c r="AK10" s="222"/>
    </row>
    <row r="11" spans="1:37">
      <c r="A11" s="260" t="s">
        <v>15</v>
      </c>
      <c r="B11" s="177" t="s">
        <v>16</v>
      </c>
      <c r="C11" s="245">
        <v>20211018</v>
      </c>
      <c r="D11" s="261" t="s">
        <v>12</v>
      </c>
      <c r="E11" s="171">
        <v>20.100000000000001</v>
      </c>
      <c r="F11" s="170">
        <v>426</v>
      </c>
      <c r="G11" s="171">
        <v>7.5</v>
      </c>
      <c r="H11" s="176">
        <v>139</v>
      </c>
      <c r="I11" s="171" t="s">
        <v>1431</v>
      </c>
      <c r="J11" s="171">
        <v>47.1</v>
      </c>
      <c r="K11" s="171">
        <v>23.8</v>
      </c>
      <c r="L11" s="171">
        <v>0.05</v>
      </c>
      <c r="M11" s="171">
        <v>15</v>
      </c>
      <c r="N11" s="313">
        <v>7.68</v>
      </c>
      <c r="O11" s="171" t="s">
        <v>1431</v>
      </c>
      <c r="P11" s="171">
        <v>1.3</v>
      </c>
      <c r="Q11" s="171">
        <v>16.5</v>
      </c>
      <c r="R11" s="171">
        <v>11.2</v>
      </c>
      <c r="S11" s="171">
        <v>9</v>
      </c>
      <c r="T11" s="176">
        <v>5</v>
      </c>
      <c r="U11" s="176">
        <v>72</v>
      </c>
      <c r="V11" s="176">
        <v>17</v>
      </c>
      <c r="W11" s="171">
        <v>0.3</v>
      </c>
      <c r="X11" s="171">
        <v>0.3</v>
      </c>
      <c r="Y11" s="176">
        <v>5</v>
      </c>
      <c r="Z11" s="176" t="s">
        <v>1431</v>
      </c>
      <c r="AA11" s="172" t="s">
        <v>1431</v>
      </c>
      <c r="AB11" s="176" t="s">
        <v>1431</v>
      </c>
      <c r="AC11" s="176">
        <v>36</v>
      </c>
      <c r="AD11" s="176" t="s">
        <v>1431</v>
      </c>
      <c r="AE11" s="176">
        <v>62</v>
      </c>
      <c r="AF11" s="224">
        <v>0.27</v>
      </c>
      <c r="AG11" s="319">
        <v>973</v>
      </c>
      <c r="AH11" s="322"/>
      <c r="AI11" s="220" cm="1">
        <f t="array" ref="AI11">SUM(IF(ISNUMBER($E11:$AG11),IF(ISNUMBER($E$40:$AG$40),IF($E11:$AG11&gt;=$E$40:$AG$40,1,0),0),0))</f>
        <v>0</v>
      </c>
      <c r="AJ11" s="220" cm="1">
        <f t="array" ref="AJ11">SUM(IF(ISNUMBER($E11:$AG11),IF(ISNUMBER($E$41:$AG$41),IF($E11:$AG11&gt;=$E$41:$AG$41,1,0),0),0))</f>
        <v>1</v>
      </c>
      <c r="AK11" s="222"/>
    </row>
    <row r="12" spans="1:37">
      <c r="A12" s="260" t="s">
        <v>15</v>
      </c>
      <c r="B12" s="177" t="s">
        <v>16</v>
      </c>
      <c r="C12" s="245">
        <v>20211019</v>
      </c>
      <c r="D12" s="261" t="s">
        <v>19</v>
      </c>
      <c r="E12" s="171">
        <v>24</v>
      </c>
      <c r="F12" s="170">
        <v>428</v>
      </c>
      <c r="G12" s="171">
        <v>7</v>
      </c>
      <c r="H12" s="176">
        <v>139</v>
      </c>
      <c r="I12" s="171" t="s">
        <v>1431</v>
      </c>
      <c r="J12" s="171">
        <v>47.7</v>
      </c>
      <c r="K12" s="171">
        <v>23.8</v>
      </c>
      <c r="L12" s="171" t="s">
        <v>1431</v>
      </c>
      <c r="M12" s="171">
        <v>14.8</v>
      </c>
      <c r="N12" s="313">
        <v>7.97</v>
      </c>
      <c r="O12" s="171" t="s">
        <v>1431</v>
      </c>
      <c r="P12" s="171">
        <v>1.32</v>
      </c>
      <c r="Q12" s="171">
        <v>16.2</v>
      </c>
      <c r="R12" s="171">
        <v>11.2</v>
      </c>
      <c r="S12" s="171">
        <v>9</v>
      </c>
      <c r="T12" s="176">
        <v>5</v>
      </c>
      <c r="U12" s="176">
        <v>74</v>
      </c>
      <c r="V12" s="176">
        <v>17</v>
      </c>
      <c r="W12" s="171" t="s">
        <v>1431</v>
      </c>
      <c r="X12" s="171" t="s">
        <v>1431</v>
      </c>
      <c r="Y12" s="176">
        <v>7</v>
      </c>
      <c r="Z12" s="176" t="s">
        <v>1431</v>
      </c>
      <c r="AA12" s="172" t="s">
        <v>1431</v>
      </c>
      <c r="AB12" s="176" t="s">
        <v>1431</v>
      </c>
      <c r="AC12" s="176">
        <v>9</v>
      </c>
      <c r="AD12" s="176" t="s">
        <v>1431</v>
      </c>
      <c r="AE12" s="176">
        <v>63</v>
      </c>
      <c r="AF12" s="224">
        <v>0.26</v>
      </c>
      <c r="AG12" s="319">
        <v>1110</v>
      </c>
      <c r="AH12" s="322"/>
      <c r="AI12" s="220" cm="1">
        <f t="array" ref="AI12">SUM(IF(ISNUMBER($E12:$AG12),IF(ISNUMBER($E$40:$AG$40),IF($E12:$AG12&gt;=$E$40:$AG$40,1,0),0),0))</f>
        <v>0</v>
      </c>
      <c r="AJ12" s="220" cm="1">
        <f t="array" ref="AJ12">SUM(IF(ISNUMBER($E12:$AG12),IF(ISNUMBER($E$41:$AG$41),IF($E12:$AG12&gt;=$E$41:$AG$41,1,0),0),0))</f>
        <v>1</v>
      </c>
      <c r="AK12" s="222"/>
    </row>
    <row r="13" spans="1:37">
      <c r="A13" s="260" t="s">
        <v>15</v>
      </c>
      <c r="B13" s="177" t="s">
        <v>16</v>
      </c>
      <c r="C13" s="245">
        <v>20211019</v>
      </c>
      <c r="D13" s="261" t="s">
        <v>20</v>
      </c>
      <c r="E13" s="171">
        <v>23.8</v>
      </c>
      <c r="F13" s="170">
        <v>427</v>
      </c>
      <c r="G13" s="171">
        <v>7.2</v>
      </c>
      <c r="H13" s="176">
        <v>139</v>
      </c>
      <c r="I13" s="171" t="s">
        <v>1431</v>
      </c>
      <c r="J13" s="171">
        <v>46</v>
      </c>
      <c r="K13" s="171">
        <v>23.9</v>
      </c>
      <c r="L13" s="171" t="s">
        <v>1431</v>
      </c>
      <c r="M13" s="171">
        <v>14.5</v>
      </c>
      <c r="N13" s="313">
        <v>7.84</v>
      </c>
      <c r="O13" s="171" t="s">
        <v>1431</v>
      </c>
      <c r="P13" s="171">
        <v>1.3</v>
      </c>
      <c r="Q13" s="171">
        <v>16.8</v>
      </c>
      <c r="R13" s="171">
        <v>12.9</v>
      </c>
      <c r="S13" s="171">
        <v>9</v>
      </c>
      <c r="T13" s="176">
        <v>5</v>
      </c>
      <c r="U13" s="176">
        <v>76</v>
      </c>
      <c r="V13" s="176">
        <v>18</v>
      </c>
      <c r="W13" s="171" t="s">
        <v>1431</v>
      </c>
      <c r="X13" s="171" t="s">
        <v>1431</v>
      </c>
      <c r="Y13" s="176">
        <v>14</v>
      </c>
      <c r="Z13" s="176" t="s">
        <v>1431</v>
      </c>
      <c r="AA13" s="172" t="s">
        <v>1431</v>
      </c>
      <c r="AB13" s="176" t="s">
        <v>1431</v>
      </c>
      <c r="AC13" s="176">
        <v>26</v>
      </c>
      <c r="AD13" s="176" t="s">
        <v>1431</v>
      </c>
      <c r="AE13" s="176">
        <v>62</v>
      </c>
      <c r="AF13" s="224">
        <v>0.24</v>
      </c>
      <c r="AG13" s="319">
        <v>1050</v>
      </c>
      <c r="AH13" s="322"/>
      <c r="AI13" s="220" cm="1">
        <f t="array" ref="AI13">SUM(IF(ISNUMBER($E13:$AG13),IF(ISNUMBER($E$40:$AG$40),IF($E13:$AG13&gt;=$E$40:$AG$40,1,0),0),0))</f>
        <v>0</v>
      </c>
      <c r="AJ13" s="220" cm="1">
        <f t="array" ref="AJ13">SUM(IF(ISNUMBER($E13:$AG13),IF(ISNUMBER($E$41:$AG$41),IF($E13:$AG13&gt;=$E$41:$AG$41,1,0),0),0))</f>
        <v>1</v>
      </c>
      <c r="AK13" s="222"/>
    </row>
    <row r="14" spans="1:37">
      <c r="A14" s="260" t="s">
        <v>15</v>
      </c>
      <c r="B14" s="177" t="s">
        <v>16</v>
      </c>
      <c r="C14" s="245">
        <v>20211020</v>
      </c>
      <c r="D14" s="261" t="s">
        <v>19</v>
      </c>
      <c r="E14" s="171">
        <v>24.4</v>
      </c>
      <c r="F14" s="170">
        <v>427</v>
      </c>
      <c r="G14" s="171">
        <v>7</v>
      </c>
      <c r="H14" s="176">
        <v>141</v>
      </c>
      <c r="I14" s="171" t="s">
        <v>1431</v>
      </c>
      <c r="J14" s="171">
        <v>46.5</v>
      </c>
      <c r="K14" s="171">
        <v>23.9</v>
      </c>
      <c r="L14" s="171" t="s">
        <v>1431</v>
      </c>
      <c r="M14" s="171">
        <v>14.6</v>
      </c>
      <c r="N14" s="313">
        <v>7.9</v>
      </c>
      <c r="O14" s="171" t="s">
        <v>1431</v>
      </c>
      <c r="P14" s="171">
        <v>1.3</v>
      </c>
      <c r="Q14" s="171">
        <v>16.3</v>
      </c>
      <c r="R14" s="171">
        <v>11.9</v>
      </c>
      <c r="S14" s="171">
        <v>9</v>
      </c>
      <c r="T14" s="176">
        <v>4</v>
      </c>
      <c r="U14" s="176">
        <v>76</v>
      </c>
      <c r="V14" s="176">
        <v>17</v>
      </c>
      <c r="W14" s="171" t="s">
        <v>1431</v>
      </c>
      <c r="X14" s="171" t="s">
        <v>1431</v>
      </c>
      <c r="Y14" s="176">
        <v>10</v>
      </c>
      <c r="Z14" s="176" t="s">
        <v>1431</v>
      </c>
      <c r="AA14" s="172" t="s">
        <v>1431</v>
      </c>
      <c r="AB14" s="176" t="s">
        <v>1431</v>
      </c>
      <c r="AC14" s="176">
        <v>18</v>
      </c>
      <c r="AD14" s="176" t="s">
        <v>1431</v>
      </c>
      <c r="AE14" s="176">
        <v>62</v>
      </c>
      <c r="AF14" s="224">
        <v>0.24</v>
      </c>
      <c r="AG14" s="319">
        <v>1200</v>
      </c>
      <c r="AH14" s="322"/>
      <c r="AI14" s="220" cm="1">
        <f t="array" ref="AI14">SUM(IF(ISNUMBER($E14:$AG14),IF(ISNUMBER($E$40:$AG$40),IF($E14:$AG14&gt;=$E$40:$AG$40,1,0),0),0))</f>
        <v>0</v>
      </c>
      <c r="AJ14" s="220" cm="1">
        <f t="array" ref="AJ14">SUM(IF(ISNUMBER($E14:$AG14),IF(ISNUMBER($E$41:$AG$41),IF($E14:$AG14&gt;=$E$41:$AG$41,1,0),0),0))</f>
        <v>1</v>
      </c>
      <c r="AK14" s="222"/>
    </row>
    <row r="15" spans="1:37" ht="16" thickBot="1">
      <c r="A15" s="262" t="s">
        <v>15</v>
      </c>
      <c r="B15" s="263" t="s">
        <v>16</v>
      </c>
      <c r="C15" s="264">
        <v>20211020</v>
      </c>
      <c r="D15" s="265" t="s">
        <v>12</v>
      </c>
      <c r="E15" s="174">
        <v>24.2</v>
      </c>
      <c r="F15" s="173">
        <v>425</v>
      </c>
      <c r="G15" s="174">
        <v>7.2</v>
      </c>
      <c r="H15" s="308">
        <v>143</v>
      </c>
      <c r="I15" s="174" t="s">
        <v>1431</v>
      </c>
      <c r="J15" s="174">
        <v>47.6</v>
      </c>
      <c r="K15" s="174">
        <v>24</v>
      </c>
      <c r="L15" s="174" t="s">
        <v>1431</v>
      </c>
      <c r="M15" s="174">
        <v>14.6</v>
      </c>
      <c r="N15" s="314">
        <v>7.81</v>
      </c>
      <c r="O15" s="174" t="s">
        <v>1431</v>
      </c>
      <c r="P15" s="174">
        <v>1.31</v>
      </c>
      <c r="Q15" s="174">
        <v>17.100000000000001</v>
      </c>
      <c r="R15" s="174">
        <v>11.6</v>
      </c>
      <c r="S15" s="174">
        <v>9.1</v>
      </c>
      <c r="T15" s="308">
        <v>5</v>
      </c>
      <c r="U15" s="308">
        <v>77</v>
      </c>
      <c r="V15" s="308">
        <v>18</v>
      </c>
      <c r="W15" s="174" t="s">
        <v>1431</v>
      </c>
      <c r="X15" s="174" t="s">
        <v>1431</v>
      </c>
      <c r="Y15" s="308">
        <v>8</v>
      </c>
      <c r="Z15" s="308" t="s">
        <v>1431</v>
      </c>
      <c r="AA15" s="175" t="s">
        <v>1431</v>
      </c>
      <c r="AB15" s="308" t="s">
        <v>1431</v>
      </c>
      <c r="AC15" s="308">
        <v>38</v>
      </c>
      <c r="AD15" s="308" t="s">
        <v>1431</v>
      </c>
      <c r="AE15" s="308">
        <v>63</v>
      </c>
      <c r="AF15" s="303">
        <v>0.24</v>
      </c>
      <c r="AG15" s="320">
        <v>1280</v>
      </c>
      <c r="AH15" s="322"/>
      <c r="AI15" s="221" cm="1">
        <f t="array" ref="AI15">SUM(IF(ISNUMBER($E15:$AG15),IF(ISNUMBER($E$40:$AG$40),IF($E15:$AG15&gt;=$E$40:$AG$40,1,0),0),0))</f>
        <v>0</v>
      </c>
      <c r="AJ15" s="221" cm="1">
        <f t="array" ref="AJ15">SUM(IF(ISNUMBER($E15:$AG15),IF(ISNUMBER($E$41:$AG$41),IF($E15:$AG15&gt;=$E$41:$AG$41,1,0),0),0))</f>
        <v>1</v>
      </c>
      <c r="AK15" s="222"/>
    </row>
    <row r="16" spans="1:37">
      <c r="A16" s="250" t="s">
        <v>21</v>
      </c>
      <c r="B16" s="243" t="s">
        <v>22</v>
      </c>
      <c r="C16" s="244">
        <v>20211018</v>
      </c>
      <c r="D16" s="251" t="s">
        <v>23</v>
      </c>
      <c r="E16" s="159">
        <v>18.100000000000001</v>
      </c>
      <c r="F16" s="158">
        <v>728</v>
      </c>
      <c r="G16" s="159">
        <v>7.7</v>
      </c>
      <c r="H16" s="304">
        <v>230</v>
      </c>
      <c r="I16" s="159" t="s">
        <v>1431</v>
      </c>
      <c r="J16" s="159">
        <v>59.1</v>
      </c>
      <c r="K16" s="159">
        <v>77.400000000000006</v>
      </c>
      <c r="L16" s="159">
        <v>0.05</v>
      </c>
      <c r="M16" s="159">
        <v>17.5</v>
      </c>
      <c r="N16" s="309">
        <v>6.19</v>
      </c>
      <c r="O16" s="159" t="s">
        <v>1431</v>
      </c>
      <c r="P16" s="159">
        <v>1.3</v>
      </c>
      <c r="Q16" s="159">
        <v>21.4</v>
      </c>
      <c r="R16" s="159">
        <v>63.9</v>
      </c>
      <c r="S16" s="159">
        <v>12.8</v>
      </c>
      <c r="T16" s="304">
        <v>6</v>
      </c>
      <c r="U16" s="304">
        <v>59</v>
      </c>
      <c r="V16" s="304">
        <v>25</v>
      </c>
      <c r="W16" s="159">
        <v>0.6</v>
      </c>
      <c r="X16" s="159">
        <v>0.5</v>
      </c>
      <c r="Y16" s="304">
        <v>617</v>
      </c>
      <c r="Z16" s="304">
        <v>13</v>
      </c>
      <c r="AA16" s="226">
        <v>2.2000000000000002</v>
      </c>
      <c r="AB16" s="304">
        <v>2</v>
      </c>
      <c r="AC16" s="304">
        <v>1</v>
      </c>
      <c r="AD16" s="304">
        <v>6</v>
      </c>
      <c r="AE16" s="304">
        <v>105</v>
      </c>
      <c r="AF16" s="226">
        <v>0.6</v>
      </c>
      <c r="AG16" s="315">
        <v>836</v>
      </c>
      <c r="AH16" s="322"/>
      <c r="AI16" s="219" cm="1">
        <f t="array" ref="AI16">SUM(IF(ISNUMBER($E16:$AG16),IF(ISNUMBER($E$40:$AG$40),IF($E16:$AG16&gt;=$E$40:$AG$40,1,0),0),0))</f>
        <v>0</v>
      </c>
      <c r="AJ16" s="219" cm="1">
        <f t="array" ref="AJ16">SUM(IF(ISNUMBER($E16:$AG16),IF(ISNUMBER($E$41:$AG$41),IF($E16:$AG16&gt;=$E$41:$AG$41,1,0),0),0))</f>
        <v>2</v>
      </c>
      <c r="AK16" s="222"/>
    </row>
    <row r="17" spans="1:74">
      <c r="A17" s="250" t="s">
        <v>21</v>
      </c>
      <c r="B17" s="243" t="s">
        <v>22</v>
      </c>
      <c r="C17" s="244">
        <v>20211018</v>
      </c>
      <c r="D17" s="251" t="s">
        <v>24</v>
      </c>
      <c r="E17" s="162">
        <v>17.2</v>
      </c>
      <c r="F17" s="161">
        <v>729</v>
      </c>
      <c r="G17" s="162">
        <v>7.8</v>
      </c>
      <c r="H17" s="305">
        <v>229</v>
      </c>
      <c r="I17" s="162" t="s">
        <v>1431</v>
      </c>
      <c r="J17" s="162">
        <v>58.6</v>
      </c>
      <c r="K17" s="162">
        <v>77.099999999999994</v>
      </c>
      <c r="L17" s="162" t="s">
        <v>1431</v>
      </c>
      <c r="M17" s="162">
        <v>17.3</v>
      </c>
      <c r="N17" s="310">
        <v>6.3</v>
      </c>
      <c r="O17" s="162" t="s">
        <v>1431</v>
      </c>
      <c r="P17" s="162">
        <v>1.28</v>
      </c>
      <c r="Q17" s="162">
        <v>23</v>
      </c>
      <c r="R17" s="162">
        <v>63.9</v>
      </c>
      <c r="S17" s="162">
        <v>12.7</v>
      </c>
      <c r="T17" s="305">
        <v>6</v>
      </c>
      <c r="U17" s="305">
        <v>60</v>
      </c>
      <c r="V17" s="305">
        <v>26</v>
      </c>
      <c r="W17" s="162">
        <v>0.7</v>
      </c>
      <c r="X17" s="162">
        <v>0.6</v>
      </c>
      <c r="Y17" s="305">
        <v>30</v>
      </c>
      <c r="Z17" s="305">
        <v>108</v>
      </c>
      <c r="AA17" s="300">
        <v>1.4</v>
      </c>
      <c r="AB17" s="305">
        <v>2</v>
      </c>
      <c r="AC17" s="305">
        <v>1</v>
      </c>
      <c r="AD17" s="305" t="s">
        <v>1431</v>
      </c>
      <c r="AE17" s="305">
        <v>106</v>
      </c>
      <c r="AF17" s="300">
        <v>0.61</v>
      </c>
      <c r="AG17" s="316">
        <v>954</v>
      </c>
      <c r="AH17" s="322"/>
      <c r="AI17" s="220" cm="1">
        <f t="array" ref="AI17">SUM(IF(ISNUMBER($E17:$AG17),IF(ISNUMBER($E$40:$AG$40),IF($E17:$AG17&gt;=$E$40:$AG$40,1,0),0),0))</f>
        <v>0</v>
      </c>
      <c r="AJ17" s="220" cm="1">
        <f t="array" ref="AJ17">SUM(IF(ISNUMBER($E17:$AG17),IF(ISNUMBER($E$41:$AG$41),IF($E17:$AG17&gt;=$E$41:$AG$41,1,0),0),0))</f>
        <v>2</v>
      </c>
      <c r="AK17" s="222"/>
    </row>
    <row r="18" spans="1:74">
      <c r="A18" s="250" t="s">
        <v>21</v>
      </c>
      <c r="B18" s="243" t="s">
        <v>22</v>
      </c>
      <c r="C18" s="244">
        <v>20211018</v>
      </c>
      <c r="D18" s="251" t="s">
        <v>25</v>
      </c>
      <c r="E18" s="162">
        <v>17.399999999999999</v>
      </c>
      <c r="F18" s="161">
        <v>731</v>
      </c>
      <c r="G18" s="162">
        <v>7.7</v>
      </c>
      <c r="H18" s="305">
        <v>226</v>
      </c>
      <c r="I18" s="162" t="s">
        <v>1431</v>
      </c>
      <c r="J18" s="162">
        <v>59.1</v>
      </c>
      <c r="K18" s="162">
        <v>76.599999999999994</v>
      </c>
      <c r="L18" s="162" t="s">
        <v>1431</v>
      </c>
      <c r="M18" s="162">
        <v>17.2</v>
      </c>
      <c r="N18" s="310">
        <v>6.41</v>
      </c>
      <c r="O18" s="162" t="s">
        <v>1431</v>
      </c>
      <c r="P18" s="162">
        <v>1.3</v>
      </c>
      <c r="Q18" s="162">
        <v>22.8</v>
      </c>
      <c r="R18" s="162">
        <v>64.3</v>
      </c>
      <c r="S18" s="162">
        <v>12.7</v>
      </c>
      <c r="T18" s="305">
        <v>5</v>
      </c>
      <c r="U18" s="305">
        <v>59</v>
      </c>
      <c r="V18" s="305">
        <v>25</v>
      </c>
      <c r="W18" s="162">
        <v>0.8</v>
      </c>
      <c r="X18" s="162">
        <v>0.7</v>
      </c>
      <c r="Y18" s="305">
        <v>332</v>
      </c>
      <c r="Z18" s="305">
        <v>73</v>
      </c>
      <c r="AA18" s="300">
        <v>4</v>
      </c>
      <c r="AB18" s="305">
        <v>2</v>
      </c>
      <c r="AC18" s="305">
        <v>3</v>
      </c>
      <c r="AD18" s="305">
        <v>14</v>
      </c>
      <c r="AE18" s="305">
        <v>105</v>
      </c>
      <c r="AF18" s="300">
        <v>0.62</v>
      </c>
      <c r="AG18" s="316">
        <v>1290</v>
      </c>
      <c r="AH18" s="322"/>
      <c r="AI18" s="220" cm="1">
        <f t="array" ref="AI18">SUM(IF(ISNUMBER($E18:$AG18),IF(ISNUMBER($E$40:$AG$40),IF($E18:$AG18&gt;=$E$40:$AG$40,1,0),0),0))</f>
        <v>0</v>
      </c>
      <c r="AJ18" s="220" cm="1">
        <f t="array" ref="AJ18">SUM(IF(ISNUMBER($E18:$AG18),IF(ISNUMBER($E$41:$AG$41),IF($E18:$AG18&gt;=$E$41:$AG$41,1,0),0),0))</f>
        <v>2</v>
      </c>
      <c r="AK18" s="222"/>
    </row>
    <row r="19" spans="1:74">
      <c r="A19" s="250" t="s">
        <v>21</v>
      </c>
      <c r="B19" s="243" t="s">
        <v>22</v>
      </c>
      <c r="C19" s="244">
        <v>20211019</v>
      </c>
      <c r="D19" s="251" t="s">
        <v>26</v>
      </c>
      <c r="E19" s="162">
        <v>17.8</v>
      </c>
      <c r="F19" s="161">
        <v>731</v>
      </c>
      <c r="G19" s="162">
        <v>7.6</v>
      </c>
      <c r="H19" s="305">
        <v>229</v>
      </c>
      <c r="I19" s="162" t="s">
        <v>1431</v>
      </c>
      <c r="J19" s="162">
        <v>58.4</v>
      </c>
      <c r="K19" s="162">
        <v>76.3</v>
      </c>
      <c r="L19" s="162" t="s">
        <v>1431</v>
      </c>
      <c r="M19" s="162">
        <v>17.3</v>
      </c>
      <c r="N19" s="310">
        <v>6.48</v>
      </c>
      <c r="O19" s="162" t="s">
        <v>1431</v>
      </c>
      <c r="P19" s="162">
        <v>1.32</v>
      </c>
      <c r="Q19" s="162">
        <v>22.2</v>
      </c>
      <c r="R19" s="162">
        <v>64.599999999999994</v>
      </c>
      <c r="S19" s="162">
        <v>12.8</v>
      </c>
      <c r="T19" s="305">
        <v>6</v>
      </c>
      <c r="U19" s="305">
        <v>60</v>
      </c>
      <c r="V19" s="305">
        <v>25</v>
      </c>
      <c r="W19" s="162">
        <v>0.7</v>
      </c>
      <c r="X19" s="162">
        <v>0.7</v>
      </c>
      <c r="Y19" s="305">
        <v>462</v>
      </c>
      <c r="Z19" s="305">
        <v>55</v>
      </c>
      <c r="AA19" s="300">
        <v>3.6</v>
      </c>
      <c r="AB19" s="305">
        <v>2</v>
      </c>
      <c r="AC19" s="305">
        <v>3</v>
      </c>
      <c r="AD19" s="305">
        <v>15</v>
      </c>
      <c r="AE19" s="305">
        <v>106</v>
      </c>
      <c r="AF19" s="300">
        <v>0.62</v>
      </c>
      <c r="AG19" s="316">
        <v>1270</v>
      </c>
      <c r="AH19" s="322"/>
      <c r="AI19" s="220" cm="1">
        <f t="array" ref="AI19">SUM(IF(ISNUMBER($E19:$AG19),IF(ISNUMBER($E$40:$AG$40),IF($E19:$AG19&gt;=$E$40:$AG$40,1,0),0),0))</f>
        <v>0</v>
      </c>
      <c r="AJ19" s="220" cm="1">
        <f t="array" ref="AJ19">SUM(IF(ISNUMBER($E19:$AG19),IF(ISNUMBER($E$41:$AG$41),IF($E19:$AG19&gt;=$E$41:$AG$41,1,0),0),0))</f>
        <v>2</v>
      </c>
      <c r="AK19" s="222"/>
    </row>
    <row r="20" spans="1:74">
      <c r="A20" s="250" t="s">
        <v>21</v>
      </c>
      <c r="B20" s="243" t="s">
        <v>22</v>
      </c>
      <c r="C20" s="244">
        <v>20211019</v>
      </c>
      <c r="D20" s="251" t="s">
        <v>27</v>
      </c>
      <c r="E20" s="162">
        <v>17.600000000000001</v>
      </c>
      <c r="F20" s="161">
        <v>729</v>
      </c>
      <c r="G20" s="162">
        <v>7.5</v>
      </c>
      <c r="H20" s="305">
        <v>227</v>
      </c>
      <c r="I20" s="162" t="s">
        <v>1431</v>
      </c>
      <c r="J20" s="162">
        <v>58.7</v>
      </c>
      <c r="K20" s="162">
        <v>76.099999999999994</v>
      </c>
      <c r="L20" s="162" t="s">
        <v>1431</v>
      </c>
      <c r="M20" s="162">
        <v>17.2</v>
      </c>
      <c r="N20" s="310">
        <v>6.57</v>
      </c>
      <c r="O20" s="162" t="s">
        <v>1431</v>
      </c>
      <c r="P20" s="162">
        <v>1.31</v>
      </c>
      <c r="Q20" s="162">
        <v>23.6</v>
      </c>
      <c r="R20" s="162">
        <v>64.3</v>
      </c>
      <c r="S20" s="162">
        <v>12.8</v>
      </c>
      <c r="T20" s="305">
        <v>6</v>
      </c>
      <c r="U20" s="305">
        <v>60</v>
      </c>
      <c r="V20" s="305">
        <v>26</v>
      </c>
      <c r="W20" s="162">
        <v>0.7</v>
      </c>
      <c r="X20" s="162">
        <v>0.7</v>
      </c>
      <c r="Y20" s="305">
        <v>392</v>
      </c>
      <c r="Z20" s="305">
        <v>62</v>
      </c>
      <c r="AA20" s="300">
        <v>2.2999999999999998</v>
      </c>
      <c r="AB20" s="305">
        <v>2</v>
      </c>
      <c r="AC20" s="305">
        <v>2</v>
      </c>
      <c r="AD20" s="305">
        <v>8</v>
      </c>
      <c r="AE20" s="305">
        <v>106</v>
      </c>
      <c r="AF20" s="300">
        <v>0.63</v>
      </c>
      <c r="AG20" s="316">
        <v>1000</v>
      </c>
      <c r="AH20" s="322"/>
      <c r="AI20" s="220" cm="1">
        <f t="array" ref="AI20">SUM(IF(ISNUMBER($E20:$AG20),IF(ISNUMBER($E$40:$AG$40),IF($E20:$AG20&gt;=$E$40:$AG$40,1,0),0),0))</f>
        <v>0</v>
      </c>
      <c r="AJ20" s="220" cm="1">
        <f t="array" ref="AJ20">SUM(IF(ISNUMBER($E20:$AG20),IF(ISNUMBER($E$41:$AG$41),IF($E20:$AG20&gt;=$E$41:$AG$41,1,0),0),0))</f>
        <v>2</v>
      </c>
      <c r="AK20" s="222"/>
    </row>
    <row r="21" spans="1:74">
      <c r="A21" s="250" t="s">
        <v>21</v>
      </c>
      <c r="B21" s="243" t="s">
        <v>22</v>
      </c>
      <c r="C21" s="244">
        <v>20211020</v>
      </c>
      <c r="D21" s="251" t="s">
        <v>26</v>
      </c>
      <c r="E21" s="162">
        <v>18.100000000000001</v>
      </c>
      <c r="F21" s="161">
        <v>730</v>
      </c>
      <c r="G21" s="162">
        <v>7.5</v>
      </c>
      <c r="H21" s="305">
        <v>233</v>
      </c>
      <c r="I21" s="162" t="s">
        <v>1431</v>
      </c>
      <c r="J21" s="162">
        <v>58.8</v>
      </c>
      <c r="K21" s="162">
        <v>76.099999999999994</v>
      </c>
      <c r="L21" s="162" t="s">
        <v>1431</v>
      </c>
      <c r="M21" s="162">
        <v>17.2</v>
      </c>
      <c r="N21" s="310">
        <v>6.64</v>
      </c>
      <c r="O21" s="162" t="s">
        <v>1431</v>
      </c>
      <c r="P21" s="162">
        <v>1.31</v>
      </c>
      <c r="Q21" s="162">
        <v>22.3</v>
      </c>
      <c r="R21" s="162">
        <v>64.7</v>
      </c>
      <c r="S21" s="162">
        <v>12.9</v>
      </c>
      <c r="T21" s="305">
        <v>5</v>
      </c>
      <c r="U21" s="305">
        <v>60</v>
      </c>
      <c r="V21" s="305">
        <v>25</v>
      </c>
      <c r="W21" s="162">
        <v>0.7</v>
      </c>
      <c r="X21" s="162">
        <v>0.6</v>
      </c>
      <c r="Y21" s="305">
        <v>457</v>
      </c>
      <c r="Z21" s="305">
        <v>48</v>
      </c>
      <c r="AA21" s="300">
        <v>2.8</v>
      </c>
      <c r="AB21" s="305">
        <v>2</v>
      </c>
      <c r="AC21" s="305">
        <v>2</v>
      </c>
      <c r="AD21" s="305">
        <v>11</v>
      </c>
      <c r="AE21" s="305">
        <v>105</v>
      </c>
      <c r="AF21" s="300">
        <v>0.59</v>
      </c>
      <c r="AG21" s="316">
        <v>1180</v>
      </c>
      <c r="AH21" s="322"/>
      <c r="AI21" s="220" cm="1">
        <f t="array" ref="AI21">SUM(IF(ISNUMBER($E21:$AG21),IF(ISNUMBER($E$40:$AG$40),IF($E21:$AG21&gt;=$E$40:$AG$40,1,0),0),0))</f>
        <v>0</v>
      </c>
      <c r="AJ21" s="220" cm="1">
        <f t="array" ref="AJ21">SUM(IF(ISNUMBER($E21:$AG21),IF(ISNUMBER($E$41:$AG$41),IF($E21:$AG21&gt;=$E$41:$AG$41,1,0),0),0))</f>
        <v>2</v>
      </c>
      <c r="AK21" s="222"/>
    </row>
    <row r="22" spans="1:74" ht="16" thickBot="1">
      <c r="A22" s="252" t="s">
        <v>21</v>
      </c>
      <c r="B22" s="253" t="s">
        <v>22</v>
      </c>
      <c r="C22" s="254">
        <v>20211020</v>
      </c>
      <c r="D22" s="255" t="s">
        <v>28</v>
      </c>
      <c r="E22" s="165">
        <v>18</v>
      </c>
      <c r="F22" s="164">
        <v>728</v>
      </c>
      <c r="G22" s="165">
        <v>7.6</v>
      </c>
      <c r="H22" s="306">
        <v>230</v>
      </c>
      <c r="I22" s="165" t="s">
        <v>1431</v>
      </c>
      <c r="J22" s="165">
        <v>58.2</v>
      </c>
      <c r="K22" s="165">
        <v>75.8</v>
      </c>
      <c r="L22" s="165">
        <v>0.05</v>
      </c>
      <c r="M22" s="165">
        <v>17.100000000000001</v>
      </c>
      <c r="N22" s="311">
        <v>6.68</v>
      </c>
      <c r="O22" s="165">
        <v>7.0000000000000007E-2</v>
      </c>
      <c r="P22" s="165">
        <v>1.31</v>
      </c>
      <c r="Q22" s="165">
        <v>23.3</v>
      </c>
      <c r="R22" s="165">
        <v>65</v>
      </c>
      <c r="S22" s="165">
        <v>12.7</v>
      </c>
      <c r="T22" s="306">
        <v>6</v>
      </c>
      <c r="U22" s="306">
        <v>60</v>
      </c>
      <c r="V22" s="306">
        <v>25</v>
      </c>
      <c r="W22" s="165">
        <v>0.7</v>
      </c>
      <c r="X22" s="165">
        <v>0.6</v>
      </c>
      <c r="Y22" s="306">
        <v>517</v>
      </c>
      <c r="Z22" s="306">
        <v>60</v>
      </c>
      <c r="AA22" s="301">
        <v>4.3</v>
      </c>
      <c r="AB22" s="306">
        <v>2</v>
      </c>
      <c r="AC22" s="306">
        <v>1</v>
      </c>
      <c r="AD22" s="306" t="s">
        <v>1431</v>
      </c>
      <c r="AE22" s="306">
        <v>105</v>
      </c>
      <c r="AF22" s="301">
        <v>0.61</v>
      </c>
      <c r="AG22" s="317">
        <v>741</v>
      </c>
      <c r="AH22" s="322"/>
      <c r="AI22" s="221" cm="1">
        <f t="array" ref="AI22">SUM(IF(ISNUMBER($E22:$AG22),IF(ISNUMBER($E$40:$AG$40),IF($E22:$AG22&gt;=$E$40:$AG$40,1,0),0),0))</f>
        <v>0</v>
      </c>
      <c r="AJ22" s="221" cm="1">
        <f t="array" ref="AJ22">SUM(IF(ISNUMBER($E22:$AG22),IF(ISNUMBER($E$41:$AG$41),IF($E22:$AG22&gt;=$E$41:$AG$41,1,0),0),0))</f>
        <v>2</v>
      </c>
      <c r="AK22" s="222"/>
    </row>
    <row r="23" spans="1:74">
      <c r="A23" s="260" t="s">
        <v>29</v>
      </c>
      <c r="B23" s="177" t="s">
        <v>30</v>
      </c>
      <c r="C23" s="245">
        <v>20211018</v>
      </c>
      <c r="D23" s="261" t="s">
        <v>31</v>
      </c>
      <c r="E23" s="168">
        <v>16.7</v>
      </c>
      <c r="F23" s="167">
        <v>463</v>
      </c>
      <c r="G23" s="168">
        <v>8.3000000000000007</v>
      </c>
      <c r="H23" s="307">
        <v>156</v>
      </c>
      <c r="I23" s="168" t="s">
        <v>1431</v>
      </c>
      <c r="J23" s="168">
        <v>44</v>
      </c>
      <c r="K23" s="168">
        <v>39</v>
      </c>
      <c r="L23" s="168" t="s">
        <v>1431</v>
      </c>
      <c r="M23" s="168">
        <v>16.399999999999999</v>
      </c>
      <c r="N23" s="312">
        <v>3.18</v>
      </c>
      <c r="O23" s="168" t="s">
        <v>1431</v>
      </c>
      <c r="P23" s="168">
        <v>1.03</v>
      </c>
      <c r="Q23" s="168">
        <v>17.5</v>
      </c>
      <c r="R23" s="168">
        <v>22.6</v>
      </c>
      <c r="S23" s="168">
        <v>17.2</v>
      </c>
      <c r="T23" s="307">
        <v>5</v>
      </c>
      <c r="U23" s="307">
        <v>38</v>
      </c>
      <c r="V23" s="307">
        <v>28</v>
      </c>
      <c r="W23" s="168" t="s">
        <v>1431</v>
      </c>
      <c r="X23" s="168" t="s">
        <v>1431</v>
      </c>
      <c r="Y23" s="307" t="s">
        <v>1431</v>
      </c>
      <c r="Z23" s="307">
        <v>800</v>
      </c>
      <c r="AA23" s="169" t="s">
        <v>1431</v>
      </c>
      <c r="AB23" s="307" t="s">
        <v>1431</v>
      </c>
      <c r="AC23" s="307">
        <v>83</v>
      </c>
      <c r="AD23" s="307" t="s">
        <v>1431</v>
      </c>
      <c r="AE23" s="307">
        <v>67</v>
      </c>
      <c r="AF23" s="302">
        <v>0.12</v>
      </c>
      <c r="AG23" s="318">
        <v>135</v>
      </c>
      <c r="AH23" s="322"/>
      <c r="AI23" s="219" cm="1">
        <f t="array" ref="AI23">SUM(IF(ISNUMBER($E23:$AG23),IF(ISNUMBER($E$40:$AG$40),IF($E23:$AG23&gt;=$E$40:$AG$40,1,0),0),0))</f>
        <v>0</v>
      </c>
      <c r="AJ23" s="219" cm="1">
        <f t="array" ref="AJ23">SUM(IF(ISNUMBER($E23:$AG23),IF(ISNUMBER($E$41:$AG$41),IF($E23:$AG23&gt;=$E$41:$AG$41,1,0),0),0))</f>
        <v>1</v>
      </c>
      <c r="AK23" s="222"/>
    </row>
    <row r="24" spans="1:74">
      <c r="A24" s="260" t="s">
        <v>32</v>
      </c>
      <c r="B24" s="177" t="s">
        <v>33</v>
      </c>
      <c r="C24" s="245">
        <v>20211018</v>
      </c>
      <c r="D24" s="261" t="s">
        <v>34</v>
      </c>
      <c r="E24" s="171">
        <v>18.100000000000001</v>
      </c>
      <c r="F24" s="170">
        <v>656</v>
      </c>
      <c r="G24" s="171">
        <v>8</v>
      </c>
      <c r="H24" s="176">
        <v>201</v>
      </c>
      <c r="I24" s="171" t="s">
        <v>1431</v>
      </c>
      <c r="J24" s="171">
        <v>61.7</v>
      </c>
      <c r="K24" s="171">
        <v>74.5</v>
      </c>
      <c r="L24" s="171" t="s">
        <v>1431</v>
      </c>
      <c r="M24" s="171">
        <v>19.7</v>
      </c>
      <c r="N24" s="313">
        <v>4.45</v>
      </c>
      <c r="O24" s="171" t="s">
        <v>1431</v>
      </c>
      <c r="P24" s="171">
        <v>1.27</v>
      </c>
      <c r="Q24" s="171">
        <v>23.5</v>
      </c>
      <c r="R24" s="171">
        <v>36.1</v>
      </c>
      <c r="S24" s="171">
        <v>12.6</v>
      </c>
      <c r="T24" s="176">
        <v>6</v>
      </c>
      <c r="U24" s="176">
        <v>58</v>
      </c>
      <c r="V24" s="176">
        <v>29</v>
      </c>
      <c r="W24" s="171">
        <v>0.6</v>
      </c>
      <c r="X24" s="171">
        <v>0.6</v>
      </c>
      <c r="Y24" s="176">
        <v>24</v>
      </c>
      <c r="Z24" s="176">
        <v>91</v>
      </c>
      <c r="AA24" s="224">
        <v>3.3</v>
      </c>
      <c r="AB24" s="176">
        <v>2</v>
      </c>
      <c r="AC24" s="176">
        <v>2</v>
      </c>
      <c r="AD24" s="176" t="s">
        <v>1431</v>
      </c>
      <c r="AE24" s="176">
        <v>102</v>
      </c>
      <c r="AF24" s="224">
        <v>0.48</v>
      </c>
      <c r="AG24" s="319">
        <v>146</v>
      </c>
      <c r="AH24" s="322"/>
      <c r="AI24" s="220" cm="1">
        <f t="array" ref="AI24">SUM(IF(ISNUMBER($E24:$AG24),IF(ISNUMBER($E$40:$AG$40),IF($E24:$AG24&gt;=$E$40:$AG$40,1,0),0),0))</f>
        <v>0</v>
      </c>
      <c r="AJ24" s="220" cm="1">
        <f t="array" ref="AJ24">SUM(IF(ISNUMBER($E24:$AG24),IF(ISNUMBER($E$41:$AG$41),IF($E24:$AG24&gt;=$E$41:$AG$41,1,0),0),0))</f>
        <v>2</v>
      </c>
      <c r="AK24" s="222"/>
    </row>
    <row r="25" spans="1:74">
      <c r="A25" s="260" t="s">
        <v>35</v>
      </c>
      <c r="B25" s="177" t="s">
        <v>36</v>
      </c>
      <c r="C25" s="245">
        <v>20211018</v>
      </c>
      <c r="D25" s="261" t="s">
        <v>37</v>
      </c>
      <c r="E25" s="171">
        <v>13.5</v>
      </c>
      <c r="F25" s="170">
        <v>748</v>
      </c>
      <c r="G25" s="171">
        <v>7.6</v>
      </c>
      <c r="H25" s="176">
        <v>294</v>
      </c>
      <c r="I25" s="171">
        <v>0.08</v>
      </c>
      <c r="J25" s="171">
        <v>93.2</v>
      </c>
      <c r="K25" s="171">
        <v>62.4</v>
      </c>
      <c r="L25" s="171">
        <v>0.06</v>
      </c>
      <c r="M25" s="171">
        <v>20.3</v>
      </c>
      <c r="N25" s="313" t="s">
        <v>1431</v>
      </c>
      <c r="O25" s="171" t="s">
        <v>1431</v>
      </c>
      <c r="P25" s="171">
        <v>4.13</v>
      </c>
      <c r="Q25" s="171">
        <v>21.3</v>
      </c>
      <c r="R25" s="171">
        <v>21.8</v>
      </c>
      <c r="S25" s="171">
        <v>2.4</v>
      </c>
      <c r="T25" s="176">
        <v>8</v>
      </c>
      <c r="U25" s="176">
        <v>145</v>
      </c>
      <c r="V25" s="176">
        <v>17</v>
      </c>
      <c r="W25" s="171" t="s">
        <v>1431</v>
      </c>
      <c r="X25" s="171" t="s">
        <v>1431</v>
      </c>
      <c r="Y25" s="176">
        <v>8</v>
      </c>
      <c r="Z25" s="176">
        <v>8600</v>
      </c>
      <c r="AA25" s="224">
        <v>8.5</v>
      </c>
      <c r="AB25" s="176">
        <v>2</v>
      </c>
      <c r="AC25" s="176">
        <v>104</v>
      </c>
      <c r="AD25" s="176">
        <v>7</v>
      </c>
      <c r="AE25" s="176">
        <v>230</v>
      </c>
      <c r="AF25" s="224">
        <v>4.1000000000000002E-2</v>
      </c>
      <c r="AG25" s="319">
        <v>207</v>
      </c>
      <c r="AH25" s="322"/>
      <c r="AI25" s="220" cm="1">
        <f t="array" ref="AI25">SUM(IF(ISNUMBER($E25:$AG25),IF(ISNUMBER($E$40:$AG$40),IF($E25:$AG25&gt;=$E$40:$AG$40,1,0),0),0))</f>
        <v>0</v>
      </c>
      <c r="AJ25" s="220" cm="1">
        <f t="array" ref="AJ25">SUM(IF(ISNUMBER($E25:$AG25),IF(ISNUMBER($E$41:$AG$41),IF($E25:$AG25&gt;=$E$41:$AG$41,1,0),0),0))</f>
        <v>2</v>
      </c>
      <c r="AK25" s="222"/>
    </row>
    <row r="26" spans="1:74">
      <c r="A26" s="260" t="s">
        <v>38</v>
      </c>
      <c r="B26" s="177" t="s">
        <v>39</v>
      </c>
      <c r="C26" s="245">
        <v>20211018</v>
      </c>
      <c r="D26" s="261" t="s">
        <v>40</v>
      </c>
      <c r="E26" s="171">
        <v>13.7</v>
      </c>
      <c r="F26" s="170">
        <v>508</v>
      </c>
      <c r="G26" s="171">
        <v>8</v>
      </c>
      <c r="H26" s="176">
        <v>190</v>
      </c>
      <c r="I26" s="171" t="s">
        <v>1431</v>
      </c>
      <c r="J26" s="171">
        <v>58.4</v>
      </c>
      <c r="K26" s="171">
        <v>40.700000000000003</v>
      </c>
      <c r="L26" s="171">
        <v>0.09</v>
      </c>
      <c r="M26" s="171">
        <v>18.5</v>
      </c>
      <c r="N26" s="313">
        <v>0.16</v>
      </c>
      <c r="O26" s="171" t="s">
        <v>1431</v>
      </c>
      <c r="P26" s="171">
        <v>1.22</v>
      </c>
      <c r="Q26" s="171">
        <v>20.8</v>
      </c>
      <c r="R26" s="171">
        <v>13.9</v>
      </c>
      <c r="S26" s="171">
        <v>17.3</v>
      </c>
      <c r="T26" s="176">
        <v>6</v>
      </c>
      <c r="U26" s="176">
        <v>51</v>
      </c>
      <c r="V26" s="176">
        <v>24</v>
      </c>
      <c r="W26" s="171" t="s">
        <v>1431</v>
      </c>
      <c r="X26" s="171" t="s">
        <v>1431</v>
      </c>
      <c r="Y26" s="176">
        <v>11</v>
      </c>
      <c r="Z26" s="176">
        <v>103</v>
      </c>
      <c r="AA26" s="432">
        <v>0.5</v>
      </c>
      <c r="AB26" s="176" t="s">
        <v>1431</v>
      </c>
      <c r="AC26" s="176">
        <v>19</v>
      </c>
      <c r="AD26" s="176" t="s">
        <v>1431</v>
      </c>
      <c r="AE26" s="176">
        <v>82</v>
      </c>
      <c r="AF26" s="224">
        <v>0.59</v>
      </c>
      <c r="AG26" s="319">
        <v>21</v>
      </c>
      <c r="AH26" s="322"/>
      <c r="AI26" s="220" cm="1">
        <f t="array" ref="AI26">SUM(IF(ISNUMBER($E26:$AG26),IF(ISNUMBER($E$40:$AG$40),IF($E26:$AG26&gt;=$E$40:$AG$40,1,0),0),0))</f>
        <v>0</v>
      </c>
      <c r="AJ26" s="220" cm="1">
        <f t="array" ref="AJ26">SUM(IF(ISNUMBER($E26:$AG26),IF(ISNUMBER($E$41:$AG$41),IF($E26:$AG26&gt;=$E$41:$AG$41,1,0),0),0))</f>
        <v>2</v>
      </c>
      <c r="AK26" s="222"/>
    </row>
    <row r="27" spans="1:74">
      <c r="A27" s="260" t="s">
        <v>41</v>
      </c>
      <c r="B27" s="177" t="s">
        <v>42</v>
      </c>
      <c r="C27" s="245">
        <v>20211019</v>
      </c>
      <c r="D27" s="261" t="s">
        <v>17</v>
      </c>
      <c r="E27" s="171">
        <v>16.5</v>
      </c>
      <c r="F27" s="170">
        <v>333</v>
      </c>
      <c r="G27" s="171">
        <v>8</v>
      </c>
      <c r="H27" s="176">
        <v>135</v>
      </c>
      <c r="I27" s="171" t="s">
        <v>1431</v>
      </c>
      <c r="J27" s="171">
        <v>35.200000000000003</v>
      </c>
      <c r="K27" s="171">
        <v>14</v>
      </c>
      <c r="L27" s="171">
        <v>0.1</v>
      </c>
      <c r="M27" s="171">
        <v>14.3</v>
      </c>
      <c r="N27" s="171">
        <v>0.03</v>
      </c>
      <c r="O27" s="171" t="s">
        <v>1431</v>
      </c>
      <c r="P27" s="171">
        <v>1.75</v>
      </c>
      <c r="Q27" s="171">
        <v>18.3</v>
      </c>
      <c r="R27" s="171">
        <v>9.1999999999999993</v>
      </c>
      <c r="S27" s="171">
        <v>21.2</v>
      </c>
      <c r="T27" s="176">
        <v>5</v>
      </c>
      <c r="U27" s="176">
        <v>37</v>
      </c>
      <c r="V27" s="176">
        <v>20</v>
      </c>
      <c r="W27" s="171" t="s">
        <v>1431</v>
      </c>
      <c r="X27" s="171" t="s">
        <v>1431</v>
      </c>
      <c r="Y27" s="176">
        <v>150</v>
      </c>
      <c r="Z27" s="176">
        <v>14</v>
      </c>
      <c r="AA27" s="432">
        <v>1.1000000000000001</v>
      </c>
      <c r="AB27" s="176">
        <v>2</v>
      </c>
      <c r="AC27" s="176">
        <v>203</v>
      </c>
      <c r="AD27" s="176" t="s">
        <v>1431</v>
      </c>
      <c r="AE27" s="176">
        <v>50</v>
      </c>
      <c r="AF27" s="224">
        <v>0.82</v>
      </c>
      <c r="AG27" s="319">
        <v>70</v>
      </c>
      <c r="AH27" s="322"/>
      <c r="AI27" s="220" cm="1">
        <f t="array" ref="AI27">SUM(IF(ISNUMBER($E27:$AG27),IF(ISNUMBER($E$40:$AG$40),IF($E27:$AG27&gt;=$E$40:$AG$40,1,0),0),0))</f>
        <v>0</v>
      </c>
      <c r="AJ27" s="220" cm="1">
        <f t="array" ref="AJ27">SUM(IF(ISNUMBER($E27:$AG27),IF(ISNUMBER($E$41:$AG$41),IF($E27:$AG27&gt;=$E$41:$AG$41,1,0),0),0))</f>
        <v>2</v>
      </c>
      <c r="AK27" s="222"/>
    </row>
    <row r="28" spans="1:74">
      <c r="A28" s="260" t="s">
        <v>43</v>
      </c>
      <c r="B28" s="177" t="s">
        <v>44</v>
      </c>
      <c r="C28" s="245">
        <v>20211019</v>
      </c>
      <c r="D28" s="261" t="s">
        <v>45</v>
      </c>
      <c r="E28" s="171">
        <v>12.4</v>
      </c>
      <c r="F28" s="170">
        <v>414</v>
      </c>
      <c r="G28" s="171">
        <v>7.9</v>
      </c>
      <c r="H28" s="176">
        <v>159</v>
      </c>
      <c r="I28" s="171" t="s">
        <v>1431</v>
      </c>
      <c r="J28" s="171">
        <v>50.8</v>
      </c>
      <c r="K28" s="171">
        <v>21.3</v>
      </c>
      <c r="L28" s="171">
        <v>7.0000000000000007E-2</v>
      </c>
      <c r="M28" s="171">
        <v>15.2</v>
      </c>
      <c r="N28" s="171">
        <v>0.79</v>
      </c>
      <c r="O28" s="171" t="s">
        <v>1431</v>
      </c>
      <c r="P28" s="171">
        <v>0.93</v>
      </c>
      <c r="Q28" s="171">
        <v>21.1</v>
      </c>
      <c r="R28" s="171">
        <v>9.4</v>
      </c>
      <c r="S28" s="171">
        <v>21.3</v>
      </c>
      <c r="T28" s="176">
        <v>5</v>
      </c>
      <c r="U28" s="176">
        <v>101</v>
      </c>
      <c r="V28" s="176">
        <v>15</v>
      </c>
      <c r="W28" s="171" t="s">
        <v>1431</v>
      </c>
      <c r="X28" s="171" t="s">
        <v>1431</v>
      </c>
      <c r="Y28" s="176" t="s">
        <v>1431</v>
      </c>
      <c r="Z28" s="176">
        <v>8</v>
      </c>
      <c r="AA28" s="432">
        <v>1.3</v>
      </c>
      <c r="AB28" s="176" t="s">
        <v>1431</v>
      </c>
      <c r="AC28" s="176">
        <v>7</v>
      </c>
      <c r="AD28" s="176" t="s">
        <v>1431</v>
      </c>
      <c r="AE28" s="176">
        <v>68</v>
      </c>
      <c r="AF28" s="224">
        <v>0.25</v>
      </c>
      <c r="AG28" s="319">
        <v>689</v>
      </c>
      <c r="AH28" s="322"/>
      <c r="AI28" s="220" cm="1">
        <f t="array" ref="AI28">SUM(IF(ISNUMBER($E28:$AG28),IF(ISNUMBER($E$40:$AG$40),IF($E28:$AG28&gt;=$E$40:$AG$40,1,0),0),0))</f>
        <v>0</v>
      </c>
      <c r="AJ28" s="220" cm="1">
        <f t="array" ref="AJ28">SUM(IF(ISNUMBER($E28:$AG28),IF(ISNUMBER($E$41:$AG$41),IF($E28:$AG28&gt;=$E$41:$AG$41,1,0),0),0))</f>
        <v>2</v>
      </c>
      <c r="AK28" s="222"/>
    </row>
    <row r="29" spans="1:74">
      <c r="A29" s="260" t="s">
        <v>46</v>
      </c>
      <c r="B29" s="177" t="s">
        <v>47</v>
      </c>
      <c r="C29" s="245">
        <v>20211019</v>
      </c>
      <c r="D29" s="261" t="s">
        <v>48</v>
      </c>
      <c r="E29" s="171">
        <v>15.8</v>
      </c>
      <c r="F29" s="170">
        <v>665</v>
      </c>
      <c r="G29" s="171">
        <v>7.7</v>
      </c>
      <c r="H29" s="176">
        <v>164</v>
      </c>
      <c r="I29" s="171" t="s">
        <v>1431</v>
      </c>
      <c r="J29" s="171">
        <v>60.6</v>
      </c>
      <c r="K29" s="171">
        <v>99.1</v>
      </c>
      <c r="L29" s="171">
        <v>0.08</v>
      </c>
      <c r="M29" s="171">
        <v>17.899999999999999</v>
      </c>
      <c r="N29" s="171">
        <v>2.48</v>
      </c>
      <c r="O29" s="171" t="s">
        <v>1431</v>
      </c>
      <c r="P29" s="171">
        <v>1.1200000000000001</v>
      </c>
      <c r="Q29" s="171">
        <v>14</v>
      </c>
      <c r="R29" s="171">
        <v>37.5</v>
      </c>
      <c r="S29" s="171">
        <v>15.5</v>
      </c>
      <c r="T29" s="176">
        <v>5</v>
      </c>
      <c r="U29" s="176">
        <v>21</v>
      </c>
      <c r="V29" s="176">
        <v>19</v>
      </c>
      <c r="W29" s="171" t="s">
        <v>1431</v>
      </c>
      <c r="X29" s="171" t="s">
        <v>1431</v>
      </c>
      <c r="Y29" s="176">
        <v>4</v>
      </c>
      <c r="Z29" s="176">
        <v>13</v>
      </c>
      <c r="AA29" s="224">
        <v>2.7</v>
      </c>
      <c r="AB29" s="176" t="s">
        <v>1431</v>
      </c>
      <c r="AC29" s="176">
        <v>32</v>
      </c>
      <c r="AD29" s="176" t="s">
        <v>1431</v>
      </c>
      <c r="AE29" s="176">
        <v>116</v>
      </c>
      <c r="AF29" s="224">
        <v>0.19</v>
      </c>
      <c r="AG29" s="319">
        <v>514</v>
      </c>
      <c r="AH29" s="322"/>
      <c r="AI29" s="220" cm="1">
        <f t="array" ref="AI29">SUM(IF(ISNUMBER($E29:$AG29),IF(ISNUMBER($E$40:$AG$40),IF($E29:$AG29&gt;=$E$40:$AG$40,1,0),0),0))</f>
        <v>0</v>
      </c>
      <c r="AJ29" s="220" cm="1">
        <f t="array" ref="AJ29">SUM(IF(ISNUMBER($E29:$AG29),IF(ISNUMBER($E$41:$AG$41),IF($E29:$AG29&gt;=$E$41:$AG$41,1,0),0),0))</f>
        <v>2</v>
      </c>
      <c r="AK29" s="222"/>
    </row>
    <row r="30" spans="1:74" ht="16" thickBot="1">
      <c r="A30" s="262" t="s">
        <v>49</v>
      </c>
      <c r="B30" s="263" t="s">
        <v>50</v>
      </c>
      <c r="C30" s="264">
        <v>20211019</v>
      </c>
      <c r="D30" s="265" t="s">
        <v>51</v>
      </c>
      <c r="E30" s="174">
        <v>13.6</v>
      </c>
      <c r="F30" s="173">
        <v>433</v>
      </c>
      <c r="G30" s="174">
        <v>8</v>
      </c>
      <c r="H30" s="308">
        <v>121</v>
      </c>
      <c r="I30" s="174" t="s">
        <v>1431</v>
      </c>
      <c r="J30" s="174">
        <v>52</v>
      </c>
      <c r="K30" s="174">
        <v>20.2</v>
      </c>
      <c r="L30" s="174">
        <v>0.06</v>
      </c>
      <c r="M30" s="174">
        <v>14.1</v>
      </c>
      <c r="N30" s="174">
        <v>4.1500000000000004</v>
      </c>
      <c r="O30" s="174">
        <v>0.06</v>
      </c>
      <c r="P30" s="174">
        <v>1.38</v>
      </c>
      <c r="Q30" s="174">
        <v>22.8</v>
      </c>
      <c r="R30" s="174">
        <v>11.1</v>
      </c>
      <c r="S30" s="174">
        <v>54.6</v>
      </c>
      <c r="T30" s="308">
        <v>11</v>
      </c>
      <c r="U30" s="308">
        <v>44</v>
      </c>
      <c r="V30" s="308">
        <v>33</v>
      </c>
      <c r="W30" s="174">
        <v>0.6</v>
      </c>
      <c r="X30" s="174">
        <v>0.5</v>
      </c>
      <c r="Y30" s="308">
        <v>64</v>
      </c>
      <c r="Z30" s="308" t="s">
        <v>1431</v>
      </c>
      <c r="AA30" s="433" t="s">
        <v>1431</v>
      </c>
      <c r="AB30" s="308" t="s">
        <v>1431</v>
      </c>
      <c r="AC30" s="308" t="s">
        <v>1431</v>
      </c>
      <c r="AD30" s="308" t="s">
        <v>1431</v>
      </c>
      <c r="AE30" s="308">
        <v>91</v>
      </c>
      <c r="AF30" s="225">
        <v>0.15</v>
      </c>
      <c r="AG30" s="320">
        <v>41</v>
      </c>
      <c r="AH30" s="322"/>
      <c r="AI30" s="221" cm="1">
        <f t="array" ref="AI30">SUM(IF(ISNUMBER($E30:$AG30),IF(ISNUMBER($E$40:$AG$40),IF($E30:$AG30&gt;=$E$40:$AG$40,1,0),0),0))</f>
        <v>0</v>
      </c>
      <c r="AJ30" s="221" cm="1">
        <f t="array" ref="AJ30">SUM(IF(ISNUMBER($E30:$AG30),IF(ISNUMBER($E$41:$AG$41),IF($E30:$AG30&gt;=$E$41:$AG$41,1,0),0),0))</f>
        <v>1</v>
      </c>
      <c r="AK30" s="222"/>
    </row>
    <row r="32" spans="1:74" s="10" customFormat="1">
      <c r="A32" s="6" t="s">
        <v>1432</v>
      </c>
      <c r="B32" s="6"/>
      <c r="E32" s="208">
        <f>COUNT(E2:E30)</f>
        <v>29</v>
      </c>
      <c r="F32" s="208">
        <f t="shared" ref="F32:H32" si="0">COUNT(F2:F30)</f>
        <v>29</v>
      </c>
      <c r="G32" s="208">
        <f t="shared" si="0"/>
        <v>29</v>
      </c>
      <c r="H32" s="208">
        <f t="shared" si="0"/>
        <v>29</v>
      </c>
      <c r="I32" s="208">
        <f>COUNT(I2:I30)</f>
        <v>1</v>
      </c>
      <c r="J32" s="208">
        <f t="shared" ref="J32:AG32" si="1">COUNT(J2:J30)</f>
        <v>22</v>
      </c>
      <c r="K32" s="208">
        <f t="shared" si="1"/>
        <v>29</v>
      </c>
      <c r="L32" s="208">
        <f t="shared" si="1"/>
        <v>15</v>
      </c>
      <c r="M32" s="208">
        <f t="shared" si="1"/>
        <v>29</v>
      </c>
      <c r="N32" s="208">
        <f t="shared" si="1"/>
        <v>21</v>
      </c>
      <c r="O32" s="208">
        <f t="shared" si="1"/>
        <v>3</v>
      </c>
      <c r="P32" s="208">
        <f t="shared" si="1"/>
        <v>29</v>
      </c>
      <c r="Q32" s="208">
        <f t="shared" si="1"/>
        <v>29</v>
      </c>
      <c r="R32" s="208">
        <f t="shared" si="1"/>
        <v>29</v>
      </c>
      <c r="S32" s="208">
        <f t="shared" si="1"/>
        <v>29</v>
      </c>
      <c r="T32" s="208">
        <f t="shared" si="1"/>
        <v>23</v>
      </c>
      <c r="U32" s="208">
        <f t="shared" si="1"/>
        <v>22</v>
      </c>
      <c r="V32" s="208">
        <f t="shared" si="1"/>
        <v>29</v>
      </c>
      <c r="W32" s="208">
        <f t="shared" si="1"/>
        <v>12</v>
      </c>
      <c r="X32" s="208">
        <f t="shared" si="1"/>
        <v>12</v>
      </c>
      <c r="Y32" s="208">
        <f t="shared" si="1"/>
        <v>26</v>
      </c>
      <c r="Z32" s="208">
        <f t="shared" si="1"/>
        <v>18</v>
      </c>
      <c r="AA32" s="208">
        <f t="shared" si="1"/>
        <v>14</v>
      </c>
      <c r="AB32" s="208">
        <f t="shared" si="1"/>
        <v>10</v>
      </c>
      <c r="AC32" s="208">
        <f t="shared" si="1"/>
        <v>22</v>
      </c>
      <c r="AD32" s="208">
        <f t="shared" si="1"/>
        <v>6</v>
      </c>
      <c r="AE32" s="208">
        <f t="shared" si="1"/>
        <v>22</v>
      </c>
      <c r="AF32" s="208">
        <f t="shared" si="1"/>
        <v>29</v>
      </c>
      <c r="AG32" s="208">
        <f t="shared" si="1"/>
        <v>29</v>
      </c>
      <c r="AH32" s="208"/>
      <c r="AI32" s="208"/>
      <c r="AJ32" s="208"/>
      <c r="AK32" s="208"/>
      <c r="AL32" s="208"/>
      <c r="AM32" s="208"/>
      <c r="AN32" s="208"/>
      <c r="AO32" s="217"/>
      <c r="AP32" s="208"/>
      <c r="AQ32" s="208"/>
      <c r="AR32" s="208"/>
      <c r="AS32" s="208"/>
      <c r="AT32" s="208"/>
      <c r="AU32" s="208"/>
      <c r="AV32" s="208"/>
      <c r="AW32" s="208"/>
      <c r="AX32" s="208"/>
      <c r="AY32" s="208"/>
      <c r="AZ32" s="208"/>
      <c r="BA32" s="208"/>
      <c r="BB32" s="208"/>
      <c r="BC32" s="208"/>
      <c r="BD32" s="208"/>
      <c r="BE32" s="208"/>
      <c r="BF32" s="208"/>
      <c r="BG32" s="208"/>
      <c r="BH32" s="154"/>
      <c r="BI32" s="154"/>
      <c r="BJ32" s="209"/>
      <c r="BK32" s="40"/>
      <c r="BL32" s="210"/>
      <c r="BM32" s="40"/>
      <c r="BN32" s="210"/>
      <c r="BO32" s="40"/>
      <c r="BP32" s="210"/>
      <c r="BQ32" s="40"/>
      <c r="BR32" s="210"/>
      <c r="BS32" s="40"/>
      <c r="BT32" s="210"/>
      <c r="BU32" s="40"/>
      <c r="BV32" s="210"/>
    </row>
    <row r="33" spans="1:78" s="10" customFormat="1">
      <c r="A33" s="6" t="s">
        <v>1433</v>
      </c>
      <c r="B33" s="6"/>
      <c r="E33" s="211">
        <f>(E32/29)*100</f>
        <v>100</v>
      </c>
      <c r="F33" s="211">
        <f t="shared" ref="F33:H33" si="2">(F32/29)*100</f>
        <v>100</v>
      </c>
      <c r="G33" s="211">
        <f t="shared" si="2"/>
        <v>100</v>
      </c>
      <c r="H33" s="211">
        <f t="shared" si="2"/>
        <v>100</v>
      </c>
      <c r="I33" s="211">
        <f>(I32/29)*100</f>
        <v>3.4482758620689653</v>
      </c>
      <c r="J33" s="211">
        <f t="shared" ref="J33:AG33" si="3">(J32/29)*100</f>
        <v>75.862068965517238</v>
      </c>
      <c r="K33" s="211">
        <f t="shared" si="3"/>
        <v>100</v>
      </c>
      <c r="L33" s="211">
        <f t="shared" si="3"/>
        <v>51.724137931034484</v>
      </c>
      <c r="M33" s="211">
        <f t="shared" si="3"/>
        <v>100</v>
      </c>
      <c r="N33" s="211">
        <f t="shared" si="3"/>
        <v>72.41379310344827</v>
      </c>
      <c r="O33" s="211">
        <f t="shared" si="3"/>
        <v>10.344827586206897</v>
      </c>
      <c r="P33" s="211">
        <f t="shared" si="3"/>
        <v>100</v>
      </c>
      <c r="Q33" s="211">
        <f t="shared" si="3"/>
        <v>100</v>
      </c>
      <c r="R33" s="211">
        <f t="shared" si="3"/>
        <v>100</v>
      </c>
      <c r="S33" s="211">
        <f t="shared" si="3"/>
        <v>100</v>
      </c>
      <c r="T33" s="211">
        <f t="shared" si="3"/>
        <v>79.310344827586206</v>
      </c>
      <c r="U33" s="211">
        <f t="shared" si="3"/>
        <v>75.862068965517238</v>
      </c>
      <c r="V33" s="211">
        <f t="shared" si="3"/>
        <v>100</v>
      </c>
      <c r="W33" s="211">
        <f t="shared" si="3"/>
        <v>41.379310344827587</v>
      </c>
      <c r="X33" s="211">
        <f t="shared" si="3"/>
        <v>41.379310344827587</v>
      </c>
      <c r="Y33" s="211">
        <f t="shared" si="3"/>
        <v>89.65517241379311</v>
      </c>
      <c r="Z33" s="211">
        <f t="shared" si="3"/>
        <v>62.068965517241381</v>
      </c>
      <c r="AA33" s="211">
        <f t="shared" si="3"/>
        <v>48.275862068965516</v>
      </c>
      <c r="AB33" s="211">
        <f t="shared" si="3"/>
        <v>34.482758620689658</v>
      </c>
      <c r="AC33" s="211">
        <f t="shared" si="3"/>
        <v>75.862068965517238</v>
      </c>
      <c r="AD33" s="211">
        <f t="shared" si="3"/>
        <v>20.689655172413794</v>
      </c>
      <c r="AE33" s="211">
        <f t="shared" si="3"/>
        <v>75.862068965517238</v>
      </c>
      <c r="AF33" s="211">
        <f t="shared" si="3"/>
        <v>100</v>
      </c>
      <c r="AG33" s="211">
        <f t="shared" si="3"/>
        <v>100</v>
      </c>
      <c r="AH33" s="211"/>
      <c r="AI33" s="211"/>
      <c r="AJ33" s="211"/>
      <c r="AK33" s="211"/>
      <c r="AL33" s="211"/>
      <c r="AM33" s="211"/>
      <c r="AN33" s="211"/>
      <c r="AO33" s="218"/>
      <c r="AP33" s="211"/>
      <c r="AQ33" s="211"/>
      <c r="AR33" s="211"/>
      <c r="AS33" s="211"/>
      <c r="AT33" s="211"/>
      <c r="AU33" s="211"/>
      <c r="AV33" s="211"/>
      <c r="AW33" s="211"/>
      <c r="AX33" s="211"/>
      <c r="AY33" s="211"/>
      <c r="AZ33" s="211"/>
      <c r="BA33" s="211"/>
      <c r="BB33" s="211"/>
      <c r="BC33" s="211"/>
      <c r="BD33" s="211"/>
      <c r="BE33" s="211"/>
      <c r="BF33" s="211"/>
      <c r="BG33" s="211"/>
      <c r="BH33" s="154"/>
      <c r="BI33" s="154"/>
      <c r="BJ33" s="209"/>
      <c r="BK33" s="40"/>
      <c r="BL33" s="210"/>
      <c r="BM33" s="40"/>
      <c r="BN33" s="210"/>
      <c r="BO33" s="40"/>
      <c r="BP33" s="210"/>
      <c r="BQ33" s="40"/>
      <c r="BR33" s="210"/>
      <c r="BS33" s="40"/>
      <c r="BT33" s="210"/>
      <c r="BU33" s="40"/>
      <c r="BV33" s="210"/>
    </row>
    <row r="34" spans="1:78" customFormat="1">
      <c r="A34" s="6"/>
      <c r="B34" s="17"/>
      <c r="C34" s="22"/>
      <c r="D34" s="17"/>
      <c r="E34" s="40"/>
      <c r="F34" s="22"/>
      <c r="G34" s="22"/>
      <c r="H34" s="22"/>
      <c r="I34" s="22"/>
      <c r="J34" s="22"/>
      <c r="K34" s="11"/>
      <c r="L34" s="22"/>
      <c r="M34" s="22"/>
      <c r="N34" s="22"/>
      <c r="O34" s="22"/>
      <c r="P34" s="11"/>
      <c r="Q34" s="22"/>
      <c r="R34" s="22"/>
      <c r="S34" s="22"/>
      <c r="T34" s="22"/>
      <c r="U34" s="22"/>
      <c r="V34" s="22"/>
      <c r="W34" s="22"/>
      <c r="X34" s="22"/>
      <c r="Y34" s="22"/>
      <c r="Z34" s="22"/>
      <c r="AA34" s="22"/>
      <c r="AB34" s="22"/>
      <c r="AC34" s="22"/>
      <c r="AD34" s="22"/>
      <c r="AE34" s="22"/>
      <c r="AF34" s="22"/>
      <c r="AG34" s="22"/>
      <c r="AH34" s="1"/>
      <c r="AI34" s="1"/>
      <c r="AJ34" s="1"/>
      <c r="AK34" s="1"/>
    </row>
    <row r="35" spans="1:78" s="6" customFormat="1" ht="35">
      <c r="A35" s="29" t="s">
        <v>1434</v>
      </c>
      <c r="C35" s="59"/>
      <c r="D35" s="60"/>
      <c r="E35" s="37" t="s">
        <v>1435</v>
      </c>
      <c r="F35" s="37" t="s">
        <v>1435</v>
      </c>
      <c r="G35" s="37" t="s">
        <v>1435</v>
      </c>
      <c r="H35" s="37" t="s">
        <v>1435</v>
      </c>
      <c r="I35" s="37" t="s">
        <v>1436</v>
      </c>
      <c r="J35" s="37" t="s">
        <v>1436</v>
      </c>
      <c r="K35" s="37" t="s">
        <v>1436</v>
      </c>
      <c r="L35" s="37" t="s">
        <v>1436</v>
      </c>
      <c r="M35" s="37" t="s">
        <v>1436</v>
      </c>
      <c r="N35" s="37" t="s">
        <v>1436</v>
      </c>
      <c r="O35" s="37" t="s">
        <v>1436</v>
      </c>
      <c r="P35" s="37" t="s">
        <v>1436</v>
      </c>
      <c r="Q35" s="37" t="s">
        <v>1436</v>
      </c>
      <c r="R35" s="37" t="s">
        <v>1436</v>
      </c>
      <c r="S35" s="37" t="s">
        <v>1436</v>
      </c>
      <c r="T35" s="37" t="s">
        <v>1437</v>
      </c>
      <c r="U35" s="37" t="s">
        <v>1437</v>
      </c>
      <c r="V35" s="37" t="s">
        <v>1437</v>
      </c>
      <c r="W35" s="37" t="s">
        <v>1437</v>
      </c>
      <c r="X35" s="37" t="s">
        <v>1437</v>
      </c>
      <c r="Y35" s="37" t="s">
        <v>1437</v>
      </c>
      <c r="Z35" s="37" t="s">
        <v>1437</v>
      </c>
      <c r="AA35" s="37" t="s">
        <v>1437</v>
      </c>
      <c r="AB35" s="37" t="s">
        <v>1437</v>
      </c>
      <c r="AC35" s="37" t="s">
        <v>1437</v>
      </c>
      <c r="AD35" s="37" t="s">
        <v>1437</v>
      </c>
      <c r="AE35" s="37" t="s">
        <v>1437</v>
      </c>
      <c r="AF35" s="37" t="s">
        <v>1437</v>
      </c>
      <c r="AG35" s="37" t="s">
        <v>1437</v>
      </c>
      <c r="AH35" s="22"/>
      <c r="AI35" s="53"/>
      <c r="AJ35" s="53"/>
      <c r="AK35" s="61"/>
    </row>
    <row r="36" spans="1:78" s="63" customFormat="1" ht="65">
      <c r="A36" s="46" t="s">
        <v>55</v>
      </c>
      <c r="C36" s="284"/>
      <c r="E36" s="37" t="s">
        <v>61</v>
      </c>
      <c r="F36" s="37" t="s">
        <v>64</v>
      </c>
      <c r="G36" s="37" t="s">
        <v>67</v>
      </c>
      <c r="H36" s="37" t="s">
        <v>1736</v>
      </c>
      <c r="I36" s="37" t="s">
        <v>94</v>
      </c>
      <c r="J36" s="37" t="s">
        <v>94</v>
      </c>
      <c r="K36" s="37" t="s">
        <v>94</v>
      </c>
      <c r="L36" s="37" t="s">
        <v>94</v>
      </c>
      <c r="M36" s="37" t="s">
        <v>94</v>
      </c>
      <c r="N36" s="37" t="s">
        <v>94</v>
      </c>
      <c r="O36" s="37" t="s">
        <v>94</v>
      </c>
      <c r="P36" s="37" t="s">
        <v>94</v>
      </c>
      <c r="Q36" s="37" t="s">
        <v>94</v>
      </c>
      <c r="R36" s="37" t="s">
        <v>94</v>
      </c>
      <c r="S36" s="37" t="s">
        <v>94</v>
      </c>
      <c r="T36" s="37" t="s">
        <v>1438</v>
      </c>
      <c r="U36" s="37" t="s">
        <v>1438</v>
      </c>
      <c r="V36" s="37" t="s">
        <v>1438</v>
      </c>
      <c r="W36" s="37" t="s">
        <v>1438</v>
      </c>
      <c r="X36" s="37" t="s">
        <v>1438</v>
      </c>
      <c r="Y36" s="37" t="s">
        <v>1438</v>
      </c>
      <c r="Z36" s="37" t="s">
        <v>1438</v>
      </c>
      <c r="AA36" s="37" t="s">
        <v>1438</v>
      </c>
      <c r="AB36" s="37" t="s">
        <v>1438</v>
      </c>
      <c r="AC36" s="37" t="s">
        <v>1438</v>
      </c>
      <c r="AD36" s="37" t="s">
        <v>1438</v>
      </c>
      <c r="AE36" s="37" t="s">
        <v>1438</v>
      </c>
      <c r="AF36" s="37" t="s">
        <v>1438</v>
      </c>
      <c r="AG36" s="37" t="s">
        <v>1438</v>
      </c>
      <c r="AH36" s="285"/>
      <c r="AI36" s="285"/>
      <c r="AJ36" s="285"/>
      <c r="AK36" s="286"/>
    </row>
    <row r="37" spans="1:78" s="6" customFormat="1" ht="35">
      <c r="A37" s="46" t="s">
        <v>1439</v>
      </c>
      <c r="C37" s="59"/>
      <c r="D37" s="60"/>
      <c r="E37" s="37" t="s">
        <v>1440</v>
      </c>
      <c r="F37" s="37" t="s">
        <v>1440</v>
      </c>
      <c r="G37" s="37" t="s">
        <v>1440</v>
      </c>
      <c r="H37" s="37" t="s">
        <v>70</v>
      </c>
      <c r="I37" s="37" t="s">
        <v>70</v>
      </c>
      <c r="J37" s="37" t="s">
        <v>70</v>
      </c>
      <c r="K37" s="37" t="s">
        <v>70</v>
      </c>
      <c r="L37" s="37" t="s">
        <v>70</v>
      </c>
      <c r="M37" s="37" t="s">
        <v>70</v>
      </c>
      <c r="N37" s="37" t="s">
        <v>70</v>
      </c>
      <c r="O37" s="37" t="s">
        <v>70</v>
      </c>
      <c r="P37" s="37" t="s">
        <v>70</v>
      </c>
      <c r="Q37" s="37" t="s">
        <v>70</v>
      </c>
      <c r="R37" s="37" t="s">
        <v>70</v>
      </c>
      <c r="S37" s="37" t="s">
        <v>70</v>
      </c>
      <c r="T37" s="37" t="s">
        <v>70</v>
      </c>
      <c r="U37" s="37" t="s">
        <v>70</v>
      </c>
      <c r="V37" s="37" t="s">
        <v>70</v>
      </c>
      <c r="W37" s="37" t="s">
        <v>70</v>
      </c>
      <c r="X37" s="37" t="s">
        <v>70</v>
      </c>
      <c r="Y37" s="37" t="s">
        <v>70</v>
      </c>
      <c r="Z37" s="37" t="s">
        <v>70</v>
      </c>
      <c r="AA37" s="37" t="s">
        <v>70</v>
      </c>
      <c r="AB37" s="37" t="s">
        <v>70</v>
      </c>
      <c r="AC37" s="37" t="s">
        <v>70</v>
      </c>
      <c r="AD37" s="37" t="s">
        <v>70</v>
      </c>
      <c r="AE37" s="37" t="s">
        <v>70</v>
      </c>
      <c r="AF37" s="37" t="s">
        <v>152</v>
      </c>
      <c r="AG37" s="37" t="s">
        <v>70</v>
      </c>
      <c r="AH37" s="208"/>
      <c r="AI37" s="208"/>
      <c r="AJ37" s="208"/>
      <c r="AK37" s="62"/>
    </row>
    <row r="38" spans="1:78" s="6" customFormat="1">
      <c r="A38" s="46"/>
      <c r="C38" s="59"/>
      <c r="D38" s="60"/>
      <c r="E38" s="37"/>
      <c r="F38" s="37"/>
      <c r="G38" s="37"/>
      <c r="H38" s="37"/>
      <c r="I38" s="37"/>
      <c r="J38" s="37"/>
      <c r="K38" s="37"/>
      <c r="L38" s="37"/>
      <c r="M38" s="37"/>
      <c r="N38" s="37"/>
      <c r="O38" s="37"/>
      <c r="P38" s="37"/>
      <c r="Q38" s="37"/>
      <c r="R38" s="37"/>
      <c r="S38" s="37"/>
      <c r="T38" s="37"/>
      <c r="U38" s="37"/>
      <c r="V38" s="37"/>
      <c r="W38" s="37"/>
      <c r="X38" s="37"/>
      <c r="Y38" s="37"/>
      <c r="Z38" s="37"/>
      <c r="AA38" s="37"/>
      <c r="AB38" s="37"/>
      <c r="AC38" s="37"/>
      <c r="AD38" s="37"/>
      <c r="AE38" s="37"/>
      <c r="AF38" s="37"/>
      <c r="AG38" s="37"/>
      <c r="AH38" s="211"/>
      <c r="AI38" s="211"/>
      <c r="AJ38" s="211"/>
      <c r="AK38" s="62"/>
    </row>
    <row r="39" spans="1:78">
      <c r="A39" s="6" t="s">
        <v>1441</v>
      </c>
      <c r="B39" s="17"/>
      <c r="C39" s="40"/>
      <c r="D39" s="17"/>
      <c r="E39" s="178" t="s">
        <v>1442</v>
      </c>
      <c r="F39" s="178" t="s">
        <v>1442</v>
      </c>
      <c r="G39" s="178" t="s">
        <v>1442</v>
      </c>
      <c r="H39" s="178" t="s">
        <v>1442</v>
      </c>
      <c r="I39" s="178" t="s">
        <v>1442</v>
      </c>
      <c r="J39" s="178" t="s">
        <v>1442</v>
      </c>
      <c r="K39" s="178" t="s">
        <v>1442</v>
      </c>
      <c r="L39" s="178">
        <v>1.5</v>
      </c>
      <c r="M39" s="178" t="s">
        <v>1442</v>
      </c>
      <c r="N39" s="178">
        <v>11.3</v>
      </c>
      <c r="O39" s="178" t="s">
        <v>1442</v>
      </c>
      <c r="P39" s="178" t="s">
        <v>1442</v>
      </c>
      <c r="Q39" s="178" t="s">
        <v>1442</v>
      </c>
      <c r="R39" s="178" t="s">
        <v>1442</v>
      </c>
      <c r="S39" s="178" t="s">
        <v>1442</v>
      </c>
      <c r="T39" s="178" t="s">
        <v>1442</v>
      </c>
      <c r="U39" s="178">
        <v>1300</v>
      </c>
      <c r="V39" s="178">
        <v>2400</v>
      </c>
      <c r="W39" s="178">
        <v>50</v>
      </c>
      <c r="X39" s="178">
        <v>50</v>
      </c>
      <c r="Y39" s="178">
        <v>2000</v>
      </c>
      <c r="Z39" s="178" t="s">
        <v>1442</v>
      </c>
      <c r="AA39" s="53">
        <v>10</v>
      </c>
      <c r="AB39" s="178" t="s">
        <v>1442</v>
      </c>
      <c r="AC39" s="178" t="s">
        <v>1827</v>
      </c>
      <c r="AD39" s="53" t="s">
        <v>1442</v>
      </c>
      <c r="AE39" s="178" t="s">
        <v>1442</v>
      </c>
      <c r="AF39" s="53">
        <v>30</v>
      </c>
      <c r="AG39" s="178" t="s">
        <v>1442</v>
      </c>
      <c r="AI39" s="22"/>
      <c r="AJ39" s="22"/>
      <c r="AK39" s="178"/>
    </row>
    <row r="40" spans="1:78">
      <c r="A40" s="179" t="s">
        <v>1443</v>
      </c>
      <c r="B40" s="17"/>
      <c r="C40" s="40"/>
      <c r="D40" s="17"/>
      <c r="E40" s="180" t="s">
        <v>1442</v>
      </c>
      <c r="F40" s="180" t="s">
        <v>1442</v>
      </c>
      <c r="G40" s="180" t="s">
        <v>1442</v>
      </c>
      <c r="H40" s="180" t="s">
        <v>1442</v>
      </c>
      <c r="I40" s="180" t="s">
        <v>1442</v>
      </c>
      <c r="J40" s="180" t="s">
        <v>1442</v>
      </c>
      <c r="K40" s="180" t="s">
        <v>1442</v>
      </c>
      <c r="L40" s="180">
        <v>4</v>
      </c>
      <c r="M40" s="180" t="s">
        <v>1442</v>
      </c>
      <c r="N40" s="180">
        <v>10</v>
      </c>
      <c r="O40" s="180" t="s">
        <v>1442</v>
      </c>
      <c r="P40" s="180" t="s">
        <v>1442</v>
      </c>
      <c r="Q40" s="180" t="s">
        <v>1442</v>
      </c>
      <c r="R40" s="180" t="s">
        <v>1442</v>
      </c>
      <c r="S40" s="180" t="s">
        <v>1442</v>
      </c>
      <c r="T40" s="180" t="s">
        <v>1442</v>
      </c>
      <c r="U40" s="180">
        <v>2000</v>
      </c>
      <c r="V40" s="180" t="s">
        <v>1442</v>
      </c>
      <c r="W40" s="180">
        <v>100</v>
      </c>
      <c r="X40" s="180" t="s">
        <v>1442</v>
      </c>
      <c r="Y40" s="180">
        <v>1300</v>
      </c>
      <c r="Z40" s="180" t="s">
        <v>1442</v>
      </c>
      <c r="AA40" s="181">
        <v>15</v>
      </c>
      <c r="AB40" s="180" t="s">
        <v>1442</v>
      </c>
      <c r="AC40" s="180" t="s">
        <v>1442</v>
      </c>
      <c r="AD40" s="181" t="s">
        <v>1442</v>
      </c>
      <c r="AE40" s="180" t="s">
        <v>1442</v>
      </c>
      <c r="AF40" s="181">
        <v>30</v>
      </c>
      <c r="AG40" s="180" t="s">
        <v>1442</v>
      </c>
      <c r="AI40" s="208"/>
      <c r="AJ40" s="208"/>
      <c r="AK40" s="180"/>
    </row>
    <row r="41" spans="1:78">
      <c r="A41" s="182" t="s">
        <v>1444</v>
      </c>
      <c r="B41" s="17"/>
      <c r="C41" s="40"/>
      <c r="D41" s="17"/>
      <c r="E41" s="183" t="s">
        <v>1442</v>
      </c>
      <c r="F41" s="183" t="s">
        <v>1442</v>
      </c>
      <c r="G41" s="183" t="s">
        <v>1442</v>
      </c>
      <c r="H41" s="183" t="s">
        <v>1442</v>
      </c>
      <c r="I41" s="183" t="s">
        <v>1442</v>
      </c>
      <c r="J41" s="183" t="s">
        <v>1442</v>
      </c>
      <c r="K41" s="183" t="s">
        <v>1442</v>
      </c>
      <c r="L41" s="183">
        <v>4</v>
      </c>
      <c r="M41" s="183" t="s">
        <v>1442</v>
      </c>
      <c r="N41" s="183">
        <v>10</v>
      </c>
      <c r="O41" s="183" t="s">
        <v>1442</v>
      </c>
      <c r="P41" s="183" t="s">
        <v>1442</v>
      </c>
      <c r="Q41" s="183" t="s">
        <v>1442</v>
      </c>
      <c r="R41" s="183" t="s">
        <v>1442</v>
      </c>
      <c r="S41" s="183" t="s">
        <v>1442</v>
      </c>
      <c r="T41" s="183" t="s">
        <v>1442</v>
      </c>
      <c r="U41" s="183">
        <v>2000</v>
      </c>
      <c r="V41" s="183" t="s">
        <v>1442</v>
      </c>
      <c r="W41" s="183">
        <v>100</v>
      </c>
      <c r="X41" s="183" t="s">
        <v>1442</v>
      </c>
      <c r="Y41" s="183">
        <v>1300</v>
      </c>
      <c r="Z41" s="183" t="s">
        <v>1442</v>
      </c>
      <c r="AA41" s="184">
        <v>0</v>
      </c>
      <c r="AB41" s="183" t="s">
        <v>1442</v>
      </c>
      <c r="AC41" s="183" t="s">
        <v>1442</v>
      </c>
      <c r="AD41" s="184" t="s">
        <v>1442</v>
      </c>
      <c r="AE41" s="183" t="s">
        <v>1442</v>
      </c>
      <c r="AF41" s="184">
        <v>0</v>
      </c>
      <c r="AG41" s="183" t="s">
        <v>1442</v>
      </c>
      <c r="AI41" s="208"/>
      <c r="AJ41" s="208"/>
      <c r="AK41" s="185"/>
    </row>
    <row r="42" spans="1:78" s="152" customFormat="1">
      <c r="A42" s="152" t="s">
        <v>1862</v>
      </c>
      <c r="C42" s="40"/>
      <c r="E42" s="187" t="s">
        <v>1442</v>
      </c>
      <c r="F42" s="187" t="s">
        <v>1442</v>
      </c>
      <c r="G42" s="187" t="s">
        <v>1442</v>
      </c>
      <c r="H42" s="187" t="s">
        <v>1442</v>
      </c>
      <c r="I42" s="187" t="s">
        <v>1442</v>
      </c>
      <c r="J42" s="187" t="s">
        <v>1442</v>
      </c>
      <c r="K42" s="187" t="s">
        <v>1442</v>
      </c>
      <c r="L42" s="187" t="s">
        <v>1445</v>
      </c>
      <c r="M42" s="187" t="s">
        <v>1442</v>
      </c>
      <c r="N42" s="187" t="s">
        <v>1442</v>
      </c>
      <c r="O42" s="187" t="s">
        <v>1442</v>
      </c>
      <c r="P42" s="187" t="s">
        <v>1442</v>
      </c>
      <c r="Q42" s="187" t="s">
        <v>1442</v>
      </c>
      <c r="R42" s="187" t="s">
        <v>1442</v>
      </c>
      <c r="S42" s="187" t="s">
        <v>1442</v>
      </c>
      <c r="T42" s="187" t="s">
        <v>1442</v>
      </c>
      <c r="U42" s="187" t="s">
        <v>1442</v>
      </c>
      <c r="V42" s="187">
        <v>6000</v>
      </c>
      <c r="W42" s="187" t="s">
        <v>1442</v>
      </c>
      <c r="X42" s="187" t="s">
        <v>1442</v>
      </c>
      <c r="Y42" s="187" t="s">
        <v>1442</v>
      </c>
      <c r="Z42" s="187" t="s">
        <v>1442</v>
      </c>
      <c r="AA42" s="187" t="s">
        <v>1442</v>
      </c>
      <c r="AB42" s="187">
        <v>10</v>
      </c>
      <c r="AC42" s="187" t="s">
        <v>1446</v>
      </c>
      <c r="AD42" s="153">
        <v>100</v>
      </c>
      <c r="AE42" s="187">
        <v>4000</v>
      </c>
      <c r="AF42" s="187" t="s">
        <v>1442</v>
      </c>
      <c r="AG42" s="187">
        <v>2000</v>
      </c>
      <c r="AH42" s="22"/>
      <c r="AI42" s="53"/>
      <c r="AJ42" s="53"/>
      <c r="AK42" s="189"/>
    </row>
    <row r="43" spans="1:78" s="423" customFormat="1">
      <c r="A43" s="423" t="s">
        <v>1857</v>
      </c>
      <c r="C43" s="424"/>
      <c r="E43" s="185" t="s">
        <v>1442</v>
      </c>
      <c r="F43" s="185" t="s">
        <v>1442</v>
      </c>
      <c r="G43" s="185" t="s">
        <v>1442</v>
      </c>
      <c r="H43" s="185" t="s">
        <v>1442</v>
      </c>
      <c r="I43" s="185" t="s">
        <v>1442</v>
      </c>
      <c r="J43" s="185" t="s">
        <v>1442</v>
      </c>
      <c r="K43" s="185" t="s">
        <v>1442</v>
      </c>
      <c r="L43" s="185" t="s">
        <v>1442</v>
      </c>
      <c r="M43" s="185" t="s">
        <v>1442</v>
      </c>
      <c r="N43" s="185" t="s">
        <v>1442</v>
      </c>
      <c r="O43" s="185" t="s">
        <v>1442</v>
      </c>
      <c r="P43" s="185" t="s">
        <v>1442</v>
      </c>
      <c r="Q43" s="185" t="s">
        <v>1442</v>
      </c>
      <c r="R43" s="185" t="s">
        <v>1442</v>
      </c>
      <c r="S43" s="185" t="s">
        <v>1442</v>
      </c>
      <c r="T43" s="185">
        <v>70</v>
      </c>
      <c r="U43" s="185" t="s">
        <v>1442</v>
      </c>
      <c r="V43" s="185">
        <v>5000</v>
      </c>
      <c r="W43" s="185" t="s">
        <v>1442</v>
      </c>
      <c r="X43" s="185" t="s">
        <v>1856</v>
      </c>
      <c r="Y43" s="185" t="s">
        <v>1442</v>
      </c>
      <c r="Z43" s="185">
        <v>4000</v>
      </c>
      <c r="AA43" s="185" t="s">
        <v>1442</v>
      </c>
      <c r="AB43" s="185">
        <v>10</v>
      </c>
      <c r="AC43" s="185">
        <v>300</v>
      </c>
      <c r="AD43" s="186">
        <v>100</v>
      </c>
      <c r="AE43" s="185">
        <v>4000</v>
      </c>
      <c r="AF43" s="185" t="s">
        <v>1442</v>
      </c>
      <c r="AG43" s="185">
        <v>2000</v>
      </c>
      <c r="AH43" s="425"/>
      <c r="AI43" s="186"/>
      <c r="AJ43" s="186"/>
      <c r="AK43" s="185"/>
    </row>
    <row r="44" spans="1:78" s="152" customFormat="1">
      <c r="C44" s="40"/>
      <c r="E44" s="151"/>
      <c r="F44" s="151"/>
      <c r="G44" s="187"/>
      <c r="H44" s="187"/>
      <c r="I44" s="178"/>
      <c r="J44" s="178"/>
      <c r="K44" s="178"/>
      <c r="L44" s="187"/>
      <c r="M44" s="178"/>
      <c r="N44" s="178"/>
      <c r="O44" s="178"/>
      <c r="P44" s="178"/>
      <c r="Q44" s="178"/>
      <c r="R44" s="178"/>
      <c r="S44" s="178"/>
      <c r="T44" s="178"/>
      <c r="U44" s="178"/>
      <c r="V44" s="187"/>
      <c r="W44" s="178"/>
      <c r="X44" s="188"/>
      <c r="Y44" s="178"/>
      <c r="Z44" s="178"/>
      <c r="AA44" s="151"/>
      <c r="AB44" s="178"/>
      <c r="AC44" s="187"/>
      <c r="AD44" s="153"/>
      <c r="AE44" s="188"/>
      <c r="AF44" s="153"/>
      <c r="AG44" s="188"/>
      <c r="AH44" s="22"/>
      <c r="AI44" s="53"/>
      <c r="AJ44" s="53"/>
      <c r="AK44" s="189"/>
    </row>
    <row r="45" spans="1:78" s="6" customFormat="1">
      <c r="A45" s="179" t="s">
        <v>1447</v>
      </c>
      <c r="C45" s="60"/>
      <c r="E45" s="181" t="str">
        <f>IF(E40="--","--",((COUNTIF(E$2:E$30,"&gt;="&amp;E40))))</f>
        <v>--</v>
      </c>
      <c r="F45" s="181" t="str">
        <f t="shared" ref="F45:AG45" si="4">IF(F40="--","--",((COUNTIF(F$2:F$30,"&gt;="&amp;F40))))</f>
        <v>--</v>
      </c>
      <c r="G45" s="181" t="str">
        <f t="shared" si="4"/>
        <v>--</v>
      </c>
      <c r="H45" s="181" t="str">
        <f t="shared" si="4"/>
        <v>--</v>
      </c>
      <c r="I45" s="181" t="str">
        <f t="shared" si="4"/>
        <v>--</v>
      </c>
      <c r="J45" s="181" t="str">
        <f t="shared" si="4"/>
        <v>--</v>
      </c>
      <c r="K45" s="181" t="str">
        <f t="shared" si="4"/>
        <v>--</v>
      </c>
      <c r="L45" s="181">
        <f t="shared" si="4"/>
        <v>0</v>
      </c>
      <c r="M45" s="181" t="str">
        <f t="shared" si="4"/>
        <v>--</v>
      </c>
      <c r="N45" s="181">
        <f t="shared" si="4"/>
        <v>0</v>
      </c>
      <c r="O45" s="181" t="str">
        <f t="shared" si="4"/>
        <v>--</v>
      </c>
      <c r="P45" s="181" t="str">
        <f t="shared" si="4"/>
        <v>--</v>
      </c>
      <c r="Q45" s="181" t="str">
        <f t="shared" si="4"/>
        <v>--</v>
      </c>
      <c r="R45" s="181" t="str">
        <f t="shared" si="4"/>
        <v>--</v>
      </c>
      <c r="S45" s="181" t="str">
        <f t="shared" si="4"/>
        <v>--</v>
      </c>
      <c r="T45" s="181" t="str">
        <f t="shared" si="4"/>
        <v>--</v>
      </c>
      <c r="U45" s="181">
        <f t="shared" si="4"/>
        <v>0</v>
      </c>
      <c r="V45" s="181" t="str">
        <f t="shared" si="4"/>
        <v>--</v>
      </c>
      <c r="W45" s="181">
        <f t="shared" si="4"/>
        <v>0</v>
      </c>
      <c r="X45" s="181" t="str">
        <f t="shared" si="4"/>
        <v>--</v>
      </c>
      <c r="Y45" s="181">
        <f t="shared" si="4"/>
        <v>0</v>
      </c>
      <c r="Z45" s="181" t="str">
        <f t="shared" si="4"/>
        <v>--</v>
      </c>
      <c r="AA45" s="181">
        <f t="shared" si="4"/>
        <v>0</v>
      </c>
      <c r="AB45" s="181" t="str">
        <f t="shared" si="4"/>
        <v>--</v>
      </c>
      <c r="AC45" s="181" t="str">
        <f t="shared" si="4"/>
        <v>--</v>
      </c>
      <c r="AD45" s="181" t="str">
        <f t="shared" si="4"/>
        <v>--</v>
      </c>
      <c r="AE45" s="181" t="str">
        <f t="shared" si="4"/>
        <v>--</v>
      </c>
      <c r="AF45" s="181">
        <f t="shared" si="4"/>
        <v>0</v>
      </c>
      <c r="AG45" s="181" t="str">
        <f t="shared" si="4"/>
        <v>--</v>
      </c>
      <c r="AH45" s="22"/>
      <c r="AI45" s="53"/>
      <c r="AJ45" s="53"/>
      <c r="AL45" s="181"/>
      <c r="AM45" s="181"/>
      <c r="AN45" s="181"/>
      <c r="AO45" s="181"/>
      <c r="AP45" s="181"/>
      <c r="AQ45" s="181"/>
      <c r="AR45" s="181"/>
      <c r="AS45" s="181"/>
      <c r="AT45" s="181"/>
      <c r="AU45" s="181"/>
      <c r="AV45" s="181"/>
      <c r="AW45" s="181"/>
      <c r="AX45" s="181"/>
      <c r="AY45" s="181"/>
      <c r="AZ45" s="181"/>
      <c r="BA45" s="181"/>
      <c r="BB45" s="181"/>
      <c r="BC45" s="181"/>
      <c r="BD45" s="181"/>
      <c r="BE45" s="181"/>
      <c r="BF45" s="181"/>
      <c r="BG45" s="181"/>
      <c r="BH45" s="181"/>
      <c r="BI45" s="181"/>
      <c r="BJ45" s="181"/>
      <c r="BK45" s="181"/>
      <c r="BL45" s="181"/>
      <c r="BM45" s="181"/>
      <c r="BN45" s="181"/>
      <c r="BO45" s="181"/>
      <c r="BP45" s="181"/>
      <c r="BQ45" s="181"/>
      <c r="BR45" s="181"/>
      <c r="BS45" s="181"/>
      <c r="BT45" s="181"/>
      <c r="BU45" s="181"/>
      <c r="BV45" s="181"/>
      <c r="BW45" s="181"/>
      <c r="BX45" s="181"/>
      <c r="BY45" s="53"/>
      <c r="BZ45" s="53"/>
    </row>
    <row r="46" spans="1:78" s="182" customFormat="1">
      <c r="A46" s="182" t="s">
        <v>1448</v>
      </c>
      <c r="C46" s="214"/>
      <c r="E46" s="184" t="str">
        <f>IF(E41="--","--",((COUNTIF(E$2:E$30,"&gt;="&amp;E41))))</f>
        <v>--</v>
      </c>
      <c r="F46" s="184" t="str">
        <f t="shared" ref="F46:AG46" si="5">IF(F41="--","--",((COUNTIF(F$2:F$30,"&gt;="&amp;F41))))</f>
        <v>--</v>
      </c>
      <c r="G46" s="184" t="str">
        <f t="shared" si="5"/>
        <v>--</v>
      </c>
      <c r="H46" s="184" t="str">
        <f t="shared" si="5"/>
        <v>--</v>
      </c>
      <c r="I46" s="184" t="str">
        <f t="shared" si="5"/>
        <v>--</v>
      </c>
      <c r="J46" s="184" t="str">
        <f t="shared" si="5"/>
        <v>--</v>
      </c>
      <c r="K46" s="184" t="str">
        <f t="shared" si="5"/>
        <v>--</v>
      </c>
      <c r="L46" s="184">
        <f t="shared" si="5"/>
        <v>0</v>
      </c>
      <c r="M46" s="184" t="str">
        <f t="shared" si="5"/>
        <v>--</v>
      </c>
      <c r="N46" s="184">
        <f t="shared" si="5"/>
        <v>0</v>
      </c>
      <c r="O46" s="184" t="str">
        <f t="shared" si="5"/>
        <v>--</v>
      </c>
      <c r="P46" s="184" t="str">
        <f t="shared" si="5"/>
        <v>--</v>
      </c>
      <c r="Q46" s="184" t="str">
        <f t="shared" si="5"/>
        <v>--</v>
      </c>
      <c r="R46" s="184" t="str">
        <f t="shared" si="5"/>
        <v>--</v>
      </c>
      <c r="S46" s="184" t="str">
        <f t="shared" si="5"/>
        <v>--</v>
      </c>
      <c r="T46" s="184" t="str">
        <f t="shared" si="5"/>
        <v>--</v>
      </c>
      <c r="U46" s="184">
        <f t="shared" si="5"/>
        <v>0</v>
      </c>
      <c r="V46" s="184" t="str">
        <f t="shared" si="5"/>
        <v>--</v>
      </c>
      <c r="W46" s="184">
        <f t="shared" si="5"/>
        <v>0</v>
      </c>
      <c r="X46" s="184" t="str">
        <f t="shared" si="5"/>
        <v>--</v>
      </c>
      <c r="Y46" s="184">
        <f t="shared" si="5"/>
        <v>0</v>
      </c>
      <c r="Z46" s="184" t="str">
        <f t="shared" si="5"/>
        <v>--</v>
      </c>
      <c r="AA46" s="184">
        <f t="shared" si="5"/>
        <v>14</v>
      </c>
      <c r="AB46" s="184" t="str">
        <f t="shared" si="5"/>
        <v>--</v>
      </c>
      <c r="AC46" s="184" t="str">
        <f t="shared" si="5"/>
        <v>--</v>
      </c>
      <c r="AD46" s="184" t="str">
        <f t="shared" si="5"/>
        <v>--</v>
      </c>
      <c r="AE46" s="184" t="str">
        <f t="shared" si="5"/>
        <v>--</v>
      </c>
      <c r="AF46" s="184">
        <f t="shared" si="5"/>
        <v>29</v>
      </c>
      <c r="AG46" s="184" t="str">
        <f t="shared" si="5"/>
        <v>--</v>
      </c>
      <c r="AH46" s="22"/>
      <c r="AI46" s="53"/>
      <c r="AJ46" s="53"/>
      <c r="AL46" s="184"/>
      <c r="AM46" s="184"/>
      <c r="AN46" s="184"/>
      <c r="AO46" s="184"/>
      <c r="AP46" s="184"/>
      <c r="AQ46" s="184"/>
      <c r="AR46" s="184"/>
      <c r="AS46" s="184"/>
      <c r="AT46" s="184"/>
      <c r="AU46" s="184"/>
      <c r="AV46" s="184"/>
      <c r="AW46" s="184"/>
      <c r="AX46" s="184"/>
      <c r="AY46" s="184"/>
      <c r="AZ46" s="184"/>
      <c r="BA46" s="184"/>
      <c r="BB46" s="184"/>
      <c r="BC46" s="184"/>
      <c r="BD46" s="184"/>
      <c r="BE46" s="184"/>
      <c r="BF46" s="184"/>
      <c r="BG46" s="184"/>
      <c r="BH46" s="184"/>
      <c r="BI46" s="184"/>
      <c r="BJ46" s="184"/>
      <c r="BK46" s="184"/>
      <c r="BL46" s="184"/>
      <c r="BM46" s="184"/>
      <c r="BN46" s="184"/>
      <c r="BO46" s="184"/>
      <c r="BP46" s="184"/>
      <c r="BQ46" s="184"/>
      <c r="BR46" s="184"/>
      <c r="BS46" s="184"/>
      <c r="BT46" s="184"/>
      <c r="BU46" s="184"/>
      <c r="BV46" s="184"/>
      <c r="BW46" s="184"/>
      <c r="BX46" s="184"/>
      <c r="BY46" s="53"/>
      <c r="BZ46" s="53"/>
    </row>
    <row r="47" spans="1:78" s="182" customFormat="1">
      <c r="A47" s="182" t="s">
        <v>1449</v>
      </c>
      <c r="C47" s="214"/>
      <c r="E47" s="184" t="str">
        <f>IF(E41="--","--",((E46/29)*100))</f>
        <v>--</v>
      </c>
      <c r="F47" s="184" t="str">
        <f t="shared" ref="F47:AG47" si="6">IF(F41="--","--",((F46/29)*100))</f>
        <v>--</v>
      </c>
      <c r="G47" s="184" t="str">
        <f t="shared" si="6"/>
        <v>--</v>
      </c>
      <c r="H47" s="184" t="str">
        <f t="shared" si="6"/>
        <v>--</v>
      </c>
      <c r="I47" s="184" t="str">
        <f t="shared" si="6"/>
        <v>--</v>
      </c>
      <c r="J47" s="184" t="str">
        <f t="shared" si="6"/>
        <v>--</v>
      </c>
      <c r="K47" s="184" t="str">
        <f t="shared" si="6"/>
        <v>--</v>
      </c>
      <c r="L47" s="184">
        <f t="shared" si="6"/>
        <v>0</v>
      </c>
      <c r="M47" s="184" t="str">
        <f t="shared" si="6"/>
        <v>--</v>
      </c>
      <c r="N47" s="184">
        <f t="shared" si="6"/>
        <v>0</v>
      </c>
      <c r="O47" s="184" t="str">
        <f t="shared" si="6"/>
        <v>--</v>
      </c>
      <c r="P47" s="184" t="str">
        <f t="shared" si="6"/>
        <v>--</v>
      </c>
      <c r="Q47" s="184" t="str">
        <f t="shared" si="6"/>
        <v>--</v>
      </c>
      <c r="R47" s="184" t="str">
        <f t="shared" si="6"/>
        <v>--</v>
      </c>
      <c r="S47" s="184" t="str">
        <f t="shared" si="6"/>
        <v>--</v>
      </c>
      <c r="T47" s="184" t="str">
        <f t="shared" si="6"/>
        <v>--</v>
      </c>
      <c r="U47" s="184">
        <f t="shared" si="6"/>
        <v>0</v>
      </c>
      <c r="V47" s="184" t="str">
        <f t="shared" si="6"/>
        <v>--</v>
      </c>
      <c r="W47" s="184">
        <f t="shared" si="6"/>
        <v>0</v>
      </c>
      <c r="X47" s="184" t="str">
        <f t="shared" si="6"/>
        <v>--</v>
      </c>
      <c r="Y47" s="184">
        <f t="shared" si="6"/>
        <v>0</v>
      </c>
      <c r="Z47" s="184" t="str">
        <f t="shared" si="6"/>
        <v>--</v>
      </c>
      <c r="AA47" s="184">
        <f t="shared" si="6"/>
        <v>48.275862068965516</v>
      </c>
      <c r="AB47" s="184" t="str">
        <f t="shared" si="6"/>
        <v>--</v>
      </c>
      <c r="AC47" s="184" t="str">
        <f t="shared" si="6"/>
        <v>--</v>
      </c>
      <c r="AD47" s="184" t="str">
        <f t="shared" si="6"/>
        <v>--</v>
      </c>
      <c r="AE47" s="184" t="str">
        <f t="shared" si="6"/>
        <v>--</v>
      </c>
      <c r="AF47" s="184">
        <f t="shared" si="6"/>
        <v>100</v>
      </c>
      <c r="AG47" s="184" t="str">
        <f t="shared" si="6"/>
        <v>--</v>
      </c>
      <c r="AH47" s="22"/>
      <c r="AI47" s="53"/>
      <c r="AJ47" s="53"/>
      <c r="AL47" s="184"/>
      <c r="AM47" s="184"/>
      <c r="AN47" s="184"/>
      <c r="AO47" s="184"/>
      <c r="AP47" s="184"/>
      <c r="AQ47" s="184"/>
      <c r="AR47" s="184"/>
      <c r="AS47" s="184"/>
      <c r="AT47" s="184"/>
      <c r="AU47" s="184"/>
      <c r="AV47" s="184"/>
      <c r="AW47" s="184"/>
      <c r="AX47" s="184"/>
      <c r="AY47" s="184"/>
      <c r="AZ47" s="184"/>
      <c r="BA47" s="184"/>
      <c r="BB47" s="184"/>
      <c r="BC47" s="184"/>
      <c r="BD47" s="184"/>
      <c r="BE47" s="184"/>
      <c r="BF47" s="184"/>
      <c r="BG47" s="184"/>
      <c r="BH47" s="184"/>
      <c r="BI47" s="184"/>
      <c r="BJ47" s="184"/>
      <c r="BK47" s="184"/>
      <c r="BL47" s="184"/>
      <c r="BM47" s="184"/>
      <c r="BN47" s="184"/>
      <c r="BO47" s="184"/>
      <c r="BP47" s="184"/>
      <c r="BQ47" s="184"/>
      <c r="BR47" s="184"/>
      <c r="BS47" s="184"/>
      <c r="BT47" s="184"/>
      <c r="BU47" s="184"/>
      <c r="BV47" s="184"/>
      <c r="BW47" s="184"/>
      <c r="BX47" s="184"/>
      <c r="BY47" s="53"/>
      <c r="BZ47" s="53"/>
    </row>
    <row r="49" spans="1:93" s="3" customFormat="1" ht="28.5" customHeight="1">
      <c r="A49" s="520" t="s">
        <v>1450</v>
      </c>
      <c r="B49" s="520"/>
      <c r="C49" s="520"/>
      <c r="D49" s="520"/>
      <c r="E49" s="520"/>
      <c r="F49" s="520"/>
      <c r="G49" s="520"/>
      <c r="H49" s="520"/>
      <c r="I49" s="520"/>
      <c r="J49" s="520"/>
      <c r="K49" s="520"/>
      <c r="L49" s="520"/>
      <c r="M49" s="520"/>
      <c r="N49" s="520"/>
      <c r="O49" s="520"/>
      <c r="P49" s="520"/>
      <c r="Q49" s="520"/>
      <c r="R49" s="520"/>
      <c r="S49" s="520"/>
      <c r="T49" s="520"/>
      <c r="U49" s="520"/>
      <c r="V49" s="520"/>
      <c r="W49" s="520"/>
      <c r="X49" s="520"/>
      <c r="Y49" s="520"/>
      <c r="Z49" s="520"/>
      <c r="AA49" s="520"/>
      <c r="AB49" s="520"/>
      <c r="AC49" s="520"/>
      <c r="AD49" s="520"/>
      <c r="AE49" s="520"/>
      <c r="AF49" s="520"/>
      <c r="AG49" s="40"/>
      <c r="AH49" s="22"/>
      <c r="AI49" s="53"/>
      <c r="AJ49" s="53"/>
      <c r="AK49" s="6"/>
      <c r="AL49" s="11"/>
      <c r="AM49" s="11"/>
      <c r="AN49" s="11"/>
      <c r="AO49" s="11"/>
      <c r="AP49" s="11"/>
      <c r="AQ49" s="11"/>
      <c r="AR49" s="11"/>
      <c r="AS49" s="11"/>
      <c r="AT49" s="11"/>
      <c r="AU49" s="11"/>
      <c r="AV49" s="11"/>
      <c r="AW49" s="11"/>
      <c r="AX49" s="11"/>
      <c r="AY49" s="11"/>
      <c r="AZ49" s="11"/>
      <c r="BA49" s="11"/>
      <c r="BB49" s="11"/>
      <c r="BC49" s="11"/>
      <c r="BD49" s="11"/>
      <c r="BE49" s="11"/>
      <c r="BF49" s="11"/>
      <c r="BG49" s="12"/>
      <c r="BH49" s="22"/>
      <c r="BI49" s="31"/>
      <c r="BJ49" s="22"/>
      <c r="BK49" s="31"/>
      <c r="BL49" s="22"/>
      <c r="BM49" s="31"/>
      <c r="BN49" s="22"/>
      <c r="BO49" s="31"/>
      <c r="BP49" s="22"/>
      <c r="BQ49" s="31"/>
      <c r="BR49" s="31"/>
      <c r="BS49" s="31"/>
      <c r="BT49" s="31"/>
      <c r="BU49" s="41"/>
      <c r="BV49" s="11"/>
      <c r="BW49" s="12"/>
      <c r="BX49" s="43"/>
      <c r="BY49" s="43"/>
      <c r="BZ49" s="11"/>
      <c r="CA49" s="12"/>
      <c r="CB49" s="43"/>
      <c r="CC49" s="43"/>
      <c r="CD49" s="11"/>
      <c r="CE49" s="12"/>
      <c r="CF49" s="43"/>
      <c r="CG49" s="43"/>
      <c r="CH49" s="11"/>
      <c r="CI49" s="12"/>
      <c r="CJ49" s="43"/>
      <c r="CK49" s="43"/>
      <c r="CL49" s="11"/>
      <c r="CM49" s="12"/>
      <c r="CN49" s="43"/>
      <c r="CO49" s="43"/>
    </row>
    <row r="50" spans="1:93">
      <c r="A50" s="30" t="s">
        <v>1451</v>
      </c>
      <c r="B50" s="17"/>
      <c r="C50" s="42"/>
      <c r="D50" s="22"/>
      <c r="AK50" s="22"/>
    </row>
    <row r="51" spans="1:93">
      <c r="A51" s="522" t="s">
        <v>1859</v>
      </c>
      <c r="B51" s="522"/>
      <c r="C51" s="522"/>
      <c r="D51" s="522"/>
      <c r="E51" s="522"/>
      <c r="F51" s="522"/>
      <c r="G51" s="522"/>
      <c r="H51" s="522"/>
      <c r="I51" s="522"/>
      <c r="J51" s="522"/>
      <c r="K51" s="522"/>
      <c r="L51" s="522"/>
      <c r="M51" s="522"/>
      <c r="N51" s="522"/>
      <c r="O51" s="522"/>
      <c r="P51" s="522"/>
      <c r="Q51" s="522"/>
      <c r="R51" s="522"/>
      <c r="S51" s="522"/>
      <c r="T51" s="522"/>
      <c r="U51" s="522"/>
      <c r="V51" s="522"/>
      <c r="W51" s="522"/>
      <c r="X51" s="522"/>
      <c r="Y51" s="522"/>
      <c r="Z51" s="522"/>
      <c r="AA51" s="522"/>
      <c r="AB51" s="522"/>
      <c r="AC51" s="522"/>
      <c r="AD51" s="522"/>
      <c r="AE51" s="522"/>
      <c r="AF51" s="522"/>
      <c r="AK51" s="22"/>
    </row>
    <row r="52" spans="1:93" ht="29.25" customHeight="1">
      <c r="A52" s="532" t="s">
        <v>1452</v>
      </c>
      <c r="B52" s="532"/>
      <c r="C52" s="532"/>
      <c r="D52" s="532"/>
      <c r="E52" s="532"/>
      <c r="F52" s="532"/>
      <c r="G52" s="532"/>
      <c r="H52" s="532"/>
      <c r="I52" s="532"/>
      <c r="J52" s="532"/>
      <c r="K52" s="532"/>
      <c r="L52" s="532"/>
      <c r="M52" s="532"/>
      <c r="N52" s="532"/>
      <c r="O52" s="532"/>
      <c r="P52" s="532"/>
      <c r="Q52" s="532"/>
      <c r="R52" s="532"/>
      <c r="S52" s="532"/>
      <c r="T52" s="532"/>
      <c r="U52" s="532"/>
      <c r="V52" s="532"/>
      <c r="W52" s="532"/>
      <c r="X52" s="532"/>
      <c r="Y52" s="532"/>
      <c r="Z52" s="532"/>
      <c r="AA52" s="532"/>
      <c r="AB52" s="532"/>
      <c r="AC52" s="532"/>
      <c r="AD52" s="532"/>
      <c r="AE52" s="532"/>
      <c r="AF52" s="532"/>
      <c r="AG52" s="294"/>
      <c r="AK52" s="114"/>
    </row>
    <row r="53" spans="1:93" ht="46" customHeight="1">
      <c r="A53" s="532" t="s">
        <v>1453</v>
      </c>
      <c r="B53" s="532"/>
      <c r="C53" s="532"/>
      <c r="D53" s="532"/>
      <c r="E53" s="532"/>
      <c r="F53" s="532"/>
      <c r="G53" s="532"/>
      <c r="H53" s="532"/>
      <c r="I53" s="532"/>
      <c r="J53" s="532"/>
      <c r="K53" s="532"/>
      <c r="L53" s="532"/>
      <c r="M53" s="532"/>
      <c r="N53" s="532"/>
      <c r="O53" s="532"/>
      <c r="P53" s="532"/>
      <c r="Q53" s="532"/>
      <c r="R53" s="532"/>
      <c r="S53" s="532"/>
      <c r="T53" s="532"/>
      <c r="U53" s="532"/>
      <c r="V53" s="532"/>
      <c r="W53" s="532"/>
      <c r="X53" s="532"/>
      <c r="Y53" s="532"/>
      <c r="Z53" s="532"/>
      <c r="AA53" s="532"/>
      <c r="AB53" s="532"/>
      <c r="AC53" s="532"/>
      <c r="AD53" s="532"/>
      <c r="AE53" s="532"/>
      <c r="AF53" s="532"/>
      <c r="AG53" s="294"/>
      <c r="AK53" s="114"/>
    </row>
    <row r="54" spans="1:93">
      <c r="A54" s="17" t="s">
        <v>1454</v>
      </c>
      <c r="B54" s="17"/>
    </row>
    <row r="55" spans="1:93" ht="46.5" customHeight="1">
      <c r="A55" s="532" t="s">
        <v>1828</v>
      </c>
      <c r="B55" s="532"/>
      <c r="C55" s="532"/>
      <c r="D55" s="532"/>
      <c r="E55" s="532"/>
      <c r="F55" s="532"/>
      <c r="G55" s="532"/>
      <c r="H55" s="532"/>
      <c r="I55" s="532"/>
      <c r="J55" s="532"/>
      <c r="K55" s="532"/>
      <c r="L55" s="532"/>
      <c r="M55" s="532"/>
      <c r="N55" s="532"/>
      <c r="O55" s="532"/>
      <c r="P55" s="532"/>
      <c r="Q55" s="532"/>
      <c r="R55" s="532"/>
      <c r="S55" s="532"/>
      <c r="T55" s="532"/>
      <c r="U55" s="532"/>
      <c r="V55" s="532"/>
      <c r="W55" s="532"/>
      <c r="X55" s="532"/>
      <c r="Y55" s="532"/>
      <c r="Z55" s="532"/>
      <c r="AA55" s="532"/>
      <c r="AB55" s="532"/>
      <c r="AC55" s="532"/>
      <c r="AD55" s="532"/>
      <c r="AE55" s="532"/>
      <c r="AF55" s="532"/>
      <c r="AG55" s="294"/>
      <c r="AK55" s="114"/>
    </row>
    <row r="56" spans="1:93">
      <c r="A56" s="17" t="s">
        <v>1455</v>
      </c>
      <c r="C56" s="53"/>
      <c r="D56" s="17"/>
      <c r="F56" s="40"/>
      <c r="U56" s="11"/>
      <c r="AK56" s="22"/>
    </row>
    <row r="57" spans="1:93">
      <c r="A57" s="17" t="s">
        <v>1456</v>
      </c>
      <c r="C57" s="53"/>
      <c r="D57" s="17"/>
      <c r="F57" s="40"/>
      <c r="U57" s="11"/>
      <c r="AK57" s="22"/>
    </row>
    <row r="58" spans="1:93" ht="29.25" customHeight="1">
      <c r="A58" s="532" t="s">
        <v>1726</v>
      </c>
      <c r="B58" s="532"/>
      <c r="C58" s="532"/>
      <c r="D58" s="532"/>
      <c r="E58" s="532"/>
      <c r="F58" s="532"/>
      <c r="G58" s="532"/>
      <c r="H58" s="532"/>
      <c r="I58" s="532"/>
      <c r="J58" s="532"/>
      <c r="K58" s="532"/>
      <c r="L58" s="532"/>
      <c r="M58" s="532"/>
      <c r="N58" s="532"/>
      <c r="O58" s="532"/>
      <c r="P58" s="532"/>
      <c r="Q58" s="532"/>
      <c r="R58" s="532"/>
      <c r="S58" s="532"/>
      <c r="T58" s="532"/>
      <c r="U58" s="532"/>
      <c r="V58" s="532"/>
      <c r="W58" s="532"/>
      <c r="X58" s="532"/>
      <c r="Y58" s="532"/>
      <c r="Z58" s="532"/>
      <c r="AA58" s="532"/>
      <c r="AB58" s="532"/>
      <c r="AC58" s="532"/>
      <c r="AD58" s="532"/>
      <c r="AE58" s="532"/>
      <c r="AF58" s="532"/>
      <c r="AK58" s="17"/>
    </row>
    <row r="71" spans="34:36">
      <c r="AH71" s="11"/>
      <c r="AI71" s="208"/>
      <c r="AJ71" s="208"/>
    </row>
    <row r="72" spans="34:36">
      <c r="AH72" s="208"/>
      <c r="AI72" s="208"/>
      <c r="AJ72" s="208"/>
    </row>
    <row r="73" spans="34:36">
      <c r="AI73" s="22"/>
      <c r="AJ73" s="22"/>
    </row>
    <row r="74" spans="34:36">
      <c r="AH74" s="211"/>
      <c r="AI74" s="208"/>
      <c r="AJ74" s="208"/>
    </row>
    <row r="76" spans="34:36">
      <c r="AH76" s="40"/>
    </row>
    <row r="77" spans="34:36">
      <c r="AH77" s="40"/>
    </row>
    <row r="78" spans="34:36">
      <c r="AH78" s="37"/>
      <c r="AI78" s="94"/>
      <c r="AJ78" s="94"/>
    </row>
    <row r="79" spans="34:36">
      <c r="AH79" s="40"/>
    </row>
    <row r="84" spans="34:36">
      <c r="AH84" s="151"/>
      <c r="AI84" s="153"/>
      <c r="AJ84" s="153"/>
    </row>
  </sheetData>
  <mergeCells count="6">
    <mergeCell ref="A55:AF55"/>
    <mergeCell ref="A53:AF53"/>
    <mergeCell ref="A52:AF52"/>
    <mergeCell ref="A49:AF49"/>
    <mergeCell ref="A58:AF58"/>
    <mergeCell ref="A51:AF51"/>
  </mergeCells>
  <phoneticPr fontId="19" type="noConversion"/>
  <conditionalFormatting sqref="AH45:AJ45">
    <cfRule type="containsText" dxfId="13" priority="1" operator="containsText" text="ng/L">
      <formula>NOT(ISERROR(SEARCH("ng/L",AH45)))</formula>
    </cfRule>
  </conditionalFormatting>
  <pageMargins left="0.7" right="0.7" top="0.75" bottom="0.75" header="0.3" footer="0.3"/>
  <pageSetup orientation="portrait" horizontalDpi="0" verticalDpi="0"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D02C81-3A1E-41C4-8D1D-BD342BADBF2E}">
  <dimension ref="A1:CU98"/>
  <sheetViews>
    <sheetView showGridLines="0" zoomScale="150" zoomScaleNormal="150" workbookViewId="0">
      <pane xSplit="5" ySplit="1" topLeftCell="F28" activePane="bottomRight" state="frozen"/>
      <selection pane="topRight" activeCell="F1" sqref="F1"/>
      <selection pane="bottomLeft" activeCell="A2" sqref="A2"/>
      <selection pane="bottomRight"/>
    </sheetView>
  </sheetViews>
  <sheetFormatPr baseColWidth="10" defaultColWidth="13.1640625" defaultRowHeight="15"/>
  <cols>
    <col min="1" max="1" width="21" style="6" bestFit="1" customWidth="1"/>
    <col min="2" max="2" width="16" style="6" customWidth="1"/>
    <col min="3" max="3" width="8.5" style="17" bestFit="1" customWidth="1"/>
    <col min="4" max="4" width="12.33203125" style="110" bestFit="1" customWidth="1"/>
    <col min="5" max="5" width="12.5" style="30" bestFit="1" customWidth="1"/>
    <col min="6" max="9" width="5.6640625" style="17" bestFit="1" customWidth="1"/>
    <col min="10" max="11" width="6.1640625" style="17" bestFit="1" customWidth="1"/>
    <col min="12" max="12" width="5.6640625" style="3" bestFit="1" customWidth="1"/>
    <col min="13" max="33" width="5.6640625" style="17" bestFit="1" customWidth="1"/>
    <col min="34" max="35" width="5.6640625" style="17" customWidth="1"/>
    <col min="36" max="37" width="5.6640625" style="17" bestFit="1" customWidth="1"/>
    <col min="38" max="38" width="5.6640625" style="17" customWidth="1"/>
    <col min="39" max="42" width="5.6640625" style="17" bestFit="1" customWidth="1"/>
    <col min="43" max="43" width="6.6640625" style="17" bestFit="1" customWidth="1"/>
    <col min="44" max="46" width="5.6640625" style="17" bestFit="1" customWidth="1"/>
    <col min="47" max="48" width="6.33203125" style="1" customWidth="1"/>
    <col min="49" max="50" width="5.6640625" style="17" bestFit="1" customWidth="1"/>
    <col min="51" max="51" width="6.6640625" style="17" bestFit="1" customWidth="1"/>
    <col min="52" max="61" width="5.6640625" style="17" bestFit="1" customWidth="1"/>
    <col min="62" max="62" width="6.1640625" style="17" bestFit="1" customWidth="1"/>
    <col min="63" max="80" width="5.6640625" style="17" bestFit="1" customWidth="1"/>
    <col min="81" max="81" width="5.6640625" style="22" bestFit="1" customWidth="1"/>
    <col min="82" max="82" width="1.1640625" style="17" customWidth="1"/>
    <col min="83" max="84" width="5" style="53" customWidth="1"/>
    <col min="85" max="85" width="6.33203125" style="17" bestFit="1" customWidth="1"/>
    <col min="86" max="86" width="4" style="22" bestFit="1" customWidth="1"/>
    <col min="87" max="87" width="6.6640625" style="86" customWidth="1"/>
    <col min="88" max="88" width="3.83203125" style="22" bestFit="1" customWidth="1"/>
    <col min="89" max="89" width="6.6640625" style="86" bestFit="1" customWidth="1"/>
    <col min="90" max="90" width="3.83203125" style="22" bestFit="1" customWidth="1"/>
    <col min="91" max="91" width="6.6640625" style="86" bestFit="1" customWidth="1"/>
    <col min="92" max="92" width="3.83203125" style="22" customWidth="1"/>
    <col min="93" max="93" width="6.6640625" style="86" customWidth="1"/>
    <col min="94" max="94" width="3.83203125" style="22" bestFit="1" customWidth="1"/>
    <col min="95" max="95" width="6.6640625" style="86" bestFit="1" customWidth="1"/>
    <col min="96" max="99" width="13.1640625" style="17"/>
    <col min="100" max="100" width="16.33203125" style="17" customWidth="1"/>
    <col min="101" max="16384" width="13.1640625" style="17"/>
  </cols>
  <sheetData>
    <row r="1" spans="1:95" s="13" customFormat="1" ht="149" customHeight="1" thickBot="1">
      <c r="A1" s="68" t="s">
        <v>0</v>
      </c>
      <c r="B1" s="47" t="s">
        <v>1</v>
      </c>
      <c r="C1" s="47" t="s">
        <v>1422</v>
      </c>
      <c r="D1" s="47" t="s">
        <v>1423</v>
      </c>
      <c r="E1" s="193" t="s">
        <v>1424</v>
      </c>
      <c r="F1" s="406" t="s">
        <v>1468</v>
      </c>
      <c r="G1" s="406" t="s">
        <v>1469</v>
      </c>
      <c r="H1" s="406" t="s">
        <v>1731</v>
      </c>
      <c r="I1" s="52" t="s">
        <v>876</v>
      </c>
      <c r="J1" s="406" t="s">
        <v>1470</v>
      </c>
      <c r="K1" s="406" t="s">
        <v>1732</v>
      </c>
      <c r="L1" s="52" t="s">
        <v>1464</v>
      </c>
      <c r="M1" s="52" t="s">
        <v>1457</v>
      </c>
      <c r="N1" s="406" t="s">
        <v>1471</v>
      </c>
      <c r="O1" s="406" t="s">
        <v>1472</v>
      </c>
      <c r="P1" s="52" t="s">
        <v>266</v>
      </c>
      <c r="Q1" s="69" t="s">
        <v>1458</v>
      </c>
      <c r="R1" s="52" t="s">
        <v>1154</v>
      </c>
      <c r="S1" s="52" t="s">
        <v>590</v>
      </c>
      <c r="T1" s="406" t="s">
        <v>1473</v>
      </c>
      <c r="U1" s="406" t="s">
        <v>1474</v>
      </c>
      <c r="V1" s="406" t="s">
        <v>1475</v>
      </c>
      <c r="W1" s="406" t="s">
        <v>1476</v>
      </c>
      <c r="X1" s="52" t="s">
        <v>324</v>
      </c>
      <c r="Y1" s="406" t="s">
        <v>1477</v>
      </c>
      <c r="Z1" s="52" t="s">
        <v>326</v>
      </c>
      <c r="AA1" s="406" t="s">
        <v>1478</v>
      </c>
      <c r="AB1" s="52" t="s">
        <v>1333</v>
      </c>
      <c r="AC1" s="52" t="s">
        <v>1463</v>
      </c>
      <c r="AD1" s="52" t="s">
        <v>1465</v>
      </c>
      <c r="AE1" s="52" t="s">
        <v>872</v>
      </c>
      <c r="AF1" s="406" t="s">
        <v>1479</v>
      </c>
      <c r="AG1" s="52" t="s">
        <v>1261</v>
      </c>
      <c r="AH1" s="52" t="s">
        <v>201</v>
      </c>
      <c r="AI1" s="52" t="s">
        <v>1757</v>
      </c>
      <c r="AJ1" s="52" t="s">
        <v>627</v>
      </c>
      <c r="AK1" s="52" t="s">
        <v>989</v>
      </c>
      <c r="AL1" s="52" t="s">
        <v>395</v>
      </c>
      <c r="AM1" s="52" t="s">
        <v>1399</v>
      </c>
      <c r="AN1" s="52" t="s">
        <v>577</v>
      </c>
      <c r="AO1" s="52" t="s">
        <v>622</v>
      </c>
      <c r="AP1" s="52" t="s">
        <v>666</v>
      </c>
      <c r="AQ1" s="52" t="s">
        <v>777</v>
      </c>
      <c r="AR1" s="52" t="s">
        <v>1467</v>
      </c>
      <c r="AS1" s="52" t="s">
        <v>941</v>
      </c>
      <c r="AT1" s="52" t="s">
        <v>975</v>
      </c>
      <c r="AU1" s="52" t="s">
        <v>1853</v>
      </c>
      <c r="AV1" s="52" t="s">
        <v>1833</v>
      </c>
      <c r="AW1" s="52" t="s">
        <v>1259</v>
      </c>
      <c r="AX1" s="52" t="s">
        <v>1242</v>
      </c>
      <c r="AY1" s="52" t="s">
        <v>1214</v>
      </c>
      <c r="AZ1" s="52" t="s">
        <v>1139</v>
      </c>
      <c r="BA1" s="52" t="s">
        <v>221</v>
      </c>
      <c r="BB1" s="52" t="s">
        <v>240</v>
      </c>
      <c r="BC1" s="52" t="s">
        <v>316</v>
      </c>
      <c r="BD1" s="52" t="s">
        <v>328</v>
      </c>
      <c r="BE1" s="52" t="s">
        <v>330</v>
      </c>
      <c r="BF1" s="52" t="s">
        <v>366</v>
      </c>
      <c r="BG1" s="52" t="s">
        <v>375</v>
      </c>
      <c r="BH1" s="52" t="s">
        <v>379</v>
      </c>
      <c r="BI1" s="52" t="s">
        <v>1459</v>
      </c>
      <c r="BJ1" s="52" t="s">
        <v>1460</v>
      </c>
      <c r="BK1" s="52" t="s">
        <v>407</v>
      </c>
      <c r="BL1" s="52" t="s">
        <v>410</v>
      </c>
      <c r="BM1" s="52" t="s">
        <v>1461</v>
      </c>
      <c r="BN1" s="52" t="s">
        <v>1411</v>
      </c>
      <c r="BO1" s="52" t="s">
        <v>1331</v>
      </c>
      <c r="BP1" s="52" t="s">
        <v>1462</v>
      </c>
      <c r="BQ1" s="52" t="s">
        <v>1339</v>
      </c>
      <c r="BR1" s="52" t="s">
        <v>581</v>
      </c>
      <c r="BS1" s="52" t="s">
        <v>718</v>
      </c>
      <c r="BT1" s="52" t="s">
        <v>765</v>
      </c>
      <c r="BU1" s="52" t="s">
        <v>767</v>
      </c>
      <c r="BV1" s="52" t="s">
        <v>775</v>
      </c>
      <c r="BW1" s="52" t="s">
        <v>821</v>
      </c>
      <c r="BX1" s="52" t="s">
        <v>864</v>
      </c>
      <c r="BY1" s="52" t="s">
        <v>868</v>
      </c>
      <c r="BZ1" s="52" t="s">
        <v>1466</v>
      </c>
      <c r="CA1" s="52" t="s">
        <v>927</v>
      </c>
      <c r="CB1" s="52" t="s">
        <v>972</v>
      </c>
      <c r="CC1" s="55" t="s">
        <v>984</v>
      </c>
      <c r="CD1" s="216"/>
      <c r="CE1" s="215" t="s">
        <v>1428</v>
      </c>
      <c r="CF1" s="215" t="s">
        <v>1429</v>
      </c>
      <c r="CG1" s="33"/>
      <c r="CH1" s="323" t="s">
        <v>1758</v>
      </c>
      <c r="CI1" s="331" t="s">
        <v>1759</v>
      </c>
      <c r="CJ1" s="324" t="s">
        <v>1764</v>
      </c>
      <c r="CK1" s="330" t="s">
        <v>1765</v>
      </c>
      <c r="CL1" s="324" t="s">
        <v>1766</v>
      </c>
      <c r="CM1" s="330" t="s">
        <v>1767</v>
      </c>
      <c r="CN1" s="325" t="s">
        <v>1760</v>
      </c>
      <c r="CO1" s="326" t="s">
        <v>1761</v>
      </c>
      <c r="CP1" s="325" t="s">
        <v>1762</v>
      </c>
      <c r="CQ1" s="326" t="s">
        <v>1763</v>
      </c>
    </row>
    <row r="2" spans="1:95">
      <c r="A2" s="96" t="s">
        <v>4</v>
      </c>
      <c r="B2" s="399" t="s">
        <v>5</v>
      </c>
      <c r="C2" s="400" t="s">
        <v>1430</v>
      </c>
      <c r="D2" s="401">
        <v>20211018</v>
      </c>
      <c r="E2" s="97" t="s">
        <v>7</v>
      </c>
      <c r="F2" s="402">
        <v>2.5100000000000001E-2</v>
      </c>
      <c r="G2" s="402"/>
      <c r="H2" s="402"/>
      <c r="I2" s="402"/>
      <c r="J2" s="402"/>
      <c r="K2" s="402"/>
      <c r="L2" s="402"/>
      <c r="M2" s="403"/>
      <c r="N2" s="402"/>
      <c r="O2" s="402"/>
      <c r="P2" s="404"/>
      <c r="Q2" s="405"/>
      <c r="R2" s="402"/>
      <c r="S2" s="402"/>
      <c r="T2" s="402"/>
      <c r="U2" s="402"/>
      <c r="V2" s="402"/>
      <c r="W2" s="402"/>
      <c r="X2" s="404"/>
      <c r="Y2" s="402"/>
      <c r="Z2" s="403"/>
      <c r="AA2" s="402"/>
      <c r="AB2" s="404"/>
      <c r="AC2" s="402"/>
      <c r="AD2" s="402"/>
      <c r="AE2" s="402"/>
      <c r="AF2" s="402"/>
      <c r="AG2" s="402"/>
      <c r="AH2" s="403"/>
      <c r="AI2" s="403"/>
      <c r="AJ2" s="402"/>
      <c r="AK2" s="402"/>
      <c r="AL2" s="403"/>
      <c r="AM2" s="403"/>
      <c r="AN2" s="402"/>
      <c r="AO2" s="402"/>
      <c r="AP2" s="402"/>
      <c r="AQ2" s="402"/>
      <c r="AR2" s="402"/>
      <c r="AS2" s="402"/>
      <c r="AT2" s="402"/>
      <c r="AU2" s="355">
        <v>7.0000000000000007E-2</v>
      </c>
      <c r="AV2" s="355"/>
      <c r="AW2" s="402"/>
      <c r="AX2" s="402"/>
      <c r="AY2" s="402"/>
      <c r="AZ2" s="402"/>
      <c r="BA2" s="403"/>
      <c r="BB2" s="403"/>
      <c r="BC2" s="403"/>
      <c r="BD2" s="404"/>
      <c r="BE2" s="403"/>
      <c r="BF2" s="403"/>
      <c r="BG2" s="403">
        <v>1.9</v>
      </c>
      <c r="BH2" s="403"/>
      <c r="BI2" s="403"/>
      <c r="BJ2" s="403"/>
      <c r="BK2" s="403"/>
      <c r="BL2" s="403"/>
      <c r="BM2" s="403"/>
      <c r="BN2" s="404"/>
      <c r="BO2" s="403"/>
      <c r="BP2" s="403"/>
      <c r="BQ2" s="403"/>
      <c r="BR2" s="402"/>
      <c r="BS2" s="402"/>
      <c r="BT2" s="402"/>
      <c r="BU2" s="402"/>
      <c r="BV2" s="402"/>
      <c r="BW2" s="402"/>
      <c r="BX2" s="402"/>
      <c r="BY2" s="402"/>
      <c r="BZ2" s="402"/>
      <c r="CA2" s="402"/>
      <c r="CB2" s="402"/>
      <c r="CC2" s="420"/>
      <c r="CD2" s="16"/>
      <c r="CE2" s="275" cm="1">
        <f t="array" ref="CE2">SUM(IF(ISNUMBER($F2:$CC2),IF(ISNUMBER($F$40:$CC$40),IF($F2:$CC2&gt;=$F$40:$CC$40,1,0),0),0))</f>
        <v>0</v>
      </c>
      <c r="CF2" s="275" cm="1">
        <f t="array" ref="CF2">SUM(IF(ISNUMBER($F2:$CC2),IF(ISNUMBER($F$41:$CC$41),IF($F2:$CC2&gt;=$F$41:$CC$41,1,0),0),0))</f>
        <v>0</v>
      </c>
      <c r="CG2" s="16"/>
      <c r="CH2" s="396">
        <f t="shared" ref="CH2:CH30" si="0">COUNT($F2:$CC2)</f>
        <v>3</v>
      </c>
      <c r="CI2" s="327">
        <f t="shared" ref="CI2:CI30" si="1">SUM($F2:$CC2)</f>
        <v>1.9950999999999999</v>
      </c>
      <c r="CJ2" s="45">
        <f t="shared" ref="CJ2:CJ30" si="2">COUNT(I2,L2,S2,AC2,AD2,AE2,AJ2,AK2,AN2,AO2,AP2,AQ2,AR2,AS2,AT2,BS2,BR2,BT2,BU2,BV2,BW2,BX2,BY2,BZ2,CA2,CB2,CC2)</f>
        <v>0</v>
      </c>
      <c r="CK2" s="327">
        <f t="shared" ref="CK2:CK30" si="3">SUM(I2,L2,S2,AC2,AD2,AE2,AJ2,AK2,AN2,AO2,AP2,AQ2,AR2,AS2,AT2,BR2,BS2,BT2,BU2,BV2,BW2,BX2,BY2,BZ2,CA2,CB2,CC2)</f>
        <v>0</v>
      </c>
      <c r="CL2" s="45">
        <f t="shared" ref="CL2:CL30" si="4">COUNT(F2,G2,H2,J2,K2,N2,O2,T2,U2,V2,W2,Y2,AA2,AF2)</f>
        <v>1</v>
      </c>
      <c r="CM2" s="327">
        <f t="shared" ref="CM2:CM30" si="5">SUM(F2,G2,H2,J2,K2,N2,O2,T2,U2,V2,W2,Y2,AA2,AF2)</f>
        <v>2.5100000000000001E-2</v>
      </c>
      <c r="CN2" s="45">
        <f t="shared" ref="CN2:CN30" si="6">COUNT(AG2,AW2:AZ2)</f>
        <v>0</v>
      </c>
      <c r="CO2" s="327">
        <f t="shared" ref="CO2:CO30" si="7">SUM(AG2,AW2:AZ2)</f>
        <v>0</v>
      </c>
      <c r="CP2" s="45">
        <f t="shared" ref="CP2:CP30" si="8">COUNT(M2,P2,Q2,R2,X2,Z2,AB2,AH2,AI2,AL2,BA2,BB2,BC2,BD2,BE2,BF2,BG2,BH2,BI2,BJ2,BK2,BL2,BM2,BN2,BO2,BP2,BQ2)</f>
        <v>1</v>
      </c>
      <c r="CQ2" s="327">
        <f t="shared" ref="CQ2:CQ30" si="9">SUM(M2,Q2,P2,R2,X2,Z2,AB2,AH2,AI2,AL2,AM2,BA2,BB2,BC2,BD2,BE2,BF2,BG2,BH2,BI2,BJ2,BK2,BL2,BM2,BN2,BO2,BP2,BQ2)</f>
        <v>1.9</v>
      </c>
    </row>
    <row r="3" spans="1:95">
      <c r="A3" s="96" t="s">
        <v>4</v>
      </c>
      <c r="B3" s="399" t="s">
        <v>5</v>
      </c>
      <c r="C3" s="400" t="s">
        <v>1430</v>
      </c>
      <c r="D3" s="401">
        <v>20211018</v>
      </c>
      <c r="E3" s="97" t="s">
        <v>8</v>
      </c>
      <c r="F3" s="402">
        <v>1.8800000000000001E-2</v>
      </c>
      <c r="G3" s="402"/>
      <c r="H3" s="402"/>
      <c r="I3" s="402"/>
      <c r="J3" s="402"/>
      <c r="K3" s="402"/>
      <c r="L3" s="402"/>
      <c r="M3" s="403"/>
      <c r="N3" s="402"/>
      <c r="O3" s="402"/>
      <c r="P3" s="404"/>
      <c r="Q3" s="405"/>
      <c r="R3" s="402"/>
      <c r="S3" s="402"/>
      <c r="T3" s="402"/>
      <c r="U3" s="402"/>
      <c r="V3" s="402"/>
      <c r="W3" s="402"/>
      <c r="X3" s="404"/>
      <c r="Y3" s="402"/>
      <c r="Z3" s="403"/>
      <c r="AA3" s="402"/>
      <c r="AB3" s="404"/>
      <c r="AC3" s="402"/>
      <c r="AD3" s="402"/>
      <c r="AE3" s="402"/>
      <c r="AF3" s="402"/>
      <c r="AG3" s="402">
        <v>5.0000000000000001E-3</v>
      </c>
      <c r="AH3" s="403"/>
      <c r="AI3" s="403"/>
      <c r="AJ3" s="402"/>
      <c r="AK3" s="402"/>
      <c r="AL3" s="403"/>
      <c r="AM3" s="403"/>
      <c r="AN3" s="402"/>
      <c r="AO3" s="402"/>
      <c r="AP3" s="402"/>
      <c r="AQ3" s="402">
        <v>5.0000000000000001E-4</v>
      </c>
      <c r="AR3" s="402"/>
      <c r="AS3" s="402"/>
      <c r="AT3" s="402"/>
      <c r="AU3" s="355"/>
      <c r="AV3" s="355"/>
      <c r="AW3" s="402"/>
      <c r="AX3" s="402"/>
      <c r="AY3" s="402"/>
      <c r="AZ3" s="402"/>
      <c r="BA3" s="403"/>
      <c r="BB3" s="403"/>
      <c r="BC3" s="403"/>
      <c r="BD3" s="404"/>
      <c r="BE3" s="403"/>
      <c r="BF3" s="403"/>
      <c r="BG3" s="403"/>
      <c r="BH3" s="403"/>
      <c r="BI3" s="403"/>
      <c r="BJ3" s="403"/>
      <c r="BK3" s="403"/>
      <c r="BL3" s="403"/>
      <c r="BM3" s="403"/>
      <c r="BN3" s="404"/>
      <c r="BO3" s="403"/>
      <c r="BP3" s="403"/>
      <c r="BQ3" s="403"/>
      <c r="BR3" s="402"/>
      <c r="BS3" s="402"/>
      <c r="BT3" s="402"/>
      <c r="BU3" s="402"/>
      <c r="BV3" s="402"/>
      <c r="BW3" s="402"/>
      <c r="BX3" s="402"/>
      <c r="BY3" s="402"/>
      <c r="BZ3" s="402"/>
      <c r="CA3" s="402"/>
      <c r="CB3" s="402"/>
      <c r="CC3" s="420"/>
      <c r="CD3" s="16"/>
      <c r="CE3" s="276" cm="1">
        <f t="array" ref="CE3">SUM(IF(ISNUMBER($F3:$CC3),IF(ISNUMBER($F$40:$CC$40),IF($F3:$CC3&gt;=$F$40:$CC$40,1,0),0),0))</f>
        <v>0</v>
      </c>
      <c r="CF3" s="276" cm="1">
        <f t="array" ref="CF3">SUM(IF(ISNUMBER($F3:$CC3),IF(ISNUMBER($F$41:$CC$41),IF($F3:$CC3&gt;=$F$41:$CC$41,1,0),0),0))</f>
        <v>0</v>
      </c>
      <c r="CG3" s="16"/>
      <c r="CH3" s="21">
        <f t="shared" si="0"/>
        <v>3</v>
      </c>
      <c r="CI3" s="328">
        <f t="shared" si="1"/>
        <v>2.4300000000000002E-2</v>
      </c>
      <c r="CJ3" s="22">
        <f t="shared" si="2"/>
        <v>1</v>
      </c>
      <c r="CK3" s="328">
        <f t="shared" si="3"/>
        <v>5.0000000000000001E-4</v>
      </c>
      <c r="CL3" s="22">
        <f t="shared" si="4"/>
        <v>1</v>
      </c>
      <c r="CM3" s="328">
        <f t="shared" si="5"/>
        <v>1.8800000000000001E-2</v>
      </c>
      <c r="CN3" s="22">
        <f t="shared" si="6"/>
        <v>1</v>
      </c>
      <c r="CO3" s="328">
        <f t="shared" si="7"/>
        <v>5.0000000000000001E-3</v>
      </c>
      <c r="CP3" s="22">
        <f t="shared" si="8"/>
        <v>0</v>
      </c>
      <c r="CQ3" s="328">
        <f t="shared" si="9"/>
        <v>0</v>
      </c>
    </row>
    <row r="4" spans="1:95">
      <c r="A4" s="96" t="s">
        <v>4</v>
      </c>
      <c r="B4" s="399" t="s">
        <v>5</v>
      </c>
      <c r="C4" s="400" t="s">
        <v>1430</v>
      </c>
      <c r="D4" s="401">
        <v>20211018</v>
      </c>
      <c r="E4" s="105" t="s">
        <v>9</v>
      </c>
      <c r="F4" s="402">
        <v>1.41E-2</v>
      </c>
      <c r="G4" s="402"/>
      <c r="H4" s="402"/>
      <c r="I4" s="402"/>
      <c r="J4" s="402"/>
      <c r="K4" s="402"/>
      <c r="L4" s="402"/>
      <c r="M4" s="403"/>
      <c r="N4" s="402"/>
      <c r="O4" s="402"/>
      <c r="P4" s="404"/>
      <c r="Q4" s="405"/>
      <c r="R4" s="402"/>
      <c r="S4" s="402"/>
      <c r="T4" s="402"/>
      <c r="U4" s="402"/>
      <c r="V4" s="402"/>
      <c r="W4" s="402"/>
      <c r="X4" s="404"/>
      <c r="Y4" s="402"/>
      <c r="Z4" s="403"/>
      <c r="AA4" s="402"/>
      <c r="AB4" s="404"/>
      <c r="AC4" s="402"/>
      <c r="AD4" s="402"/>
      <c r="AE4" s="402"/>
      <c r="AF4" s="402"/>
      <c r="AG4" s="402"/>
      <c r="AH4" s="403"/>
      <c r="AI4" s="403"/>
      <c r="AJ4" s="402"/>
      <c r="AK4" s="402"/>
      <c r="AL4" s="403"/>
      <c r="AM4" s="403"/>
      <c r="AN4" s="402"/>
      <c r="AO4" s="402"/>
      <c r="AP4" s="402"/>
      <c r="AQ4" s="402"/>
      <c r="AR4" s="402"/>
      <c r="AS4" s="402"/>
      <c r="AT4" s="402"/>
      <c r="AU4" s="355"/>
      <c r="AV4" s="355"/>
      <c r="AW4" s="402"/>
      <c r="AX4" s="402">
        <v>3.5499999999999997E-2</v>
      </c>
      <c r="AY4" s="402"/>
      <c r="AZ4" s="402"/>
      <c r="BA4" s="403"/>
      <c r="BB4" s="403"/>
      <c r="BC4" s="403"/>
      <c r="BD4" s="404"/>
      <c r="BE4" s="403"/>
      <c r="BF4" s="403"/>
      <c r="BG4" s="403"/>
      <c r="BH4" s="403"/>
      <c r="BI4" s="403"/>
      <c r="BJ4" s="403"/>
      <c r="BK4" s="403"/>
      <c r="BL4" s="403"/>
      <c r="BM4" s="403"/>
      <c r="BN4" s="404"/>
      <c r="BO4" s="403"/>
      <c r="BP4" s="403"/>
      <c r="BQ4" s="403"/>
      <c r="BR4" s="402"/>
      <c r="BS4" s="402"/>
      <c r="BT4" s="402"/>
      <c r="BU4" s="402"/>
      <c r="BV4" s="402"/>
      <c r="BW4" s="402"/>
      <c r="BX4" s="402"/>
      <c r="BY4" s="402"/>
      <c r="BZ4" s="402"/>
      <c r="CA4" s="402"/>
      <c r="CB4" s="402"/>
      <c r="CC4" s="420"/>
      <c r="CD4" s="16"/>
      <c r="CE4" s="276" cm="1">
        <f t="array" ref="CE4">SUM(IF(ISNUMBER($F4:$CC4),IF(ISNUMBER($F$40:$CC$40),IF($F4:$CC4&gt;=$F$40:$CC$40,1,0),0),0))</f>
        <v>0</v>
      </c>
      <c r="CF4" s="276" cm="1">
        <f t="array" ref="CF4">SUM(IF(ISNUMBER($F4:$CC4),IF(ISNUMBER($F$41:$CC$41),IF($F4:$CC4&gt;=$F$41:$CC$41,1,0),0),0))</f>
        <v>0</v>
      </c>
      <c r="CG4" s="16"/>
      <c r="CH4" s="21">
        <f t="shared" si="0"/>
        <v>2</v>
      </c>
      <c r="CI4" s="328">
        <f t="shared" si="1"/>
        <v>4.9599999999999998E-2</v>
      </c>
      <c r="CJ4" s="22">
        <f t="shared" si="2"/>
        <v>0</v>
      </c>
      <c r="CK4" s="328">
        <f t="shared" si="3"/>
        <v>0</v>
      </c>
      <c r="CL4" s="22">
        <f t="shared" si="4"/>
        <v>1</v>
      </c>
      <c r="CM4" s="328">
        <f t="shared" si="5"/>
        <v>1.41E-2</v>
      </c>
      <c r="CN4" s="22">
        <f t="shared" si="6"/>
        <v>1</v>
      </c>
      <c r="CO4" s="328">
        <f t="shared" si="7"/>
        <v>3.5499999999999997E-2</v>
      </c>
      <c r="CP4" s="22">
        <f t="shared" si="8"/>
        <v>0</v>
      </c>
      <c r="CQ4" s="328">
        <f t="shared" si="9"/>
        <v>0</v>
      </c>
    </row>
    <row r="5" spans="1:95">
      <c r="A5" s="96" t="s">
        <v>4</v>
      </c>
      <c r="B5" s="399" t="s">
        <v>5</v>
      </c>
      <c r="C5" s="400" t="s">
        <v>1430</v>
      </c>
      <c r="D5" s="401">
        <v>20211019</v>
      </c>
      <c r="E5" s="97" t="s">
        <v>11</v>
      </c>
      <c r="F5" s="402">
        <v>1.5300000000000001E-2</v>
      </c>
      <c r="G5" s="402"/>
      <c r="H5" s="402"/>
      <c r="I5" s="402"/>
      <c r="J5" s="402"/>
      <c r="K5" s="402"/>
      <c r="L5" s="402"/>
      <c r="M5" s="403"/>
      <c r="N5" s="402"/>
      <c r="O5" s="402"/>
      <c r="P5" s="404"/>
      <c r="Q5" s="405"/>
      <c r="R5" s="402"/>
      <c r="S5" s="402"/>
      <c r="T5" s="402"/>
      <c r="U5" s="402"/>
      <c r="V5" s="402"/>
      <c r="W5" s="402"/>
      <c r="X5" s="404"/>
      <c r="Y5" s="402"/>
      <c r="Z5" s="403"/>
      <c r="AA5" s="402"/>
      <c r="AB5" s="404"/>
      <c r="AC5" s="402"/>
      <c r="AD5" s="402"/>
      <c r="AE5" s="402"/>
      <c r="AF5" s="402"/>
      <c r="AG5" s="402"/>
      <c r="AH5" s="403"/>
      <c r="AI5" s="403"/>
      <c r="AJ5" s="402"/>
      <c r="AK5" s="402"/>
      <c r="AL5" s="403"/>
      <c r="AM5" s="403"/>
      <c r="AN5" s="402"/>
      <c r="AO5" s="402"/>
      <c r="AP5" s="402"/>
      <c r="AQ5" s="402"/>
      <c r="AR5" s="402"/>
      <c r="AS5" s="402"/>
      <c r="AT5" s="402"/>
      <c r="AU5" s="355"/>
      <c r="AV5" s="355"/>
      <c r="AW5" s="402"/>
      <c r="AX5" s="402"/>
      <c r="AY5" s="402"/>
      <c r="AZ5" s="402"/>
      <c r="BA5" s="403"/>
      <c r="BB5" s="403"/>
      <c r="BC5" s="403"/>
      <c r="BD5" s="404"/>
      <c r="BE5" s="403"/>
      <c r="BF5" s="403"/>
      <c r="BG5" s="403"/>
      <c r="BH5" s="403"/>
      <c r="BI5" s="403"/>
      <c r="BJ5" s="403"/>
      <c r="BK5" s="403"/>
      <c r="BL5" s="403"/>
      <c r="BM5" s="403"/>
      <c r="BN5" s="404"/>
      <c r="BO5" s="403"/>
      <c r="BP5" s="403"/>
      <c r="BQ5" s="403"/>
      <c r="BR5" s="402"/>
      <c r="BS5" s="402"/>
      <c r="BT5" s="402"/>
      <c r="BU5" s="402"/>
      <c r="BV5" s="402"/>
      <c r="BW5" s="402"/>
      <c r="BX5" s="402"/>
      <c r="BY5" s="402"/>
      <c r="BZ5" s="402"/>
      <c r="CA5" s="402"/>
      <c r="CB5" s="402"/>
      <c r="CC5" s="420"/>
      <c r="CD5" s="16"/>
      <c r="CE5" s="276" cm="1">
        <f t="array" ref="CE5">SUM(IF(ISNUMBER($F5:$CC5),IF(ISNUMBER($F$40:$CC$40),IF($F5:$CC5&gt;=$F$40:$CC$40,1,0),0),0))</f>
        <v>0</v>
      </c>
      <c r="CF5" s="276" cm="1">
        <f t="array" ref="CF5">SUM(IF(ISNUMBER($F5:$CC5),IF(ISNUMBER($F$41:$CC$41),IF($F5:$CC5&gt;=$F$41:$CC$41,1,0),0),0))</f>
        <v>0</v>
      </c>
      <c r="CG5" s="16"/>
      <c r="CH5" s="21">
        <f t="shared" si="0"/>
        <v>1</v>
      </c>
      <c r="CI5" s="328">
        <f t="shared" si="1"/>
        <v>1.5300000000000001E-2</v>
      </c>
      <c r="CJ5" s="22">
        <f t="shared" si="2"/>
        <v>0</v>
      </c>
      <c r="CK5" s="328">
        <f t="shared" si="3"/>
        <v>0</v>
      </c>
      <c r="CL5" s="22">
        <f t="shared" si="4"/>
        <v>1</v>
      </c>
      <c r="CM5" s="328">
        <f t="shared" si="5"/>
        <v>1.5300000000000001E-2</v>
      </c>
      <c r="CN5" s="22">
        <f t="shared" si="6"/>
        <v>0</v>
      </c>
      <c r="CO5" s="328">
        <f t="shared" si="7"/>
        <v>0</v>
      </c>
      <c r="CP5" s="22">
        <f t="shared" si="8"/>
        <v>0</v>
      </c>
      <c r="CQ5" s="328">
        <f t="shared" si="9"/>
        <v>0</v>
      </c>
    </row>
    <row r="6" spans="1:95">
      <c r="A6" s="96" t="s">
        <v>4</v>
      </c>
      <c r="B6" s="399" t="s">
        <v>5</v>
      </c>
      <c r="C6" s="400" t="s">
        <v>1430</v>
      </c>
      <c r="D6" s="401">
        <v>20211019</v>
      </c>
      <c r="E6" s="105" t="s">
        <v>12</v>
      </c>
      <c r="F6" s="402"/>
      <c r="G6" s="402"/>
      <c r="H6" s="402"/>
      <c r="I6" s="402"/>
      <c r="J6" s="402"/>
      <c r="K6" s="402"/>
      <c r="L6" s="402"/>
      <c r="M6" s="403"/>
      <c r="N6" s="402"/>
      <c r="O6" s="402"/>
      <c r="P6" s="404"/>
      <c r="Q6" s="405"/>
      <c r="R6" s="402"/>
      <c r="S6" s="402"/>
      <c r="T6" s="402"/>
      <c r="U6" s="402"/>
      <c r="V6" s="402"/>
      <c r="W6" s="402"/>
      <c r="X6" s="404"/>
      <c r="Y6" s="402"/>
      <c r="Z6" s="403"/>
      <c r="AA6" s="402"/>
      <c r="AB6" s="404"/>
      <c r="AC6" s="402"/>
      <c r="AD6" s="402"/>
      <c r="AE6" s="402"/>
      <c r="AF6" s="402"/>
      <c r="AG6" s="402"/>
      <c r="AH6" s="403"/>
      <c r="AI6" s="403"/>
      <c r="AJ6" s="402"/>
      <c r="AK6" s="402"/>
      <c r="AL6" s="403"/>
      <c r="AM6" s="403"/>
      <c r="AN6" s="402"/>
      <c r="AO6" s="402"/>
      <c r="AP6" s="402"/>
      <c r="AQ6" s="402"/>
      <c r="AR6" s="402"/>
      <c r="AS6" s="402"/>
      <c r="AT6" s="402"/>
      <c r="AU6" s="355"/>
      <c r="AV6" s="355"/>
      <c r="AW6" s="402"/>
      <c r="AX6" s="402"/>
      <c r="AY6" s="402"/>
      <c r="AZ6" s="402"/>
      <c r="BA6" s="403"/>
      <c r="BB6" s="403"/>
      <c r="BC6" s="403"/>
      <c r="BD6" s="404"/>
      <c r="BE6" s="403"/>
      <c r="BF6" s="403"/>
      <c r="BG6" s="403"/>
      <c r="BH6" s="403"/>
      <c r="BI6" s="403"/>
      <c r="BJ6" s="403"/>
      <c r="BK6" s="403"/>
      <c r="BL6" s="403"/>
      <c r="BM6" s="403"/>
      <c r="BN6" s="404"/>
      <c r="BO6" s="403"/>
      <c r="BP6" s="403"/>
      <c r="BQ6" s="403"/>
      <c r="BR6" s="402"/>
      <c r="BS6" s="402"/>
      <c r="BT6" s="402"/>
      <c r="BU6" s="402"/>
      <c r="BV6" s="402"/>
      <c r="BW6" s="402"/>
      <c r="BX6" s="402"/>
      <c r="BY6" s="402"/>
      <c r="BZ6" s="402"/>
      <c r="CA6" s="402"/>
      <c r="CB6" s="402"/>
      <c r="CC6" s="420"/>
      <c r="CD6" s="16"/>
      <c r="CE6" s="276" cm="1">
        <f t="array" ref="CE6">SUM(IF(ISNUMBER($F6:$CC6),IF(ISNUMBER($F$40:$CC$40),IF($F6:$CC6&gt;=$F$40:$CC$40,1,0),0),0))</f>
        <v>0</v>
      </c>
      <c r="CF6" s="276" cm="1">
        <f t="array" ref="CF6">SUM(IF(ISNUMBER($F6:$CC6),IF(ISNUMBER($F$41:$CC$41),IF($F6:$CC6&gt;=$F$41:$CC$41,1,0),0),0))</f>
        <v>0</v>
      </c>
      <c r="CG6" s="16"/>
      <c r="CH6" s="21">
        <f t="shared" si="0"/>
        <v>0</v>
      </c>
      <c r="CI6" s="328">
        <f t="shared" si="1"/>
        <v>0</v>
      </c>
      <c r="CJ6" s="22">
        <f t="shared" si="2"/>
        <v>0</v>
      </c>
      <c r="CK6" s="328">
        <f t="shared" si="3"/>
        <v>0</v>
      </c>
      <c r="CL6" s="22">
        <f t="shared" si="4"/>
        <v>0</v>
      </c>
      <c r="CM6" s="328">
        <f t="shared" si="5"/>
        <v>0</v>
      </c>
      <c r="CN6" s="22">
        <f t="shared" si="6"/>
        <v>0</v>
      </c>
      <c r="CO6" s="328">
        <f t="shared" si="7"/>
        <v>0</v>
      </c>
      <c r="CP6" s="22">
        <f t="shared" si="8"/>
        <v>0</v>
      </c>
      <c r="CQ6" s="328">
        <f t="shared" si="9"/>
        <v>0</v>
      </c>
    </row>
    <row r="7" spans="1:95">
      <c r="A7" s="96" t="s">
        <v>4</v>
      </c>
      <c r="B7" s="399" t="s">
        <v>5</v>
      </c>
      <c r="C7" s="400" t="s">
        <v>1430</v>
      </c>
      <c r="D7" s="401">
        <v>20211020</v>
      </c>
      <c r="E7" s="97" t="s">
        <v>11</v>
      </c>
      <c r="F7" s="402"/>
      <c r="G7" s="402"/>
      <c r="H7" s="402"/>
      <c r="I7" s="402"/>
      <c r="J7" s="402"/>
      <c r="K7" s="402"/>
      <c r="L7" s="402"/>
      <c r="M7" s="403"/>
      <c r="N7" s="402"/>
      <c r="O7" s="402"/>
      <c r="P7" s="404"/>
      <c r="Q7" s="405"/>
      <c r="R7" s="402"/>
      <c r="S7" s="402"/>
      <c r="T7" s="402"/>
      <c r="U7" s="402"/>
      <c r="V7" s="402"/>
      <c r="W7" s="402"/>
      <c r="X7" s="404"/>
      <c r="Y7" s="402"/>
      <c r="Z7" s="403"/>
      <c r="AA7" s="402"/>
      <c r="AB7" s="404"/>
      <c r="AC7" s="402"/>
      <c r="AD7" s="402"/>
      <c r="AE7" s="402"/>
      <c r="AF7" s="402"/>
      <c r="AG7" s="402"/>
      <c r="AH7" s="403"/>
      <c r="AI7" s="403"/>
      <c r="AJ7" s="402"/>
      <c r="AK7" s="402"/>
      <c r="AL7" s="403"/>
      <c r="AM7" s="403"/>
      <c r="AN7" s="402"/>
      <c r="AO7" s="402"/>
      <c r="AP7" s="402"/>
      <c r="AQ7" s="402"/>
      <c r="AR7" s="402"/>
      <c r="AS7" s="402"/>
      <c r="AT7" s="402"/>
      <c r="AU7" s="355"/>
      <c r="AV7" s="355"/>
      <c r="AW7" s="402"/>
      <c r="AX7" s="402"/>
      <c r="AY7" s="402"/>
      <c r="AZ7" s="402"/>
      <c r="BA7" s="403"/>
      <c r="BB7" s="403"/>
      <c r="BC7" s="403"/>
      <c r="BD7" s="404"/>
      <c r="BE7" s="403"/>
      <c r="BF7" s="403"/>
      <c r="BG7" s="403"/>
      <c r="BH7" s="403"/>
      <c r="BI7" s="403"/>
      <c r="BJ7" s="403"/>
      <c r="BK7" s="403"/>
      <c r="BL7" s="403"/>
      <c r="BM7" s="403"/>
      <c r="BN7" s="404"/>
      <c r="BO7" s="403"/>
      <c r="BP7" s="403"/>
      <c r="BQ7" s="403"/>
      <c r="BR7" s="402"/>
      <c r="BS7" s="402"/>
      <c r="BT7" s="402"/>
      <c r="BU7" s="402"/>
      <c r="BV7" s="402"/>
      <c r="BW7" s="402"/>
      <c r="BX7" s="402"/>
      <c r="BY7" s="402"/>
      <c r="BZ7" s="402"/>
      <c r="CA7" s="402"/>
      <c r="CB7" s="402"/>
      <c r="CC7" s="420"/>
      <c r="CD7" s="16"/>
      <c r="CE7" s="276" cm="1">
        <f t="array" ref="CE7">SUM(IF(ISNUMBER($F7:$CC7),IF(ISNUMBER($F$40:$CC$40),IF($F7:$CC7&gt;=$F$40:$CC$40,1,0),0),0))</f>
        <v>0</v>
      </c>
      <c r="CF7" s="276" cm="1">
        <f t="array" ref="CF7">SUM(IF(ISNUMBER($F7:$CC7),IF(ISNUMBER($F$41:$CC$41),IF($F7:$CC7&gt;=$F$41:$CC$41,1,0),0),0))</f>
        <v>0</v>
      </c>
      <c r="CG7" s="16"/>
      <c r="CH7" s="21">
        <f t="shared" si="0"/>
        <v>0</v>
      </c>
      <c r="CI7" s="328">
        <f t="shared" si="1"/>
        <v>0</v>
      </c>
      <c r="CJ7" s="22">
        <f t="shared" si="2"/>
        <v>0</v>
      </c>
      <c r="CK7" s="328">
        <f t="shared" si="3"/>
        <v>0</v>
      </c>
      <c r="CL7" s="22">
        <f t="shared" si="4"/>
        <v>0</v>
      </c>
      <c r="CM7" s="328">
        <f t="shared" si="5"/>
        <v>0</v>
      </c>
      <c r="CN7" s="22">
        <f t="shared" si="6"/>
        <v>0</v>
      </c>
      <c r="CO7" s="328">
        <f t="shared" si="7"/>
        <v>0</v>
      </c>
      <c r="CP7" s="22">
        <f t="shared" si="8"/>
        <v>0</v>
      </c>
      <c r="CQ7" s="328">
        <f t="shared" si="9"/>
        <v>0</v>
      </c>
    </row>
    <row r="8" spans="1:95" ht="16" thickBot="1">
      <c r="A8" s="98" t="s">
        <v>4</v>
      </c>
      <c r="B8" s="99" t="s">
        <v>5</v>
      </c>
      <c r="C8" s="84" t="s">
        <v>1430</v>
      </c>
      <c r="D8" s="112">
        <v>20211020</v>
      </c>
      <c r="E8" s="106" t="s">
        <v>14</v>
      </c>
      <c r="F8" s="100"/>
      <c r="G8" s="100"/>
      <c r="H8" s="100"/>
      <c r="I8" s="100"/>
      <c r="J8" s="100"/>
      <c r="K8" s="100"/>
      <c r="L8" s="100"/>
      <c r="M8" s="101"/>
      <c r="N8" s="100"/>
      <c r="O8" s="100"/>
      <c r="P8" s="103"/>
      <c r="Q8" s="102"/>
      <c r="R8" s="100"/>
      <c r="S8" s="100"/>
      <c r="T8" s="100"/>
      <c r="U8" s="100"/>
      <c r="V8" s="100"/>
      <c r="W8" s="100"/>
      <c r="X8" s="103"/>
      <c r="Y8" s="100"/>
      <c r="Z8" s="101"/>
      <c r="AA8" s="100"/>
      <c r="AB8" s="103"/>
      <c r="AC8" s="100"/>
      <c r="AD8" s="100"/>
      <c r="AE8" s="100"/>
      <c r="AF8" s="100"/>
      <c r="AG8" s="100"/>
      <c r="AH8" s="101"/>
      <c r="AI8" s="101"/>
      <c r="AJ8" s="100"/>
      <c r="AK8" s="100"/>
      <c r="AL8" s="101"/>
      <c r="AM8" s="101"/>
      <c r="AN8" s="100"/>
      <c r="AO8" s="100"/>
      <c r="AP8" s="100"/>
      <c r="AQ8" s="100"/>
      <c r="AR8" s="100"/>
      <c r="AS8" s="100"/>
      <c r="AT8" s="100"/>
      <c r="AU8" s="358"/>
      <c r="AV8" s="358"/>
      <c r="AW8" s="100"/>
      <c r="AX8" s="100"/>
      <c r="AY8" s="100"/>
      <c r="AZ8" s="100"/>
      <c r="BA8" s="101"/>
      <c r="BB8" s="101"/>
      <c r="BC8" s="101"/>
      <c r="BD8" s="103"/>
      <c r="BE8" s="101"/>
      <c r="BF8" s="101"/>
      <c r="BG8" s="101"/>
      <c r="BH8" s="101">
        <v>0.21</v>
      </c>
      <c r="BI8" s="101"/>
      <c r="BJ8" s="101"/>
      <c r="BK8" s="101"/>
      <c r="BL8" s="101"/>
      <c r="BM8" s="101"/>
      <c r="BN8" s="103"/>
      <c r="BO8" s="101"/>
      <c r="BP8" s="101"/>
      <c r="BQ8" s="101"/>
      <c r="BR8" s="100"/>
      <c r="BS8" s="100"/>
      <c r="BT8" s="100"/>
      <c r="BU8" s="100"/>
      <c r="BV8" s="100"/>
      <c r="BW8" s="100"/>
      <c r="BX8" s="100"/>
      <c r="BY8" s="100"/>
      <c r="BZ8" s="100"/>
      <c r="CA8" s="100"/>
      <c r="CB8" s="100"/>
      <c r="CC8" s="421"/>
      <c r="CD8" s="16"/>
      <c r="CE8" s="277" cm="1">
        <f t="array" ref="CE8">SUM(IF(ISNUMBER($F8:$CC8),IF(ISNUMBER($F$40:$CC$40),IF($F8:$CC8&gt;=$F$40:$CC$40,1,0),0),0))</f>
        <v>0</v>
      </c>
      <c r="CF8" s="277" cm="1">
        <f t="array" ref="CF8">SUM(IF(ISNUMBER($F8:$CC8),IF(ISNUMBER($F$41:$CC$41),IF($F8:$CC8&gt;=$F$41:$CC$41,1,0),0),0))</f>
        <v>0</v>
      </c>
      <c r="CG8" s="18"/>
      <c r="CH8" s="27">
        <f t="shared" si="0"/>
        <v>1</v>
      </c>
      <c r="CI8" s="329">
        <f t="shared" si="1"/>
        <v>0.21</v>
      </c>
      <c r="CJ8" s="28">
        <f t="shared" si="2"/>
        <v>0</v>
      </c>
      <c r="CK8" s="329">
        <f t="shared" si="3"/>
        <v>0</v>
      </c>
      <c r="CL8" s="28">
        <f t="shared" si="4"/>
        <v>0</v>
      </c>
      <c r="CM8" s="329">
        <f t="shared" si="5"/>
        <v>0</v>
      </c>
      <c r="CN8" s="28">
        <f t="shared" si="6"/>
        <v>0</v>
      </c>
      <c r="CO8" s="329">
        <f t="shared" si="7"/>
        <v>0</v>
      </c>
      <c r="CP8" s="28">
        <f t="shared" si="8"/>
        <v>1</v>
      </c>
      <c r="CQ8" s="329">
        <f t="shared" si="9"/>
        <v>0.21</v>
      </c>
    </row>
    <row r="9" spans="1:95">
      <c r="A9" s="19" t="s">
        <v>15</v>
      </c>
      <c r="B9" s="20" t="s">
        <v>16</v>
      </c>
      <c r="C9" s="407" t="s">
        <v>1430</v>
      </c>
      <c r="D9" s="408">
        <v>20211018</v>
      </c>
      <c r="E9" s="104" t="s">
        <v>17</v>
      </c>
      <c r="F9" s="86">
        <v>6.7086400000000004E-2</v>
      </c>
      <c r="G9" s="86">
        <v>2.16768E-2</v>
      </c>
      <c r="H9" s="409">
        <v>0.151</v>
      </c>
      <c r="I9" s="86">
        <v>2.4300000000000002E-2</v>
      </c>
      <c r="J9" s="409">
        <v>1.8869E-2</v>
      </c>
      <c r="K9" s="409">
        <v>0.15601100000000001</v>
      </c>
      <c r="L9" s="86">
        <v>1.47E-2</v>
      </c>
      <c r="M9" s="410">
        <v>0.21</v>
      </c>
      <c r="N9" s="86">
        <v>2.60979E-2</v>
      </c>
      <c r="O9" s="86">
        <v>2.6919599999999998E-2</v>
      </c>
      <c r="P9" s="411"/>
      <c r="Q9" s="412"/>
      <c r="R9" s="86">
        <v>0.13200000000000001</v>
      </c>
      <c r="S9" s="86"/>
      <c r="T9" s="86">
        <v>4.3039800000000003E-2</v>
      </c>
      <c r="U9" s="86">
        <v>9.9982000000000005E-3</v>
      </c>
      <c r="V9" s="86">
        <v>6.3771000000000001E-3</v>
      </c>
      <c r="W9" s="86">
        <v>2.8134699999999999E-2</v>
      </c>
      <c r="X9" s="411"/>
      <c r="Y9" s="86">
        <v>4.1111700000000001E-2</v>
      </c>
      <c r="Z9" s="410"/>
      <c r="AA9" s="86">
        <v>1.1330700000000001E-2</v>
      </c>
      <c r="AB9" s="411"/>
      <c r="AC9" s="86">
        <v>9.2999999999999999E-2</v>
      </c>
      <c r="AD9" s="86"/>
      <c r="AE9" s="86"/>
      <c r="AF9" s="86">
        <v>1.2007000000000001E-3</v>
      </c>
      <c r="AG9" s="86"/>
      <c r="AH9" s="410"/>
      <c r="AI9" s="410"/>
      <c r="AJ9" s="86"/>
      <c r="AK9" s="86"/>
      <c r="AL9" s="410"/>
      <c r="AM9" s="410"/>
      <c r="AN9" s="86"/>
      <c r="AO9" s="86"/>
      <c r="AP9" s="86"/>
      <c r="AQ9" s="31">
        <v>4.8999999999999998E-4</v>
      </c>
      <c r="AR9" s="86"/>
      <c r="AS9" s="86"/>
      <c r="AT9" s="86"/>
      <c r="AW9" s="86"/>
      <c r="AX9" s="86"/>
      <c r="AY9" s="86"/>
      <c r="AZ9" s="86"/>
      <c r="BA9" s="410"/>
      <c r="BB9" s="410"/>
      <c r="BC9" s="410"/>
      <c r="BD9" s="411"/>
      <c r="BE9" s="410"/>
      <c r="BF9" s="410"/>
      <c r="BG9" s="410"/>
      <c r="BH9" s="410"/>
      <c r="BI9" s="410"/>
      <c r="BJ9" s="410"/>
      <c r="BK9" s="410"/>
      <c r="BL9" s="410"/>
      <c r="BM9" s="410"/>
      <c r="BN9" s="411"/>
      <c r="BO9" s="410"/>
      <c r="BP9" s="410"/>
      <c r="BQ9" s="410"/>
      <c r="BR9" s="86"/>
      <c r="BS9" s="86"/>
      <c r="BT9" s="86"/>
      <c r="BU9" s="86"/>
      <c r="BV9" s="86"/>
      <c r="BW9" s="86"/>
      <c r="BX9" s="86"/>
      <c r="BY9" s="86"/>
      <c r="BZ9" s="86"/>
      <c r="CA9" s="86"/>
      <c r="CB9" s="86"/>
      <c r="CC9" s="328"/>
      <c r="CD9" s="16"/>
      <c r="CE9" s="271" cm="1">
        <f t="array" ref="CE9">SUM(IF(ISNUMBER($F9:$CC9),IF(ISNUMBER($F$40:$CC$40),IF($F9:$CC9&gt;=$F$40:$CC$40,1,0),0),0))</f>
        <v>3</v>
      </c>
      <c r="CF9" s="274" cm="1">
        <f t="array" ref="CF9">SUM(IF(ISNUMBER($F9:$CC9),IF(ISNUMBER($F$41:$CC$41),IF($F9:$CC9&gt;=$F$41:$CC$41,1,0),0),0))</f>
        <v>3</v>
      </c>
      <c r="CG9" s="16"/>
      <c r="CH9" s="44">
        <f t="shared" si="0"/>
        <v>20</v>
      </c>
      <c r="CI9" s="327">
        <f t="shared" si="1"/>
        <v>1.0833436000000001</v>
      </c>
      <c r="CJ9" s="45">
        <f t="shared" si="2"/>
        <v>4</v>
      </c>
      <c r="CK9" s="327">
        <f t="shared" si="3"/>
        <v>0.13249</v>
      </c>
      <c r="CL9" s="45">
        <f t="shared" si="4"/>
        <v>14</v>
      </c>
      <c r="CM9" s="327">
        <f t="shared" si="5"/>
        <v>0.60885359999999999</v>
      </c>
      <c r="CN9" s="45">
        <f t="shared" si="6"/>
        <v>0</v>
      </c>
      <c r="CO9" s="327">
        <f t="shared" si="7"/>
        <v>0</v>
      </c>
      <c r="CP9" s="45">
        <f t="shared" si="8"/>
        <v>2</v>
      </c>
      <c r="CQ9" s="327">
        <f t="shared" si="9"/>
        <v>0.34199999999999997</v>
      </c>
    </row>
    <row r="10" spans="1:95">
      <c r="A10" s="19" t="s">
        <v>15</v>
      </c>
      <c r="B10" s="20" t="s">
        <v>16</v>
      </c>
      <c r="C10" s="407" t="s">
        <v>1430</v>
      </c>
      <c r="D10" s="408">
        <v>20211018</v>
      </c>
      <c r="E10" s="104" t="s">
        <v>18</v>
      </c>
      <c r="F10" s="86">
        <v>6.6508600000000001E-2</v>
      </c>
      <c r="G10" s="86">
        <v>2.1220800000000001E-2</v>
      </c>
      <c r="H10" s="409">
        <v>0.158</v>
      </c>
      <c r="I10" s="86">
        <v>2.41E-2</v>
      </c>
      <c r="J10" s="409">
        <v>1.68992E-2</v>
      </c>
      <c r="K10" s="409">
        <v>0.1548253</v>
      </c>
      <c r="L10" s="86"/>
      <c r="M10" s="410">
        <v>0.247</v>
      </c>
      <c r="N10" s="86">
        <v>2.68458E-2</v>
      </c>
      <c r="O10" s="86">
        <v>2.5703299999999998E-2</v>
      </c>
      <c r="P10" s="411"/>
      <c r="Q10" s="412"/>
      <c r="R10" s="86">
        <v>0.14099999999999999</v>
      </c>
      <c r="S10" s="86">
        <v>1.2199999999999999E-2</v>
      </c>
      <c r="T10" s="86">
        <v>4.0780799999999999E-2</v>
      </c>
      <c r="U10" s="86">
        <v>9.9278999999999999E-3</v>
      </c>
      <c r="V10" s="86">
        <v>6.4938000000000001E-3</v>
      </c>
      <c r="W10" s="86">
        <v>2.82425E-2</v>
      </c>
      <c r="X10" s="411"/>
      <c r="Y10" s="86">
        <v>4.0146000000000001E-2</v>
      </c>
      <c r="Z10" s="410"/>
      <c r="AA10" s="86">
        <v>1.0067700000000001E-2</v>
      </c>
      <c r="AB10" s="411"/>
      <c r="AC10" s="86"/>
      <c r="AD10" s="86"/>
      <c r="AE10" s="86"/>
      <c r="AF10" s="86">
        <v>1.6727000000000001E-3</v>
      </c>
      <c r="AG10" s="86"/>
      <c r="AH10" s="410"/>
      <c r="AI10" s="410"/>
      <c r="AJ10" s="86"/>
      <c r="AK10" s="86"/>
      <c r="AL10" s="410"/>
      <c r="AM10" s="410"/>
      <c r="AN10" s="86"/>
      <c r="AO10" s="86"/>
      <c r="AP10" s="86"/>
      <c r="AQ10" s="86"/>
      <c r="AR10" s="86"/>
      <c r="AS10" s="86"/>
      <c r="AT10" s="86"/>
      <c r="AW10" s="86"/>
      <c r="AX10" s="86"/>
      <c r="AY10" s="86"/>
      <c r="AZ10" s="86"/>
      <c r="BA10" s="410"/>
      <c r="BB10" s="410"/>
      <c r="BC10" s="410"/>
      <c r="BD10" s="411"/>
      <c r="BE10" s="410"/>
      <c r="BF10" s="410"/>
      <c r="BG10" s="410"/>
      <c r="BH10" s="410"/>
      <c r="BI10" s="410"/>
      <c r="BJ10" s="410"/>
      <c r="BK10" s="410"/>
      <c r="BL10" s="410"/>
      <c r="BM10" s="410"/>
      <c r="BN10" s="411"/>
      <c r="BO10" s="410"/>
      <c r="BP10" s="410"/>
      <c r="BQ10" s="410"/>
      <c r="BR10" s="86"/>
      <c r="BS10" s="86"/>
      <c r="BT10" s="86"/>
      <c r="BU10" s="86"/>
      <c r="BV10" s="86"/>
      <c r="BW10" s="86"/>
      <c r="BX10" s="86"/>
      <c r="BY10" s="86"/>
      <c r="BZ10" s="86"/>
      <c r="CA10" s="86"/>
      <c r="CB10" s="86"/>
      <c r="CC10" s="328"/>
      <c r="CD10" s="16"/>
      <c r="CE10" s="269" cm="1">
        <f t="array" ref="CE10">SUM(IF(ISNUMBER($F10:$CC10),IF(ISNUMBER($F$40:$CC$40),IF($F10:$CC10&gt;=$F$40:$CC$40,1,0),0),0))</f>
        <v>3</v>
      </c>
      <c r="CF10" s="272" cm="1">
        <f t="array" ref="CF10">SUM(IF(ISNUMBER($F10:$CC10),IF(ISNUMBER($F$41:$CC$41),IF($F10:$CC10&gt;=$F$41:$CC$41,1,0),0),0))</f>
        <v>3</v>
      </c>
      <c r="CG10" s="16"/>
      <c r="CH10" s="21">
        <f t="shared" si="0"/>
        <v>18</v>
      </c>
      <c r="CI10" s="328">
        <f t="shared" si="1"/>
        <v>1.0316344</v>
      </c>
      <c r="CJ10" s="22">
        <f t="shared" si="2"/>
        <v>2</v>
      </c>
      <c r="CK10" s="328">
        <f t="shared" si="3"/>
        <v>3.6299999999999999E-2</v>
      </c>
      <c r="CL10" s="22">
        <f t="shared" si="4"/>
        <v>14</v>
      </c>
      <c r="CM10" s="328">
        <f t="shared" si="5"/>
        <v>0.60733439999999983</v>
      </c>
      <c r="CN10" s="22">
        <f t="shared" si="6"/>
        <v>0</v>
      </c>
      <c r="CO10" s="328">
        <f t="shared" si="7"/>
        <v>0</v>
      </c>
      <c r="CP10" s="22">
        <f t="shared" si="8"/>
        <v>2</v>
      </c>
      <c r="CQ10" s="328">
        <f t="shared" si="9"/>
        <v>0.38800000000000001</v>
      </c>
    </row>
    <row r="11" spans="1:95">
      <c r="A11" s="19" t="s">
        <v>15</v>
      </c>
      <c r="B11" s="20" t="s">
        <v>16</v>
      </c>
      <c r="C11" s="407" t="s">
        <v>1430</v>
      </c>
      <c r="D11" s="408">
        <v>20211018</v>
      </c>
      <c r="E11" s="107" t="s">
        <v>12</v>
      </c>
      <c r="F11" s="86">
        <v>6.5112399999999987E-2</v>
      </c>
      <c r="G11" s="86">
        <v>2.30303E-2</v>
      </c>
      <c r="H11" s="409">
        <v>0.151</v>
      </c>
      <c r="I11" s="86">
        <v>1.9399999999999997E-2</v>
      </c>
      <c r="J11" s="409">
        <v>1.15E-2</v>
      </c>
      <c r="K11" s="409">
        <v>0.14719930000000001</v>
      </c>
      <c r="L11" s="86">
        <v>1.41E-2</v>
      </c>
      <c r="M11" s="410">
        <v>0.26200000000000001</v>
      </c>
      <c r="N11" s="86">
        <v>2.5517600000000001E-2</v>
      </c>
      <c r="O11" s="86">
        <v>2.69E-2</v>
      </c>
      <c r="P11" s="411"/>
      <c r="Q11" s="412"/>
      <c r="R11" s="86">
        <v>0.115</v>
      </c>
      <c r="S11" s="86">
        <v>1.2800000000000001E-2</v>
      </c>
      <c r="T11" s="86">
        <v>3.99493E-2</v>
      </c>
      <c r="U11" s="86">
        <v>6.7000000000000002E-3</v>
      </c>
      <c r="V11" s="86">
        <v>5.7999999999999996E-3</v>
      </c>
      <c r="W11" s="86">
        <v>2.3932099999999998E-2</v>
      </c>
      <c r="X11" s="411"/>
      <c r="Y11" s="86">
        <v>3.98897E-2</v>
      </c>
      <c r="Z11" s="410"/>
      <c r="AA11" s="86">
        <v>8.1837999999999998E-3</v>
      </c>
      <c r="AB11" s="411"/>
      <c r="AC11" s="86">
        <v>0.19800000000000001</v>
      </c>
      <c r="AD11" s="86"/>
      <c r="AE11" s="86"/>
      <c r="AF11" s="86">
        <v>1.0043000000000001E-3</v>
      </c>
      <c r="AG11" s="86"/>
      <c r="AH11" s="410"/>
      <c r="AI11" s="410"/>
      <c r="AJ11" s="86"/>
      <c r="AK11" s="86"/>
      <c r="AL11" s="410"/>
      <c r="AM11" s="410"/>
      <c r="AN11" s="86"/>
      <c r="AO11" s="86"/>
      <c r="AP11" s="86"/>
      <c r="AQ11" s="86"/>
      <c r="AR11" s="86"/>
      <c r="AS11" s="86"/>
      <c r="AT11" s="86"/>
      <c r="AW11" s="86"/>
      <c r="AX11" s="86"/>
      <c r="AY11" s="86"/>
      <c r="AZ11" s="86"/>
      <c r="BA11" s="410"/>
      <c r="BB11" s="410"/>
      <c r="BC11" s="410"/>
      <c r="BD11" s="411"/>
      <c r="BE11" s="410"/>
      <c r="BF11" s="410"/>
      <c r="BG11" s="410"/>
      <c r="BH11" s="410"/>
      <c r="BI11" s="410"/>
      <c r="BJ11" s="410"/>
      <c r="BK11" s="410"/>
      <c r="BL11" s="410"/>
      <c r="BM11" s="410"/>
      <c r="BN11" s="411"/>
      <c r="BO11" s="410"/>
      <c r="BP11" s="410"/>
      <c r="BQ11" s="410"/>
      <c r="BR11" s="86"/>
      <c r="BS11" s="86"/>
      <c r="BT11" s="86"/>
      <c r="BU11" s="86"/>
      <c r="BV11" s="86"/>
      <c r="BW11" s="86"/>
      <c r="BX11" s="86"/>
      <c r="BY11" s="86"/>
      <c r="BZ11" s="86"/>
      <c r="CA11" s="86"/>
      <c r="CB11" s="86"/>
      <c r="CC11" s="328"/>
      <c r="CD11" s="16"/>
      <c r="CE11" s="269" cm="1">
        <f t="array" ref="CE11">SUM(IF(ISNUMBER($F11:$CC11),IF(ISNUMBER($F$40:$CC$40),IF($F11:$CC11&gt;=$F$40:$CC$40,1,0),0),0))</f>
        <v>3</v>
      </c>
      <c r="CF11" s="272" cm="1">
        <f t="array" ref="CF11">SUM(IF(ISNUMBER($F11:$CC11),IF(ISNUMBER($F$41:$CC$41),IF($F11:$CC11&gt;=$F$41:$CC$41,1,0),0),0))</f>
        <v>3</v>
      </c>
      <c r="CG11" s="16"/>
      <c r="CH11" s="21">
        <f t="shared" si="0"/>
        <v>20</v>
      </c>
      <c r="CI11" s="328">
        <f t="shared" si="1"/>
        <v>1.1970188000000002</v>
      </c>
      <c r="CJ11" s="22">
        <f t="shared" si="2"/>
        <v>4</v>
      </c>
      <c r="CK11" s="328">
        <f t="shared" si="3"/>
        <v>0.24430000000000002</v>
      </c>
      <c r="CL11" s="22">
        <f t="shared" si="4"/>
        <v>14</v>
      </c>
      <c r="CM11" s="328">
        <f t="shared" si="5"/>
        <v>0.57571879999999998</v>
      </c>
      <c r="CN11" s="22">
        <f t="shared" si="6"/>
        <v>0</v>
      </c>
      <c r="CO11" s="328">
        <f t="shared" si="7"/>
        <v>0</v>
      </c>
      <c r="CP11" s="22">
        <f t="shared" si="8"/>
        <v>2</v>
      </c>
      <c r="CQ11" s="328">
        <f t="shared" si="9"/>
        <v>0.377</v>
      </c>
    </row>
    <row r="12" spans="1:95">
      <c r="A12" s="19" t="s">
        <v>15</v>
      </c>
      <c r="B12" s="20" t="s">
        <v>16</v>
      </c>
      <c r="C12" s="407" t="s">
        <v>1430</v>
      </c>
      <c r="D12" s="408">
        <v>20211019</v>
      </c>
      <c r="E12" s="104" t="s">
        <v>19</v>
      </c>
      <c r="F12" s="86">
        <v>5.3523800000000003E-2</v>
      </c>
      <c r="G12" s="86">
        <v>2.15249E-2</v>
      </c>
      <c r="H12" s="409">
        <v>0.155</v>
      </c>
      <c r="I12" s="86"/>
      <c r="J12" s="409">
        <v>1.15E-2</v>
      </c>
      <c r="K12" s="409">
        <v>0.14946580000000001</v>
      </c>
      <c r="L12" s="86"/>
      <c r="M12" s="410">
        <v>0.247</v>
      </c>
      <c r="N12" s="86">
        <v>2.0899999999999998E-2</v>
      </c>
      <c r="O12" s="86">
        <v>2.81E-2</v>
      </c>
      <c r="P12" s="411"/>
      <c r="Q12" s="412"/>
      <c r="R12" s="86">
        <v>0.123</v>
      </c>
      <c r="S12" s="86">
        <v>1.8200000000000001E-2</v>
      </c>
      <c r="T12" s="86">
        <v>3.95E-2</v>
      </c>
      <c r="U12" s="86">
        <v>6.6E-3</v>
      </c>
      <c r="V12" s="86">
        <v>6.4000000000000003E-3</v>
      </c>
      <c r="W12" s="86">
        <v>2.39931E-2</v>
      </c>
      <c r="X12" s="411"/>
      <c r="Y12" s="86"/>
      <c r="Z12" s="410"/>
      <c r="AA12" s="86">
        <v>1.0681E-2</v>
      </c>
      <c r="AB12" s="411"/>
      <c r="AC12" s="86"/>
      <c r="AD12" s="86"/>
      <c r="AE12" s="86">
        <v>1.0999999999999999E-2</v>
      </c>
      <c r="AF12" s="86"/>
      <c r="AG12" s="86">
        <v>4.7300000000000007E-3</v>
      </c>
      <c r="AH12" s="410"/>
      <c r="AI12" s="410"/>
      <c r="AJ12" s="86"/>
      <c r="AK12" s="86"/>
      <c r="AL12" s="410"/>
      <c r="AM12" s="410"/>
      <c r="AN12" s="86"/>
      <c r="AO12" s="86"/>
      <c r="AP12" s="86"/>
      <c r="AQ12" s="86"/>
      <c r="AR12" s="86"/>
      <c r="AS12" s="86"/>
      <c r="AT12" s="86"/>
      <c r="AW12" s="86"/>
      <c r="AX12" s="86"/>
      <c r="AY12" s="86"/>
      <c r="AZ12" s="86"/>
      <c r="BA12" s="410"/>
      <c r="BB12" s="410"/>
      <c r="BC12" s="410"/>
      <c r="BD12" s="411"/>
      <c r="BE12" s="410"/>
      <c r="BF12" s="410"/>
      <c r="BG12" s="410"/>
      <c r="BH12" s="410"/>
      <c r="BI12" s="410"/>
      <c r="BJ12" s="410"/>
      <c r="BK12" s="410"/>
      <c r="BL12" s="410"/>
      <c r="BM12" s="410"/>
      <c r="BN12" s="411"/>
      <c r="BO12" s="410"/>
      <c r="BP12" s="410"/>
      <c r="BQ12" s="410"/>
      <c r="BR12" s="86"/>
      <c r="BS12" s="86"/>
      <c r="BT12" s="86"/>
      <c r="BU12" s="86"/>
      <c r="BV12" s="86"/>
      <c r="BW12" s="86"/>
      <c r="BX12" s="86"/>
      <c r="BY12" s="86"/>
      <c r="BZ12" s="86"/>
      <c r="CA12" s="86"/>
      <c r="CB12" s="86"/>
      <c r="CC12" s="328"/>
      <c r="CD12" s="16"/>
      <c r="CE12" s="269" cm="1">
        <f t="array" ref="CE12">SUM(IF(ISNUMBER($F12:$CC12),IF(ISNUMBER($F$40:$CC$40),IF($F12:$CC12&gt;=$F$40:$CC$40,1,0),0),0))</f>
        <v>3</v>
      </c>
      <c r="CF12" s="272" cm="1">
        <f t="array" ref="CF12">SUM(IF(ISNUMBER($F12:$CC12),IF(ISNUMBER($F$41:$CC$41),IF($F12:$CC12&gt;=$F$41:$CC$41,1,0),0),0))</f>
        <v>3</v>
      </c>
      <c r="CG12" s="16"/>
      <c r="CH12" s="21">
        <f t="shared" si="0"/>
        <v>17</v>
      </c>
      <c r="CI12" s="328">
        <f t="shared" si="1"/>
        <v>0.93111860000000013</v>
      </c>
      <c r="CJ12" s="22">
        <f t="shared" si="2"/>
        <v>2</v>
      </c>
      <c r="CK12" s="328">
        <f t="shared" si="3"/>
        <v>2.92E-2</v>
      </c>
      <c r="CL12" s="22">
        <f t="shared" si="4"/>
        <v>12</v>
      </c>
      <c r="CM12" s="328">
        <f t="shared" si="5"/>
        <v>0.52718860000000012</v>
      </c>
      <c r="CN12" s="22">
        <f t="shared" si="6"/>
        <v>1</v>
      </c>
      <c r="CO12" s="328">
        <f t="shared" si="7"/>
        <v>4.7300000000000007E-3</v>
      </c>
      <c r="CP12" s="22">
        <f t="shared" si="8"/>
        <v>2</v>
      </c>
      <c r="CQ12" s="328">
        <f t="shared" si="9"/>
        <v>0.37</v>
      </c>
    </row>
    <row r="13" spans="1:95">
      <c r="A13" s="19" t="s">
        <v>15</v>
      </c>
      <c r="B13" s="20" t="s">
        <v>16</v>
      </c>
      <c r="C13" s="407" t="s">
        <v>1430</v>
      </c>
      <c r="D13" s="408">
        <v>20211019</v>
      </c>
      <c r="E13" s="107" t="s">
        <v>20</v>
      </c>
      <c r="F13" s="86">
        <v>7.0000000000000007E-2</v>
      </c>
      <c r="G13" s="86">
        <v>2.2866900000000003E-2</v>
      </c>
      <c r="H13" s="409">
        <v>0.16800000000000001</v>
      </c>
      <c r="I13" s="86">
        <v>2.6699999999999998E-2</v>
      </c>
      <c r="J13" s="409">
        <v>1.5252E-2</v>
      </c>
      <c r="K13" s="409">
        <v>0.17453150000000001</v>
      </c>
      <c r="L13" s="86"/>
      <c r="M13" s="410">
        <v>0.23300000000000001</v>
      </c>
      <c r="N13" s="86">
        <v>2.9037299999999999E-2</v>
      </c>
      <c r="O13" s="86">
        <v>2.67937E-2</v>
      </c>
      <c r="P13" s="411"/>
      <c r="Q13" s="412"/>
      <c r="R13" s="86">
        <v>9.9599999999999994E-2</v>
      </c>
      <c r="S13" s="86">
        <v>1.7899999999999999E-2</v>
      </c>
      <c r="T13" s="86">
        <v>4.6039200000000002E-2</v>
      </c>
      <c r="U13" s="86">
        <v>8.6E-3</v>
      </c>
      <c r="V13" s="86">
        <v>5.8665000000000002E-3</v>
      </c>
      <c r="W13" s="86">
        <v>2.9560700000000002E-2</v>
      </c>
      <c r="X13" s="411"/>
      <c r="Y13" s="86">
        <v>4.2775000000000001E-2</v>
      </c>
      <c r="Z13" s="410"/>
      <c r="AA13" s="86">
        <v>1.02635E-2</v>
      </c>
      <c r="AB13" s="411"/>
      <c r="AC13" s="86">
        <v>0.25</v>
      </c>
      <c r="AD13" s="86"/>
      <c r="AE13" s="86"/>
      <c r="AF13" s="86"/>
      <c r="AG13" s="86"/>
      <c r="AH13" s="410"/>
      <c r="AI13" s="410"/>
      <c r="AJ13" s="86">
        <v>5.45E-3</v>
      </c>
      <c r="AK13" s="86">
        <v>1.64E-3</v>
      </c>
      <c r="AL13" s="410"/>
      <c r="AM13" s="410"/>
      <c r="AN13" s="86"/>
      <c r="AO13" s="86"/>
      <c r="AP13" s="86"/>
      <c r="AQ13" s="86"/>
      <c r="AR13" s="86"/>
      <c r="AS13" s="86"/>
      <c r="AT13" s="86"/>
      <c r="AW13" s="86"/>
      <c r="AX13" s="86"/>
      <c r="AY13" s="86"/>
      <c r="AZ13" s="86"/>
      <c r="BA13" s="410"/>
      <c r="BB13" s="410"/>
      <c r="BC13" s="410"/>
      <c r="BD13" s="411"/>
      <c r="BE13" s="410"/>
      <c r="BF13" s="410"/>
      <c r="BG13" s="410"/>
      <c r="BH13" s="410"/>
      <c r="BI13" s="410"/>
      <c r="BJ13" s="410"/>
      <c r="BK13" s="410"/>
      <c r="BL13" s="410"/>
      <c r="BM13" s="410"/>
      <c r="BN13" s="411"/>
      <c r="BO13" s="410"/>
      <c r="BP13" s="410"/>
      <c r="BQ13" s="410"/>
      <c r="BR13" s="86"/>
      <c r="BS13" s="86"/>
      <c r="BT13" s="86"/>
      <c r="BU13" s="86"/>
      <c r="BV13" s="86"/>
      <c r="BW13" s="86"/>
      <c r="BX13" s="86"/>
      <c r="BY13" s="86"/>
      <c r="BZ13" s="86"/>
      <c r="CA13" s="86"/>
      <c r="CB13" s="86"/>
      <c r="CC13" s="328"/>
      <c r="CD13" s="16"/>
      <c r="CE13" s="269" cm="1">
        <f t="array" ref="CE13">SUM(IF(ISNUMBER($F13:$CC13),IF(ISNUMBER($F$40:$CC$40),IF($F13:$CC13&gt;=$F$40:$CC$40,1,0),0),0))</f>
        <v>3</v>
      </c>
      <c r="CF13" s="272" cm="1">
        <f t="array" ref="CF13">SUM(IF(ISNUMBER($F13:$CC13),IF(ISNUMBER($F$41:$CC$41),IF($F13:$CC13&gt;=$F$41:$CC$41,1,0),0),0))</f>
        <v>3</v>
      </c>
      <c r="CG13" s="16"/>
      <c r="CH13" s="21">
        <f t="shared" si="0"/>
        <v>20</v>
      </c>
      <c r="CI13" s="328">
        <f t="shared" si="1"/>
        <v>1.2838763000000002</v>
      </c>
      <c r="CJ13" s="22">
        <f t="shared" si="2"/>
        <v>5</v>
      </c>
      <c r="CK13" s="328">
        <f t="shared" si="3"/>
        <v>0.30168999999999996</v>
      </c>
      <c r="CL13" s="22">
        <f t="shared" si="4"/>
        <v>13</v>
      </c>
      <c r="CM13" s="328">
        <f t="shared" si="5"/>
        <v>0.64958630000000006</v>
      </c>
      <c r="CN13" s="22">
        <f t="shared" si="6"/>
        <v>0</v>
      </c>
      <c r="CO13" s="328">
        <f t="shared" si="7"/>
        <v>0</v>
      </c>
      <c r="CP13" s="22">
        <f t="shared" si="8"/>
        <v>2</v>
      </c>
      <c r="CQ13" s="328">
        <f t="shared" si="9"/>
        <v>0.33260000000000001</v>
      </c>
    </row>
    <row r="14" spans="1:95">
      <c r="A14" s="19" t="s">
        <v>15</v>
      </c>
      <c r="B14" s="20" t="s">
        <v>16</v>
      </c>
      <c r="C14" s="407" t="s">
        <v>1430</v>
      </c>
      <c r="D14" s="408">
        <v>20211020</v>
      </c>
      <c r="E14" s="104" t="s">
        <v>19</v>
      </c>
      <c r="F14" s="86">
        <v>6.8000000000000005E-2</v>
      </c>
      <c r="G14" s="86">
        <v>2.4796800000000001E-2</v>
      </c>
      <c r="H14" s="409">
        <v>0.17799999999999999</v>
      </c>
      <c r="I14" s="86">
        <v>2.0500000000000001E-2</v>
      </c>
      <c r="J14" s="409">
        <v>1.78075E-2</v>
      </c>
      <c r="K14" s="409">
        <v>0.17742459999999999</v>
      </c>
      <c r="L14" s="86"/>
      <c r="M14" s="410">
        <v>0.23799999999999999</v>
      </c>
      <c r="N14" s="86">
        <v>2.9399999999999999E-2</v>
      </c>
      <c r="O14" s="86">
        <v>2.77916E-2</v>
      </c>
      <c r="P14" s="411"/>
      <c r="Q14" s="412"/>
      <c r="R14" s="86">
        <v>0.13300000000000001</v>
      </c>
      <c r="S14" s="86"/>
      <c r="T14" s="86">
        <v>4.6514899999999998E-2</v>
      </c>
      <c r="U14" s="86">
        <v>1.0199999999999999E-2</v>
      </c>
      <c r="V14" s="86">
        <v>6.0961999999999995E-3</v>
      </c>
      <c r="W14" s="86">
        <v>2.9434100000000001E-2</v>
      </c>
      <c r="X14" s="411"/>
      <c r="Y14" s="86">
        <v>4.5374100000000001E-2</v>
      </c>
      <c r="Z14" s="410"/>
      <c r="AA14" s="86"/>
      <c r="AB14" s="411"/>
      <c r="AC14" s="86"/>
      <c r="AD14" s="86">
        <v>1.1699999999999999E-2</v>
      </c>
      <c r="AE14" s="86"/>
      <c r="AF14" s="86"/>
      <c r="AG14" s="86"/>
      <c r="AH14" s="410"/>
      <c r="AI14" s="410"/>
      <c r="AJ14" s="86"/>
      <c r="AK14" s="86"/>
      <c r="AL14" s="410"/>
      <c r="AM14" s="410"/>
      <c r="AN14" s="86"/>
      <c r="AO14" s="86"/>
      <c r="AP14" s="86"/>
      <c r="AQ14" s="86"/>
      <c r="AR14" s="86"/>
      <c r="AS14" s="86"/>
      <c r="AT14" s="86"/>
      <c r="AV14" s="1">
        <v>0.17</v>
      </c>
      <c r="AW14" s="86"/>
      <c r="AX14" s="86"/>
      <c r="AY14" s="86"/>
      <c r="AZ14" s="86"/>
      <c r="BA14" s="410"/>
      <c r="BB14" s="410"/>
      <c r="BC14" s="410"/>
      <c r="BD14" s="411"/>
      <c r="BE14" s="410"/>
      <c r="BF14" s="410"/>
      <c r="BG14" s="410"/>
      <c r="BH14" s="410"/>
      <c r="BI14" s="410"/>
      <c r="BJ14" s="410"/>
      <c r="BK14" s="410"/>
      <c r="BL14" s="410"/>
      <c r="BM14" s="410"/>
      <c r="BN14" s="411"/>
      <c r="BO14" s="410"/>
      <c r="BP14" s="410"/>
      <c r="BQ14" s="410"/>
      <c r="BR14" s="86"/>
      <c r="BS14" s="86"/>
      <c r="BT14" s="86"/>
      <c r="BU14" s="86"/>
      <c r="BV14" s="86"/>
      <c r="BW14" s="86"/>
      <c r="BX14" s="86"/>
      <c r="BY14" s="86"/>
      <c r="BZ14" s="86"/>
      <c r="CA14" s="86"/>
      <c r="CB14" s="86"/>
      <c r="CC14" s="328"/>
      <c r="CD14" s="16"/>
      <c r="CE14" s="269" cm="1">
        <f t="array" ref="CE14">SUM(IF(ISNUMBER($F14:$CC14),IF(ISNUMBER($F$40:$CC$40),IF($F14:$CC14&gt;=$F$40:$CC$40,1,0),0),0))</f>
        <v>3</v>
      </c>
      <c r="CF14" s="272" cm="1">
        <f t="array" ref="CF14">SUM(IF(ISNUMBER($F14:$CC14),IF(ISNUMBER($F$41:$CC$41),IF($F14:$CC14&gt;=$F$41:$CC$41,1,0),0),0))</f>
        <v>3</v>
      </c>
      <c r="CG14" s="16"/>
      <c r="CH14" s="21">
        <f t="shared" si="0"/>
        <v>17</v>
      </c>
      <c r="CI14" s="328">
        <f t="shared" si="1"/>
        <v>1.2340397999999999</v>
      </c>
      <c r="CJ14" s="22">
        <f t="shared" si="2"/>
        <v>2</v>
      </c>
      <c r="CK14" s="328">
        <f t="shared" si="3"/>
        <v>3.2199999999999999E-2</v>
      </c>
      <c r="CL14" s="22">
        <f t="shared" si="4"/>
        <v>12</v>
      </c>
      <c r="CM14" s="328">
        <f t="shared" si="5"/>
        <v>0.66083979999999998</v>
      </c>
      <c r="CN14" s="22">
        <f t="shared" si="6"/>
        <v>0</v>
      </c>
      <c r="CO14" s="328">
        <f t="shared" si="7"/>
        <v>0</v>
      </c>
      <c r="CP14" s="22">
        <f t="shared" si="8"/>
        <v>2</v>
      </c>
      <c r="CQ14" s="328">
        <f t="shared" si="9"/>
        <v>0.371</v>
      </c>
    </row>
    <row r="15" spans="1:95" ht="16" thickBot="1">
      <c r="A15" s="24" t="s">
        <v>15</v>
      </c>
      <c r="B15" s="25" t="s">
        <v>16</v>
      </c>
      <c r="C15" s="26" t="s">
        <v>1430</v>
      </c>
      <c r="D15" s="113">
        <v>20211020</v>
      </c>
      <c r="E15" s="108" t="s">
        <v>12</v>
      </c>
      <c r="F15" s="88">
        <v>6.8400000000000002E-2</v>
      </c>
      <c r="G15" s="88">
        <v>2.3724200000000001E-2</v>
      </c>
      <c r="H15" s="268">
        <v>0.16700000000000001</v>
      </c>
      <c r="I15" s="88">
        <v>2.41E-2</v>
      </c>
      <c r="J15" s="268">
        <v>1.9604299999999998E-2</v>
      </c>
      <c r="K15" s="268">
        <v>0.17174349999999999</v>
      </c>
      <c r="L15" s="88"/>
      <c r="M15" s="89">
        <v>0.20799999999999999</v>
      </c>
      <c r="N15" s="88">
        <v>3.0699999999999998E-2</v>
      </c>
      <c r="O15" s="88">
        <v>2.73972E-2</v>
      </c>
      <c r="P15" s="91"/>
      <c r="Q15" s="90"/>
      <c r="R15" s="88">
        <v>0.10100000000000001</v>
      </c>
      <c r="S15" s="88">
        <v>2.1999999999999999E-2</v>
      </c>
      <c r="T15" s="88">
        <v>4.7454200000000002E-2</v>
      </c>
      <c r="U15" s="88">
        <v>1.09E-2</v>
      </c>
      <c r="V15" s="88">
        <v>6.2467E-3</v>
      </c>
      <c r="W15" s="88">
        <v>3.2148299999999998E-2</v>
      </c>
      <c r="X15" s="91"/>
      <c r="Y15" s="88">
        <v>4.3532099999999997E-2</v>
      </c>
      <c r="Z15" s="89"/>
      <c r="AA15" s="88"/>
      <c r="AB15" s="91"/>
      <c r="AC15" s="88">
        <v>0.16700000000000001</v>
      </c>
      <c r="AD15" s="88">
        <v>9.9299999999999996E-3</v>
      </c>
      <c r="AE15" s="88"/>
      <c r="AF15" s="88">
        <v>1.2915000000000001E-3</v>
      </c>
      <c r="AG15" s="88"/>
      <c r="AH15" s="89"/>
      <c r="AI15" s="89"/>
      <c r="AJ15" s="88">
        <v>6.9199999999999999E-3</v>
      </c>
      <c r="AK15" s="88"/>
      <c r="AL15" s="89"/>
      <c r="AM15" s="89"/>
      <c r="AN15" s="88"/>
      <c r="AO15" s="88"/>
      <c r="AP15" s="88"/>
      <c r="AQ15" s="88"/>
      <c r="AR15" s="88"/>
      <c r="AS15" s="88"/>
      <c r="AT15" s="88"/>
      <c r="AU15" s="126"/>
      <c r="AV15" s="126"/>
      <c r="AW15" s="88"/>
      <c r="AX15" s="88"/>
      <c r="AY15" s="88"/>
      <c r="AZ15" s="88"/>
      <c r="BA15" s="89"/>
      <c r="BB15" s="89"/>
      <c r="BC15" s="89"/>
      <c r="BD15" s="91"/>
      <c r="BE15" s="89"/>
      <c r="BF15" s="89"/>
      <c r="BG15" s="89"/>
      <c r="BH15" s="89"/>
      <c r="BI15" s="89"/>
      <c r="BJ15" s="89"/>
      <c r="BK15" s="89"/>
      <c r="BL15" s="89"/>
      <c r="BM15" s="89"/>
      <c r="BN15" s="91"/>
      <c r="BO15" s="89"/>
      <c r="BP15" s="89"/>
      <c r="BQ15" s="89"/>
      <c r="BR15" s="88"/>
      <c r="BS15" s="88"/>
      <c r="BT15" s="88"/>
      <c r="BU15" s="88"/>
      <c r="BV15" s="88"/>
      <c r="BW15" s="88"/>
      <c r="BX15" s="88"/>
      <c r="BY15" s="88"/>
      <c r="BZ15" s="88"/>
      <c r="CA15" s="88"/>
      <c r="CB15" s="88"/>
      <c r="CC15" s="329"/>
      <c r="CD15" s="16"/>
      <c r="CE15" s="270" cm="1">
        <f t="array" ref="CE15">SUM(IF(ISNUMBER($F15:$CC15),IF(ISNUMBER($F$40:$CC$40),IF($F15:$CC15&gt;=$F$40:$CC$40,1,0),0),0))</f>
        <v>3</v>
      </c>
      <c r="CF15" s="273" cm="1">
        <f t="array" ref="CF15">SUM(IF(ISNUMBER($F15:$CC15),IF(ISNUMBER($F$41:$CC$41),IF($F15:$CC15&gt;=$F$41:$CC$41,1,0),0),0))</f>
        <v>3</v>
      </c>
      <c r="CG15" s="18"/>
      <c r="CH15" s="27">
        <f t="shared" si="0"/>
        <v>20</v>
      </c>
      <c r="CI15" s="329">
        <f t="shared" si="1"/>
        <v>1.1890920000000003</v>
      </c>
      <c r="CJ15" s="28">
        <f t="shared" si="2"/>
        <v>5</v>
      </c>
      <c r="CK15" s="329">
        <f t="shared" si="3"/>
        <v>0.22995000000000002</v>
      </c>
      <c r="CL15" s="28">
        <f t="shared" si="4"/>
        <v>13</v>
      </c>
      <c r="CM15" s="329">
        <f t="shared" si="5"/>
        <v>0.65014200000000011</v>
      </c>
      <c r="CN15" s="28">
        <f t="shared" si="6"/>
        <v>0</v>
      </c>
      <c r="CO15" s="329">
        <f t="shared" si="7"/>
        <v>0</v>
      </c>
      <c r="CP15" s="28">
        <f t="shared" si="8"/>
        <v>2</v>
      </c>
      <c r="CQ15" s="329">
        <f t="shared" si="9"/>
        <v>0.309</v>
      </c>
    </row>
    <row r="16" spans="1:95">
      <c r="A16" s="96" t="s">
        <v>21</v>
      </c>
      <c r="B16" s="399" t="s">
        <v>22</v>
      </c>
      <c r="C16" s="400" t="s">
        <v>1430</v>
      </c>
      <c r="D16" s="401">
        <v>20211018</v>
      </c>
      <c r="E16" s="105" t="s">
        <v>23</v>
      </c>
      <c r="F16" s="402">
        <v>1.32E-2</v>
      </c>
      <c r="G16" s="402">
        <v>1.2439E-2</v>
      </c>
      <c r="H16" s="402">
        <v>4.0000000000000001E-3</v>
      </c>
      <c r="I16" s="402">
        <v>2.0300000000000002E-2</v>
      </c>
      <c r="J16" s="413">
        <v>4.7999999999999996E-3</v>
      </c>
      <c r="K16" s="413">
        <v>5.3125000000000004E-3</v>
      </c>
      <c r="L16" s="402">
        <v>4.3999999999999997E-2</v>
      </c>
      <c r="M16" s="403"/>
      <c r="N16" s="402"/>
      <c r="O16" s="402"/>
      <c r="P16" s="404">
        <v>5.8000000000000003E-2</v>
      </c>
      <c r="Q16" s="405"/>
      <c r="R16" s="402"/>
      <c r="S16" s="402"/>
      <c r="T16" s="402"/>
      <c r="U16" s="402"/>
      <c r="V16" s="402"/>
      <c r="W16" s="402"/>
      <c r="X16" s="404">
        <v>0.05</v>
      </c>
      <c r="Y16" s="402"/>
      <c r="Z16" s="403">
        <v>0.04</v>
      </c>
      <c r="AA16" s="402"/>
      <c r="AB16" s="404"/>
      <c r="AC16" s="402"/>
      <c r="AD16" s="402"/>
      <c r="AE16" s="402"/>
      <c r="AF16" s="402"/>
      <c r="AG16" s="402">
        <v>9.980000000000001E-3</v>
      </c>
      <c r="AH16" s="403"/>
      <c r="AI16" s="414">
        <v>2.2000000000000002</v>
      </c>
      <c r="AJ16" s="402"/>
      <c r="AK16" s="402"/>
      <c r="AL16" s="403"/>
      <c r="AM16" s="403"/>
      <c r="AN16" s="402"/>
      <c r="AO16" s="402"/>
      <c r="AP16" s="402"/>
      <c r="AQ16" s="402"/>
      <c r="AR16" s="402"/>
      <c r="AS16" s="402"/>
      <c r="AT16" s="402"/>
      <c r="AU16" s="355"/>
      <c r="AV16" s="355"/>
      <c r="AW16" s="402"/>
      <c r="AX16" s="402"/>
      <c r="AY16" s="402"/>
      <c r="AZ16" s="402"/>
      <c r="BA16" s="403"/>
      <c r="BB16" s="403"/>
      <c r="BC16" s="403"/>
      <c r="BD16" s="404"/>
      <c r="BE16" s="403"/>
      <c r="BF16" s="403"/>
      <c r="BG16" s="403"/>
      <c r="BH16" s="403"/>
      <c r="BI16" s="403"/>
      <c r="BJ16" s="403"/>
      <c r="BK16" s="403"/>
      <c r="BL16" s="403"/>
      <c r="BM16" s="403"/>
      <c r="BN16" s="404"/>
      <c r="BO16" s="403"/>
      <c r="BP16" s="403"/>
      <c r="BQ16" s="403"/>
      <c r="BR16" s="402"/>
      <c r="BS16" s="402"/>
      <c r="BT16" s="402"/>
      <c r="BU16" s="402"/>
      <c r="BV16" s="402"/>
      <c r="BW16" s="402"/>
      <c r="BX16" s="402"/>
      <c r="BY16" s="402"/>
      <c r="BZ16" s="402"/>
      <c r="CA16" s="402"/>
      <c r="CB16" s="402"/>
      <c r="CC16" s="420"/>
      <c r="CD16" s="16"/>
      <c r="CE16" s="271" cm="1">
        <f t="array" ref="CE16">SUM(IF(ISNUMBER($F16:$CC16),IF(ISNUMBER($F$40:$CC$40),IF($F16:$CC16&gt;=$F$40:$CC$40,1,0),0),0))</f>
        <v>2</v>
      </c>
      <c r="CF16" s="274" cm="1">
        <f t="array" ref="CF16">SUM(IF(ISNUMBER($F16:$CC16),IF(ISNUMBER($F$41:$CC$41),IF($F16:$CC16&gt;=$F$41:$CC$41,1,0),0),0))</f>
        <v>3</v>
      </c>
      <c r="CG16" s="16"/>
      <c r="CH16" s="44">
        <f t="shared" si="0"/>
        <v>12</v>
      </c>
      <c r="CI16" s="327">
        <f t="shared" si="1"/>
        <v>2.4620315000000002</v>
      </c>
      <c r="CJ16" s="45">
        <f t="shared" si="2"/>
        <v>2</v>
      </c>
      <c r="CK16" s="327">
        <f t="shared" si="3"/>
        <v>6.4299999999999996E-2</v>
      </c>
      <c r="CL16" s="45">
        <f t="shared" si="4"/>
        <v>5</v>
      </c>
      <c r="CM16" s="327">
        <f t="shared" si="5"/>
        <v>3.9751500000000002E-2</v>
      </c>
      <c r="CN16" s="45">
        <f t="shared" si="6"/>
        <v>1</v>
      </c>
      <c r="CO16" s="327">
        <f t="shared" si="7"/>
        <v>9.980000000000001E-3</v>
      </c>
      <c r="CP16" s="45">
        <f t="shared" si="8"/>
        <v>4</v>
      </c>
      <c r="CQ16" s="327">
        <f t="shared" si="9"/>
        <v>2.3480000000000003</v>
      </c>
    </row>
    <row r="17" spans="1:99">
      <c r="A17" s="96" t="s">
        <v>21</v>
      </c>
      <c r="B17" s="399" t="s">
        <v>22</v>
      </c>
      <c r="C17" s="400" t="s">
        <v>1430</v>
      </c>
      <c r="D17" s="401">
        <v>20211018</v>
      </c>
      <c r="E17" s="105" t="s">
        <v>24</v>
      </c>
      <c r="F17" s="402">
        <v>1.21E-2</v>
      </c>
      <c r="G17" s="402">
        <v>1.1826E-2</v>
      </c>
      <c r="H17" s="402">
        <v>3.0000000000000001E-3</v>
      </c>
      <c r="I17" s="402"/>
      <c r="J17" s="413">
        <v>5.0000000000000001E-3</v>
      </c>
      <c r="K17" s="413">
        <v>4.0900999999999993E-3</v>
      </c>
      <c r="L17" s="402">
        <v>4.6899999999999997E-2</v>
      </c>
      <c r="M17" s="403"/>
      <c r="N17" s="402"/>
      <c r="O17" s="402"/>
      <c r="P17" s="404">
        <v>3.9E-2</v>
      </c>
      <c r="Q17" s="405"/>
      <c r="R17" s="402"/>
      <c r="S17" s="402"/>
      <c r="T17" s="402"/>
      <c r="U17" s="402"/>
      <c r="V17" s="402"/>
      <c r="W17" s="402"/>
      <c r="X17" s="404"/>
      <c r="Y17" s="402"/>
      <c r="Z17" s="403">
        <v>4.3999999999999997E-2</v>
      </c>
      <c r="AA17" s="402"/>
      <c r="AB17" s="404"/>
      <c r="AC17" s="402"/>
      <c r="AD17" s="402"/>
      <c r="AE17" s="402"/>
      <c r="AF17" s="402"/>
      <c r="AG17" s="402"/>
      <c r="AH17" s="403"/>
      <c r="AI17" s="414"/>
      <c r="AJ17" s="402"/>
      <c r="AK17" s="402"/>
      <c r="AL17" s="403"/>
      <c r="AM17" s="403"/>
      <c r="AN17" s="402"/>
      <c r="AO17" s="402"/>
      <c r="AP17" s="402"/>
      <c r="AQ17" s="402"/>
      <c r="AR17" s="402"/>
      <c r="AS17" s="402"/>
      <c r="AT17" s="402"/>
      <c r="AU17" s="355"/>
      <c r="AV17" s="355"/>
      <c r="AW17" s="402"/>
      <c r="AX17" s="402"/>
      <c r="AY17" s="402"/>
      <c r="AZ17" s="402"/>
      <c r="BA17" s="403"/>
      <c r="BB17" s="403"/>
      <c r="BC17" s="403"/>
      <c r="BD17" s="404"/>
      <c r="BE17" s="403"/>
      <c r="BF17" s="403"/>
      <c r="BG17" s="403"/>
      <c r="BH17" s="403"/>
      <c r="BI17" s="403"/>
      <c r="BJ17" s="403"/>
      <c r="BK17" s="403"/>
      <c r="BL17" s="403"/>
      <c r="BM17" s="403"/>
      <c r="BN17" s="404"/>
      <c r="BO17" s="403"/>
      <c r="BP17" s="403"/>
      <c r="BQ17" s="403"/>
      <c r="BR17" s="402"/>
      <c r="BS17" s="402"/>
      <c r="BT17" s="402"/>
      <c r="BU17" s="402"/>
      <c r="BV17" s="402"/>
      <c r="BW17" s="402"/>
      <c r="BX17" s="402"/>
      <c r="BY17" s="402"/>
      <c r="BZ17" s="402"/>
      <c r="CA17" s="402"/>
      <c r="CB17" s="402"/>
      <c r="CC17" s="420"/>
      <c r="CD17" s="16"/>
      <c r="CE17" s="269" cm="1">
        <f t="array" ref="CE17">SUM(IF(ISNUMBER($F17:$CC17),IF(ISNUMBER($F$40:$CC$40),IF($F17:$CC17&gt;=$F$40:$CC$40,1,0),0),0))</f>
        <v>2</v>
      </c>
      <c r="CF17" s="272" cm="1">
        <f t="array" ref="CF17">SUM(IF(ISNUMBER($F17:$CC17),IF(ISNUMBER($F$41:$CC$41),IF($F17:$CC17&gt;=$F$41:$CC$41,1,0),0),0))</f>
        <v>2</v>
      </c>
      <c r="CG17" s="16"/>
      <c r="CH17" s="21">
        <f t="shared" si="0"/>
        <v>8</v>
      </c>
      <c r="CI17" s="328">
        <f t="shared" si="1"/>
        <v>0.16591610000000001</v>
      </c>
      <c r="CJ17" s="22">
        <f t="shared" si="2"/>
        <v>1</v>
      </c>
      <c r="CK17" s="328">
        <f t="shared" si="3"/>
        <v>4.6899999999999997E-2</v>
      </c>
      <c r="CL17" s="22">
        <f t="shared" si="4"/>
        <v>5</v>
      </c>
      <c r="CM17" s="328">
        <f t="shared" si="5"/>
        <v>3.6016099999999995E-2</v>
      </c>
      <c r="CN17" s="22">
        <f t="shared" si="6"/>
        <v>0</v>
      </c>
      <c r="CO17" s="328">
        <f t="shared" si="7"/>
        <v>0</v>
      </c>
      <c r="CP17" s="22">
        <f t="shared" si="8"/>
        <v>2</v>
      </c>
      <c r="CQ17" s="328">
        <f t="shared" si="9"/>
        <v>8.299999999999999E-2</v>
      </c>
    </row>
    <row r="18" spans="1:99">
      <c r="A18" s="96" t="s">
        <v>21</v>
      </c>
      <c r="B18" s="399" t="s">
        <v>22</v>
      </c>
      <c r="C18" s="400" t="s">
        <v>1430</v>
      </c>
      <c r="D18" s="401">
        <v>20211018</v>
      </c>
      <c r="E18" s="105" t="s">
        <v>25</v>
      </c>
      <c r="F18" s="402">
        <v>1.2E-2</v>
      </c>
      <c r="G18" s="402">
        <v>1.2165800000000001E-2</v>
      </c>
      <c r="H18" s="402">
        <v>3.0000000000000001E-3</v>
      </c>
      <c r="I18" s="402">
        <v>9.300000000000001E-3</v>
      </c>
      <c r="J18" s="413">
        <v>4.7999999999999996E-3</v>
      </c>
      <c r="K18" s="417">
        <v>3.3062E-3</v>
      </c>
      <c r="L18" s="402">
        <v>3.8600000000000002E-2</v>
      </c>
      <c r="M18" s="403"/>
      <c r="N18" s="402"/>
      <c r="O18" s="402"/>
      <c r="P18" s="404">
        <v>0.17499999999999999</v>
      </c>
      <c r="Q18" s="405"/>
      <c r="R18" s="402"/>
      <c r="S18" s="402"/>
      <c r="T18" s="402"/>
      <c r="U18" s="402"/>
      <c r="V18" s="402"/>
      <c r="W18" s="402"/>
      <c r="X18" s="404">
        <v>0.04</v>
      </c>
      <c r="Y18" s="402"/>
      <c r="Z18" s="403">
        <v>3.4000000000000002E-2</v>
      </c>
      <c r="AA18" s="402"/>
      <c r="AB18" s="404"/>
      <c r="AC18" s="402"/>
      <c r="AD18" s="402"/>
      <c r="AE18" s="402"/>
      <c r="AF18" s="402"/>
      <c r="AG18" s="402"/>
      <c r="AH18" s="403"/>
      <c r="AI18" s="414"/>
      <c r="AJ18" s="402"/>
      <c r="AK18" s="402">
        <v>1.15E-3</v>
      </c>
      <c r="AL18" s="403"/>
      <c r="AM18" s="403"/>
      <c r="AN18" s="402"/>
      <c r="AO18" s="402"/>
      <c r="AP18" s="402"/>
      <c r="AQ18" s="402"/>
      <c r="AR18" s="402"/>
      <c r="AS18" s="402"/>
      <c r="AT18" s="402"/>
      <c r="AU18" s="355"/>
      <c r="AV18" s="355"/>
      <c r="AW18" s="402"/>
      <c r="AX18" s="402"/>
      <c r="AY18" s="402"/>
      <c r="AZ18" s="402"/>
      <c r="BA18" s="403"/>
      <c r="BB18" s="403"/>
      <c r="BC18" s="403"/>
      <c r="BD18" s="404"/>
      <c r="BE18" s="403"/>
      <c r="BF18" s="403"/>
      <c r="BG18" s="403"/>
      <c r="BH18" s="403"/>
      <c r="BI18" s="403"/>
      <c r="BJ18" s="403"/>
      <c r="BK18" s="403"/>
      <c r="BL18" s="403"/>
      <c r="BM18" s="403"/>
      <c r="BN18" s="404"/>
      <c r="BO18" s="403"/>
      <c r="BP18" s="403"/>
      <c r="BQ18" s="403"/>
      <c r="BR18" s="402"/>
      <c r="BS18" s="402"/>
      <c r="BT18" s="402"/>
      <c r="BU18" s="402"/>
      <c r="BV18" s="402"/>
      <c r="BW18" s="402"/>
      <c r="BX18" s="402"/>
      <c r="BY18" s="402"/>
      <c r="BZ18" s="402"/>
      <c r="CA18" s="402"/>
      <c r="CB18" s="402"/>
      <c r="CC18" s="420"/>
      <c r="CD18" s="16"/>
      <c r="CE18" s="269" cm="1">
        <f t="array" ref="CE18">SUM(IF(ISNUMBER($F18:$CC18),IF(ISNUMBER($F$40:$CC$40),IF($F18:$CC18&gt;=$F$40:$CC$40,1,0),0),0))</f>
        <v>1</v>
      </c>
      <c r="CF18" s="272" cm="1">
        <f t="array" ref="CF18">SUM(IF(ISNUMBER($F18:$CC18),IF(ISNUMBER($F$41:$CC$41),IF($F18:$CC18&gt;=$F$41:$CC$41,1,0),0),0))</f>
        <v>2</v>
      </c>
      <c r="CG18" s="16"/>
      <c r="CH18" s="21">
        <f t="shared" si="0"/>
        <v>11</v>
      </c>
      <c r="CI18" s="328">
        <f t="shared" si="1"/>
        <v>0.3333219999999999</v>
      </c>
      <c r="CJ18" s="22">
        <f t="shared" si="2"/>
        <v>3</v>
      </c>
      <c r="CK18" s="328">
        <f t="shared" si="3"/>
        <v>4.9050000000000003E-2</v>
      </c>
      <c r="CL18" s="22">
        <f t="shared" si="4"/>
        <v>5</v>
      </c>
      <c r="CM18" s="328">
        <f t="shared" si="5"/>
        <v>3.5272000000000005E-2</v>
      </c>
      <c r="CN18" s="22">
        <f t="shared" si="6"/>
        <v>0</v>
      </c>
      <c r="CO18" s="328">
        <f t="shared" si="7"/>
        <v>0</v>
      </c>
      <c r="CP18" s="22">
        <f t="shared" si="8"/>
        <v>3</v>
      </c>
      <c r="CQ18" s="328">
        <f t="shared" si="9"/>
        <v>0.249</v>
      </c>
    </row>
    <row r="19" spans="1:99">
      <c r="A19" s="96" t="s">
        <v>21</v>
      </c>
      <c r="B19" s="399" t="s">
        <v>22</v>
      </c>
      <c r="C19" s="400" t="s">
        <v>1430</v>
      </c>
      <c r="D19" s="401">
        <v>20211019</v>
      </c>
      <c r="E19" s="97" t="s">
        <v>26</v>
      </c>
      <c r="F19" s="402">
        <v>1.2800000000000001E-2</v>
      </c>
      <c r="G19" s="402">
        <v>1.2514200000000001E-2</v>
      </c>
      <c r="H19" s="402">
        <v>3.0000000000000001E-3</v>
      </c>
      <c r="I19" s="402">
        <v>1.77E-2</v>
      </c>
      <c r="J19" s="413">
        <v>4.7000000000000002E-3</v>
      </c>
      <c r="K19" s="402"/>
      <c r="L19" s="402">
        <v>3.2500000000000001E-2</v>
      </c>
      <c r="M19" s="403"/>
      <c r="N19" s="402"/>
      <c r="O19" s="402"/>
      <c r="P19" s="404">
        <v>4.2000000000000003E-2</v>
      </c>
      <c r="Q19" s="405">
        <v>3.4000000000000002E-2</v>
      </c>
      <c r="R19" s="402"/>
      <c r="S19" s="402"/>
      <c r="T19" s="402"/>
      <c r="U19" s="402"/>
      <c r="V19" s="402"/>
      <c r="W19" s="402"/>
      <c r="X19" s="404">
        <v>0.05</v>
      </c>
      <c r="Y19" s="402"/>
      <c r="Z19" s="403"/>
      <c r="AA19" s="402"/>
      <c r="AB19" s="404"/>
      <c r="AC19" s="402"/>
      <c r="AD19" s="402"/>
      <c r="AE19" s="402"/>
      <c r="AF19" s="402"/>
      <c r="AG19" s="402"/>
      <c r="AH19" s="403"/>
      <c r="AI19" s="414"/>
      <c r="AJ19" s="402"/>
      <c r="AK19" s="402"/>
      <c r="AL19" s="403"/>
      <c r="AM19" s="403"/>
      <c r="AN19" s="402"/>
      <c r="AO19" s="402"/>
      <c r="AP19" s="402"/>
      <c r="AQ19" s="402"/>
      <c r="AR19" s="402"/>
      <c r="AS19" s="402"/>
      <c r="AT19" s="402"/>
      <c r="AU19" s="355"/>
      <c r="AV19" s="355"/>
      <c r="AW19" s="402"/>
      <c r="AX19" s="402"/>
      <c r="AY19" s="402"/>
      <c r="AZ19" s="402"/>
      <c r="BA19" s="403"/>
      <c r="BB19" s="403"/>
      <c r="BC19" s="403"/>
      <c r="BD19" s="404"/>
      <c r="BE19" s="403"/>
      <c r="BF19" s="403"/>
      <c r="BG19" s="403"/>
      <c r="BH19" s="403"/>
      <c r="BI19" s="403"/>
      <c r="BJ19" s="403"/>
      <c r="BK19" s="403"/>
      <c r="BL19" s="403"/>
      <c r="BM19" s="403"/>
      <c r="BN19" s="404"/>
      <c r="BO19" s="403"/>
      <c r="BP19" s="403"/>
      <c r="BQ19" s="403"/>
      <c r="BR19" s="402"/>
      <c r="BS19" s="402"/>
      <c r="BT19" s="402"/>
      <c r="BU19" s="402"/>
      <c r="BV19" s="402"/>
      <c r="BW19" s="402"/>
      <c r="BX19" s="402"/>
      <c r="BY19" s="402"/>
      <c r="BZ19" s="402"/>
      <c r="CA19" s="402"/>
      <c r="CB19" s="402"/>
      <c r="CC19" s="420"/>
      <c r="CD19" s="16"/>
      <c r="CE19" s="269" cm="1">
        <f t="array" ref="CE19">SUM(IF(ISNUMBER($F19:$CC19),IF(ISNUMBER($F$40:$CC$40),IF($F19:$CC19&gt;=$F$40:$CC$40,1,0),0),0))</f>
        <v>1</v>
      </c>
      <c r="CF19" s="272" cm="1">
        <f t="array" ref="CF19">SUM(IF(ISNUMBER($F19:$CC19),IF(ISNUMBER($F$41:$CC$41),IF($F19:$CC19&gt;=$F$41:$CC$41,1,0),0),0))</f>
        <v>1</v>
      </c>
      <c r="CG19" s="16"/>
      <c r="CH19" s="21">
        <f t="shared" si="0"/>
        <v>9</v>
      </c>
      <c r="CI19" s="328">
        <f t="shared" si="1"/>
        <v>0.20921420000000002</v>
      </c>
      <c r="CJ19" s="22">
        <f t="shared" si="2"/>
        <v>2</v>
      </c>
      <c r="CK19" s="328">
        <f t="shared" si="3"/>
        <v>5.0200000000000002E-2</v>
      </c>
      <c r="CL19" s="22">
        <f t="shared" si="4"/>
        <v>4</v>
      </c>
      <c r="CM19" s="328">
        <f t="shared" si="5"/>
        <v>3.30142E-2</v>
      </c>
      <c r="CN19" s="22">
        <f t="shared" si="6"/>
        <v>0</v>
      </c>
      <c r="CO19" s="328">
        <f t="shared" si="7"/>
        <v>0</v>
      </c>
      <c r="CP19" s="22">
        <f t="shared" si="8"/>
        <v>3</v>
      </c>
      <c r="CQ19" s="328">
        <f t="shared" si="9"/>
        <v>0.126</v>
      </c>
    </row>
    <row r="20" spans="1:99">
      <c r="A20" s="96" t="s">
        <v>21</v>
      </c>
      <c r="B20" s="399" t="s">
        <v>22</v>
      </c>
      <c r="C20" s="400" t="s">
        <v>1430</v>
      </c>
      <c r="D20" s="401">
        <v>20211019</v>
      </c>
      <c r="E20" s="105" t="s">
        <v>27</v>
      </c>
      <c r="F20" s="402"/>
      <c r="G20" s="402">
        <v>1.38253E-2</v>
      </c>
      <c r="H20" s="402">
        <v>3.0000000000000001E-3</v>
      </c>
      <c r="I20" s="402"/>
      <c r="J20" s="413">
        <v>4.0999999999999995E-3</v>
      </c>
      <c r="K20" s="402"/>
      <c r="L20" s="402">
        <v>3.5499999999999997E-2</v>
      </c>
      <c r="M20" s="403"/>
      <c r="N20" s="402"/>
      <c r="O20" s="402"/>
      <c r="P20" s="404">
        <v>8.4000000000000005E-2</v>
      </c>
      <c r="Q20" s="405">
        <v>1.7000000000000001E-2</v>
      </c>
      <c r="R20" s="402"/>
      <c r="S20" s="402"/>
      <c r="T20" s="402"/>
      <c r="U20" s="402"/>
      <c r="V20" s="402"/>
      <c r="W20" s="402"/>
      <c r="X20" s="404"/>
      <c r="Y20" s="402"/>
      <c r="Z20" s="403"/>
      <c r="AA20" s="402"/>
      <c r="AB20" s="404">
        <v>0.02</v>
      </c>
      <c r="AC20" s="402"/>
      <c r="AD20" s="402">
        <v>1.77E-2</v>
      </c>
      <c r="AE20" s="402"/>
      <c r="AF20" s="402"/>
      <c r="AG20" s="402"/>
      <c r="AH20" s="403"/>
      <c r="AI20" s="414"/>
      <c r="AJ20" s="402"/>
      <c r="AK20" s="402"/>
      <c r="AL20" s="403"/>
      <c r="AM20" s="403"/>
      <c r="AN20" s="402"/>
      <c r="AO20" s="402"/>
      <c r="AP20" s="402"/>
      <c r="AQ20" s="402"/>
      <c r="AR20" s="402"/>
      <c r="AS20" s="402"/>
      <c r="AT20" s="402"/>
      <c r="AU20" s="355"/>
      <c r="AV20" s="355"/>
      <c r="AW20" s="402"/>
      <c r="AX20" s="402"/>
      <c r="AY20" s="402"/>
      <c r="AZ20" s="402">
        <v>3.4700000000000002E-2</v>
      </c>
      <c r="BA20" s="403"/>
      <c r="BB20" s="403"/>
      <c r="BC20" s="403"/>
      <c r="BD20" s="404"/>
      <c r="BE20" s="403"/>
      <c r="BF20" s="403"/>
      <c r="BG20" s="403"/>
      <c r="BH20" s="403"/>
      <c r="BI20" s="403"/>
      <c r="BJ20" s="403"/>
      <c r="BK20" s="403"/>
      <c r="BL20" s="403"/>
      <c r="BM20" s="403"/>
      <c r="BN20" s="404"/>
      <c r="BO20" s="403"/>
      <c r="BP20" s="403"/>
      <c r="BQ20" s="403"/>
      <c r="BR20" s="402"/>
      <c r="BS20" s="402"/>
      <c r="BT20" s="402"/>
      <c r="BU20" s="402"/>
      <c r="BV20" s="402"/>
      <c r="BW20" s="402"/>
      <c r="BX20" s="402"/>
      <c r="BY20" s="402"/>
      <c r="BZ20" s="402"/>
      <c r="CA20" s="402"/>
      <c r="CB20" s="402">
        <v>2.6800000000000001E-3</v>
      </c>
      <c r="CC20" s="420"/>
      <c r="CD20" s="16"/>
      <c r="CE20" s="269" cm="1">
        <f t="array" ref="CE20">SUM(IF(ISNUMBER($F20:$CC20),IF(ISNUMBER($F$40:$CC$40),IF($F20:$CC20&gt;=$F$40:$CC$40,1,0),0),0))</f>
        <v>1</v>
      </c>
      <c r="CF20" s="272" cm="1">
        <f t="array" ref="CF20">SUM(IF(ISNUMBER($F20:$CC20),IF(ISNUMBER($F$41:$CC$41),IF($F20:$CC20&gt;=$F$41:$CC$41,1,0),0),0))</f>
        <v>1</v>
      </c>
      <c r="CG20" s="16"/>
      <c r="CH20" s="21">
        <f t="shared" si="0"/>
        <v>10</v>
      </c>
      <c r="CI20" s="328">
        <f t="shared" si="1"/>
        <v>0.23250529999999997</v>
      </c>
      <c r="CJ20" s="22">
        <f t="shared" si="2"/>
        <v>3</v>
      </c>
      <c r="CK20" s="328">
        <f t="shared" si="3"/>
        <v>5.5879999999999999E-2</v>
      </c>
      <c r="CL20" s="22">
        <f t="shared" si="4"/>
        <v>3</v>
      </c>
      <c r="CM20" s="328">
        <f t="shared" si="5"/>
        <v>2.0925300000000001E-2</v>
      </c>
      <c r="CN20" s="22">
        <f t="shared" si="6"/>
        <v>1</v>
      </c>
      <c r="CO20" s="328">
        <f t="shared" si="7"/>
        <v>3.4700000000000002E-2</v>
      </c>
      <c r="CP20" s="22">
        <f t="shared" si="8"/>
        <v>3</v>
      </c>
      <c r="CQ20" s="328">
        <f t="shared" si="9"/>
        <v>0.12100000000000001</v>
      </c>
      <c r="CT20" s="509"/>
      <c r="CU20" s="509"/>
    </row>
    <row r="21" spans="1:99">
      <c r="A21" s="96" t="s">
        <v>21</v>
      </c>
      <c r="B21" s="399" t="s">
        <v>22</v>
      </c>
      <c r="C21" s="400" t="s">
        <v>1430</v>
      </c>
      <c r="D21" s="401">
        <v>20211020</v>
      </c>
      <c r="E21" s="97" t="s">
        <v>26</v>
      </c>
      <c r="F21" s="402"/>
      <c r="G21" s="402">
        <v>1.3674799999999999E-2</v>
      </c>
      <c r="H21" s="402">
        <v>3.0000000000000001E-3</v>
      </c>
      <c r="I21" s="402">
        <v>1.6300000000000002E-2</v>
      </c>
      <c r="J21" s="413"/>
      <c r="K21" s="402"/>
      <c r="L21" s="402">
        <v>4.8899999999999999E-2</v>
      </c>
      <c r="M21" s="403"/>
      <c r="N21" s="402"/>
      <c r="O21" s="402"/>
      <c r="P21" s="404">
        <v>4.2000000000000003E-2</v>
      </c>
      <c r="Q21" s="405">
        <v>1.7000000000000001E-2</v>
      </c>
      <c r="R21" s="402"/>
      <c r="S21" s="402"/>
      <c r="T21" s="402"/>
      <c r="U21" s="402"/>
      <c r="V21" s="402"/>
      <c r="W21" s="402"/>
      <c r="X21" s="404">
        <v>0.06</v>
      </c>
      <c r="Y21" s="402"/>
      <c r="Z21" s="403"/>
      <c r="AA21" s="402"/>
      <c r="AB21" s="404">
        <v>0.01</v>
      </c>
      <c r="AC21" s="402"/>
      <c r="AD21" s="402">
        <v>1.54E-2</v>
      </c>
      <c r="AE21" s="402"/>
      <c r="AF21" s="402"/>
      <c r="AG21" s="402"/>
      <c r="AH21" s="403"/>
      <c r="AI21" s="414"/>
      <c r="AJ21" s="402"/>
      <c r="AK21" s="402"/>
      <c r="AL21" s="403"/>
      <c r="AM21" s="403"/>
      <c r="AN21" s="402"/>
      <c r="AO21" s="402"/>
      <c r="AP21" s="402"/>
      <c r="AQ21" s="402"/>
      <c r="AR21" s="402"/>
      <c r="AS21" s="402"/>
      <c r="AT21" s="402"/>
      <c r="AU21" s="355"/>
      <c r="AV21" s="355"/>
      <c r="AW21" s="402"/>
      <c r="AX21" s="402"/>
      <c r="AY21" s="402"/>
      <c r="AZ21" s="402"/>
      <c r="BA21" s="403"/>
      <c r="BB21" s="403"/>
      <c r="BC21" s="403"/>
      <c r="BD21" s="404"/>
      <c r="BE21" s="403"/>
      <c r="BF21" s="403"/>
      <c r="BG21" s="403"/>
      <c r="BH21" s="403"/>
      <c r="BI21" s="403"/>
      <c r="BJ21" s="403"/>
      <c r="BK21" s="403"/>
      <c r="BL21" s="403"/>
      <c r="BM21" s="403"/>
      <c r="BN21" s="404"/>
      <c r="BO21" s="403"/>
      <c r="BP21" s="403"/>
      <c r="BQ21" s="403"/>
      <c r="BR21" s="402"/>
      <c r="BS21" s="402"/>
      <c r="BT21" s="402"/>
      <c r="BU21" s="402"/>
      <c r="BV21" s="402"/>
      <c r="BW21" s="402"/>
      <c r="BX21" s="402"/>
      <c r="BY21" s="402"/>
      <c r="BZ21" s="402"/>
      <c r="CA21" s="402"/>
      <c r="CB21" s="402"/>
      <c r="CC21" s="420"/>
      <c r="CD21" s="16"/>
      <c r="CE21" s="276" cm="1">
        <f t="array" ref="CE21">SUM(IF(ISNUMBER($F21:$CC21),IF(ISNUMBER($F$40:$CC$40),IF($F21:$CC21&gt;=$F$40:$CC$40,1,0),0),0))</f>
        <v>0</v>
      </c>
      <c r="CF21" s="276" cm="1">
        <f t="array" ref="CF21">SUM(IF(ISNUMBER($F21:$CC21),IF(ISNUMBER($F$41:$CC$41),IF($F21:$CC21&gt;=$F$41:$CC$41,1,0),0),0))</f>
        <v>0</v>
      </c>
      <c r="CG21" s="16"/>
      <c r="CH21" s="21">
        <f t="shared" si="0"/>
        <v>9</v>
      </c>
      <c r="CI21" s="328">
        <f t="shared" si="1"/>
        <v>0.22627480000000003</v>
      </c>
      <c r="CJ21" s="22">
        <f t="shared" si="2"/>
        <v>3</v>
      </c>
      <c r="CK21" s="328">
        <f t="shared" si="3"/>
        <v>8.0600000000000005E-2</v>
      </c>
      <c r="CL21" s="22">
        <f t="shared" si="4"/>
        <v>2</v>
      </c>
      <c r="CM21" s="328">
        <f t="shared" si="5"/>
        <v>1.66748E-2</v>
      </c>
      <c r="CN21" s="22">
        <f t="shared" si="6"/>
        <v>0</v>
      </c>
      <c r="CO21" s="328">
        <f t="shared" si="7"/>
        <v>0</v>
      </c>
      <c r="CP21" s="22">
        <f t="shared" si="8"/>
        <v>4</v>
      </c>
      <c r="CQ21" s="328">
        <f t="shared" si="9"/>
        <v>0.129</v>
      </c>
      <c r="CT21" s="509"/>
      <c r="CU21" s="509"/>
    </row>
    <row r="22" spans="1:99" ht="16" thickBot="1">
      <c r="A22" s="98" t="s">
        <v>21</v>
      </c>
      <c r="B22" s="99" t="s">
        <v>22</v>
      </c>
      <c r="C22" s="84" t="s">
        <v>1430</v>
      </c>
      <c r="D22" s="112">
        <v>20211020</v>
      </c>
      <c r="E22" s="106" t="s">
        <v>28</v>
      </c>
      <c r="F22" s="100"/>
      <c r="G22" s="100">
        <v>1.38645E-2</v>
      </c>
      <c r="H22" s="100">
        <v>3.0000000000000001E-3</v>
      </c>
      <c r="I22" s="100">
        <v>1.5099999999999999E-2</v>
      </c>
      <c r="J22" s="418">
        <v>4.0999999999999995E-3</v>
      </c>
      <c r="K22" s="418">
        <v>3.8847E-3</v>
      </c>
      <c r="L22" s="100"/>
      <c r="M22" s="101"/>
      <c r="N22" s="100"/>
      <c r="O22" s="100"/>
      <c r="P22" s="103">
        <v>0.111</v>
      </c>
      <c r="Q22" s="102">
        <v>2.1000000000000001E-2</v>
      </c>
      <c r="R22" s="100"/>
      <c r="S22" s="100"/>
      <c r="T22" s="100"/>
      <c r="U22" s="100"/>
      <c r="V22" s="100"/>
      <c r="W22" s="100"/>
      <c r="X22" s="103"/>
      <c r="Y22" s="100"/>
      <c r="Z22" s="101"/>
      <c r="AA22" s="100"/>
      <c r="AB22" s="103">
        <v>0.04</v>
      </c>
      <c r="AC22" s="100"/>
      <c r="AD22" s="100"/>
      <c r="AE22" s="100"/>
      <c r="AF22" s="100"/>
      <c r="AG22" s="100"/>
      <c r="AH22" s="101"/>
      <c r="AI22" s="419"/>
      <c r="AJ22" s="100"/>
      <c r="AK22" s="100"/>
      <c r="AL22" s="101"/>
      <c r="AM22" s="101"/>
      <c r="AN22" s="100"/>
      <c r="AO22" s="100"/>
      <c r="AP22" s="100"/>
      <c r="AQ22" s="100"/>
      <c r="AR22" s="100"/>
      <c r="AS22" s="100"/>
      <c r="AT22" s="100">
        <v>3.16E-3</v>
      </c>
      <c r="AU22" s="358"/>
      <c r="AV22" s="358"/>
      <c r="AW22" s="100"/>
      <c r="AX22" s="100"/>
      <c r="AY22" s="100"/>
      <c r="AZ22" s="100"/>
      <c r="BA22" s="101"/>
      <c r="BB22" s="101"/>
      <c r="BC22" s="101"/>
      <c r="BD22" s="103"/>
      <c r="BE22" s="101"/>
      <c r="BF22" s="101"/>
      <c r="BG22" s="101"/>
      <c r="BH22" s="101"/>
      <c r="BI22" s="101"/>
      <c r="BJ22" s="101"/>
      <c r="BK22" s="101"/>
      <c r="BL22" s="101"/>
      <c r="BM22" s="101"/>
      <c r="BN22" s="103"/>
      <c r="BO22" s="101"/>
      <c r="BP22" s="101"/>
      <c r="BQ22" s="101"/>
      <c r="BR22" s="100"/>
      <c r="BS22" s="100"/>
      <c r="BT22" s="100"/>
      <c r="BU22" s="100"/>
      <c r="BV22" s="100"/>
      <c r="BW22" s="100"/>
      <c r="BX22" s="100"/>
      <c r="BY22" s="100"/>
      <c r="BZ22" s="100"/>
      <c r="CA22" s="100"/>
      <c r="CB22" s="100"/>
      <c r="CC22" s="421"/>
      <c r="CD22" s="16"/>
      <c r="CE22" s="270" cm="1">
        <f t="array" ref="CE22">SUM(IF(ISNUMBER($F22:$CC22),IF(ISNUMBER($F$40:$CC$40),IF($F22:$CC22&gt;=$F$40:$CC$40,1,0),0),0))</f>
        <v>1</v>
      </c>
      <c r="CF22" s="273" cm="1">
        <f t="array" ref="CF22">SUM(IF(ISNUMBER($F22:$CC22),IF(ISNUMBER($F$41:$CC$41),IF($F22:$CC22&gt;=$F$41:$CC$41,1,0),0),0))</f>
        <v>2</v>
      </c>
      <c r="CG22" s="18"/>
      <c r="CH22" s="27">
        <f t="shared" si="0"/>
        <v>9</v>
      </c>
      <c r="CI22" s="329">
        <f t="shared" si="1"/>
        <v>0.2151092</v>
      </c>
      <c r="CJ22" s="28">
        <f t="shared" si="2"/>
        <v>2</v>
      </c>
      <c r="CK22" s="329">
        <f t="shared" si="3"/>
        <v>1.8259999999999998E-2</v>
      </c>
      <c r="CL22" s="28">
        <f t="shared" si="4"/>
        <v>4</v>
      </c>
      <c r="CM22" s="329">
        <f t="shared" si="5"/>
        <v>2.4849200000000002E-2</v>
      </c>
      <c r="CN22" s="28">
        <f t="shared" si="6"/>
        <v>0</v>
      </c>
      <c r="CO22" s="329">
        <f t="shared" si="7"/>
        <v>0</v>
      </c>
      <c r="CP22" s="28">
        <f t="shared" si="8"/>
        <v>3</v>
      </c>
      <c r="CQ22" s="329">
        <f t="shared" si="9"/>
        <v>0.17200000000000001</v>
      </c>
      <c r="CT22" s="509"/>
      <c r="CU22" s="509"/>
    </row>
    <row r="23" spans="1:99">
      <c r="A23" s="19" t="s">
        <v>29</v>
      </c>
      <c r="B23" s="20" t="s">
        <v>30</v>
      </c>
      <c r="C23" s="407" t="s">
        <v>1430</v>
      </c>
      <c r="D23" s="408">
        <v>20211018</v>
      </c>
      <c r="E23" s="415" t="s">
        <v>31</v>
      </c>
      <c r="F23" s="85">
        <v>0.1018578</v>
      </c>
      <c r="G23" s="86">
        <v>4.2873E-3</v>
      </c>
      <c r="H23" s="86">
        <v>4.0000000000000001E-3</v>
      </c>
      <c r="I23" s="86">
        <v>5.33E-2</v>
      </c>
      <c r="J23" s="409">
        <v>3.3160800000000004E-2</v>
      </c>
      <c r="K23" s="409">
        <v>1.20914E-2</v>
      </c>
      <c r="L23" s="86">
        <v>5.04E-2</v>
      </c>
      <c r="M23" s="410"/>
      <c r="N23" s="86">
        <v>6.4000000000000003E-3</v>
      </c>
      <c r="O23" s="86">
        <v>2.0556000000000003E-3</v>
      </c>
      <c r="P23" s="411"/>
      <c r="Q23" s="412"/>
      <c r="R23" s="86"/>
      <c r="S23" s="86">
        <v>3.7100000000000001E-2</v>
      </c>
      <c r="T23" s="86"/>
      <c r="U23" s="86"/>
      <c r="V23" s="86"/>
      <c r="W23" s="86"/>
      <c r="X23" s="411"/>
      <c r="Y23" s="86"/>
      <c r="Z23" s="410">
        <v>0.06</v>
      </c>
      <c r="AA23" s="86"/>
      <c r="AB23" s="411"/>
      <c r="AC23" s="86"/>
      <c r="AD23" s="86"/>
      <c r="AE23" s="86">
        <v>1.7999999999999999E-2</v>
      </c>
      <c r="AF23" s="86"/>
      <c r="AG23" s="86"/>
      <c r="AH23" s="410">
        <v>0.02</v>
      </c>
      <c r="AI23" s="416"/>
      <c r="AJ23" s="86"/>
      <c r="AK23" s="86"/>
      <c r="AL23" s="410">
        <v>3.3000000000000002E-2</v>
      </c>
      <c r="AM23" s="410">
        <v>0.09</v>
      </c>
      <c r="AN23" s="86"/>
      <c r="AO23" s="86">
        <v>2.4700000000000004E-3</v>
      </c>
      <c r="AP23" s="86"/>
      <c r="AQ23" s="86"/>
      <c r="AR23" s="86"/>
      <c r="AS23" s="86">
        <v>2.5600000000000001E-2</v>
      </c>
      <c r="AT23" s="86"/>
      <c r="AW23" s="86"/>
      <c r="AX23" s="86"/>
      <c r="AY23" s="86"/>
      <c r="AZ23" s="86"/>
      <c r="BA23" s="410"/>
      <c r="BB23" s="410"/>
      <c r="BC23" s="410"/>
      <c r="BD23" s="411"/>
      <c r="BE23" s="410"/>
      <c r="BF23" s="410"/>
      <c r="BG23" s="410"/>
      <c r="BH23" s="410"/>
      <c r="BI23" s="410"/>
      <c r="BJ23" s="410"/>
      <c r="BK23" s="410"/>
      <c r="BL23" s="410"/>
      <c r="BM23" s="410"/>
      <c r="BN23" s="411"/>
      <c r="BO23" s="410"/>
      <c r="BP23" s="410"/>
      <c r="BQ23" s="410"/>
      <c r="BR23" s="86"/>
      <c r="BS23" s="86"/>
      <c r="BT23" s="86"/>
      <c r="BU23" s="86"/>
      <c r="BV23" s="86"/>
      <c r="BW23" s="86"/>
      <c r="BX23" s="86"/>
      <c r="BY23" s="86"/>
      <c r="BZ23" s="86"/>
      <c r="CA23" s="86"/>
      <c r="CB23" s="86"/>
      <c r="CC23" s="328"/>
      <c r="CD23" s="16"/>
      <c r="CE23" s="271" cm="1">
        <f t="array" ref="CE23">SUM(IF(ISNUMBER($F23:$CC23),IF(ISNUMBER($F$40:$CC$40),IF($F23:$CC23&gt;=$F$40:$CC$40,1,0),0),0))</f>
        <v>2</v>
      </c>
      <c r="CF23" s="274" cm="1">
        <f t="array" ref="CF23">SUM(IF(ISNUMBER($F23:$CC23),IF(ISNUMBER($F$41:$CC$41),IF($F23:$CC23&gt;=$F$41:$CC$41,1,0),0),0))</f>
        <v>2</v>
      </c>
      <c r="CG23" s="16"/>
      <c r="CH23" s="21">
        <f t="shared" si="0"/>
        <v>17</v>
      </c>
      <c r="CI23" s="328">
        <f t="shared" si="1"/>
        <v>0.55372289999999991</v>
      </c>
      <c r="CJ23" s="22">
        <f t="shared" si="2"/>
        <v>6</v>
      </c>
      <c r="CK23" s="328">
        <f t="shared" si="3"/>
        <v>0.18687000000000001</v>
      </c>
      <c r="CL23" s="22">
        <f t="shared" si="4"/>
        <v>7</v>
      </c>
      <c r="CM23" s="328">
        <f t="shared" si="5"/>
        <v>0.16385289999999997</v>
      </c>
      <c r="CN23" s="22">
        <f t="shared" si="6"/>
        <v>0</v>
      </c>
      <c r="CO23" s="328">
        <f t="shared" si="7"/>
        <v>0</v>
      </c>
      <c r="CP23" s="22">
        <f t="shared" si="8"/>
        <v>3</v>
      </c>
      <c r="CQ23" s="328">
        <f t="shared" si="9"/>
        <v>0.20300000000000001</v>
      </c>
      <c r="CT23" s="509"/>
      <c r="CU23" s="509"/>
    </row>
    <row r="24" spans="1:99">
      <c r="A24" s="19" t="s">
        <v>32</v>
      </c>
      <c r="B24" s="20" t="s">
        <v>33</v>
      </c>
      <c r="C24" s="407" t="s">
        <v>1430</v>
      </c>
      <c r="D24" s="408">
        <v>20211018</v>
      </c>
      <c r="E24" s="415" t="s">
        <v>34</v>
      </c>
      <c r="F24" s="85">
        <v>2.0399999999999998E-2</v>
      </c>
      <c r="G24" s="86">
        <v>2.6418000000000001E-3</v>
      </c>
      <c r="H24" s="86">
        <v>3.0000000000000001E-3</v>
      </c>
      <c r="I24" s="86">
        <v>2.5000000000000001E-2</v>
      </c>
      <c r="J24" s="409">
        <v>2.0046500000000002E-2</v>
      </c>
      <c r="K24" s="409">
        <v>6.5294999999999997E-3</v>
      </c>
      <c r="L24" s="86">
        <v>6.08E-2</v>
      </c>
      <c r="M24" s="410"/>
      <c r="N24" s="86"/>
      <c r="O24" s="86"/>
      <c r="P24" s="411"/>
      <c r="Q24" s="412">
        <v>0.04</v>
      </c>
      <c r="R24" s="86"/>
      <c r="S24" s="86"/>
      <c r="T24" s="86"/>
      <c r="U24" s="86"/>
      <c r="V24" s="86"/>
      <c r="W24" s="86"/>
      <c r="X24" s="411">
        <v>0.06</v>
      </c>
      <c r="Y24" s="86"/>
      <c r="Z24" s="410"/>
      <c r="AA24" s="86"/>
      <c r="AB24" s="411"/>
      <c r="AC24" s="86"/>
      <c r="AD24" s="86"/>
      <c r="AE24" s="86"/>
      <c r="AF24" s="86"/>
      <c r="AG24" s="86"/>
      <c r="AH24" s="410">
        <v>0.05</v>
      </c>
      <c r="AI24" s="416"/>
      <c r="AJ24" s="86"/>
      <c r="AK24" s="86"/>
      <c r="AL24" s="410"/>
      <c r="AM24" s="410"/>
      <c r="AN24" s="86"/>
      <c r="AO24" s="86"/>
      <c r="AP24" s="86"/>
      <c r="AQ24" s="86"/>
      <c r="AR24" s="86"/>
      <c r="AS24" s="86"/>
      <c r="AT24" s="86"/>
      <c r="AU24" s="1">
        <v>7.0000000000000007E-2</v>
      </c>
      <c r="AW24" s="86"/>
      <c r="AX24" s="86"/>
      <c r="AY24" s="86"/>
      <c r="AZ24" s="86"/>
      <c r="BA24" s="410"/>
      <c r="BB24" s="410"/>
      <c r="BC24" s="410"/>
      <c r="BD24" s="411"/>
      <c r="BE24" s="410"/>
      <c r="BF24" s="410"/>
      <c r="BG24" s="410"/>
      <c r="BH24" s="410"/>
      <c r="BI24" s="410"/>
      <c r="BJ24" s="410"/>
      <c r="BK24" s="410"/>
      <c r="BL24" s="410"/>
      <c r="BM24" s="416">
        <v>1.6E-2</v>
      </c>
      <c r="BN24" s="411"/>
      <c r="BO24" s="410"/>
      <c r="BP24" s="410"/>
      <c r="BQ24" s="410"/>
      <c r="BR24" s="86"/>
      <c r="BS24" s="86"/>
      <c r="BT24" s="86"/>
      <c r="BU24" s="86"/>
      <c r="BV24" s="86"/>
      <c r="BW24" s="86"/>
      <c r="BX24" s="86"/>
      <c r="BY24" s="86"/>
      <c r="BZ24" s="86"/>
      <c r="CA24" s="86"/>
      <c r="CB24" s="86"/>
      <c r="CC24" s="328"/>
      <c r="CD24" s="16"/>
      <c r="CE24" s="269" cm="1">
        <f t="array" ref="CE24">SUM(IF(ISNUMBER($F24:$CC24),IF(ISNUMBER($F$40:$CC$40),IF($F24:$CC24&gt;=$F$40:$CC$40,1,0),0),0))</f>
        <v>2</v>
      </c>
      <c r="CF24" s="272" cm="1">
        <f t="array" ref="CF24">SUM(IF(ISNUMBER($F24:$CC24),IF(ISNUMBER($F$41:$CC$41),IF($F24:$CC24&gt;=$F$41:$CC$41,1,0),0),0))</f>
        <v>3</v>
      </c>
      <c r="CG24" s="16"/>
      <c r="CH24" s="21">
        <f t="shared" si="0"/>
        <v>12</v>
      </c>
      <c r="CI24" s="328">
        <f t="shared" si="1"/>
        <v>0.37441780000000002</v>
      </c>
      <c r="CJ24" s="22">
        <f t="shared" si="2"/>
        <v>2</v>
      </c>
      <c r="CK24" s="328">
        <f t="shared" si="3"/>
        <v>8.5800000000000001E-2</v>
      </c>
      <c r="CL24" s="22">
        <f t="shared" si="4"/>
        <v>5</v>
      </c>
      <c r="CM24" s="328">
        <f t="shared" si="5"/>
        <v>5.2617799999999999E-2</v>
      </c>
      <c r="CN24" s="22">
        <f t="shared" si="6"/>
        <v>0</v>
      </c>
      <c r="CO24" s="328">
        <f t="shared" si="7"/>
        <v>0</v>
      </c>
      <c r="CP24" s="22">
        <f t="shared" si="8"/>
        <v>4</v>
      </c>
      <c r="CQ24" s="328">
        <f t="shared" si="9"/>
        <v>0.16600000000000004</v>
      </c>
      <c r="CT24" s="509"/>
      <c r="CU24" s="509"/>
    </row>
    <row r="25" spans="1:99">
      <c r="A25" s="23">
        <v>435300091160006</v>
      </c>
      <c r="B25" s="20" t="s">
        <v>36</v>
      </c>
      <c r="C25" s="407" t="s">
        <v>1430</v>
      </c>
      <c r="D25" s="408">
        <v>20211018</v>
      </c>
      <c r="E25" s="415" t="s">
        <v>37</v>
      </c>
      <c r="F25" s="85"/>
      <c r="G25" s="86"/>
      <c r="H25" s="86"/>
      <c r="I25" s="86"/>
      <c r="J25" s="86"/>
      <c r="K25" s="86"/>
      <c r="L25" s="86"/>
      <c r="M25" s="410"/>
      <c r="N25" s="86"/>
      <c r="O25" s="86"/>
      <c r="P25" s="411"/>
      <c r="Q25" s="412"/>
      <c r="R25" s="86"/>
      <c r="S25" s="86"/>
      <c r="T25" s="86"/>
      <c r="U25" s="86"/>
      <c r="V25" s="86"/>
      <c r="W25" s="86"/>
      <c r="X25" s="411"/>
      <c r="Y25" s="86"/>
      <c r="Z25" s="410">
        <v>0.25700000000000001</v>
      </c>
      <c r="AA25" s="86"/>
      <c r="AB25" s="411">
        <v>0.02</v>
      </c>
      <c r="AC25" s="86"/>
      <c r="AD25" s="86"/>
      <c r="AE25" s="86"/>
      <c r="AF25" s="86"/>
      <c r="AG25" s="86"/>
      <c r="AH25" s="410"/>
      <c r="AI25" s="416">
        <v>0.3</v>
      </c>
      <c r="AJ25" s="86"/>
      <c r="AK25" s="86"/>
      <c r="AL25" s="410">
        <v>0.16900000000000001</v>
      </c>
      <c r="AM25" s="410">
        <v>0.18</v>
      </c>
      <c r="AN25" s="86"/>
      <c r="AO25" s="86"/>
      <c r="AP25" s="86"/>
      <c r="AQ25" s="86"/>
      <c r="AR25" s="86"/>
      <c r="AS25" s="86">
        <v>7.6E-3</v>
      </c>
      <c r="AT25" s="86"/>
      <c r="AW25" s="86"/>
      <c r="AX25" s="86"/>
      <c r="AY25" s="31">
        <v>2.3999999999999998E-4</v>
      </c>
      <c r="AZ25" s="86"/>
      <c r="BA25" s="410"/>
      <c r="BB25" s="410">
        <v>6.8000000000000005E-2</v>
      </c>
      <c r="BC25" s="416">
        <v>1.4E-2</v>
      </c>
      <c r="BD25" s="411">
        <v>0.8</v>
      </c>
      <c r="BE25" s="410">
        <v>3.6999999999999998E-2</v>
      </c>
      <c r="BF25" s="410">
        <v>8.6999999999999994E-2</v>
      </c>
      <c r="BG25" s="410"/>
      <c r="BH25" s="410"/>
      <c r="BI25" s="410">
        <v>0.05</v>
      </c>
      <c r="BJ25" s="410">
        <v>0.08</v>
      </c>
      <c r="BK25" s="410">
        <v>4.2000000000000003E-2</v>
      </c>
      <c r="BL25" s="410">
        <v>0.28000000000000003</v>
      </c>
      <c r="BM25" s="410"/>
      <c r="BN25" s="411">
        <v>0.11</v>
      </c>
      <c r="BO25" s="410">
        <v>0.01</v>
      </c>
      <c r="BP25" s="410"/>
      <c r="BQ25" s="410">
        <v>0.01</v>
      </c>
      <c r="BR25" s="86"/>
      <c r="BS25" s="86"/>
      <c r="BT25" s="86"/>
      <c r="BU25" s="86"/>
      <c r="BV25" s="86"/>
      <c r="BW25" s="86"/>
      <c r="BX25" s="86"/>
      <c r="BY25" s="86"/>
      <c r="BZ25" s="86"/>
      <c r="CA25" s="86">
        <v>4.4000000000000003E-3</v>
      </c>
      <c r="CB25" s="86"/>
      <c r="CC25" s="328"/>
      <c r="CD25" s="16"/>
      <c r="CE25" s="276" cm="1">
        <f t="array" ref="CE25">SUM(IF(ISNUMBER($F25:$CC25),IF(ISNUMBER($F$40:$CC$40),IF($F25:$CC25&gt;=$F$40:$CC$40,1,0),0),0))</f>
        <v>0</v>
      </c>
      <c r="CF25" s="272" cm="1">
        <f t="array" ref="CF25">SUM(IF(ISNUMBER($F25:$CC25),IF(ISNUMBER($F$41:$CC$41),IF($F25:$CC25&gt;=$F$41:$CC$41,1,0),0),0))</f>
        <v>2</v>
      </c>
      <c r="CG25" s="16"/>
      <c r="CH25" s="21">
        <f t="shared" si="0"/>
        <v>20</v>
      </c>
      <c r="CI25" s="328">
        <f t="shared" si="1"/>
        <v>2.5262399999999996</v>
      </c>
      <c r="CJ25" s="22">
        <f t="shared" si="2"/>
        <v>2</v>
      </c>
      <c r="CK25" s="328">
        <f t="shared" si="3"/>
        <v>1.2E-2</v>
      </c>
      <c r="CL25" s="22">
        <f t="shared" si="4"/>
        <v>0</v>
      </c>
      <c r="CM25" s="328">
        <f t="shared" si="5"/>
        <v>0</v>
      </c>
      <c r="CN25" s="22">
        <f t="shared" si="6"/>
        <v>1</v>
      </c>
      <c r="CO25" s="328">
        <f t="shared" si="7"/>
        <v>2.3999999999999998E-4</v>
      </c>
      <c r="CP25" s="22">
        <f t="shared" si="8"/>
        <v>16</v>
      </c>
      <c r="CQ25" s="328">
        <f t="shared" si="9"/>
        <v>2.5139999999999989</v>
      </c>
      <c r="CT25" s="509"/>
      <c r="CU25" s="509"/>
    </row>
    <row r="26" spans="1:99">
      <c r="A26" s="19" t="s">
        <v>38</v>
      </c>
      <c r="B26" s="20" t="s">
        <v>39</v>
      </c>
      <c r="C26" s="407" t="s">
        <v>1430</v>
      </c>
      <c r="D26" s="408">
        <v>20211018</v>
      </c>
      <c r="E26" s="415" t="s">
        <v>40</v>
      </c>
      <c r="F26" s="85">
        <v>1.2199999999999999E-2</v>
      </c>
      <c r="G26" s="86">
        <v>3.5516999999999996E-3</v>
      </c>
      <c r="H26" s="86">
        <v>1E-3</v>
      </c>
      <c r="I26" s="86">
        <v>0.26800000000000002</v>
      </c>
      <c r="J26" s="86"/>
      <c r="K26" s="409">
        <v>5.8552999999999999E-3</v>
      </c>
      <c r="L26" s="86">
        <v>3.2600000000000004E-2</v>
      </c>
      <c r="M26" s="410">
        <v>8.4000000000000005E-2</v>
      </c>
      <c r="N26" s="86"/>
      <c r="O26" s="86"/>
      <c r="P26" s="411"/>
      <c r="Q26" s="412">
        <v>9.8000000000000004E-2</v>
      </c>
      <c r="R26" s="86"/>
      <c r="S26" s="86">
        <v>3.2000000000000002E-3</v>
      </c>
      <c r="T26" s="86"/>
      <c r="U26" s="86"/>
      <c r="V26" s="86"/>
      <c r="W26" s="86"/>
      <c r="X26" s="411">
        <v>0.03</v>
      </c>
      <c r="Y26" s="86"/>
      <c r="Z26" s="410"/>
      <c r="AA26" s="86"/>
      <c r="AB26" s="411"/>
      <c r="AC26" s="86"/>
      <c r="AD26" s="86"/>
      <c r="AE26" s="86">
        <v>6.0999999999999999E-2</v>
      </c>
      <c r="AF26" s="86"/>
      <c r="AG26" s="86"/>
      <c r="AH26" s="410"/>
      <c r="AI26" s="416"/>
      <c r="AJ26" s="86"/>
      <c r="AK26" s="86"/>
      <c r="AL26" s="410"/>
      <c r="AM26" s="410"/>
      <c r="AN26" s="86">
        <v>6.2299999999999994E-2</v>
      </c>
      <c r="AO26" s="86">
        <v>2.5000000000000001E-3</v>
      </c>
      <c r="AP26" s="86">
        <v>9.9499999999999988E-3</v>
      </c>
      <c r="AQ26" s="86"/>
      <c r="AR26" s="86">
        <v>2.96E-3</v>
      </c>
      <c r="AS26" s="86"/>
      <c r="AT26" s="86"/>
      <c r="AW26" s="86">
        <v>4.1600000000000005E-3</v>
      </c>
      <c r="AX26" s="86"/>
      <c r="AY26" s="86"/>
      <c r="AZ26" s="86"/>
      <c r="BA26" s="410"/>
      <c r="BB26" s="410"/>
      <c r="BC26" s="410"/>
      <c r="BD26" s="411"/>
      <c r="BE26" s="410"/>
      <c r="BF26" s="410"/>
      <c r="BG26" s="410"/>
      <c r="BH26" s="410"/>
      <c r="BI26" s="410"/>
      <c r="BJ26" s="410"/>
      <c r="BK26" s="410"/>
      <c r="BL26" s="410"/>
      <c r="BM26" s="410"/>
      <c r="BN26" s="411"/>
      <c r="BO26" s="410"/>
      <c r="BP26" s="410">
        <v>0.01</v>
      </c>
      <c r="BQ26" s="410"/>
      <c r="BR26" s="86"/>
      <c r="BS26" s="86"/>
      <c r="BT26" s="86"/>
      <c r="BU26" s="86"/>
      <c r="BV26" s="86"/>
      <c r="BW26" s="86"/>
      <c r="BX26" s="86"/>
      <c r="BY26" s="86"/>
      <c r="BZ26" s="86">
        <v>8.1999999999999998E-4</v>
      </c>
      <c r="CA26" s="86"/>
      <c r="CB26" s="86"/>
      <c r="CC26" s="328">
        <v>3.6600000000000001E-3</v>
      </c>
      <c r="CD26" s="16"/>
      <c r="CE26" s="269" cm="1">
        <f t="array" ref="CE26">SUM(IF(ISNUMBER($F26:$CC26),IF(ISNUMBER($F$40:$CC$40),IF($F26:$CC26&gt;=$F$40:$CC$40,1,0),0),0))</f>
        <v>1</v>
      </c>
      <c r="CF26" s="272" cm="1">
        <f t="array" ref="CF26">SUM(IF(ISNUMBER($F26:$CC26),IF(ISNUMBER($F$41:$CC$41),IF($F26:$CC26&gt;=$F$41:$CC$41,1,0),0),0))</f>
        <v>1</v>
      </c>
      <c r="CG26" s="16"/>
      <c r="CH26" s="21">
        <f t="shared" si="0"/>
        <v>19</v>
      </c>
      <c r="CI26" s="328">
        <f t="shared" si="1"/>
        <v>0.69575700000000007</v>
      </c>
      <c r="CJ26" s="22">
        <f t="shared" si="2"/>
        <v>10</v>
      </c>
      <c r="CK26" s="328">
        <f t="shared" si="3"/>
        <v>0.44699000000000005</v>
      </c>
      <c r="CL26" s="22">
        <f t="shared" si="4"/>
        <v>4</v>
      </c>
      <c r="CM26" s="328">
        <f t="shared" si="5"/>
        <v>2.2607000000000002E-2</v>
      </c>
      <c r="CN26" s="22">
        <f t="shared" si="6"/>
        <v>1</v>
      </c>
      <c r="CO26" s="328">
        <f t="shared" si="7"/>
        <v>4.1600000000000005E-3</v>
      </c>
      <c r="CP26" s="22">
        <f t="shared" si="8"/>
        <v>4</v>
      </c>
      <c r="CQ26" s="328">
        <f t="shared" si="9"/>
        <v>0.222</v>
      </c>
      <c r="CT26" s="509"/>
      <c r="CU26" s="509"/>
    </row>
    <row r="27" spans="1:99">
      <c r="A27" s="19" t="s">
        <v>41</v>
      </c>
      <c r="B27" s="20" t="s">
        <v>42</v>
      </c>
      <c r="C27" s="407" t="s">
        <v>1430</v>
      </c>
      <c r="D27" s="408">
        <v>20211019</v>
      </c>
      <c r="E27" s="415" t="s">
        <v>17</v>
      </c>
      <c r="F27" s="85"/>
      <c r="G27" s="86">
        <v>2.4963999999999997E-3</v>
      </c>
      <c r="H27" s="86"/>
      <c r="I27" s="86">
        <v>0.45400000000000001</v>
      </c>
      <c r="J27" s="86"/>
      <c r="K27" s="86"/>
      <c r="L27" s="86">
        <v>3.49E-2</v>
      </c>
      <c r="M27" s="410"/>
      <c r="N27" s="86"/>
      <c r="O27" s="86"/>
      <c r="P27" s="411"/>
      <c r="Q27" s="412"/>
      <c r="R27" s="86"/>
      <c r="S27" s="86"/>
      <c r="T27" s="86"/>
      <c r="U27" s="86"/>
      <c r="V27" s="86"/>
      <c r="W27" s="86"/>
      <c r="X27" s="411"/>
      <c r="Y27" s="86"/>
      <c r="Z27" s="410"/>
      <c r="AA27" s="86"/>
      <c r="AB27" s="411"/>
      <c r="AC27" s="86"/>
      <c r="AD27" s="86"/>
      <c r="AE27" s="86">
        <v>0.192</v>
      </c>
      <c r="AF27" s="86"/>
      <c r="AG27" s="86"/>
      <c r="AH27" s="410"/>
      <c r="AI27" s="416"/>
      <c r="AJ27" s="86"/>
      <c r="AK27" s="86"/>
      <c r="AL27" s="410"/>
      <c r="AM27" s="410"/>
      <c r="AN27" s="86">
        <v>0.21099999999999999</v>
      </c>
      <c r="AO27" s="86"/>
      <c r="AP27" s="86">
        <v>2.6800000000000001E-2</v>
      </c>
      <c r="AQ27" s="86"/>
      <c r="AR27" s="86">
        <v>7.4999999999999997E-2</v>
      </c>
      <c r="AS27" s="86"/>
      <c r="AT27" s="86">
        <v>3.44E-2</v>
      </c>
      <c r="AW27" s="86"/>
      <c r="AX27" s="86"/>
      <c r="AY27" s="86"/>
      <c r="AZ27" s="86"/>
      <c r="BA27" s="410"/>
      <c r="BB27" s="410"/>
      <c r="BC27" s="410"/>
      <c r="BD27" s="411"/>
      <c r="BE27" s="410"/>
      <c r="BF27" s="410"/>
      <c r="BG27" s="410"/>
      <c r="BH27" s="410"/>
      <c r="BI27" s="410"/>
      <c r="BJ27" s="410"/>
      <c r="BK27" s="410"/>
      <c r="BL27" s="410"/>
      <c r="BM27" s="410"/>
      <c r="BN27" s="411"/>
      <c r="BO27" s="410"/>
      <c r="BP27" s="410"/>
      <c r="BQ27" s="410"/>
      <c r="BR27" s="86">
        <v>0.21199999999999999</v>
      </c>
      <c r="BS27" s="86">
        <v>7.7000000000000002E-3</v>
      </c>
      <c r="BT27" s="86"/>
      <c r="BU27" s="86"/>
      <c r="BV27" s="86"/>
      <c r="BW27" s="86">
        <v>3.65E-3</v>
      </c>
      <c r="BX27" s="86">
        <v>1.6799999999999999E-3</v>
      </c>
      <c r="BY27" s="86">
        <v>3.5999999999999999E-3</v>
      </c>
      <c r="BZ27" s="86"/>
      <c r="CA27" s="86"/>
      <c r="CB27" s="86"/>
      <c r="CC27" s="328"/>
      <c r="CD27" s="16"/>
      <c r="CE27" s="276" cm="1">
        <f t="array" ref="CE27">SUM(IF(ISNUMBER($F27:$CC27),IF(ISNUMBER($F$40:$CC$40),IF($F27:$CC27&gt;=$F$40:$CC$40,1,0),0),0))</f>
        <v>0</v>
      </c>
      <c r="CF27" s="276" cm="1">
        <f t="array" ref="CF27">SUM(IF(ISNUMBER($F27:$CC27),IF(ISNUMBER($F$41:$CC$41),IF($F27:$CC27&gt;=$F$41:$CC$41,1,0),0),0))</f>
        <v>0</v>
      </c>
      <c r="CG27" s="16"/>
      <c r="CH27" s="21">
        <f t="shared" si="0"/>
        <v>13</v>
      </c>
      <c r="CI27" s="328">
        <f t="shared" si="1"/>
        <v>1.2592264</v>
      </c>
      <c r="CJ27" s="22">
        <f t="shared" si="2"/>
        <v>12</v>
      </c>
      <c r="CK27" s="328">
        <f t="shared" si="3"/>
        <v>1.2567299999999999</v>
      </c>
      <c r="CL27" s="22">
        <f t="shared" si="4"/>
        <v>1</v>
      </c>
      <c r="CM27" s="328">
        <f t="shared" si="5"/>
        <v>2.4963999999999997E-3</v>
      </c>
      <c r="CN27" s="22">
        <f t="shared" si="6"/>
        <v>0</v>
      </c>
      <c r="CO27" s="328">
        <f t="shared" si="7"/>
        <v>0</v>
      </c>
      <c r="CP27" s="22">
        <f t="shared" si="8"/>
        <v>0</v>
      </c>
      <c r="CQ27" s="328">
        <f t="shared" si="9"/>
        <v>0</v>
      </c>
      <c r="CT27" s="509"/>
      <c r="CU27" s="509"/>
    </row>
    <row r="28" spans="1:99">
      <c r="A28" s="19" t="s">
        <v>43</v>
      </c>
      <c r="B28" s="20" t="s">
        <v>44</v>
      </c>
      <c r="C28" s="407" t="s">
        <v>1430</v>
      </c>
      <c r="D28" s="408">
        <v>20211019</v>
      </c>
      <c r="E28" s="415" t="s">
        <v>45</v>
      </c>
      <c r="F28" s="85"/>
      <c r="G28" s="86"/>
      <c r="H28" s="86"/>
      <c r="I28" s="86"/>
      <c r="J28" s="86"/>
      <c r="K28" s="86"/>
      <c r="L28" s="86"/>
      <c r="M28" s="410"/>
      <c r="N28" s="86"/>
      <c r="O28" s="86"/>
      <c r="P28" s="411"/>
      <c r="Q28" s="412"/>
      <c r="R28" s="86"/>
      <c r="S28" s="86"/>
      <c r="T28" s="86"/>
      <c r="U28" s="86"/>
      <c r="V28" s="86"/>
      <c r="W28" s="86"/>
      <c r="X28" s="411"/>
      <c r="Y28" s="86"/>
      <c r="Z28" s="410"/>
      <c r="AA28" s="86"/>
      <c r="AB28" s="411"/>
      <c r="AC28" s="86"/>
      <c r="AD28" s="86"/>
      <c r="AE28" s="86"/>
      <c r="AF28" s="86"/>
      <c r="AG28" s="86"/>
      <c r="AH28" s="410"/>
      <c r="AI28" s="416"/>
      <c r="AJ28" s="86"/>
      <c r="AK28" s="86">
        <v>7.9500000000000005E-3</v>
      </c>
      <c r="AL28" s="410"/>
      <c r="AM28" s="410"/>
      <c r="AN28" s="86"/>
      <c r="AO28" s="86"/>
      <c r="AP28" s="86"/>
      <c r="AQ28" s="86"/>
      <c r="AR28" s="86"/>
      <c r="AS28" s="86"/>
      <c r="AT28" s="86"/>
      <c r="AW28" s="86"/>
      <c r="AX28" s="86"/>
      <c r="AY28" s="86"/>
      <c r="AZ28" s="86"/>
      <c r="BA28" s="410"/>
      <c r="BB28" s="410"/>
      <c r="BC28" s="410"/>
      <c r="BD28" s="411"/>
      <c r="BE28" s="410"/>
      <c r="BF28" s="410"/>
      <c r="BG28" s="410"/>
      <c r="BH28" s="410"/>
      <c r="BI28" s="410"/>
      <c r="BJ28" s="410"/>
      <c r="BK28" s="410"/>
      <c r="BL28" s="410"/>
      <c r="BM28" s="410"/>
      <c r="BN28" s="411"/>
      <c r="BO28" s="410"/>
      <c r="BP28" s="410"/>
      <c r="BQ28" s="410"/>
      <c r="BR28" s="86"/>
      <c r="BS28" s="86"/>
      <c r="BT28" s="86">
        <v>3.96E-3</v>
      </c>
      <c r="BU28" s="86">
        <v>3.9799999999999995E-2</v>
      </c>
      <c r="BV28" s="86">
        <v>8.3499999999999998E-3</v>
      </c>
      <c r="BW28" s="86"/>
      <c r="BX28" s="86"/>
      <c r="BY28" s="86"/>
      <c r="BZ28" s="86"/>
      <c r="CA28" s="86"/>
      <c r="CB28" s="86"/>
      <c r="CC28" s="328"/>
      <c r="CD28" s="16"/>
      <c r="CE28" s="276" cm="1">
        <f t="array" ref="CE28">SUM(IF(ISNUMBER($F28:$CC28),IF(ISNUMBER($F$40:$CC$40),IF($F28:$CC28&gt;=$F$40:$CC$40,1,0),0),0))</f>
        <v>0</v>
      </c>
      <c r="CF28" s="276" cm="1">
        <f t="array" ref="CF28">SUM(IF(ISNUMBER($F28:$CC28),IF(ISNUMBER($F$41:$CC$41),IF($F28:$CC28&gt;=$F$41:$CC$41,1,0),0),0))</f>
        <v>0</v>
      </c>
      <c r="CG28" s="16"/>
      <c r="CH28" s="21">
        <f t="shared" si="0"/>
        <v>4</v>
      </c>
      <c r="CI28" s="328">
        <f t="shared" si="1"/>
        <v>6.0059999999999988E-2</v>
      </c>
      <c r="CJ28" s="22">
        <f t="shared" si="2"/>
        <v>4</v>
      </c>
      <c r="CK28" s="328">
        <f t="shared" si="3"/>
        <v>6.0059999999999988E-2</v>
      </c>
      <c r="CL28" s="22">
        <f t="shared" si="4"/>
        <v>0</v>
      </c>
      <c r="CM28" s="328">
        <f t="shared" si="5"/>
        <v>0</v>
      </c>
      <c r="CN28" s="22">
        <f t="shared" si="6"/>
        <v>0</v>
      </c>
      <c r="CO28" s="328">
        <f t="shared" si="7"/>
        <v>0</v>
      </c>
      <c r="CP28" s="22">
        <f t="shared" si="8"/>
        <v>0</v>
      </c>
      <c r="CQ28" s="328">
        <f t="shared" si="9"/>
        <v>0</v>
      </c>
      <c r="CT28" s="509"/>
      <c r="CU28" s="509"/>
    </row>
    <row r="29" spans="1:99">
      <c r="A29" s="19" t="s">
        <v>46</v>
      </c>
      <c r="B29" s="20" t="s">
        <v>47</v>
      </c>
      <c r="C29" s="407" t="s">
        <v>1430</v>
      </c>
      <c r="D29" s="408">
        <v>20211019</v>
      </c>
      <c r="E29" s="415" t="s">
        <v>48</v>
      </c>
      <c r="F29" s="85"/>
      <c r="G29" s="86"/>
      <c r="H29" s="86"/>
      <c r="I29" s="86"/>
      <c r="J29" s="86"/>
      <c r="K29" s="86"/>
      <c r="L29" s="86">
        <v>9.1999999999999998E-3</v>
      </c>
      <c r="M29" s="410"/>
      <c r="N29" s="86"/>
      <c r="O29" s="86"/>
      <c r="P29" s="411"/>
      <c r="Q29" s="412">
        <v>1.2999999999999999E-2</v>
      </c>
      <c r="R29" s="86"/>
      <c r="S29" s="86"/>
      <c r="T29" s="86"/>
      <c r="U29" s="86"/>
      <c r="V29" s="86"/>
      <c r="W29" s="86"/>
      <c r="X29" s="411"/>
      <c r="Y29" s="86"/>
      <c r="Z29" s="410"/>
      <c r="AA29" s="86"/>
      <c r="AB29" s="411"/>
      <c r="AC29" s="86"/>
      <c r="AD29" s="86"/>
      <c r="AE29" s="86"/>
      <c r="AF29" s="86"/>
      <c r="AG29" s="86"/>
      <c r="AH29" s="410">
        <v>0.02</v>
      </c>
      <c r="AI29" s="416">
        <v>0.3</v>
      </c>
      <c r="AJ29" s="86"/>
      <c r="AK29" s="86"/>
      <c r="AL29" s="410"/>
      <c r="AM29" s="410"/>
      <c r="AN29" s="86"/>
      <c r="AO29" s="86"/>
      <c r="AP29" s="86"/>
      <c r="AQ29" s="86"/>
      <c r="AR29" s="86"/>
      <c r="AS29" s="86"/>
      <c r="AT29" s="86"/>
      <c r="AW29" s="86"/>
      <c r="AX29" s="86"/>
      <c r="AY29" s="86"/>
      <c r="AZ29" s="86"/>
      <c r="BA29" s="410"/>
      <c r="BB29" s="410"/>
      <c r="BC29" s="410"/>
      <c r="BD29" s="411"/>
      <c r="BE29" s="410"/>
      <c r="BF29" s="410"/>
      <c r="BG29" s="410"/>
      <c r="BH29" s="410"/>
      <c r="BI29" s="410"/>
      <c r="BJ29" s="410"/>
      <c r="BK29" s="410"/>
      <c r="BL29" s="410"/>
      <c r="BM29" s="410"/>
      <c r="BN29" s="411"/>
      <c r="BO29" s="410"/>
      <c r="BP29" s="410"/>
      <c r="BQ29" s="410"/>
      <c r="BR29" s="86"/>
      <c r="BS29" s="86"/>
      <c r="BT29" s="86"/>
      <c r="BU29" s="86"/>
      <c r="BV29" s="86"/>
      <c r="BW29" s="86"/>
      <c r="BX29" s="86"/>
      <c r="BY29" s="86"/>
      <c r="BZ29" s="86"/>
      <c r="CA29" s="86"/>
      <c r="CB29" s="86"/>
      <c r="CC29" s="328"/>
      <c r="CD29" s="16"/>
      <c r="CE29" s="276" cm="1">
        <f t="array" ref="CE29">SUM(IF(ISNUMBER($F29:$CC29),IF(ISNUMBER($F$40:$CC$40),IF($F29:$CC29&gt;=$F$40:$CC$40,1,0),0),0))</f>
        <v>0</v>
      </c>
      <c r="CF29" s="272" cm="1">
        <f t="array" ref="CF29">SUM(IF(ISNUMBER($F29:$CC29),IF(ISNUMBER($F$41:$CC$41),IF($F29:$CC29&gt;=$F$41:$CC$41,1,0),0),0))</f>
        <v>1</v>
      </c>
      <c r="CG29" s="16"/>
      <c r="CH29" s="21">
        <f t="shared" si="0"/>
        <v>4</v>
      </c>
      <c r="CI29" s="328">
        <f t="shared" si="1"/>
        <v>0.3422</v>
      </c>
      <c r="CJ29" s="22">
        <f t="shared" si="2"/>
        <v>1</v>
      </c>
      <c r="CK29" s="328">
        <f t="shared" si="3"/>
        <v>9.1999999999999998E-3</v>
      </c>
      <c r="CL29" s="22">
        <f t="shared" si="4"/>
        <v>0</v>
      </c>
      <c r="CM29" s="328">
        <f t="shared" si="5"/>
        <v>0</v>
      </c>
      <c r="CN29" s="22">
        <f t="shared" si="6"/>
        <v>0</v>
      </c>
      <c r="CO29" s="328">
        <f t="shared" si="7"/>
        <v>0</v>
      </c>
      <c r="CP29" s="22">
        <f t="shared" si="8"/>
        <v>3</v>
      </c>
      <c r="CQ29" s="328">
        <f t="shared" si="9"/>
        <v>0.33299999999999996</v>
      </c>
      <c r="CT29" s="509"/>
      <c r="CU29" s="509"/>
    </row>
    <row r="30" spans="1:99" ht="16" thickBot="1">
      <c r="A30" s="24" t="s">
        <v>49</v>
      </c>
      <c r="B30" s="25" t="s">
        <v>50</v>
      </c>
      <c r="C30" s="26" t="s">
        <v>1430</v>
      </c>
      <c r="D30" s="113">
        <v>20211019</v>
      </c>
      <c r="E30" s="109" t="s">
        <v>51</v>
      </c>
      <c r="F30" s="87"/>
      <c r="G30" s="88"/>
      <c r="H30" s="88"/>
      <c r="I30" s="88"/>
      <c r="J30" s="88"/>
      <c r="K30" s="88"/>
      <c r="L30" s="88"/>
      <c r="M30" s="89"/>
      <c r="N30" s="88"/>
      <c r="O30" s="88"/>
      <c r="P30" s="91"/>
      <c r="Q30" s="90"/>
      <c r="R30" s="88"/>
      <c r="S30" s="88"/>
      <c r="T30" s="88"/>
      <c r="U30" s="88"/>
      <c r="V30" s="88"/>
      <c r="W30" s="88"/>
      <c r="X30" s="91"/>
      <c r="Y30" s="88"/>
      <c r="Z30" s="89"/>
      <c r="AA30" s="88"/>
      <c r="AB30" s="91"/>
      <c r="AC30" s="88"/>
      <c r="AD30" s="88"/>
      <c r="AE30" s="88"/>
      <c r="AF30" s="88"/>
      <c r="AG30" s="88"/>
      <c r="AH30" s="89"/>
      <c r="AI30" s="89"/>
      <c r="AJ30" s="88">
        <v>0.17599999999999999</v>
      </c>
      <c r="AK30" s="88"/>
      <c r="AL30" s="89"/>
      <c r="AM30" s="89"/>
      <c r="AN30" s="88"/>
      <c r="AO30" s="88"/>
      <c r="AP30" s="88"/>
      <c r="AQ30" s="88"/>
      <c r="AR30" s="88"/>
      <c r="AS30" s="88"/>
      <c r="AT30" s="88"/>
      <c r="AU30" s="126"/>
      <c r="AV30" s="126"/>
      <c r="AW30" s="88"/>
      <c r="AX30" s="88"/>
      <c r="AY30" s="88"/>
      <c r="AZ30" s="88"/>
      <c r="BA30" s="89">
        <v>0.02</v>
      </c>
      <c r="BB30" s="89"/>
      <c r="BC30" s="89"/>
      <c r="BD30" s="91"/>
      <c r="BE30" s="89"/>
      <c r="BF30" s="89"/>
      <c r="BG30" s="89"/>
      <c r="BH30" s="89"/>
      <c r="BI30" s="89"/>
      <c r="BJ30" s="89"/>
      <c r="BK30" s="89"/>
      <c r="BL30" s="89"/>
      <c r="BM30" s="89"/>
      <c r="BN30" s="91"/>
      <c r="BO30" s="89"/>
      <c r="BP30" s="89"/>
      <c r="BQ30" s="89"/>
      <c r="BR30" s="88"/>
      <c r="BS30" s="88"/>
      <c r="BT30" s="88"/>
      <c r="BU30" s="88"/>
      <c r="BV30" s="88"/>
      <c r="BW30" s="88"/>
      <c r="BX30" s="88"/>
      <c r="BY30" s="88"/>
      <c r="BZ30" s="88"/>
      <c r="CA30" s="88"/>
      <c r="CB30" s="88"/>
      <c r="CC30" s="329"/>
      <c r="CD30" s="16"/>
      <c r="CE30" s="277" cm="1">
        <f t="array" ref="CE30">SUM(IF(ISNUMBER($F30:$CC30),IF(ISNUMBER($F$40:$CC$40),IF($F30:$CC30&gt;=$F$40:$CC$40,1,0),0),0))</f>
        <v>0</v>
      </c>
      <c r="CF30" s="277" cm="1">
        <f t="array" ref="CF30">SUM(IF(ISNUMBER($F30:$CC30),IF(ISNUMBER($F$41:$CC$41),IF($F30:$CC30&gt;=$F$41:$CC$41,1,0),0),0))</f>
        <v>0</v>
      </c>
      <c r="CG30" s="16"/>
      <c r="CH30" s="27">
        <f t="shared" si="0"/>
        <v>2</v>
      </c>
      <c r="CI30" s="329">
        <f t="shared" si="1"/>
        <v>0.19599999999999998</v>
      </c>
      <c r="CJ30" s="28">
        <f t="shared" si="2"/>
        <v>1</v>
      </c>
      <c r="CK30" s="329">
        <f t="shared" si="3"/>
        <v>0.17599999999999999</v>
      </c>
      <c r="CL30" s="28">
        <f t="shared" si="4"/>
        <v>0</v>
      </c>
      <c r="CM30" s="329">
        <f t="shared" si="5"/>
        <v>0</v>
      </c>
      <c r="CN30" s="28">
        <f t="shared" si="6"/>
        <v>0</v>
      </c>
      <c r="CO30" s="329">
        <f t="shared" si="7"/>
        <v>0</v>
      </c>
      <c r="CP30" s="28">
        <f t="shared" si="8"/>
        <v>1</v>
      </c>
      <c r="CQ30" s="329">
        <f t="shared" si="9"/>
        <v>0.02</v>
      </c>
      <c r="CT30" s="509"/>
      <c r="CU30" s="509"/>
    </row>
    <row r="31" spans="1:99">
      <c r="K31" s="22"/>
      <c r="L31" s="17"/>
      <c r="Q31" s="3"/>
      <c r="CC31" s="17"/>
    </row>
    <row r="32" spans="1:99">
      <c r="A32" s="6" t="s">
        <v>1480</v>
      </c>
      <c r="B32" s="17"/>
      <c r="C32" s="10"/>
      <c r="D32" s="10"/>
      <c r="E32" s="212"/>
      <c r="F32" s="208">
        <f t="shared" ref="F32:AK32" si="10">COUNT(F2:F30)</f>
        <v>18</v>
      </c>
      <c r="G32" s="208">
        <f t="shared" si="10"/>
        <v>18</v>
      </c>
      <c r="H32" s="208">
        <f t="shared" si="10"/>
        <v>17</v>
      </c>
      <c r="I32" s="208">
        <f t="shared" si="10"/>
        <v>15</v>
      </c>
      <c r="J32" s="208">
        <f t="shared" si="10"/>
        <v>15</v>
      </c>
      <c r="K32" s="208">
        <f t="shared" si="10"/>
        <v>14</v>
      </c>
      <c r="L32" s="208">
        <f t="shared" si="10"/>
        <v>13</v>
      </c>
      <c r="M32" s="208">
        <f t="shared" si="10"/>
        <v>8</v>
      </c>
      <c r="N32" s="208">
        <f t="shared" si="10"/>
        <v>8</v>
      </c>
      <c r="O32" s="208">
        <f t="shared" si="10"/>
        <v>8</v>
      </c>
      <c r="P32" s="208">
        <f t="shared" si="10"/>
        <v>7</v>
      </c>
      <c r="Q32" s="208">
        <f t="shared" si="10"/>
        <v>7</v>
      </c>
      <c r="R32" s="208">
        <f t="shared" si="10"/>
        <v>7</v>
      </c>
      <c r="S32" s="208">
        <f t="shared" si="10"/>
        <v>7</v>
      </c>
      <c r="T32" s="208">
        <f t="shared" si="10"/>
        <v>7</v>
      </c>
      <c r="U32" s="208">
        <f t="shared" si="10"/>
        <v>7</v>
      </c>
      <c r="V32" s="208">
        <f t="shared" si="10"/>
        <v>7</v>
      </c>
      <c r="W32" s="208">
        <f t="shared" si="10"/>
        <v>7</v>
      </c>
      <c r="X32" s="208">
        <f t="shared" si="10"/>
        <v>6</v>
      </c>
      <c r="Y32" s="208">
        <f t="shared" si="10"/>
        <v>6</v>
      </c>
      <c r="Z32" s="208">
        <f t="shared" si="10"/>
        <v>5</v>
      </c>
      <c r="AA32" s="208">
        <f t="shared" si="10"/>
        <v>5</v>
      </c>
      <c r="AB32" s="208">
        <f t="shared" si="10"/>
        <v>4</v>
      </c>
      <c r="AC32" s="208">
        <f t="shared" si="10"/>
        <v>4</v>
      </c>
      <c r="AD32" s="208">
        <f t="shared" si="10"/>
        <v>4</v>
      </c>
      <c r="AE32" s="208">
        <f t="shared" si="10"/>
        <v>4</v>
      </c>
      <c r="AF32" s="208">
        <f t="shared" si="10"/>
        <v>4</v>
      </c>
      <c r="AG32" s="208">
        <f t="shared" si="10"/>
        <v>3</v>
      </c>
      <c r="AH32" s="208">
        <f t="shared" si="10"/>
        <v>3</v>
      </c>
      <c r="AI32" s="208">
        <f t="shared" si="10"/>
        <v>3</v>
      </c>
      <c r="AJ32" s="208">
        <f t="shared" si="10"/>
        <v>3</v>
      </c>
      <c r="AK32" s="208">
        <f t="shared" si="10"/>
        <v>3</v>
      </c>
      <c r="AL32" s="208">
        <f t="shared" ref="AL32:BS32" si="11">COUNT(AL2:AL30)</f>
        <v>2</v>
      </c>
      <c r="AM32" s="208">
        <f t="shared" si="11"/>
        <v>2</v>
      </c>
      <c r="AN32" s="208">
        <f t="shared" si="11"/>
        <v>2</v>
      </c>
      <c r="AO32" s="208">
        <f t="shared" si="11"/>
        <v>2</v>
      </c>
      <c r="AP32" s="208">
        <f t="shared" si="11"/>
        <v>2</v>
      </c>
      <c r="AQ32" s="208">
        <f t="shared" si="11"/>
        <v>2</v>
      </c>
      <c r="AR32" s="208">
        <f t="shared" si="11"/>
        <v>2</v>
      </c>
      <c r="AS32" s="208">
        <f t="shared" si="11"/>
        <v>2</v>
      </c>
      <c r="AT32" s="208">
        <f t="shared" si="11"/>
        <v>2</v>
      </c>
      <c r="AU32" s="208">
        <f>COUNT(AU2:AU30)</f>
        <v>2</v>
      </c>
      <c r="AV32" s="208">
        <v>1</v>
      </c>
      <c r="AW32" s="208">
        <f t="shared" si="11"/>
        <v>1</v>
      </c>
      <c r="AX32" s="208">
        <f t="shared" si="11"/>
        <v>1</v>
      </c>
      <c r="AY32" s="208">
        <f t="shared" si="11"/>
        <v>1</v>
      </c>
      <c r="AZ32" s="208">
        <f t="shared" si="11"/>
        <v>1</v>
      </c>
      <c r="BA32" s="208">
        <f t="shared" si="11"/>
        <v>1</v>
      </c>
      <c r="BB32" s="208">
        <f t="shared" si="11"/>
        <v>1</v>
      </c>
      <c r="BC32" s="208">
        <f t="shared" si="11"/>
        <v>1</v>
      </c>
      <c r="BD32" s="208">
        <f t="shared" si="11"/>
        <v>1</v>
      </c>
      <c r="BE32" s="208">
        <f t="shared" si="11"/>
        <v>1</v>
      </c>
      <c r="BF32" s="208">
        <f t="shared" si="11"/>
        <v>1</v>
      </c>
      <c r="BG32" s="208">
        <f t="shared" si="11"/>
        <v>1</v>
      </c>
      <c r="BH32" s="208">
        <f t="shared" si="11"/>
        <v>1</v>
      </c>
      <c r="BI32" s="208">
        <f t="shared" si="11"/>
        <v>1</v>
      </c>
      <c r="BJ32" s="208">
        <f t="shared" si="11"/>
        <v>1</v>
      </c>
      <c r="BK32" s="208">
        <f t="shared" si="11"/>
        <v>1</v>
      </c>
      <c r="BL32" s="208">
        <f t="shared" si="11"/>
        <v>1</v>
      </c>
      <c r="BM32" s="208">
        <f t="shared" si="11"/>
        <v>1</v>
      </c>
      <c r="BN32" s="208">
        <f t="shared" si="11"/>
        <v>1</v>
      </c>
      <c r="BO32" s="208">
        <f t="shared" si="11"/>
        <v>1</v>
      </c>
      <c r="BP32" s="208">
        <f t="shared" si="11"/>
        <v>1</v>
      </c>
      <c r="BQ32" s="208">
        <f t="shared" si="11"/>
        <v>1</v>
      </c>
      <c r="BR32" s="208">
        <f t="shared" si="11"/>
        <v>1</v>
      </c>
      <c r="BS32" s="208">
        <f t="shared" si="11"/>
        <v>1</v>
      </c>
      <c r="BT32" s="208">
        <f t="shared" ref="BT32:CB32" si="12">COUNT(BT2:BT30)</f>
        <v>1</v>
      </c>
      <c r="BU32" s="208">
        <f t="shared" si="12"/>
        <v>1</v>
      </c>
      <c r="BV32" s="208">
        <f t="shared" si="12"/>
        <v>1</v>
      </c>
      <c r="BW32" s="208">
        <f t="shared" si="12"/>
        <v>1</v>
      </c>
      <c r="BX32" s="208">
        <f t="shared" si="12"/>
        <v>1</v>
      </c>
      <c r="BY32" s="208">
        <f t="shared" si="12"/>
        <v>1</v>
      </c>
      <c r="BZ32" s="208">
        <f t="shared" si="12"/>
        <v>1</v>
      </c>
      <c r="CA32" s="208">
        <f t="shared" si="12"/>
        <v>1</v>
      </c>
      <c r="CB32" s="208">
        <f t="shared" si="12"/>
        <v>1</v>
      </c>
      <c r="CC32" s="208">
        <f>COUNT(CC2:CC30)</f>
        <v>1</v>
      </c>
      <c r="CG32" s="510"/>
      <c r="CH32" s="208"/>
      <c r="CI32" s="511"/>
      <c r="CJ32" s="208"/>
      <c r="CK32" s="511"/>
      <c r="CL32" s="208"/>
      <c r="CM32" s="434"/>
      <c r="CN32" s="208"/>
      <c r="CO32" s="434"/>
      <c r="CP32" s="208"/>
      <c r="CQ32" s="511"/>
      <c r="CR32" s="6"/>
      <c r="CS32" s="213"/>
      <c r="CT32" s="208"/>
    </row>
    <row r="33" spans="1:98">
      <c r="A33" s="6" t="s">
        <v>1481</v>
      </c>
      <c r="B33" s="17"/>
      <c r="C33" s="10"/>
      <c r="D33" s="10"/>
      <c r="E33" s="212"/>
      <c r="F33" s="211">
        <f t="shared" ref="F33:AK33" si="13">(F32/29)*100</f>
        <v>62.068965517241381</v>
      </c>
      <c r="G33" s="211">
        <f t="shared" si="13"/>
        <v>62.068965517241381</v>
      </c>
      <c r="H33" s="211">
        <f t="shared" si="13"/>
        <v>58.620689655172406</v>
      </c>
      <c r="I33" s="211">
        <f t="shared" si="13"/>
        <v>51.724137931034484</v>
      </c>
      <c r="J33" s="211">
        <f t="shared" si="13"/>
        <v>51.724137931034484</v>
      </c>
      <c r="K33" s="211">
        <f t="shared" si="13"/>
        <v>48.275862068965516</v>
      </c>
      <c r="L33" s="211">
        <f t="shared" si="13"/>
        <v>44.827586206896555</v>
      </c>
      <c r="M33" s="211">
        <f t="shared" si="13"/>
        <v>27.586206896551722</v>
      </c>
      <c r="N33" s="211">
        <f t="shared" si="13"/>
        <v>27.586206896551722</v>
      </c>
      <c r="O33" s="211">
        <f t="shared" si="13"/>
        <v>27.586206896551722</v>
      </c>
      <c r="P33" s="211">
        <f t="shared" si="13"/>
        <v>24.137931034482758</v>
      </c>
      <c r="Q33" s="211">
        <f t="shared" si="13"/>
        <v>24.137931034482758</v>
      </c>
      <c r="R33" s="211">
        <f t="shared" si="13"/>
        <v>24.137931034482758</v>
      </c>
      <c r="S33" s="211">
        <f t="shared" si="13"/>
        <v>24.137931034482758</v>
      </c>
      <c r="T33" s="211">
        <f t="shared" si="13"/>
        <v>24.137931034482758</v>
      </c>
      <c r="U33" s="211">
        <f t="shared" si="13"/>
        <v>24.137931034482758</v>
      </c>
      <c r="V33" s="211">
        <f t="shared" si="13"/>
        <v>24.137931034482758</v>
      </c>
      <c r="W33" s="211">
        <f t="shared" si="13"/>
        <v>24.137931034482758</v>
      </c>
      <c r="X33" s="211">
        <f t="shared" si="13"/>
        <v>20.689655172413794</v>
      </c>
      <c r="Y33" s="211">
        <f t="shared" si="13"/>
        <v>20.689655172413794</v>
      </c>
      <c r="Z33" s="211">
        <f t="shared" si="13"/>
        <v>17.241379310344829</v>
      </c>
      <c r="AA33" s="211">
        <f t="shared" si="13"/>
        <v>17.241379310344829</v>
      </c>
      <c r="AB33" s="211">
        <f t="shared" si="13"/>
        <v>13.793103448275861</v>
      </c>
      <c r="AC33" s="211">
        <f t="shared" si="13"/>
        <v>13.793103448275861</v>
      </c>
      <c r="AD33" s="211">
        <f t="shared" si="13"/>
        <v>13.793103448275861</v>
      </c>
      <c r="AE33" s="211">
        <f t="shared" si="13"/>
        <v>13.793103448275861</v>
      </c>
      <c r="AF33" s="211">
        <f t="shared" si="13"/>
        <v>13.793103448275861</v>
      </c>
      <c r="AG33" s="211">
        <f t="shared" si="13"/>
        <v>10.344827586206897</v>
      </c>
      <c r="AH33" s="211">
        <f t="shared" si="13"/>
        <v>10.344827586206897</v>
      </c>
      <c r="AI33" s="211">
        <f t="shared" si="13"/>
        <v>10.344827586206897</v>
      </c>
      <c r="AJ33" s="211">
        <f t="shared" si="13"/>
        <v>10.344827586206897</v>
      </c>
      <c r="AK33" s="211">
        <f t="shared" si="13"/>
        <v>10.344827586206897</v>
      </c>
      <c r="AL33" s="211">
        <f t="shared" ref="AL33:BS33" si="14">(AL32/29)*100</f>
        <v>6.8965517241379306</v>
      </c>
      <c r="AM33" s="211">
        <f t="shared" si="14"/>
        <v>6.8965517241379306</v>
      </c>
      <c r="AN33" s="211">
        <f t="shared" si="14"/>
        <v>6.8965517241379306</v>
      </c>
      <c r="AO33" s="211">
        <f t="shared" si="14"/>
        <v>6.8965517241379306</v>
      </c>
      <c r="AP33" s="211">
        <f t="shared" si="14"/>
        <v>6.8965517241379306</v>
      </c>
      <c r="AQ33" s="211">
        <f t="shared" si="14"/>
        <v>6.8965517241379306</v>
      </c>
      <c r="AR33" s="211">
        <f t="shared" si="14"/>
        <v>6.8965517241379306</v>
      </c>
      <c r="AS33" s="211">
        <f t="shared" si="14"/>
        <v>6.8965517241379306</v>
      </c>
      <c r="AT33" s="211">
        <f t="shared" si="14"/>
        <v>6.8965517241379306</v>
      </c>
      <c r="AU33" s="211">
        <f>(AU32/29)*100</f>
        <v>6.8965517241379306</v>
      </c>
      <c r="AV33" s="211">
        <f t="shared" si="14"/>
        <v>3.4482758620689653</v>
      </c>
      <c r="AW33" s="211">
        <f t="shared" si="14"/>
        <v>3.4482758620689653</v>
      </c>
      <c r="AX33" s="211">
        <f t="shared" si="14"/>
        <v>3.4482758620689653</v>
      </c>
      <c r="AY33" s="211">
        <f t="shared" si="14"/>
        <v>3.4482758620689653</v>
      </c>
      <c r="AZ33" s="211">
        <f t="shared" si="14"/>
        <v>3.4482758620689653</v>
      </c>
      <c r="BA33" s="211">
        <f t="shared" si="14"/>
        <v>3.4482758620689653</v>
      </c>
      <c r="BB33" s="211">
        <f t="shared" si="14"/>
        <v>3.4482758620689653</v>
      </c>
      <c r="BC33" s="211">
        <f t="shared" si="14"/>
        <v>3.4482758620689653</v>
      </c>
      <c r="BD33" s="211">
        <f t="shared" si="14"/>
        <v>3.4482758620689653</v>
      </c>
      <c r="BE33" s="211">
        <f t="shared" si="14"/>
        <v>3.4482758620689653</v>
      </c>
      <c r="BF33" s="211">
        <f t="shared" si="14"/>
        <v>3.4482758620689653</v>
      </c>
      <c r="BG33" s="211">
        <f t="shared" si="14"/>
        <v>3.4482758620689653</v>
      </c>
      <c r="BH33" s="211">
        <f t="shared" si="14"/>
        <v>3.4482758620689653</v>
      </c>
      <c r="BI33" s="211">
        <f t="shared" si="14"/>
        <v>3.4482758620689653</v>
      </c>
      <c r="BJ33" s="211">
        <f t="shared" si="14"/>
        <v>3.4482758620689653</v>
      </c>
      <c r="BK33" s="211">
        <f t="shared" si="14"/>
        <v>3.4482758620689653</v>
      </c>
      <c r="BL33" s="211">
        <f t="shared" si="14"/>
        <v>3.4482758620689653</v>
      </c>
      <c r="BM33" s="211">
        <f t="shared" si="14"/>
        <v>3.4482758620689653</v>
      </c>
      <c r="BN33" s="211">
        <f t="shared" si="14"/>
        <v>3.4482758620689653</v>
      </c>
      <c r="BO33" s="211">
        <f t="shared" si="14"/>
        <v>3.4482758620689653</v>
      </c>
      <c r="BP33" s="211">
        <f t="shared" si="14"/>
        <v>3.4482758620689653</v>
      </c>
      <c r="BQ33" s="211">
        <f t="shared" si="14"/>
        <v>3.4482758620689653</v>
      </c>
      <c r="BR33" s="211">
        <f t="shared" si="14"/>
        <v>3.4482758620689653</v>
      </c>
      <c r="BS33" s="211">
        <f t="shared" si="14"/>
        <v>3.4482758620689653</v>
      </c>
      <c r="BT33" s="211">
        <f t="shared" ref="BT33:CB33" si="15">(BT32/29)*100</f>
        <v>3.4482758620689653</v>
      </c>
      <c r="BU33" s="211">
        <f t="shared" si="15"/>
        <v>3.4482758620689653</v>
      </c>
      <c r="BV33" s="211">
        <f t="shared" si="15"/>
        <v>3.4482758620689653</v>
      </c>
      <c r="BW33" s="211">
        <f t="shared" si="15"/>
        <v>3.4482758620689653</v>
      </c>
      <c r="BX33" s="211">
        <f t="shared" si="15"/>
        <v>3.4482758620689653</v>
      </c>
      <c r="BY33" s="211">
        <f t="shared" si="15"/>
        <v>3.4482758620689653</v>
      </c>
      <c r="BZ33" s="211">
        <f t="shared" si="15"/>
        <v>3.4482758620689653</v>
      </c>
      <c r="CA33" s="211">
        <f t="shared" si="15"/>
        <v>3.4482758620689653</v>
      </c>
      <c r="CB33" s="211">
        <f t="shared" si="15"/>
        <v>3.4482758620689653</v>
      </c>
      <c r="CC33" s="211">
        <f>(CC32/29)*100</f>
        <v>3.4482758620689653</v>
      </c>
      <c r="CD33" s="208"/>
      <c r="CE33" s="208"/>
      <c r="CF33" s="208"/>
      <c r="CG33" s="510"/>
      <c r="CH33" s="208"/>
      <c r="CI33" s="511"/>
      <c r="CJ33" s="208"/>
      <c r="CK33" s="511"/>
      <c r="CL33" s="208"/>
      <c r="CM33" s="434"/>
      <c r="CN33" s="208"/>
      <c r="CO33" s="434"/>
      <c r="CP33" s="208"/>
      <c r="CQ33" s="511"/>
      <c r="CR33" s="6"/>
      <c r="CS33" s="213"/>
      <c r="CT33" s="208"/>
    </row>
    <row r="34" spans="1:98">
      <c r="A34" s="6" t="s">
        <v>1860</v>
      </c>
      <c r="B34" s="17"/>
      <c r="C34" s="10"/>
      <c r="D34" s="10"/>
      <c r="E34" s="212"/>
      <c r="F34" s="434">
        <f>MAX(F2,F9,F16,F23:F30)</f>
        <v>0.1018578</v>
      </c>
      <c r="G34" s="434">
        <f t="shared" ref="G34:BR34" si="16">MAX(G2,G9,G16,G23:G30)</f>
        <v>2.16768E-2</v>
      </c>
      <c r="H34" s="434">
        <f t="shared" si="16"/>
        <v>0.151</v>
      </c>
      <c r="I34" s="434">
        <f t="shared" si="16"/>
        <v>0.45400000000000001</v>
      </c>
      <c r="J34" s="434">
        <f t="shared" si="16"/>
        <v>3.3160800000000004E-2</v>
      </c>
      <c r="K34" s="434">
        <f t="shared" si="16"/>
        <v>0.15601100000000001</v>
      </c>
      <c r="L34" s="434">
        <f t="shared" si="16"/>
        <v>6.08E-2</v>
      </c>
      <c r="M34" s="434">
        <f t="shared" si="16"/>
        <v>0.21</v>
      </c>
      <c r="N34" s="434">
        <f t="shared" si="16"/>
        <v>2.60979E-2</v>
      </c>
      <c r="O34" s="434">
        <f t="shared" si="16"/>
        <v>2.6919599999999998E-2</v>
      </c>
      <c r="P34" s="434">
        <f t="shared" si="16"/>
        <v>5.8000000000000003E-2</v>
      </c>
      <c r="Q34" s="434">
        <f t="shared" si="16"/>
        <v>9.8000000000000004E-2</v>
      </c>
      <c r="R34" s="434">
        <f t="shared" si="16"/>
        <v>0.13200000000000001</v>
      </c>
      <c r="S34" s="434">
        <f t="shared" si="16"/>
        <v>3.7100000000000001E-2</v>
      </c>
      <c r="T34" s="434">
        <f t="shared" si="16"/>
        <v>4.3039800000000003E-2</v>
      </c>
      <c r="U34" s="434">
        <f t="shared" si="16"/>
        <v>9.9982000000000005E-3</v>
      </c>
      <c r="V34" s="434">
        <f t="shared" si="16"/>
        <v>6.3771000000000001E-3</v>
      </c>
      <c r="W34" s="434">
        <f t="shared" si="16"/>
        <v>2.8134699999999999E-2</v>
      </c>
      <c r="X34" s="434">
        <f t="shared" si="16"/>
        <v>0.06</v>
      </c>
      <c r="Y34" s="434">
        <f t="shared" si="16"/>
        <v>4.1111700000000001E-2</v>
      </c>
      <c r="Z34" s="434">
        <f t="shared" si="16"/>
        <v>0.25700000000000001</v>
      </c>
      <c r="AA34" s="434">
        <f t="shared" si="16"/>
        <v>1.1330700000000001E-2</v>
      </c>
      <c r="AB34" s="434">
        <f t="shared" si="16"/>
        <v>0.02</v>
      </c>
      <c r="AC34" s="434">
        <f t="shared" si="16"/>
        <v>9.2999999999999999E-2</v>
      </c>
      <c r="AD34" s="434">
        <f t="shared" si="16"/>
        <v>0</v>
      </c>
      <c r="AE34" s="434">
        <f t="shared" si="16"/>
        <v>0.192</v>
      </c>
      <c r="AF34" s="434">
        <f t="shared" si="16"/>
        <v>1.2007000000000001E-3</v>
      </c>
      <c r="AG34" s="434">
        <f t="shared" si="16"/>
        <v>9.980000000000001E-3</v>
      </c>
      <c r="AH34" s="434">
        <f t="shared" si="16"/>
        <v>0.05</v>
      </c>
      <c r="AI34" s="434">
        <f t="shared" si="16"/>
        <v>2.2000000000000002</v>
      </c>
      <c r="AJ34" s="434">
        <f t="shared" si="16"/>
        <v>0.17599999999999999</v>
      </c>
      <c r="AK34" s="434">
        <f t="shared" si="16"/>
        <v>7.9500000000000005E-3</v>
      </c>
      <c r="AL34" s="434">
        <f t="shared" si="16"/>
        <v>0.16900000000000001</v>
      </c>
      <c r="AM34" s="434">
        <f t="shared" si="16"/>
        <v>0.18</v>
      </c>
      <c r="AN34" s="434">
        <f t="shared" si="16"/>
        <v>0.21099999999999999</v>
      </c>
      <c r="AO34" s="434">
        <f t="shared" si="16"/>
        <v>2.5000000000000001E-3</v>
      </c>
      <c r="AP34" s="434">
        <f t="shared" si="16"/>
        <v>2.6800000000000001E-2</v>
      </c>
      <c r="AQ34" s="434">
        <f t="shared" si="16"/>
        <v>4.8999999999999998E-4</v>
      </c>
      <c r="AR34" s="434">
        <f t="shared" si="16"/>
        <v>7.4999999999999997E-2</v>
      </c>
      <c r="AS34" s="434">
        <f t="shared" si="16"/>
        <v>2.5600000000000001E-2</v>
      </c>
      <c r="AT34" s="434">
        <f t="shared" si="16"/>
        <v>3.44E-2</v>
      </c>
      <c r="AU34" s="434">
        <f t="shared" si="16"/>
        <v>7.0000000000000007E-2</v>
      </c>
      <c r="AV34" s="434">
        <f t="shared" si="16"/>
        <v>0</v>
      </c>
      <c r="AW34" s="434">
        <f t="shared" si="16"/>
        <v>4.1600000000000005E-3</v>
      </c>
      <c r="AX34" s="434">
        <f t="shared" si="16"/>
        <v>0</v>
      </c>
      <c r="AY34" s="434">
        <f t="shared" si="16"/>
        <v>2.3999999999999998E-4</v>
      </c>
      <c r="AZ34" s="434">
        <f t="shared" si="16"/>
        <v>0</v>
      </c>
      <c r="BA34" s="434">
        <f t="shared" si="16"/>
        <v>0.02</v>
      </c>
      <c r="BB34" s="434">
        <f t="shared" si="16"/>
        <v>6.8000000000000005E-2</v>
      </c>
      <c r="BC34" s="434">
        <f t="shared" si="16"/>
        <v>1.4E-2</v>
      </c>
      <c r="BD34" s="434">
        <f t="shared" si="16"/>
        <v>0.8</v>
      </c>
      <c r="BE34" s="434">
        <f t="shared" si="16"/>
        <v>3.6999999999999998E-2</v>
      </c>
      <c r="BF34" s="434">
        <f t="shared" si="16"/>
        <v>8.6999999999999994E-2</v>
      </c>
      <c r="BG34" s="434">
        <f t="shared" si="16"/>
        <v>1.9</v>
      </c>
      <c r="BH34" s="434">
        <f t="shared" si="16"/>
        <v>0</v>
      </c>
      <c r="BI34" s="434">
        <f t="shared" si="16"/>
        <v>0.05</v>
      </c>
      <c r="BJ34" s="434">
        <f t="shared" si="16"/>
        <v>0.08</v>
      </c>
      <c r="BK34" s="434">
        <f t="shared" si="16"/>
        <v>4.2000000000000003E-2</v>
      </c>
      <c r="BL34" s="434">
        <f t="shared" si="16"/>
        <v>0.28000000000000003</v>
      </c>
      <c r="BM34" s="434">
        <f t="shared" si="16"/>
        <v>1.6E-2</v>
      </c>
      <c r="BN34" s="434">
        <f t="shared" si="16"/>
        <v>0.11</v>
      </c>
      <c r="BO34" s="434">
        <f t="shared" si="16"/>
        <v>0.01</v>
      </c>
      <c r="BP34" s="434">
        <f t="shared" si="16"/>
        <v>0.01</v>
      </c>
      <c r="BQ34" s="434">
        <f t="shared" si="16"/>
        <v>0.01</v>
      </c>
      <c r="BR34" s="434">
        <f t="shared" si="16"/>
        <v>0.21199999999999999</v>
      </c>
      <c r="BS34" s="434">
        <f t="shared" ref="BS34:CC34" si="17">MAX(BS2,BS9,BS16,BS23:BS30)</f>
        <v>7.7000000000000002E-3</v>
      </c>
      <c r="BT34" s="434">
        <f t="shared" si="17"/>
        <v>3.96E-3</v>
      </c>
      <c r="BU34" s="434">
        <f t="shared" si="17"/>
        <v>3.9799999999999995E-2</v>
      </c>
      <c r="BV34" s="434">
        <f t="shared" si="17"/>
        <v>8.3499999999999998E-3</v>
      </c>
      <c r="BW34" s="434">
        <f t="shared" si="17"/>
        <v>3.65E-3</v>
      </c>
      <c r="BX34" s="434">
        <f t="shared" si="17"/>
        <v>1.6799999999999999E-3</v>
      </c>
      <c r="BY34" s="434">
        <f t="shared" si="17"/>
        <v>3.5999999999999999E-3</v>
      </c>
      <c r="BZ34" s="434">
        <f t="shared" si="17"/>
        <v>8.1999999999999998E-4</v>
      </c>
      <c r="CA34" s="434">
        <f t="shared" si="17"/>
        <v>4.4000000000000003E-3</v>
      </c>
      <c r="CB34" s="434">
        <f t="shared" si="17"/>
        <v>0</v>
      </c>
      <c r="CC34" s="434">
        <f t="shared" si="17"/>
        <v>3.6600000000000001E-3</v>
      </c>
      <c r="CD34" s="211"/>
      <c r="CE34" s="211"/>
      <c r="CF34" s="211"/>
      <c r="CG34" s="510"/>
      <c r="CH34" s="208"/>
      <c r="CI34" s="511"/>
      <c r="CJ34" s="208"/>
      <c r="CK34" s="511"/>
      <c r="CL34" s="208"/>
      <c r="CM34" s="434"/>
      <c r="CN34" s="208"/>
      <c r="CO34" s="434"/>
      <c r="CP34" s="208"/>
      <c r="CQ34" s="511"/>
      <c r="CR34" s="6"/>
      <c r="CS34" s="213"/>
      <c r="CT34" s="208"/>
    </row>
    <row r="35" spans="1:98" s="35" customFormat="1" ht="43">
      <c r="A35" s="29" t="s">
        <v>1434</v>
      </c>
      <c r="B35" s="34"/>
      <c r="D35" s="63"/>
      <c r="E35" s="36"/>
      <c r="F35" s="37" t="s">
        <v>1485</v>
      </c>
      <c r="G35" s="37" t="s">
        <v>1485</v>
      </c>
      <c r="H35" s="37" t="s">
        <v>1485</v>
      </c>
      <c r="I35" s="37" t="s">
        <v>1484</v>
      </c>
      <c r="J35" s="37" t="s">
        <v>1485</v>
      </c>
      <c r="K35" s="37" t="s">
        <v>1485</v>
      </c>
      <c r="L35" s="37" t="s">
        <v>1484</v>
      </c>
      <c r="M35" s="38" t="s">
        <v>1483</v>
      </c>
      <c r="N35" s="37" t="s">
        <v>1485</v>
      </c>
      <c r="O35" s="37" t="s">
        <v>1485</v>
      </c>
      <c r="P35" s="38" t="s">
        <v>1483</v>
      </c>
      <c r="Q35" s="56" t="s">
        <v>1483</v>
      </c>
      <c r="R35" s="38" t="s">
        <v>1483</v>
      </c>
      <c r="S35" s="37" t="s">
        <v>1484</v>
      </c>
      <c r="T35" s="37" t="s">
        <v>1485</v>
      </c>
      <c r="U35" s="37" t="s">
        <v>1485</v>
      </c>
      <c r="V35" s="37" t="s">
        <v>1485</v>
      </c>
      <c r="W35" s="37" t="s">
        <v>1485</v>
      </c>
      <c r="X35" s="38" t="s">
        <v>1483</v>
      </c>
      <c r="Y35" s="37" t="s">
        <v>1485</v>
      </c>
      <c r="Z35" s="38" t="s">
        <v>1483</v>
      </c>
      <c r="AA35" s="37" t="s">
        <v>1485</v>
      </c>
      <c r="AB35" s="58" t="s">
        <v>1483</v>
      </c>
      <c r="AC35" s="37" t="s">
        <v>1484</v>
      </c>
      <c r="AD35" s="37" t="s">
        <v>1484</v>
      </c>
      <c r="AE35" s="37" t="s">
        <v>1484</v>
      </c>
      <c r="AF35" s="37" t="s">
        <v>1485</v>
      </c>
      <c r="AG35" s="37" t="s">
        <v>1482</v>
      </c>
      <c r="AH35" s="38" t="s">
        <v>1483</v>
      </c>
      <c r="AI35" s="58" t="s">
        <v>1483</v>
      </c>
      <c r="AJ35" s="37" t="s">
        <v>1484</v>
      </c>
      <c r="AK35" s="37" t="s">
        <v>1484</v>
      </c>
      <c r="AL35" s="38" t="s">
        <v>1483</v>
      </c>
      <c r="AM35" s="58" t="s">
        <v>1483</v>
      </c>
      <c r="AN35" s="37" t="s">
        <v>1484</v>
      </c>
      <c r="AO35" s="37" t="s">
        <v>1484</v>
      </c>
      <c r="AP35" s="37" t="s">
        <v>1484</v>
      </c>
      <c r="AQ35" s="37" t="s">
        <v>1484</v>
      </c>
      <c r="AR35" s="37" t="s">
        <v>1484</v>
      </c>
      <c r="AS35" s="37" t="s">
        <v>1484</v>
      </c>
      <c r="AT35" s="37" t="s">
        <v>1484</v>
      </c>
      <c r="AU35" s="37" t="s">
        <v>1854</v>
      </c>
      <c r="AV35" s="37" t="s">
        <v>1854</v>
      </c>
      <c r="AW35" s="37" t="s">
        <v>1482</v>
      </c>
      <c r="AX35" s="37" t="s">
        <v>1482</v>
      </c>
      <c r="AY35" s="37" t="s">
        <v>1482</v>
      </c>
      <c r="AZ35" s="37" t="s">
        <v>1482</v>
      </c>
      <c r="BA35" s="38" t="s">
        <v>1483</v>
      </c>
      <c r="BB35" s="38" t="s">
        <v>1483</v>
      </c>
      <c r="BC35" s="38" t="s">
        <v>1483</v>
      </c>
      <c r="BD35" s="38" t="s">
        <v>1483</v>
      </c>
      <c r="BE35" s="38" t="s">
        <v>1483</v>
      </c>
      <c r="BF35" s="38" t="s">
        <v>1483</v>
      </c>
      <c r="BG35" s="38" t="s">
        <v>1483</v>
      </c>
      <c r="BH35" s="38" t="s">
        <v>1483</v>
      </c>
      <c r="BI35" s="38" t="s">
        <v>1483</v>
      </c>
      <c r="BJ35" s="38" t="s">
        <v>1483</v>
      </c>
      <c r="BK35" s="38" t="s">
        <v>1483</v>
      </c>
      <c r="BL35" s="38" t="s">
        <v>1483</v>
      </c>
      <c r="BM35" s="38" t="s">
        <v>1483</v>
      </c>
      <c r="BN35" s="58" t="s">
        <v>1483</v>
      </c>
      <c r="BO35" s="58" t="s">
        <v>1483</v>
      </c>
      <c r="BP35" s="58" t="s">
        <v>1483</v>
      </c>
      <c r="BQ35" s="58" t="s">
        <v>1483</v>
      </c>
      <c r="BR35" s="37" t="s">
        <v>1484</v>
      </c>
      <c r="BS35" s="37" t="s">
        <v>1484</v>
      </c>
      <c r="BT35" s="37" t="s">
        <v>1484</v>
      </c>
      <c r="BU35" s="37" t="s">
        <v>1484</v>
      </c>
      <c r="BV35" s="37" t="s">
        <v>1484</v>
      </c>
      <c r="BW35" s="37" t="s">
        <v>1484</v>
      </c>
      <c r="BX35" s="37" t="s">
        <v>1484</v>
      </c>
      <c r="BY35" s="37" t="s">
        <v>1484</v>
      </c>
      <c r="BZ35" s="37" t="s">
        <v>1484</v>
      </c>
      <c r="CA35" s="37" t="s">
        <v>1484</v>
      </c>
      <c r="CB35" s="37" t="s">
        <v>1484</v>
      </c>
      <c r="CC35" s="37" t="s">
        <v>1484</v>
      </c>
      <c r="CD35" s="22"/>
      <c r="CE35" s="22"/>
      <c r="CF35" s="22"/>
      <c r="CH35" s="37"/>
      <c r="CI35" s="512"/>
      <c r="CJ35" s="37"/>
      <c r="CK35" s="512"/>
      <c r="CL35" s="37"/>
      <c r="CM35" s="512"/>
      <c r="CN35" s="37"/>
      <c r="CO35" s="512"/>
      <c r="CP35" s="37"/>
      <c r="CQ35" s="512"/>
    </row>
    <row r="36" spans="1:98" s="37" customFormat="1" ht="28">
      <c r="A36" s="46" t="s">
        <v>55</v>
      </c>
      <c r="E36" s="39"/>
      <c r="F36" s="37" t="s">
        <v>1438</v>
      </c>
      <c r="G36" s="37" t="s">
        <v>1438</v>
      </c>
      <c r="H36" s="37" t="s">
        <v>1438</v>
      </c>
      <c r="I36" s="37" t="s">
        <v>1438</v>
      </c>
      <c r="J36" s="37" t="s">
        <v>1438</v>
      </c>
      <c r="K36" s="37" t="s">
        <v>1438</v>
      </c>
      <c r="L36" s="37" t="s">
        <v>1438</v>
      </c>
      <c r="M36" s="37" t="s">
        <v>1438</v>
      </c>
      <c r="N36" s="37" t="s">
        <v>1438</v>
      </c>
      <c r="O36" s="37" t="s">
        <v>1438</v>
      </c>
      <c r="P36" s="37" t="s">
        <v>1438</v>
      </c>
      <c r="Q36" s="37" t="s">
        <v>1438</v>
      </c>
      <c r="R36" s="37" t="s">
        <v>1438</v>
      </c>
      <c r="S36" s="37" t="s">
        <v>1438</v>
      </c>
      <c r="T36" s="37" t="s">
        <v>1438</v>
      </c>
      <c r="U36" s="37" t="s">
        <v>1438</v>
      </c>
      <c r="V36" s="37" t="s">
        <v>1438</v>
      </c>
      <c r="W36" s="37" t="s">
        <v>1438</v>
      </c>
      <c r="X36" s="37" t="s">
        <v>1438</v>
      </c>
      <c r="Y36" s="37" t="s">
        <v>1438</v>
      </c>
      <c r="Z36" s="37" t="s">
        <v>1438</v>
      </c>
      <c r="AA36" s="37" t="s">
        <v>1438</v>
      </c>
      <c r="AB36" s="37" t="s">
        <v>1438</v>
      </c>
      <c r="AC36" s="37" t="s">
        <v>1438</v>
      </c>
      <c r="AD36" s="37" t="s">
        <v>1438</v>
      </c>
      <c r="AE36" s="37" t="s">
        <v>1438</v>
      </c>
      <c r="AF36" s="37" t="s">
        <v>1438</v>
      </c>
      <c r="AG36" s="37" t="s">
        <v>1438</v>
      </c>
      <c r="AH36" s="37" t="s">
        <v>1438</v>
      </c>
      <c r="AI36" s="37" t="s">
        <v>1438</v>
      </c>
      <c r="AJ36" s="37" t="s">
        <v>1438</v>
      </c>
      <c r="AK36" s="37" t="s">
        <v>1438</v>
      </c>
      <c r="AL36" s="37" t="s">
        <v>1438</v>
      </c>
      <c r="AM36" s="37" t="s">
        <v>1438</v>
      </c>
      <c r="AN36" s="37" t="s">
        <v>1438</v>
      </c>
      <c r="AO36" s="37" t="s">
        <v>1438</v>
      </c>
      <c r="AP36" s="37" t="s">
        <v>1438</v>
      </c>
      <c r="AQ36" s="37" t="s">
        <v>1438</v>
      </c>
      <c r="AR36" s="37" t="s">
        <v>1438</v>
      </c>
      <c r="AS36" s="37" t="s">
        <v>1438</v>
      </c>
      <c r="AT36" s="37" t="s">
        <v>1438</v>
      </c>
      <c r="AU36" s="37" t="s">
        <v>1438</v>
      </c>
      <c r="AV36" s="37" t="s">
        <v>1438</v>
      </c>
      <c r="AW36" s="37" t="s">
        <v>1438</v>
      </c>
      <c r="AX36" s="37" t="s">
        <v>1438</v>
      </c>
      <c r="AY36" s="37" t="s">
        <v>1438</v>
      </c>
      <c r="AZ36" s="37" t="s">
        <v>1438</v>
      </c>
      <c r="BA36" s="37" t="s">
        <v>1438</v>
      </c>
      <c r="BB36" s="37" t="s">
        <v>1438</v>
      </c>
      <c r="BC36" s="37" t="s">
        <v>1438</v>
      </c>
      <c r="BD36" s="37" t="s">
        <v>1438</v>
      </c>
      <c r="BE36" s="37" t="s">
        <v>1438</v>
      </c>
      <c r="BF36" s="37" t="s">
        <v>1438</v>
      </c>
      <c r="BG36" s="37" t="s">
        <v>1438</v>
      </c>
      <c r="BH36" s="37" t="s">
        <v>1438</v>
      </c>
      <c r="BI36" s="37" t="s">
        <v>1438</v>
      </c>
      <c r="BJ36" s="37" t="s">
        <v>1438</v>
      </c>
      <c r="BK36" s="37" t="s">
        <v>1438</v>
      </c>
      <c r="BL36" s="37" t="s">
        <v>1438</v>
      </c>
      <c r="BM36" s="37" t="s">
        <v>1438</v>
      </c>
      <c r="BN36" s="37" t="s">
        <v>1438</v>
      </c>
      <c r="BO36" s="37" t="s">
        <v>1438</v>
      </c>
      <c r="BP36" s="37" t="s">
        <v>1438</v>
      </c>
      <c r="BQ36" s="37" t="s">
        <v>1438</v>
      </c>
      <c r="BR36" s="37" t="s">
        <v>1438</v>
      </c>
      <c r="BS36" s="37" t="s">
        <v>1438</v>
      </c>
      <c r="BT36" s="37" t="s">
        <v>1438</v>
      </c>
      <c r="BU36" s="37" t="s">
        <v>1438</v>
      </c>
      <c r="BV36" s="37" t="s">
        <v>1438</v>
      </c>
      <c r="BW36" s="37" t="s">
        <v>1438</v>
      </c>
      <c r="BX36" s="37" t="s">
        <v>1438</v>
      </c>
      <c r="BY36" s="37" t="s">
        <v>1438</v>
      </c>
      <c r="BZ36" s="37" t="s">
        <v>1438</v>
      </c>
      <c r="CA36" s="37" t="s">
        <v>1438</v>
      </c>
      <c r="CB36" s="37" t="s">
        <v>1438</v>
      </c>
      <c r="CC36" s="37" t="s">
        <v>1438</v>
      </c>
      <c r="CD36" s="285"/>
      <c r="CE36" s="285"/>
      <c r="CF36" s="285"/>
      <c r="CG36" s="510"/>
      <c r="CH36" s="208"/>
      <c r="CI36" s="511"/>
      <c r="CJ36" s="208"/>
      <c r="CK36" s="511"/>
      <c r="CL36" s="208"/>
      <c r="CM36" s="434"/>
      <c r="CN36" s="208"/>
      <c r="CO36" s="434"/>
      <c r="CP36" s="208"/>
      <c r="CQ36" s="511"/>
    </row>
    <row r="37" spans="1:98" s="37" customFormat="1" ht="37">
      <c r="A37" s="46" t="s">
        <v>1439</v>
      </c>
      <c r="D37" s="63"/>
      <c r="E37" s="39"/>
      <c r="F37" s="37" t="s">
        <v>206</v>
      </c>
      <c r="G37" s="37" t="s">
        <v>206</v>
      </c>
      <c r="H37" s="37" t="s">
        <v>206</v>
      </c>
      <c r="I37" s="37" t="s">
        <v>206</v>
      </c>
      <c r="J37" s="37" t="s">
        <v>206</v>
      </c>
      <c r="K37" s="37" t="s">
        <v>206</v>
      </c>
      <c r="L37" s="37" t="s">
        <v>206</v>
      </c>
      <c r="M37" s="37" t="s">
        <v>206</v>
      </c>
      <c r="N37" s="37" t="s">
        <v>206</v>
      </c>
      <c r="O37" s="37" t="s">
        <v>206</v>
      </c>
      <c r="P37" s="37" t="s">
        <v>206</v>
      </c>
      <c r="Q37" s="57" t="s">
        <v>206</v>
      </c>
      <c r="R37" s="37" t="s">
        <v>206</v>
      </c>
      <c r="S37" s="37" t="s">
        <v>206</v>
      </c>
      <c r="T37" s="37" t="s">
        <v>206</v>
      </c>
      <c r="U37" s="37" t="s">
        <v>206</v>
      </c>
      <c r="V37" s="37" t="s">
        <v>206</v>
      </c>
      <c r="W37" s="37" t="s">
        <v>206</v>
      </c>
      <c r="X37" s="37" t="s">
        <v>206</v>
      </c>
      <c r="Y37" s="37" t="s">
        <v>206</v>
      </c>
      <c r="Z37" s="37" t="s">
        <v>206</v>
      </c>
      <c r="AA37" s="37" t="s">
        <v>206</v>
      </c>
      <c r="AB37" s="37" t="s">
        <v>206</v>
      </c>
      <c r="AC37" s="37" t="s">
        <v>206</v>
      </c>
      <c r="AD37" s="37" t="s">
        <v>206</v>
      </c>
      <c r="AE37" s="37" t="s">
        <v>206</v>
      </c>
      <c r="AF37" s="37" t="s">
        <v>206</v>
      </c>
      <c r="AG37" s="37" t="s">
        <v>206</v>
      </c>
      <c r="AH37" s="37" t="s">
        <v>206</v>
      </c>
      <c r="AI37" s="37" t="s">
        <v>206</v>
      </c>
      <c r="AJ37" s="37" t="s">
        <v>206</v>
      </c>
      <c r="AK37" s="37" t="s">
        <v>206</v>
      </c>
      <c r="AL37" s="37" t="s">
        <v>206</v>
      </c>
      <c r="AM37" s="37" t="s">
        <v>206</v>
      </c>
      <c r="AN37" s="37" t="s">
        <v>206</v>
      </c>
      <c r="AO37" s="37" t="s">
        <v>206</v>
      </c>
      <c r="AP37" s="37" t="s">
        <v>206</v>
      </c>
      <c r="AQ37" s="37" t="s">
        <v>206</v>
      </c>
      <c r="AR37" s="37" t="s">
        <v>206</v>
      </c>
      <c r="AS37" s="37" t="s">
        <v>206</v>
      </c>
      <c r="AT37" s="37" t="s">
        <v>206</v>
      </c>
      <c r="AU37" s="37" t="s">
        <v>1834</v>
      </c>
      <c r="AV37" s="37" t="s">
        <v>1834</v>
      </c>
      <c r="AW37" s="37" t="s">
        <v>206</v>
      </c>
      <c r="AX37" s="37" t="s">
        <v>206</v>
      </c>
      <c r="AY37" s="37" t="s">
        <v>206</v>
      </c>
      <c r="AZ37" s="37" t="s">
        <v>206</v>
      </c>
      <c r="BA37" s="37" t="s">
        <v>206</v>
      </c>
      <c r="BB37" s="37" t="s">
        <v>206</v>
      </c>
      <c r="BC37" s="37" t="s">
        <v>206</v>
      </c>
      <c r="BD37" s="37" t="s">
        <v>206</v>
      </c>
      <c r="BE37" s="37" t="s">
        <v>206</v>
      </c>
      <c r="BF37" s="37" t="s">
        <v>206</v>
      </c>
      <c r="BG37" s="37" t="s">
        <v>206</v>
      </c>
      <c r="BH37" s="37" t="s">
        <v>206</v>
      </c>
      <c r="BI37" s="37" t="s">
        <v>206</v>
      </c>
      <c r="BJ37" s="37" t="s">
        <v>206</v>
      </c>
      <c r="BK37" s="37" t="s">
        <v>206</v>
      </c>
      <c r="BL37" s="37" t="s">
        <v>206</v>
      </c>
      <c r="BM37" s="37" t="s">
        <v>206</v>
      </c>
      <c r="BN37" s="37" t="s">
        <v>206</v>
      </c>
      <c r="BO37" s="37" t="s">
        <v>206</v>
      </c>
      <c r="BP37" s="37" t="s">
        <v>206</v>
      </c>
      <c r="BQ37" s="37" t="s">
        <v>206</v>
      </c>
      <c r="BR37" s="37" t="s">
        <v>206</v>
      </c>
      <c r="BS37" s="37" t="s">
        <v>206</v>
      </c>
      <c r="BT37" s="37" t="s">
        <v>206</v>
      </c>
      <c r="BU37" s="37" t="s">
        <v>206</v>
      </c>
      <c r="BV37" s="37" t="s">
        <v>206</v>
      </c>
      <c r="BW37" s="37" t="s">
        <v>206</v>
      </c>
      <c r="BX37" s="37" t="s">
        <v>206</v>
      </c>
      <c r="BY37" s="37" t="s">
        <v>206</v>
      </c>
      <c r="BZ37" s="37" t="s">
        <v>206</v>
      </c>
      <c r="CA37" s="37" t="s">
        <v>206</v>
      </c>
      <c r="CB37" s="37" t="s">
        <v>206</v>
      </c>
      <c r="CC37" s="37" t="s">
        <v>206</v>
      </c>
      <c r="CD37" s="17"/>
      <c r="CE37" s="208"/>
      <c r="CF37" s="208"/>
      <c r="CG37" s="510"/>
      <c r="CH37" s="208"/>
      <c r="CI37" s="511"/>
      <c r="CJ37" s="208"/>
      <c r="CK37" s="511"/>
      <c r="CL37" s="208"/>
      <c r="CM37" s="434"/>
      <c r="CN37" s="208"/>
      <c r="CO37" s="434"/>
      <c r="CP37" s="208"/>
      <c r="CQ37" s="511"/>
    </row>
    <row r="38" spans="1:98">
      <c r="B38" s="20"/>
      <c r="F38" s="65"/>
      <c r="G38" s="65"/>
      <c r="H38" s="65"/>
      <c r="I38" s="65"/>
      <c r="J38" s="65"/>
      <c r="K38" s="31"/>
      <c r="L38" s="65"/>
      <c r="M38" s="65"/>
      <c r="N38" s="65"/>
      <c r="O38" s="65"/>
      <c r="P38" s="65"/>
      <c r="Q38" s="65"/>
      <c r="R38" s="65"/>
      <c r="S38" s="65"/>
      <c r="T38" s="65"/>
      <c r="U38" s="65"/>
      <c r="V38" s="65"/>
      <c r="W38" s="65"/>
      <c r="X38" s="65"/>
      <c r="Y38" s="65"/>
      <c r="Z38" s="65"/>
      <c r="AA38" s="65"/>
      <c r="AB38" s="65"/>
      <c r="AC38" s="65"/>
      <c r="AD38" s="65"/>
      <c r="AE38" s="65"/>
      <c r="AF38" s="65"/>
      <c r="AG38" s="65"/>
      <c r="AH38" s="65"/>
      <c r="AI38" s="65"/>
      <c r="AJ38" s="65"/>
      <c r="AK38" s="65"/>
      <c r="AL38" s="65"/>
      <c r="AM38" s="65"/>
      <c r="AN38" s="65"/>
      <c r="AO38" s="65"/>
      <c r="AP38" s="65"/>
      <c r="AQ38" s="65"/>
      <c r="AR38" s="65"/>
      <c r="AS38" s="65"/>
      <c r="AT38" s="65"/>
      <c r="AU38" s="65"/>
      <c r="AV38" s="65"/>
      <c r="AW38" s="65"/>
      <c r="AX38" s="65"/>
      <c r="AY38" s="65"/>
      <c r="AZ38" s="65"/>
      <c r="BA38" s="65"/>
      <c r="BB38" s="65"/>
      <c r="BC38" s="65"/>
      <c r="BD38" s="65"/>
      <c r="BE38" s="65"/>
      <c r="BF38" s="65"/>
      <c r="BG38" s="65"/>
      <c r="BH38" s="65"/>
      <c r="BI38" s="65"/>
      <c r="BJ38" s="65"/>
      <c r="BK38" s="65"/>
      <c r="BL38" s="65"/>
      <c r="BM38" s="65"/>
      <c r="BN38" s="65"/>
      <c r="BO38" s="65"/>
      <c r="BP38" s="65"/>
      <c r="BQ38" s="65"/>
      <c r="BR38" s="65"/>
      <c r="BS38" s="65"/>
      <c r="BT38" s="65"/>
      <c r="BU38" s="65"/>
      <c r="BV38" s="65"/>
      <c r="BW38" s="65"/>
      <c r="BX38" s="65"/>
      <c r="BY38" s="65"/>
      <c r="BZ38" s="65"/>
      <c r="CA38" s="65"/>
      <c r="CB38" s="65"/>
      <c r="CC38" s="65"/>
      <c r="CE38" s="208"/>
      <c r="CF38" s="208"/>
      <c r="CG38" s="510"/>
      <c r="CH38" s="208"/>
      <c r="CI38" s="511"/>
      <c r="CJ38" s="208"/>
      <c r="CK38" s="511"/>
      <c r="CL38" s="208"/>
      <c r="CM38" s="434"/>
      <c r="CN38" s="208"/>
      <c r="CO38" s="434"/>
      <c r="CP38" s="208"/>
      <c r="CQ38" s="511"/>
    </row>
    <row r="39" spans="1:98" s="6" customFormat="1">
      <c r="A39" s="6" t="s">
        <v>1441</v>
      </c>
      <c r="D39" s="60"/>
      <c r="E39" s="5"/>
      <c r="F39" s="40" t="s">
        <v>1442</v>
      </c>
      <c r="G39" s="40" t="s">
        <v>1442</v>
      </c>
      <c r="H39" s="40" t="s">
        <v>1442</v>
      </c>
      <c r="I39" s="40" t="s">
        <v>1442</v>
      </c>
      <c r="J39" s="40" t="s">
        <v>1486</v>
      </c>
      <c r="K39" s="40" t="s">
        <v>1486</v>
      </c>
      <c r="L39" s="40" t="s">
        <v>1442</v>
      </c>
      <c r="M39" s="40" t="s">
        <v>1442</v>
      </c>
      <c r="N39" s="40" t="s">
        <v>1442</v>
      </c>
      <c r="O39" s="40" t="s">
        <v>1442</v>
      </c>
      <c r="P39" s="154">
        <v>300</v>
      </c>
      <c r="Q39" s="40" t="s">
        <v>1442</v>
      </c>
      <c r="R39" s="40" t="s">
        <v>1442</v>
      </c>
      <c r="S39" s="40" t="s">
        <v>1442</v>
      </c>
      <c r="T39" s="40" t="s">
        <v>1442</v>
      </c>
      <c r="U39" s="40" t="s">
        <v>1442</v>
      </c>
      <c r="V39" s="40" t="s">
        <v>1442</v>
      </c>
      <c r="W39" s="40" t="s">
        <v>1442</v>
      </c>
      <c r="X39" s="40" t="s">
        <v>1442</v>
      </c>
      <c r="Y39" s="40" t="s">
        <v>1442</v>
      </c>
      <c r="Z39" s="40" t="s">
        <v>1442</v>
      </c>
      <c r="AA39" s="40" t="s">
        <v>1442</v>
      </c>
      <c r="AB39" s="40" t="s">
        <v>1442</v>
      </c>
      <c r="AC39" s="40" t="s">
        <v>1442</v>
      </c>
      <c r="AD39" s="40" t="s">
        <v>1442</v>
      </c>
      <c r="AE39" s="40" t="s">
        <v>1442</v>
      </c>
      <c r="AF39" s="40" t="s">
        <v>1442</v>
      </c>
      <c r="AG39" s="40" t="s">
        <v>1442</v>
      </c>
      <c r="AH39" s="40" t="s">
        <v>1442</v>
      </c>
      <c r="AI39" s="40">
        <v>8</v>
      </c>
      <c r="AJ39" s="40" t="s">
        <v>1442</v>
      </c>
      <c r="AK39" s="40" t="s">
        <v>1442</v>
      </c>
      <c r="AL39" s="40" t="s">
        <v>1442</v>
      </c>
      <c r="AM39" s="40" t="s">
        <v>1442</v>
      </c>
      <c r="AN39" s="40" t="s">
        <v>1442</v>
      </c>
      <c r="AO39" s="40">
        <v>500</v>
      </c>
      <c r="AP39" s="40" t="s">
        <v>1442</v>
      </c>
      <c r="AQ39" s="40" t="s">
        <v>1442</v>
      </c>
      <c r="AR39" s="40" t="s">
        <v>1442</v>
      </c>
      <c r="AS39" s="40" t="s">
        <v>1442</v>
      </c>
      <c r="AT39" s="40" t="s">
        <v>1442</v>
      </c>
      <c r="AU39" s="40">
        <v>0.7</v>
      </c>
      <c r="AV39" s="40">
        <v>0.3</v>
      </c>
      <c r="AW39" s="40" t="s">
        <v>1442</v>
      </c>
      <c r="AX39" s="40" t="s">
        <v>1442</v>
      </c>
      <c r="AY39" s="40" t="s">
        <v>1442</v>
      </c>
      <c r="AZ39" s="40" t="s">
        <v>1442</v>
      </c>
      <c r="BA39" s="40" t="s">
        <v>1442</v>
      </c>
      <c r="BB39" s="40" t="s">
        <v>1442</v>
      </c>
      <c r="BC39" s="40">
        <v>10</v>
      </c>
      <c r="BD39" s="40" t="s">
        <v>1442</v>
      </c>
      <c r="BE39" s="40" t="s">
        <v>1442</v>
      </c>
      <c r="BF39" s="40" t="s">
        <v>1442</v>
      </c>
      <c r="BG39" s="40" t="s">
        <v>1442</v>
      </c>
      <c r="BH39" s="40" t="s">
        <v>1442</v>
      </c>
      <c r="BI39" s="40" t="s">
        <v>1442</v>
      </c>
      <c r="BJ39" s="40">
        <v>500</v>
      </c>
      <c r="BK39" s="40">
        <v>20</v>
      </c>
      <c r="BL39" s="40" t="s">
        <v>1442</v>
      </c>
      <c r="BM39" s="40">
        <v>40</v>
      </c>
      <c r="BN39" s="40">
        <v>200</v>
      </c>
      <c r="BO39" s="40" t="s">
        <v>1442</v>
      </c>
      <c r="BP39" s="40" t="s">
        <v>1442</v>
      </c>
      <c r="BQ39" s="40" t="s">
        <v>1442</v>
      </c>
      <c r="BR39" s="40" t="s">
        <v>1442</v>
      </c>
      <c r="BS39" s="40" t="s">
        <v>1442</v>
      </c>
      <c r="BT39" s="40" t="s">
        <v>1442</v>
      </c>
      <c r="BU39" s="40" t="s">
        <v>1442</v>
      </c>
      <c r="BV39" s="40" t="s">
        <v>1442</v>
      </c>
      <c r="BW39" s="40" t="s">
        <v>1442</v>
      </c>
      <c r="BX39" s="40" t="s">
        <v>1442</v>
      </c>
      <c r="BY39" s="40">
        <v>10</v>
      </c>
      <c r="BZ39" s="40" t="s">
        <v>1442</v>
      </c>
      <c r="CA39" s="40" t="s">
        <v>1442</v>
      </c>
      <c r="CB39" s="40">
        <v>2</v>
      </c>
      <c r="CC39" s="40" t="s">
        <v>1442</v>
      </c>
      <c r="CD39" s="17"/>
      <c r="CE39" s="53"/>
      <c r="CF39" s="53"/>
      <c r="CG39" s="40"/>
      <c r="CI39" s="92"/>
      <c r="CJ39" s="40"/>
      <c r="CK39" s="92"/>
      <c r="CL39" s="40"/>
      <c r="CM39" s="92"/>
      <c r="CN39" s="40"/>
      <c r="CO39" s="92"/>
      <c r="CP39" s="40"/>
      <c r="CQ39" s="92"/>
    </row>
    <row r="40" spans="1:98" s="6" customFormat="1">
      <c r="A40" s="179" t="s">
        <v>1487</v>
      </c>
      <c r="D40" s="60"/>
      <c r="E40" s="5"/>
      <c r="F40" s="155" t="s">
        <v>1442</v>
      </c>
      <c r="G40" s="155" t="s">
        <v>1442</v>
      </c>
      <c r="H40" s="155">
        <v>0.01</v>
      </c>
      <c r="I40" s="155" t="s">
        <v>1442</v>
      </c>
      <c r="J40" s="155">
        <v>4.0000000000000001E-3</v>
      </c>
      <c r="K40" s="155">
        <v>4.0000000000000001E-3</v>
      </c>
      <c r="L40" s="155" t="s">
        <v>1442</v>
      </c>
      <c r="M40" s="155" t="s">
        <v>1442</v>
      </c>
      <c r="N40" s="155" t="s">
        <v>1442</v>
      </c>
      <c r="O40" s="155" t="s">
        <v>1442</v>
      </c>
      <c r="P40" s="155">
        <v>75</v>
      </c>
      <c r="Q40" s="155" t="s">
        <v>1442</v>
      </c>
      <c r="R40" s="155" t="s">
        <v>1442</v>
      </c>
      <c r="S40" s="155" t="s">
        <v>1442</v>
      </c>
      <c r="T40" s="155" t="s">
        <v>1442</v>
      </c>
      <c r="U40" s="155" t="s">
        <v>1442</v>
      </c>
      <c r="V40" s="155" t="s">
        <v>1442</v>
      </c>
      <c r="W40" s="155" t="s">
        <v>1442</v>
      </c>
      <c r="X40" s="155" t="s">
        <v>1442</v>
      </c>
      <c r="Y40" s="155" t="s">
        <v>1442</v>
      </c>
      <c r="Z40" s="155" t="s">
        <v>1442</v>
      </c>
      <c r="AA40" s="155" t="s">
        <v>1442</v>
      </c>
      <c r="AB40" s="155">
        <v>70</v>
      </c>
      <c r="AC40" s="155" t="s">
        <v>1442</v>
      </c>
      <c r="AD40" s="155" t="s">
        <v>1442</v>
      </c>
      <c r="AE40" s="155" t="s">
        <v>1442</v>
      </c>
      <c r="AF40" s="155">
        <v>0.01</v>
      </c>
      <c r="AG40" s="155" t="s">
        <v>1442</v>
      </c>
      <c r="AH40" s="155">
        <v>80</v>
      </c>
      <c r="AI40" s="155">
        <v>6</v>
      </c>
      <c r="AJ40" s="155" t="s">
        <v>1442</v>
      </c>
      <c r="AK40" s="155" t="s">
        <v>1442</v>
      </c>
      <c r="AL40" s="155" t="s">
        <v>1442</v>
      </c>
      <c r="AM40" s="155" t="s">
        <v>1442</v>
      </c>
      <c r="AN40" s="155" t="s">
        <v>1442</v>
      </c>
      <c r="AO40" s="155" t="s">
        <v>1442</v>
      </c>
      <c r="AP40" s="155" t="s">
        <v>1442</v>
      </c>
      <c r="AQ40" s="155" t="s">
        <v>1442</v>
      </c>
      <c r="AR40" s="155" t="s">
        <v>1442</v>
      </c>
      <c r="AS40" s="155" t="s">
        <v>1442</v>
      </c>
      <c r="AT40" s="155" t="s">
        <v>1442</v>
      </c>
      <c r="AU40" s="155" t="s">
        <v>1442</v>
      </c>
      <c r="AV40" s="155" t="s">
        <v>1442</v>
      </c>
      <c r="AW40" s="155" t="s">
        <v>1442</v>
      </c>
      <c r="AX40" s="155" t="s">
        <v>1442</v>
      </c>
      <c r="AY40" s="155" t="s">
        <v>1442</v>
      </c>
      <c r="AZ40" s="155" t="s">
        <v>1442</v>
      </c>
      <c r="BA40" s="155" t="s">
        <v>1442</v>
      </c>
      <c r="BB40" s="155" t="s">
        <v>1442</v>
      </c>
      <c r="BC40" s="155">
        <v>5</v>
      </c>
      <c r="BD40" s="155" t="s">
        <v>1442</v>
      </c>
      <c r="BE40" s="155">
        <v>100</v>
      </c>
      <c r="BF40" s="155" t="s">
        <v>1442</v>
      </c>
      <c r="BG40" s="155" t="s">
        <v>1442</v>
      </c>
      <c r="BH40" s="155" t="s">
        <v>1442</v>
      </c>
      <c r="BI40" s="155" t="s">
        <v>1442</v>
      </c>
      <c r="BJ40" s="155">
        <v>10000</v>
      </c>
      <c r="BK40" s="155">
        <v>100</v>
      </c>
      <c r="BL40" s="155" t="s">
        <v>1442</v>
      </c>
      <c r="BM40" s="155">
        <v>5</v>
      </c>
      <c r="BN40" s="155" t="s">
        <v>1442</v>
      </c>
      <c r="BO40" s="155" t="s">
        <v>1442</v>
      </c>
      <c r="BP40" s="155" t="s">
        <v>1442</v>
      </c>
      <c r="BQ40" s="155" t="s">
        <v>1442</v>
      </c>
      <c r="BR40" s="155" t="s">
        <v>1442</v>
      </c>
      <c r="BS40" s="155" t="s">
        <v>1442</v>
      </c>
      <c r="BT40" s="155" t="s">
        <v>1442</v>
      </c>
      <c r="BU40" s="155" t="s">
        <v>1442</v>
      </c>
      <c r="BV40" s="155" t="s">
        <v>1442</v>
      </c>
      <c r="BW40" s="155" t="s">
        <v>1442</v>
      </c>
      <c r="BX40" s="155" t="s">
        <v>1442</v>
      </c>
      <c r="BY40" s="155" t="s">
        <v>1442</v>
      </c>
      <c r="BZ40" s="155" t="s">
        <v>1442</v>
      </c>
      <c r="CA40" s="155" t="s">
        <v>1442</v>
      </c>
      <c r="CB40" s="155">
        <v>4</v>
      </c>
      <c r="CC40" s="155" t="s">
        <v>1442</v>
      </c>
      <c r="CD40" s="17"/>
      <c r="CE40" s="53"/>
      <c r="CF40" s="53"/>
      <c r="CG40" s="510"/>
      <c r="CH40" s="208"/>
      <c r="CI40" s="511"/>
      <c r="CJ40" s="208"/>
      <c r="CK40" s="511"/>
      <c r="CL40" s="208"/>
      <c r="CM40" s="434"/>
      <c r="CN40" s="208"/>
      <c r="CO40" s="434"/>
      <c r="CP40" s="208"/>
      <c r="CQ40" s="511"/>
    </row>
    <row r="41" spans="1:98" s="6" customFormat="1">
      <c r="A41" s="182" t="s">
        <v>1488</v>
      </c>
      <c r="D41" s="60"/>
      <c r="E41" s="5"/>
      <c r="F41" s="156" t="s">
        <v>1442</v>
      </c>
      <c r="G41" s="156" t="s">
        <v>1442</v>
      </c>
      <c r="H41" s="156">
        <v>0.01</v>
      </c>
      <c r="I41" s="156" t="s">
        <v>1442</v>
      </c>
      <c r="J41" s="156">
        <v>0</v>
      </c>
      <c r="K41" s="156">
        <v>0</v>
      </c>
      <c r="L41" s="156" t="s">
        <v>1442</v>
      </c>
      <c r="M41" s="156" t="s">
        <v>1442</v>
      </c>
      <c r="N41" s="156" t="s">
        <v>1442</v>
      </c>
      <c r="O41" s="156" t="s">
        <v>1442</v>
      </c>
      <c r="P41" s="156">
        <v>75</v>
      </c>
      <c r="Q41" s="156" t="s">
        <v>1442</v>
      </c>
      <c r="R41" s="156" t="s">
        <v>1442</v>
      </c>
      <c r="S41" s="156" t="s">
        <v>1442</v>
      </c>
      <c r="T41" s="156" t="s">
        <v>1442</v>
      </c>
      <c r="U41" s="156" t="s">
        <v>1442</v>
      </c>
      <c r="V41" s="156" t="s">
        <v>1442</v>
      </c>
      <c r="W41" s="156" t="s">
        <v>1442</v>
      </c>
      <c r="X41" s="156" t="s">
        <v>1442</v>
      </c>
      <c r="Y41" s="156" t="s">
        <v>1442</v>
      </c>
      <c r="Z41" s="156" t="s">
        <v>1442</v>
      </c>
      <c r="AA41" s="156" t="s">
        <v>1442</v>
      </c>
      <c r="AB41" s="156">
        <v>70</v>
      </c>
      <c r="AC41" s="156" t="s">
        <v>1442</v>
      </c>
      <c r="AD41" s="156" t="s">
        <v>1442</v>
      </c>
      <c r="AE41" s="156" t="s">
        <v>1442</v>
      </c>
      <c r="AF41" s="156">
        <v>0.01</v>
      </c>
      <c r="AG41" s="156" t="s">
        <v>1442</v>
      </c>
      <c r="AH41" s="156">
        <v>70</v>
      </c>
      <c r="AI41" s="156">
        <v>0</v>
      </c>
      <c r="AJ41" s="156" t="s">
        <v>1442</v>
      </c>
      <c r="AK41" s="156" t="s">
        <v>1442</v>
      </c>
      <c r="AL41" s="156" t="s">
        <v>1442</v>
      </c>
      <c r="AM41" s="156" t="s">
        <v>1442</v>
      </c>
      <c r="AN41" s="156" t="s">
        <v>1442</v>
      </c>
      <c r="AO41" s="156" t="s">
        <v>1442</v>
      </c>
      <c r="AP41" s="156" t="s">
        <v>1442</v>
      </c>
      <c r="AQ41" s="156" t="s">
        <v>1442</v>
      </c>
      <c r="AR41" s="156" t="s">
        <v>1442</v>
      </c>
      <c r="AS41" s="156" t="s">
        <v>1442</v>
      </c>
      <c r="AT41" s="156" t="s">
        <v>1442</v>
      </c>
      <c r="AU41" s="156" t="s">
        <v>1442</v>
      </c>
      <c r="AV41" s="156" t="s">
        <v>1442</v>
      </c>
      <c r="AW41" s="156" t="s">
        <v>1442</v>
      </c>
      <c r="AX41" s="156" t="s">
        <v>1442</v>
      </c>
      <c r="AY41" s="156" t="s">
        <v>1442</v>
      </c>
      <c r="AZ41" s="156" t="s">
        <v>1442</v>
      </c>
      <c r="BA41" s="156" t="s">
        <v>1442</v>
      </c>
      <c r="BB41" s="156" t="s">
        <v>1442</v>
      </c>
      <c r="BC41" s="156">
        <v>0</v>
      </c>
      <c r="BD41" s="156" t="s">
        <v>1442</v>
      </c>
      <c r="BE41" s="156">
        <v>100</v>
      </c>
      <c r="BF41" s="156" t="s">
        <v>1442</v>
      </c>
      <c r="BG41" s="156" t="s">
        <v>1442</v>
      </c>
      <c r="BH41" s="156" t="s">
        <v>1442</v>
      </c>
      <c r="BI41" s="156" t="s">
        <v>1442</v>
      </c>
      <c r="BJ41" s="156">
        <v>10000</v>
      </c>
      <c r="BK41" s="156">
        <v>100</v>
      </c>
      <c r="BL41" s="156" t="s">
        <v>1442</v>
      </c>
      <c r="BM41" s="156">
        <v>0</v>
      </c>
      <c r="BN41" s="156" t="s">
        <v>1442</v>
      </c>
      <c r="BO41" s="156" t="s">
        <v>1442</v>
      </c>
      <c r="BP41" s="156" t="s">
        <v>1442</v>
      </c>
      <c r="BQ41" s="156" t="s">
        <v>1442</v>
      </c>
      <c r="BR41" s="156" t="s">
        <v>1442</v>
      </c>
      <c r="BS41" s="156" t="s">
        <v>1442</v>
      </c>
      <c r="BT41" s="156" t="s">
        <v>1442</v>
      </c>
      <c r="BU41" s="156" t="s">
        <v>1442</v>
      </c>
      <c r="BV41" s="156" t="s">
        <v>1442</v>
      </c>
      <c r="BW41" s="156" t="s">
        <v>1442</v>
      </c>
      <c r="BX41" s="156" t="s">
        <v>1442</v>
      </c>
      <c r="BY41" s="156" t="s">
        <v>1442</v>
      </c>
      <c r="BZ41" s="156" t="s">
        <v>1442</v>
      </c>
      <c r="CA41" s="156" t="s">
        <v>1442</v>
      </c>
      <c r="CB41" s="156">
        <v>4</v>
      </c>
      <c r="CC41" s="156" t="s">
        <v>1442</v>
      </c>
      <c r="CD41" s="17"/>
      <c r="CE41" s="53"/>
      <c r="CF41" s="53"/>
      <c r="CG41" s="510"/>
      <c r="CH41" s="208"/>
      <c r="CI41" s="511"/>
      <c r="CJ41" s="208"/>
      <c r="CK41" s="511"/>
      <c r="CL41" s="208"/>
      <c r="CM41" s="434"/>
      <c r="CN41" s="208"/>
      <c r="CO41" s="434"/>
      <c r="CP41" s="208"/>
      <c r="CQ41" s="511"/>
    </row>
    <row r="42" spans="1:98" s="152" customFormat="1">
      <c r="A42" s="152" t="s">
        <v>1858</v>
      </c>
      <c r="D42" s="426"/>
      <c r="E42" s="427"/>
      <c r="F42" s="151"/>
      <c r="G42" s="151">
        <v>2</v>
      </c>
      <c r="H42" s="151"/>
      <c r="I42" s="151"/>
      <c r="J42" s="151"/>
      <c r="K42" s="151"/>
      <c r="L42" s="151">
        <v>400</v>
      </c>
      <c r="M42" s="151"/>
      <c r="N42" s="151"/>
      <c r="O42" s="151"/>
      <c r="P42" s="151"/>
      <c r="Q42" s="151"/>
      <c r="R42" s="151"/>
      <c r="S42" s="151"/>
      <c r="T42" s="151"/>
      <c r="U42" s="151"/>
      <c r="V42" s="151"/>
      <c r="W42" s="151"/>
      <c r="X42" s="151"/>
      <c r="Y42" s="151"/>
      <c r="Z42" s="151"/>
      <c r="AA42" s="151"/>
      <c r="AB42" s="151"/>
      <c r="AC42" s="151"/>
      <c r="AD42" s="151"/>
      <c r="AE42" s="151"/>
      <c r="AF42" s="151"/>
      <c r="AG42" s="151"/>
      <c r="AH42" s="151"/>
      <c r="AI42" s="151"/>
      <c r="AJ42" s="151"/>
      <c r="AK42" s="151"/>
      <c r="AL42" s="151"/>
      <c r="AM42" s="151"/>
      <c r="AN42" s="151"/>
      <c r="AO42" s="151"/>
      <c r="AP42" s="151"/>
      <c r="AQ42" s="151"/>
      <c r="AR42" s="151"/>
      <c r="AS42" s="151"/>
      <c r="AT42" s="151"/>
      <c r="AU42" s="151"/>
      <c r="AV42" s="151"/>
      <c r="AW42" s="151"/>
      <c r="AX42" s="151"/>
      <c r="AY42" s="151"/>
      <c r="AZ42" s="151"/>
      <c r="BA42" s="151"/>
      <c r="BB42" s="151"/>
      <c r="BC42" s="151"/>
      <c r="BD42" s="151"/>
      <c r="BE42" s="151"/>
      <c r="BF42" s="151"/>
      <c r="BG42" s="151"/>
      <c r="BH42" s="151"/>
      <c r="BI42" s="151"/>
      <c r="BJ42" s="151"/>
      <c r="BK42" s="151"/>
      <c r="BL42" s="151"/>
      <c r="BM42" s="151"/>
      <c r="BN42" s="151"/>
      <c r="BO42" s="151"/>
      <c r="BP42" s="151"/>
      <c r="BQ42" s="151"/>
      <c r="BR42" s="151"/>
      <c r="BS42" s="151"/>
      <c r="BT42" s="151"/>
      <c r="BU42" s="151"/>
      <c r="BV42" s="151"/>
      <c r="BW42" s="151"/>
      <c r="BX42" s="151"/>
      <c r="BY42" s="151"/>
      <c r="BZ42" s="151"/>
      <c r="CA42" s="151"/>
      <c r="CB42" s="151"/>
      <c r="CC42" s="151"/>
      <c r="CD42" s="428"/>
      <c r="CE42" s="153"/>
      <c r="CF42" s="153"/>
      <c r="CG42" s="513"/>
      <c r="CH42" s="153"/>
      <c r="CI42" s="514"/>
      <c r="CJ42" s="153"/>
      <c r="CK42" s="514"/>
      <c r="CL42" s="153"/>
      <c r="CM42" s="515"/>
      <c r="CN42" s="153"/>
      <c r="CO42" s="515"/>
      <c r="CP42" s="153"/>
      <c r="CQ42" s="514"/>
    </row>
    <row r="43" spans="1:98" s="423" customFormat="1">
      <c r="A43" s="423" t="s">
        <v>1857</v>
      </c>
      <c r="D43" s="429"/>
      <c r="E43" s="430"/>
      <c r="F43" s="424">
        <v>6</v>
      </c>
      <c r="G43" s="424"/>
      <c r="H43" s="424"/>
      <c r="I43" s="424"/>
      <c r="J43" s="424"/>
      <c r="K43" s="424"/>
      <c r="L43" s="424"/>
      <c r="M43" s="424"/>
      <c r="N43" s="424"/>
      <c r="O43" s="424"/>
      <c r="P43" s="424"/>
      <c r="Q43" s="424"/>
      <c r="R43" s="424"/>
      <c r="S43" s="424"/>
      <c r="T43" s="424"/>
      <c r="U43" s="424"/>
      <c r="V43" s="424"/>
      <c r="W43" s="424"/>
      <c r="X43" s="424"/>
      <c r="Y43" s="424"/>
      <c r="Z43" s="424"/>
      <c r="AA43" s="424"/>
      <c r="AB43" s="424"/>
      <c r="AC43" s="424"/>
      <c r="AD43" s="424"/>
      <c r="AE43" s="424"/>
      <c r="AF43" s="424"/>
      <c r="AG43" s="424"/>
      <c r="AH43" s="424"/>
      <c r="AI43" s="424"/>
      <c r="AJ43" s="424"/>
      <c r="AK43" s="424"/>
      <c r="AL43" s="424"/>
      <c r="AM43" s="424"/>
      <c r="AN43" s="424"/>
      <c r="AO43" s="424"/>
      <c r="AP43" s="424"/>
      <c r="AQ43" s="424"/>
      <c r="AR43" s="424"/>
      <c r="AS43" s="424"/>
      <c r="AT43" s="424"/>
      <c r="AU43" s="424"/>
      <c r="AV43" s="424"/>
      <c r="AW43" s="424"/>
      <c r="AX43" s="424"/>
      <c r="AY43" s="424"/>
      <c r="AZ43" s="424"/>
      <c r="BA43" s="424"/>
      <c r="BB43" s="424"/>
      <c r="BC43" s="424"/>
      <c r="BD43" s="424"/>
      <c r="BE43" s="424"/>
      <c r="BF43" s="424"/>
      <c r="BG43" s="424"/>
      <c r="BH43" s="424"/>
      <c r="BI43" s="424"/>
      <c r="BJ43" s="424"/>
      <c r="BK43" s="424"/>
      <c r="BL43" s="424"/>
      <c r="BM43" s="424"/>
      <c r="BN43" s="424"/>
      <c r="BO43" s="424"/>
      <c r="BP43" s="424"/>
      <c r="BQ43" s="424"/>
      <c r="BR43" s="424"/>
      <c r="BS43" s="424"/>
      <c r="BT43" s="424"/>
      <c r="BU43" s="424"/>
      <c r="BV43" s="424"/>
      <c r="BW43" s="424"/>
      <c r="BX43" s="424"/>
      <c r="BY43" s="424"/>
      <c r="BZ43" s="424"/>
      <c r="CA43" s="424"/>
      <c r="CB43" s="424"/>
      <c r="CC43" s="424"/>
      <c r="CD43" s="431"/>
      <c r="CE43" s="186"/>
      <c r="CF43" s="186"/>
      <c r="CG43" s="516"/>
      <c r="CH43" s="186"/>
      <c r="CI43" s="517"/>
      <c r="CJ43" s="186"/>
      <c r="CK43" s="517"/>
      <c r="CL43" s="186"/>
      <c r="CM43" s="518"/>
      <c r="CN43" s="186"/>
      <c r="CO43" s="518"/>
      <c r="CP43" s="186"/>
      <c r="CQ43" s="517"/>
    </row>
    <row r="44" spans="1:98">
      <c r="K44" s="22"/>
      <c r="L44" s="17"/>
      <c r="M44" s="3"/>
      <c r="AU44" s="17"/>
      <c r="AV44" s="17"/>
      <c r="CC44" s="17"/>
      <c r="CG44" s="510"/>
      <c r="CH44" s="208"/>
      <c r="CI44" s="511"/>
      <c r="CJ44" s="208"/>
      <c r="CK44" s="511"/>
      <c r="CL44" s="208"/>
      <c r="CM44" s="434"/>
      <c r="CN44" s="208"/>
      <c r="CO44" s="434"/>
      <c r="CP44" s="208"/>
      <c r="CQ44" s="511"/>
    </row>
    <row r="45" spans="1:98" s="6" customFormat="1">
      <c r="A45" s="179" t="s">
        <v>1447</v>
      </c>
      <c r="D45" s="60"/>
      <c r="F45" s="181" t="str">
        <f t="shared" ref="F45:AK45" si="18">IF(F40="--","--",((COUNTIF(F$2:F$30,"&gt;="&amp;F40))))</f>
        <v>--</v>
      </c>
      <c r="G45" s="181" t="str">
        <f t="shared" si="18"/>
        <v>--</v>
      </c>
      <c r="H45" s="181">
        <f t="shared" si="18"/>
        <v>7</v>
      </c>
      <c r="I45" s="181" t="str">
        <f t="shared" si="18"/>
        <v>--</v>
      </c>
      <c r="J45" s="181">
        <f t="shared" si="18"/>
        <v>15</v>
      </c>
      <c r="K45" s="181">
        <f t="shared" si="18"/>
        <v>12</v>
      </c>
      <c r="L45" s="181" t="str">
        <f t="shared" si="18"/>
        <v>--</v>
      </c>
      <c r="M45" s="181" t="str">
        <f t="shared" si="18"/>
        <v>--</v>
      </c>
      <c r="N45" s="181" t="str">
        <f t="shared" si="18"/>
        <v>--</v>
      </c>
      <c r="O45" s="181" t="str">
        <f t="shared" si="18"/>
        <v>--</v>
      </c>
      <c r="P45" s="181">
        <f t="shared" si="18"/>
        <v>0</v>
      </c>
      <c r="Q45" s="181" t="str">
        <f t="shared" si="18"/>
        <v>--</v>
      </c>
      <c r="R45" s="181" t="str">
        <f t="shared" si="18"/>
        <v>--</v>
      </c>
      <c r="S45" s="181" t="str">
        <f t="shared" si="18"/>
        <v>--</v>
      </c>
      <c r="T45" s="181" t="str">
        <f t="shared" si="18"/>
        <v>--</v>
      </c>
      <c r="U45" s="181" t="str">
        <f t="shared" si="18"/>
        <v>--</v>
      </c>
      <c r="V45" s="181" t="str">
        <f t="shared" si="18"/>
        <v>--</v>
      </c>
      <c r="W45" s="181" t="str">
        <f t="shared" si="18"/>
        <v>--</v>
      </c>
      <c r="X45" s="181" t="str">
        <f t="shared" si="18"/>
        <v>--</v>
      </c>
      <c r="Y45" s="181" t="str">
        <f t="shared" si="18"/>
        <v>--</v>
      </c>
      <c r="Z45" s="181" t="str">
        <f t="shared" si="18"/>
        <v>--</v>
      </c>
      <c r="AA45" s="181" t="str">
        <f t="shared" si="18"/>
        <v>--</v>
      </c>
      <c r="AB45" s="181">
        <f t="shared" si="18"/>
        <v>0</v>
      </c>
      <c r="AC45" s="181" t="str">
        <f t="shared" si="18"/>
        <v>--</v>
      </c>
      <c r="AD45" s="181" t="str">
        <f t="shared" si="18"/>
        <v>--</v>
      </c>
      <c r="AE45" s="181" t="str">
        <f t="shared" si="18"/>
        <v>--</v>
      </c>
      <c r="AF45" s="181">
        <f t="shared" si="18"/>
        <v>0</v>
      </c>
      <c r="AG45" s="181" t="str">
        <f t="shared" si="18"/>
        <v>--</v>
      </c>
      <c r="AH45" s="181">
        <f t="shared" si="18"/>
        <v>0</v>
      </c>
      <c r="AI45" s="181">
        <f t="shared" si="18"/>
        <v>0</v>
      </c>
      <c r="AJ45" s="181" t="str">
        <f t="shared" si="18"/>
        <v>--</v>
      </c>
      <c r="AK45" s="181" t="str">
        <f t="shared" si="18"/>
        <v>--</v>
      </c>
      <c r="AL45" s="181" t="str">
        <f t="shared" ref="AL45:BS45" si="19">IF(AL40="--","--",((COUNTIF(AL$2:AL$30,"&gt;="&amp;AL40))))</f>
        <v>--</v>
      </c>
      <c r="AM45" s="181" t="str">
        <f t="shared" si="19"/>
        <v>--</v>
      </c>
      <c r="AN45" s="181" t="str">
        <f t="shared" si="19"/>
        <v>--</v>
      </c>
      <c r="AO45" s="181" t="str">
        <f t="shared" si="19"/>
        <v>--</v>
      </c>
      <c r="AP45" s="181" t="str">
        <f t="shared" si="19"/>
        <v>--</v>
      </c>
      <c r="AQ45" s="181" t="str">
        <f t="shared" si="19"/>
        <v>--</v>
      </c>
      <c r="AR45" s="181" t="str">
        <f t="shared" si="19"/>
        <v>--</v>
      </c>
      <c r="AS45" s="181" t="str">
        <f t="shared" si="19"/>
        <v>--</v>
      </c>
      <c r="AT45" s="181" t="str">
        <f t="shared" si="19"/>
        <v>--</v>
      </c>
      <c r="AU45" s="181" t="str">
        <f>IF(AU40="--","--",((COUNTIF(AU$2:AU$30,"&gt;="&amp;AU40))))</f>
        <v>--</v>
      </c>
      <c r="AV45" s="181" t="str">
        <f>IF(AV40="--","--",((COUNTIF(AV$2:AV$30,"&gt;="&amp;AV40))))</f>
        <v>--</v>
      </c>
      <c r="AW45" s="181" t="str">
        <f t="shared" si="19"/>
        <v>--</v>
      </c>
      <c r="AX45" s="181" t="str">
        <f t="shared" si="19"/>
        <v>--</v>
      </c>
      <c r="AY45" s="181" t="str">
        <f t="shared" si="19"/>
        <v>--</v>
      </c>
      <c r="AZ45" s="181" t="str">
        <f t="shared" si="19"/>
        <v>--</v>
      </c>
      <c r="BA45" s="181" t="str">
        <f t="shared" si="19"/>
        <v>--</v>
      </c>
      <c r="BB45" s="181" t="str">
        <f t="shared" si="19"/>
        <v>--</v>
      </c>
      <c r="BC45" s="181">
        <f t="shared" si="19"/>
        <v>0</v>
      </c>
      <c r="BD45" s="181" t="str">
        <f t="shared" si="19"/>
        <v>--</v>
      </c>
      <c r="BE45" s="181">
        <f t="shared" si="19"/>
        <v>0</v>
      </c>
      <c r="BF45" s="181" t="str">
        <f t="shared" si="19"/>
        <v>--</v>
      </c>
      <c r="BG45" s="181" t="str">
        <f t="shared" si="19"/>
        <v>--</v>
      </c>
      <c r="BH45" s="181" t="str">
        <f t="shared" si="19"/>
        <v>--</v>
      </c>
      <c r="BI45" s="181" t="str">
        <f t="shared" si="19"/>
        <v>--</v>
      </c>
      <c r="BJ45" s="181">
        <f t="shared" si="19"/>
        <v>0</v>
      </c>
      <c r="BK45" s="181">
        <f t="shared" si="19"/>
        <v>0</v>
      </c>
      <c r="BL45" s="181" t="str">
        <f t="shared" si="19"/>
        <v>--</v>
      </c>
      <c r="BM45" s="181">
        <f t="shared" si="19"/>
        <v>0</v>
      </c>
      <c r="BN45" s="181" t="str">
        <f t="shared" si="19"/>
        <v>--</v>
      </c>
      <c r="BO45" s="181" t="str">
        <f t="shared" si="19"/>
        <v>--</v>
      </c>
      <c r="BP45" s="181" t="str">
        <f t="shared" si="19"/>
        <v>--</v>
      </c>
      <c r="BQ45" s="181" t="str">
        <f t="shared" si="19"/>
        <v>--</v>
      </c>
      <c r="BR45" s="181" t="str">
        <f t="shared" si="19"/>
        <v>--</v>
      </c>
      <c r="BS45" s="181" t="str">
        <f t="shared" si="19"/>
        <v>--</v>
      </c>
      <c r="BT45" s="181" t="str">
        <f t="shared" ref="BT45:CB45" si="20">IF(BT40="--","--",((COUNTIF(BT$2:BT$30,"&gt;="&amp;BT40))))</f>
        <v>--</v>
      </c>
      <c r="BU45" s="181" t="str">
        <f t="shared" si="20"/>
        <v>--</v>
      </c>
      <c r="BV45" s="181" t="str">
        <f t="shared" si="20"/>
        <v>--</v>
      </c>
      <c r="BW45" s="181" t="str">
        <f t="shared" si="20"/>
        <v>--</v>
      </c>
      <c r="BX45" s="181" t="str">
        <f t="shared" si="20"/>
        <v>--</v>
      </c>
      <c r="BY45" s="181" t="str">
        <f t="shared" si="20"/>
        <v>--</v>
      </c>
      <c r="BZ45" s="181" t="str">
        <f t="shared" si="20"/>
        <v>--</v>
      </c>
      <c r="CA45" s="181" t="str">
        <f t="shared" si="20"/>
        <v>--</v>
      </c>
      <c r="CB45" s="181">
        <f t="shared" si="20"/>
        <v>0</v>
      </c>
      <c r="CC45" s="181" t="str">
        <f>IF(CC40="--","--",((COUNTIF(CC$2:CC$30,"&gt;="&amp;CC40))))</f>
        <v>--</v>
      </c>
      <c r="CD45" s="17"/>
      <c r="CE45" s="53"/>
      <c r="CF45" s="53"/>
    </row>
    <row r="46" spans="1:98" s="182" customFormat="1">
      <c r="A46" s="182" t="s">
        <v>1448</v>
      </c>
      <c r="D46" s="214"/>
      <c r="F46" s="184" t="str">
        <f t="shared" ref="F46:AK46" si="21">IF(F41="--","--",((COUNTIF(F$2:F$30,"&gt;="&amp;F41))))</f>
        <v>--</v>
      </c>
      <c r="G46" s="184" t="str">
        <f t="shared" si="21"/>
        <v>--</v>
      </c>
      <c r="H46" s="184">
        <f t="shared" si="21"/>
        <v>7</v>
      </c>
      <c r="I46" s="184" t="str">
        <f t="shared" si="21"/>
        <v>--</v>
      </c>
      <c r="J46" s="184">
        <f t="shared" si="21"/>
        <v>15</v>
      </c>
      <c r="K46" s="184">
        <f t="shared" si="21"/>
        <v>14</v>
      </c>
      <c r="L46" s="184" t="str">
        <f t="shared" si="21"/>
        <v>--</v>
      </c>
      <c r="M46" s="184" t="str">
        <f t="shared" si="21"/>
        <v>--</v>
      </c>
      <c r="N46" s="184" t="str">
        <f t="shared" si="21"/>
        <v>--</v>
      </c>
      <c r="O46" s="184" t="str">
        <f t="shared" si="21"/>
        <v>--</v>
      </c>
      <c r="P46" s="184">
        <f t="shared" si="21"/>
        <v>0</v>
      </c>
      <c r="Q46" s="184" t="str">
        <f t="shared" si="21"/>
        <v>--</v>
      </c>
      <c r="R46" s="184" t="str">
        <f t="shared" si="21"/>
        <v>--</v>
      </c>
      <c r="S46" s="184" t="str">
        <f t="shared" si="21"/>
        <v>--</v>
      </c>
      <c r="T46" s="184" t="str">
        <f t="shared" si="21"/>
        <v>--</v>
      </c>
      <c r="U46" s="184" t="str">
        <f t="shared" si="21"/>
        <v>--</v>
      </c>
      <c r="V46" s="184" t="str">
        <f t="shared" si="21"/>
        <v>--</v>
      </c>
      <c r="W46" s="184" t="str">
        <f t="shared" si="21"/>
        <v>--</v>
      </c>
      <c r="X46" s="184" t="str">
        <f t="shared" si="21"/>
        <v>--</v>
      </c>
      <c r="Y46" s="184" t="str">
        <f t="shared" si="21"/>
        <v>--</v>
      </c>
      <c r="Z46" s="184" t="str">
        <f t="shared" si="21"/>
        <v>--</v>
      </c>
      <c r="AA46" s="184" t="str">
        <f t="shared" si="21"/>
        <v>--</v>
      </c>
      <c r="AB46" s="184">
        <f t="shared" si="21"/>
        <v>0</v>
      </c>
      <c r="AC46" s="184" t="str">
        <f t="shared" si="21"/>
        <v>--</v>
      </c>
      <c r="AD46" s="184" t="str">
        <f t="shared" si="21"/>
        <v>--</v>
      </c>
      <c r="AE46" s="184" t="str">
        <f t="shared" si="21"/>
        <v>--</v>
      </c>
      <c r="AF46" s="184">
        <f t="shared" si="21"/>
        <v>0</v>
      </c>
      <c r="AG46" s="184" t="str">
        <f t="shared" si="21"/>
        <v>--</v>
      </c>
      <c r="AH46" s="184">
        <f t="shared" si="21"/>
        <v>0</v>
      </c>
      <c r="AI46" s="184">
        <f t="shared" si="21"/>
        <v>3</v>
      </c>
      <c r="AJ46" s="184" t="str">
        <f t="shared" si="21"/>
        <v>--</v>
      </c>
      <c r="AK46" s="184" t="str">
        <f t="shared" si="21"/>
        <v>--</v>
      </c>
      <c r="AL46" s="184" t="str">
        <f t="shared" ref="AL46:BS46" si="22">IF(AL41="--","--",((COUNTIF(AL$2:AL$30,"&gt;="&amp;AL41))))</f>
        <v>--</v>
      </c>
      <c r="AM46" s="184" t="str">
        <f t="shared" si="22"/>
        <v>--</v>
      </c>
      <c r="AN46" s="184" t="str">
        <f t="shared" si="22"/>
        <v>--</v>
      </c>
      <c r="AO46" s="184" t="str">
        <f t="shared" si="22"/>
        <v>--</v>
      </c>
      <c r="AP46" s="184" t="str">
        <f t="shared" si="22"/>
        <v>--</v>
      </c>
      <c r="AQ46" s="184" t="str">
        <f t="shared" si="22"/>
        <v>--</v>
      </c>
      <c r="AR46" s="184" t="str">
        <f t="shared" si="22"/>
        <v>--</v>
      </c>
      <c r="AS46" s="184" t="str">
        <f t="shared" si="22"/>
        <v>--</v>
      </c>
      <c r="AT46" s="184" t="str">
        <f t="shared" si="22"/>
        <v>--</v>
      </c>
      <c r="AU46" s="184" t="str">
        <f>IF(AU41="--","--",((COUNTIF(AU$2:AU$30,"&gt;="&amp;AU41))))</f>
        <v>--</v>
      </c>
      <c r="AV46" s="184" t="str">
        <f>IF(AV41="--","--",((COUNTIF(AV$2:AV$30,"&gt;="&amp;AV41))))</f>
        <v>--</v>
      </c>
      <c r="AW46" s="184" t="str">
        <f t="shared" si="22"/>
        <v>--</v>
      </c>
      <c r="AX46" s="184" t="str">
        <f t="shared" si="22"/>
        <v>--</v>
      </c>
      <c r="AY46" s="184" t="str">
        <f t="shared" si="22"/>
        <v>--</v>
      </c>
      <c r="AZ46" s="184" t="str">
        <f t="shared" si="22"/>
        <v>--</v>
      </c>
      <c r="BA46" s="184" t="str">
        <f t="shared" si="22"/>
        <v>--</v>
      </c>
      <c r="BB46" s="184" t="str">
        <f t="shared" si="22"/>
        <v>--</v>
      </c>
      <c r="BC46" s="184">
        <f t="shared" si="22"/>
        <v>1</v>
      </c>
      <c r="BD46" s="184" t="str">
        <f t="shared" si="22"/>
        <v>--</v>
      </c>
      <c r="BE46" s="184">
        <f t="shared" si="22"/>
        <v>0</v>
      </c>
      <c r="BF46" s="184" t="str">
        <f t="shared" si="22"/>
        <v>--</v>
      </c>
      <c r="BG46" s="184" t="str">
        <f t="shared" si="22"/>
        <v>--</v>
      </c>
      <c r="BH46" s="184" t="str">
        <f t="shared" si="22"/>
        <v>--</v>
      </c>
      <c r="BI46" s="184" t="str">
        <f t="shared" si="22"/>
        <v>--</v>
      </c>
      <c r="BJ46" s="184">
        <f t="shared" si="22"/>
        <v>0</v>
      </c>
      <c r="BK46" s="184">
        <f t="shared" si="22"/>
        <v>0</v>
      </c>
      <c r="BL46" s="184" t="str">
        <f t="shared" si="22"/>
        <v>--</v>
      </c>
      <c r="BM46" s="184">
        <f t="shared" si="22"/>
        <v>1</v>
      </c>
      <c r="BN46" s="184" t="str">
        <f t="shared" si="22"/>
        <v>--</v>
      </c>
      <c r="BO46" s="184" t="str">
        <f t="shared" si="22"/>
        <v>--</v>
      </c>
      <c r="BP46" s="184" t="str">
        <f t="shared" si="22"/>
        <v>--</v>
      </c>
      <c r="BQ46" s="184" t="str">
        <f t="shared" si="22"/>
        <v>--</v>
      </c>
      <c r="BR46" s="184" t="str">
        <f t="shared" si="22"/>
        <v>--</v>
      </c>
      <c r="BS46" s="184" t="str">
        <f t="shared" si="22"/>
        <v>--</v>
      </c>
      <c r="BT46" s="184" t="str">
        <f t="shared" ref="BT46:CB46" si="23">IF(BT41="--","--",((COUNTIF(BT$2:BT$30,"&gt;="&amp;BT41))))</f>
        <v>--</v>
      </c>
      <c r="BU46" s="184" t="str">
        <f t="shared" si="23"/>
        <v>--</v>
      </c>
      <c r="BV46" s="184" t="str">
        <f t="shared" si="23"/>
        <v>--</v>
      </c>
      <c r="BW46" s="184" t="str">
        <f t="shared" si="23"/>
        <v>--</v>
      </c>
      <c r="BX46" s="184" t="str">
        <f t="shared" si="23"/>
        <v>--</v>
      </c>
      <c r="BY46" s="184" t="str">
        <f t="shared" si="23"/>
        <v>--</v>
      </c>
      <c r="BZ46" s="184" t="str">
        <f t="shared" si="23"/>
        <v>--</v>
      </c>
      <c r="CA46" s="184" t="str">
        <f t="shared" si="23"/>
        <v>--</v>
      </c>
      <c r="CB46" s="184">
        <f t="shared" si="23"/>
        <v>0</v>
      </c>
      <c r="CC46" s="184" t="str">
        <f>IF(CC41="--","--",((COUNTIF(CC$2:CC$30,"&gt;="&amp;CC41))))</f>
        <v>--</v>
      </c>
      <c r="CD46" s="17"/>
      <c r="CE46" s="53"/>
      <c r="CF46" s="53"/>
    </row>
    <row r="47" spans="1:98" s="182" customFormat="1">
      <c r="A47" s="182" t="s">
        <v>1449</v>
      </c>
      <c r="D47" s="214"/>
      <c r="F47" s="184" t="str">
        <f t="shared" ref="F47:AK47" si="24">IF(F41="--","--",((F46/29)*100))</f>
        <v>--</v>
      </c>
      <c r="G47" s="184" t="str">
        <f t="shared" si="24"/>
        <v>--</v>
      </c>
      <c r="H47" s="184">
        <f t="shared" si="24"/>
        <v>24.137931034482758</v>
      </c>
      <c r="I47" s="184" t="str">
        <f t="shared" si="24"/>
        <v>--</v>
      </c>
      <c r="J47" s="184">
        <f t="shared" si="24"/>
        <v>51.724137931034484</v>
      </c>
      <c r="K47" s="184">
        <f t="shared" si="24"/>
        <v>48.275862068965516</v>
      </c>
      <c r="L47" s="184" t="str">
        <f t="shared" si="24"/>
        <v>--</v>
      </c>
      <c r="M47" s="184" t="str">
        <f t="shared" si="24"/>
        <v>--</v>
      </c>
      <c r="N47" s="184" t="str">
        <f t="shared" si="24"/>
        <v>--</v>
      </c>
      <c r="O47" s="184" t="str">
        <f t="shared" si="24"/>
        <v>--</v>
      </c>
      <c r="P47" s="184">
        <f t="shared" si="24"/>
        <v>0</v>
      </c>
      <c r="Q47" s="184" t="str">
        <f t="shared" si="24"/>
        <v>--</v>
      </c>
      <c r="R47" s="184" t="str">
        <f t="shared" si="24"/>
        <v>--</v>
      </c>
      <c r="S47" s="184" t="str">
        <f t="shared" si="24"/>
        <v>--</v>
      </c>
      <c r="T47" s="184" t="str">
        <f t="shared" si="24"/>
        <v>--</v>
      </c>
      <c r="U47" s="184" t="str">
        <f t="shared" si="24"/>
        <v>--</v>
      </c>
      <c r="V47" s="184" t="str">
        <f t="shared" si="24"/>
        <v>--</v>
      </c>
      <c r="W47" s="184" t="str">
        <f t="shared" si="24"/>
        <v>--</v>
      </c>
      <c r="X47" s="184" t="str">
        <f t="shared" si="24"/>
        <v>--</v>
      </c>
      <c r="Y47" s="184" t="str">
        <f t="shared" si="24"/>
        <v>--</v>
      </c>
      <c r="Z47" s="184" t="str">
        <f t="shared" si="24"/>
        <v>--</v>
      </c>
      <c r="AA47" s="184" t="str">
        <f t="shared" si="24"/>
        <v>--</v>
      </c>
      <c r="AB47" s="184">
        <f t="shared" si="24"/>
        <v>0</v>
      </c>
      <c r="AC47" s="184" t="str">
        <f t="shared" si="24"/>
        <v>--</v>
      </c>
      <c r="AD47" s="184" t="str">
        <f t="shared" si="24"/>
        <v>--</v>
      </c>
      <c r="AE47" s="184" t="str">
        <f t="shared" si="24"/>
        <v>--</v>
      </c>
      <c r="AF47" s="184">
        <f t="shared" si="24"/>
        <v>0</v>
      </c>
      <c r="AG47" s="184" t="str">
        <f t="shared" si="24"/>
        <v>--</v>
      </c>
      <c r="AH47" s="184">
        <f t="shared" si="24"/>
        <v>0</v>
      </c>
      <c r="AI47" s="184">
        <f t="shared" si="24"/>
        <v>10.344827586206897</v>
      </c>
      <c r="AJ47" s="184" t="str">
        <f t="shared" si="24"/>
        <v>--</v>
      </c>
      <c r="AK47" s="184" t="str">
        <f t="shared" si="24"/>
        <v>--</v>
      </c>
      <c r="AL47" s="184" t="str">
        <f t="shared" ref="AL47:BS47" si="25">IF(AL41="--","--",((AL46/29)*100))</f>
        <v>--</v>
      </c>
      <c r="AM47" s="184" t="str">
        <f t="shared" si="25"/>
        <v>--</v>
      </c>
      <c r="AN47" s="184" t="str">
        <f t="shared" si="25"/>
        <v>--</v>
      </c>
      <c r="AO47" s="184" t="str">
        <f t="shared" si="25"/>
        <v>--</v>
      </c>
      <c r="AP47" s="184" t="str">
        <f t="shared" si="25"/>
        <v>--</v>
      </c>
      <c r="AQ47" s="184" t="str">
        <f t="shared" si="25"/>
        <v>--</v>
      </c>
      <c r="AR47" s="184" t="str">
        <f t="shared" si="25"/>
        <v>--</v>
      </c>
      <c r="AS47" s="184" t="str">
        <f t="shared" si="25"/>
        <v>--</v>
      </c>
      <c r="AT47" s="184" t="str">
        <f t="shared" si="25"/>
        <v>--</v>
      </c>
      <c r="AU47" s="184" t="str">
        <f>IF(AU41="--","--",((AU46/29)*100))</f>
        <v>--</v>
      </c>
      <c r="AV47" s="184" t="str">
        <f>IF(AV41="--","--",((AV46/29)*100))</f>
        <v>--</v>
      </c>
      <c r="AW47" s="184" t="str">
        <f t="shared" si="25"/>
        <v>--</v>
      </c>
      <c r="AX47" s="184" t="str">
        <f t="shared" si="25"/>
        <v>--</v>
      </c>
      <c r="AY47" s="184" t="str">
        <f t="shared" si="25"/>
        <v>--</v>
      </c>
      <c r="AZ47" s="184" t="str">
        <f t="shared" si="25"/>
        <v>--</v>
      </c>
      <c r="BA47" s="184" t="str">
        <f t="shared" si="25"/>
        <v>--</v>
      </c>
      <c r="BB47" s="184" t="str">
        <f t="shared" si="25"/>
        <v>--</v>
      </c>
      <c r="BC47" s="184">
        <f t="shared" si="25"/>
        <v>3.4482758620689653</v>
      </c>
      <c r="BD47" s="184" t="str">
        <f t="shared" si="25"/>
        <v>--</v>
      </c>
      <c r="BE47" s="184">
        <f t="shared" si="25"/>
        <v>0</v>
      </c>
      <c r="BF47" s="184" t="str">
        <f t="shared" si="25"/>
        <v>--</v>
      </c>
      <c r="BG47" s="184" t="str">
        <f t="shared" si="25"/>
        <v>--</v>
      </c>
      <c r="BH47" s="184" t="str">
        <f t="shared" si="25"/>
        <v>--</v>
      </c>
      <c r="BI47" s="184" t="str">
        <f t="shared" si="25"/>
        <v>--</v>
      </c>
      <c r="BJ47" s="184">
        <f t="shared" si="25"/>
        <v>0</v>
      </c>
      <c r="BK47" s="184">
        <f t="shared" si="25"/>
        <v>0</v>
      </c>
      <c r="BL47" s="184" t="str">
        <f t="shared" si="25"/>
        <v>--</v>
      </c>
      <c r="BM47" s="184">
        <f t="shared" si="25"/>
        <v>3.4482758620689653</v>
      </c>
      <c r="BN47" s="184" t="str">
        <f t="shared" si="25"/>
        <v>--</v>
      </c>
      <c r="BO47" s="184" t="str">
        <f t="shared" si="25"/>
        <v>--</v>
      </c>
      <c r="BP47" s="184" t="str">
        <f t="shared" si="25"/>
        <v>--</v>
      </c>
      <c r="BQ47" s="184" t="str">
        <f t="shared" si="25"/>
        <v>--</v>
      </c>
      <c r="BR47" s="184" t="str">
        <f t="shared" si="25"/>
        <v>--</v>
      </c>
      <c r="BS47" s="184" t="str">
        <f t="shared" si="25"/>
        <v>--</v>
      </c>
      <c r="BT47" s="184" t="str">
        <f t="shared" ref="BT47:CB47" si="26">IF(BT41="--","--",((BT46/29)*100))</f>
        <v>--</v>
      </c>
      <c r="BU47" s="184" t="str">
        <f t="shared" si="26"/>
        <v>--</v>
      </c>
      <c r="BV47" s="184" t="str">
        <f t="shared" si="26"/>
        <v>--</v>
      </c>
      <c r="BW47" s="184" t="str">
        <f t="shared" si="26"/>
        <v>--</v>
      </c>
      <c r="BX47" s="184" t="str">
        <f t="shared" si="26"/>
        <v>--</v>
      </c>
      <c r="BY47" s="184" t="str">
        <f t="shared" si="26"/>
        <v>--</v>
      </c>
      <c r="BZ47" s="184" t="str">
        <f t="shared" si="26"/>
        <v>--</v>
      </c>
      <c r="CA47" s="184" t="str">
        <f t="shared" si="26"/>
        <v>--</v>
      </c>
      <c r="CB47" s="184">
        <f t="shared" si="26"/>
        <v>0</v>
      </c>
      <c r="CC47" s="184" t="str">
        <f>IF(CC41="--","--",((CC46/29)*100))</f>
        <v>--</v>
      </c>
      <c r="CD47" s="17"/>
      <c r="CE47" s="53"/>
      <c r="CF47" s="53"/>
    </row>
    <row r="48" spans="1:98">
      <c r="B48" s="20"/>
      <c r="L48" s="17"/>
      <c r="T48" s="3"/>
      <c r="AM48" s="65"/>
      <c r="AN48" s="64"/>
      <c r="AO48" s="65"/>
      <c r="AP48" s="64"/>
      <c r="AQ48" s="66"/>
      <c r="AR48" s="66"/>
      <c r="AS48" s="65"/>
      <c r="AT48" s="65"/>
      <c r="AW48" s="66"/>
      <c r="AX48" s="65"/>
      <c r="AY48" s="66"/>
      <c r="AZ48" s="66"/>
      <c r="BA48" s="66"/>
      <c r="BB48" s="66"/>
      <c r="BC48" s="66"/>
      <c r="BD48" s="66"/>
      <c r="BE48" s="66"/>
      <c r="BG48" s="65"/>
      <c r="BH48" s="66"/>
      <c r="BI48" s="66"/>
      <c r="BJ48" s="66"/>
      <c r="BK48" s="66"/>
      <c r="BL48" s="66"/>
      <c r="BM48" s="65"/>
      <c r="BN48" s="66"/>
      <c r="BO48" s="66"/>
      <c r="BP48" s="66"/>
      <c r="BQ48" s="66"/>
      <c r="BR48" s="66"/>
      <c r="BS48" s="66"/>
      <c r="BT48" s="66"/>
      <c r="BU48" s="66"/>
      <c r="BV48" s="66"/>
      <c r="BW48" s="66"/>
      <c r="BX48" s="66"/>
      <c r="BY48" s="66"/>
      <c r="BZ48" s="66"/>
      <c r="CA48" s="66"/>
      <c r="CB48" s="66"/>
      <c r="CC48" s="227"/>
    </row>
    <row r="49" spans="1:95" s="3" customFormat="1" ht="15" customHeight="1">
      <c r="A49" s="520" t="s">
        <v>1747</v>
      </c>
      <c r="B49" s="520"/>
      <c r="C49" s="520"/>
      <c r="D49" s="520"/>
      <c r="E49" s="520"/>
      <c r="F49" s="520"/>
      <c r="G49" s="520"/>
      <c r="H49" s="520"/>
      <c r="I49" s="520"/>
      <c r="J49" s="520"/>
      <c r="K49" s="520"/>
      <c r="L49" s="520"/>
      <c r="M49" s="520"/>
      <c r="N49" s="520"/>
      <c r="O49" s="520"/>
      <c r="P49" s="520"/>
      <c r="Q49" s="520"/>
      <c r="R49" s="520"/>
      <c r="S49" s="520"/>
      <c r="T49" s="520"/>
      <c r="U49" s="520"/>
      <c r="V49" s="520"/>
      <c r="W49" s="520"/>
      <c r="X49" s="520"/>
      <c r="Y49" s="520"/>
      <c r="Z49" s="520"/>
      <c r="AA49" s="520"/>
      <c r="AB49" s="520"/>
      <c r="AC49" s="520"/>
      <c r="AD49" s="520"/>
      <c r="AE49" s="520"/>
      <c r="AF49" s="13"/>
      <c r="AG49" s="13"/>
      <c r="AH49" s="13"/>
      <c r="AI49" s="13"/>
      <c r="AJ49" s="13"/>
      <c r="AK49" s="13"/>
      <c r="AL49" s="13"/>
      <c r="AM49" s="11"/>
      <c r="AN49" s="11"/>
      <c r="AO49" s="11"/>
      <c r="AP49" s="11"/>
      <c r="AQ49" s="11"/>
      <c r="AR49" s="11"/>
      <c r="AS49" s="11"/>
      <c r="AT49" s="11"/>
      <c r="AU49" s="11"/>
      <c r="AV49" s="11"/>
      <c r="AW49" s="11"/>
      <c r="AX49" s="11"/>
      <c r="AY49" s="11"/>
      <c r="AZ49" s="11"/>
      <c r="BA49" s="11"/>
      <c r="BB49" s="11"/>
      <c r="BC49" s="11"/>
      <c r="BD49" s="11"/>
      <c r="BE49" s="11"/>
      <c r="BF49" s="11"/>
      <c r="BG49" s="11"/>
      <c r="BH49" s="11"/>
      <c r="BI49" s="11"/>
      <c r="BJ49" s="11"/>
      <c r="BK49" s="11"/>
      <c r="BL49" s="11"/>
      <c r="BM49" s="11"/>
      <c r="BN49" s="11"/>
      <c r="BO49" s="11"/>
      <c r="BP49" s="11"/>
      <c r="BQ49" s="11"/>
      <c r="BR49" s="11"/>
      <c r="BS49" s="11"/>
      <c r="BT49" s="11"/>
      <c r="BU49" s="12"/>
      <c r="BV49" s="22"/>
      <c r="BW49" s="31"/>
      <c r="BX49" s="22"/>
      <c r="BY49" s="31"/>
      <c r="BZ49" s="22"/>
      <c r="CA49" s="31"/>
      <c r="CB49" s="22"/>
      <c r="CC49" s="22"/>
      <c r="CD49" s="17"/>
      <c r="CE49" s="53"/>
      <c r="CF49" s="53"/>
      <c r="CG49" s="31"/>
      <c r="CH49" s="31"/>
      <c r="CI49" s="86"/>
      <c r="CJ49" s="11"/>
      <c r="CK49" s="93"/>
      <c r="CL49" s="11"/>
      <c r="CM49" s="93"/>
      <c r="CN49" s="11"/>
      <c r="CO49" s="93"/>
      <c r="CP49" s="11"/>
      <c r="CQ49" s="93"/>
    </row>
    <row r="50" spans="1:95">
      <c r="A50" s="533" t="s">
        <v>1489</v>
      </c>
      <c r="B50" s="533"/>
      <c r="C50" s="533"/>
      <c r="D50" s="533"/>
      <c r="E50" s="533"/>
      <c r="F50" s="533"/>
      <c r="G50" s="533"/>
      <c r="H50" s="533"/>
      <c r="I50" s="533"/>
      <c r="J50" s="533"/>
      <c r="K50" s="533"/>
      <c r="L50" s="533"/>
      <c r="M50" s="533"/>
      <c r="N50" s="533"/>
      <c r="O50" s="533"/>
      <c r="P50" s="533"/>
      <c r="Q50" s="533"/>
      <c r="R50" s="533"/>
      <c r="S50" s="533"/>
      <c r="T50" s="533"/>
      <c r="U50" s="533"/>
      <c r="V50" s="533"/>
      <c r="W50" s="533"/>
      <c r="X50" s="533"/>
      <c r="Y50" s="533"/>
      <c r="Z50" s="533"/>
      <c r="AA50" s="533"/>
      <c r="AB50" s="533"/>
      <c r="AC50" s="533"/>
      <c r="AD50" s="533"/>
      <c r="AE50" s="533"/>
      <c r="AF50" s="110"/>
      <c r="AG50" s="110"/>
      <c r="AH50" s="110"/>
      <c r="AI50" s="110"/>
      <c r="AJ50" s="110"/>
      <c r="AK50" s="110"/>
      <c r="AL50" s="110"/>
      <c r="AM50" s="22"/>
      <c r="AN50" s="22"/>
      <c r="AO50" s="22"/>
      <c r="AP50" s="22"/>
      <c r="AQ50" s="22"/>
      <c r="AR50" s="22"/>
      <c r="AS50" s="22"/>
      <c r="AT50" s="22"/>
      <c r="AW50" s="22"/>
      <c r="AX50" s="22"/>
      <c r="AY50" s="22"/>
      <c r="AZ50" s="22"/>
      <c r="BA50" s="22"/>
      <c r="BB50" s="22"/>
      <c r="BC50" s="22"/>
      <c r="BD50" s="22"/>
      <c r="BE50" s="22"/>
      <c r="BF50" s="22"/>
      <c r="BG50" s="22"/>
      <c r="BH50" s="22"/>
      <c r="BI50" s="22"/>
      <c r="BJ50" s="22"/>
      <c r="BK50" s="22"/>
      <c r="BL50" s="22"/>
      <c r="BM50" s="22"/>
      <c r="BN50" s="22"/>
      <c r="BO50" s="22"/>
      <c r="BP50" s="22"/>
      <c r="BQ50" s="22"/>
      <c r="BR50" s="22"/>
      <c r="BS50" s="22"/>
      <c r="BU50" s="22"/>
      <c r="BV50" s="22"/>
      <c r="BY50" s="32"/>
      <c r="BZ50" s="32"/>
      <c r="CB50" s="32"/>
      <c r="CC50" s="228"/>
      <c r="CP50" s="42"/>
    </row>
    <row r="51" spans="1:95">
      <c r="A51" s="533" t="s">
        <v>1943</v>
      </c>
      <c r="B51" s="533"/>
      <c r="C51" s="533"/>
      <c r="D51" s="533"/>
      <c r="E51" s="533"/>
      <c r="F51" s="533"/>
      <c r="G51" s="533"/>
      <c r="H51" s="533"/>
      <c r="I51" s="533"/>
      <c r="J51" s="533"/>
      <c r="K51" s="533"/>
      <c r="L51" s="533"/>
      <c r="M51" s="533"/>
      <c r="N51" s="533"/>
      <c r="O51" s="533"/>
      <c r="P51" s="533"/>
      <c r="Q51" s="533"/>
      <c r="R51" s="533"/>
      <c r="S51" s="533"/>
      <c r="T51" s="533"/>
      <c r="U51" s="533"/>
      <c r="V51" s="533"/>
      <c r="W51" s="533"/>
      <c r="X51" s="533"/>
      <c r="Y51" s="533"/>
      <c r="Z51" s="533"/>
      <c r="AA51" s="533"/>
      <c r="AB51" s="533"/>
      <c r="AC51" s="533"/>
      <c r="AD51" s="533"/>
      <c r="AE51" s="533"/>
      <c r="AF51" s="110"/>
      <c r="AG51" s="110"/>
      <c r="AH51" s="110"/>
      <c r="AI51" s="110"/>
      <c r="AJ51" s="110"/>
      <c r="AK51" s="110"/>
      <c r="AL51" s="110"/>
      <c r="AM51" s="22"/>
      <c r="AN51" s="22"/>
      <c r="AO51" s="22"/>
      <c r="AP51" s="22"/>
      <c r="AQ51" s="22"/>
      <c r="AR51" s="22"/>
      <c r="AS51" s="22"/>
      <c r="AT51" s="22"/>
      <c r="AW51" s="22"/>
      <c r="AX51" s="22"/>
      <c r="AY51" s="22"/>
      <c r="AZ51" s="22"/>
      <c r="BA51" s="22"/>
      <c r="BB51" s="22"/>
      <c r="BC51" s="22"/>
      <c r="BD51" s="22"/>
      <c r="BE51" s="22"/>
      <c r="BF51" s="22"/>
      <c r="BG51" s="22"/>
      <c r="BH51" s="22"/>
      <c r="BI51" s="22"/>
      <c r="BJ51" s="22"/>
      <c r="BK51" s="22"/>
      <c r="BL51" s="22"/>
      <c r="BM51" s="22"/>
      <c r="BN51" s="22"/>
      <c r="BO51" s="22"/>
      <c r="BP51" s="22"/>
      <c r="BQ51" s="22"/>
      <c r="BR51" s="22"/>
      <c r="BS51" s="22"/>
      <c r="BU51" s="22"/>
      <c r="BV51" s="22"/>
      <c r="BY51" s="32"/>
      <c r="BZ51" s="32"/>
      <c r="CB51" s="32"/>
      <c r="CC51" s="228"/>
      <c r="CP51" s="42"/>
    </row>
    <row r="52" spans="1:95" s="3" customFormat="1" ht="32" customHeight="1">
      <c r="A52" s="532" t="s">
        <v>1855</v>
      </c>
      <c r="B52" s="532"/>
      <c r="C52" s="532"/>
      <c r="D52" s="532"/>
      <c r="E52" s="532"/>
      <c r="F52" s="532"/>
      <c r="G52" s="532"/>
      <c r="H52" s="532"/>
      <c r="I52" s="532"/>
      <c r="J52" s="532"/>
      <c r="K52" s="532"/>
      <c r="L52" s="532"/>
      <c r="M52" s="532"/>
      <c r="N52" s="532"/>
      <c r="O52" s="532"/>
      <c r="P52" s="532"/>
      <c r="Q52" s="532"/>
      <c r="R52" s="532"/>
      <c r="S52" s="532"/>
      <c r="T52" s="532"/>
      <c r="U52" s="532"/>
      <c r="V52" s="532"/>
      <c r="W52" s="532"/>
      <c r="X52" s="532"/>
      <c r="Y52" s="532"/>
      <c r="Z52" s="532"/>
      <c r="AA52" s="532"/>
      <c r="AB52" s="532"/>
      <c r="AC52" s="532"/>
      <c r="AD52" s="532"/>
      <c r="AE52" s="532"/>
      <c r="AF52" s="114"/>
      <c r="AG52" s="114"/>
      <c r="AH52" s="114"/>
      <c r="AI52" s="114"/>
      <c r="AJ52" s="114"/>
      <c r="AK52" s="114"/>
      <c r="AL52" s="114"/>
      <c r="AM52" s="11"/>
      <c r="AN52" s="11"/>
      <c r="AO52" s="11"/>
      <c r="AP52" s="11"/>
      <c r="AQ52" s="11"/>
      <c r="AR52" s="11"/>
      <c r="AS52" s="11"/>
      <c r="AT52" s="11"/>
      <c r="AU52" s="11"/>
      <c r="AV52" s="11"/>
      <c r="AW52" s="11"/>
      <c r="AX52" s="11"/>
      <c r="AY52" s="11"/>
      <c r="AZ52" s="11"/>
      <c r="BA52" s="11"/>
      <c r="BB52" s="11"/>
      <c r="BC52" s="11"/>
      <c r="BD52" s="11"/>
      <c r="BE52" s="11"/>
      <c r="BF52" s="11"/>
      <c r="BG52" s="11"/>
      <c r="BH52" s="11"/>
      <c r="BI52" s="11"/>
      <c r="BJ52" s="11"/>
      <c r="BK52" s="11"/>
      <c r="BL52" s="11"/>
      <c r="BM52" s="11"/>
      <c r="BN52" s="11"/>
      <c r="BO52" s="11"/>
      <c r="BP52" s="11"/>
      <c r="BQ52" s="11"/>
      <c r="BR52" s="11"/>
      <c r="BS52" s="11"/>
      <c r="BT52" s="11"/>
      <c r="BU52" s="12"/>
      <c r="BV52" s="22"/>
      <c r="BW52" s="31"/>
      <c r="BX52" s="22"/>
      <c r="BY52" s="31"/>
      <c r="BZ52" s="22"/>
      <c r="CA52" s="31"/>
      <c r="CB52" s="22"/>
      <c r="CC52" s="22"/>
      <c r="CD52" s="17"/>
      <c r="CE52" s="53"/>
      <c r="CF52" s="53"/>
      <c r="CG52" s="31"/>
      <c r="CH52" s="31"/>
      <c r="CI52" s="86"/>
      <c r="CJ52" s="11"/>
      <c r="CK52" s="93"/>
      <c r="CL52" s="11"/>
      <c r="CM52" s="93"/>
      <c r="CN52" s="11"/>
      <c r="CO52" s="93"/>
      <c r="CP52" s="11"/>
      <c r="CQ52" s="93"/>
    </row>
    <row r="53" spans="1:95" s="3" customFormat="1">
      <c r="A53" s="199" t="s">
        <v>1768</v>
      </c>
      <c r="B53" s="110"/>
      <c r="C53" s="110"/>
      <c r="D53" s="110"/>
      <c r="E53" s="110"/>
      <c r="F53" s="110"/>
      <c r="G53" s="110"/>
      <c r="H53" s="110"/>
      <c r="I53" s="110"/>
      <c r="J53" s="110"/>
      <c r="K53" s="110"/>
      <c r="L53" s="110"/>
      <c r="M53" s="110"/>
      <c r="N53" s="110"/>
      <c r="O53" s="110"/>
      <c r="P53" s="110"/>
      <c r="Q53" s="110"/>
      <c r="R53" s="110"/>
      <c r="S53" s="110"/>
      <c r="T53" s="111"/>
      <c r="U53" s="110"/>
      <c r="V53" s="110"/>
      <c r="W53" s="110"/>
      <c r="X53" s="110"/>
      <c r="Y53" s="110"/>
      <c r="Z53" s="110"/>
      <c r="AA53" s="110"/>
      <c r="AB53" s="110"/>
      <c r="AC53" s="110"/>
      <c r="AD53" s="110"/>
      <c r="AE53" s="110"/>
      <c r="AF53" s="111"/>
      <c r="AG53" s="110"/>
      <c r="AH53" s="110"/>
      <c r="AI53" s="111"/>
      <c r="AJ53" s="110"/>
      <c r="AK53" s="110"/>
      <c r="AL53" s="111"/>
      <c r="AM53" s="11"/>
      <c r="AN53" s="11"/>
      <c r="AO53" s="11"/>
      <c r="AP53" s="11"/>
      <c r="AQ53" s="11"/>
      <c r="AR53" s="11"/>
      <c r="AS53" s="11"/>
      <c r="AT53" s="11"/>
      <c r="AU53" s="11"/>
      <c r="AV53" s="11"/>
      <c r="AW53" s="11"/>
      <c r="AX53" s="11"/>
      <c r="AY53" s="11"/>
      <c r="AZ53" s="11"/>
      <c r="BA53" s="11"/>
      <c r="BB53" s="11"/>
      <c r="BC53" s="11"/>
      <c r="BD53" s="11"/>
      <c r="BE53" s="11"/>
      <c r="BF53" s="11"/>
      <c r="BG53" s="11"/>
      <c r="BH53" s="11"/>
      <c r="BI53" s="11"/>
      <c r="BJ53" s="11"/>
      <c r="BK53" s="11"/>
      <c r="BL53" s="11"/>
      <c r="BM53" s="11"/>
      <c r="BN53" s="11"/>
      <c r="BO53" s="11"/>
      <c r="BP53" s="11"/>
      <c r="BQ53" s="11"/>
      <c r="BR53" s="11"/>
      <c r="BS53" s="11"/>
      <c r="BT53" s="11"/>
      <c r="BU53" s="12"/>
      <c r="BV53" s="22"/>
      <c r="BW53" s="31"/>
      <c r="BX53" s="22"/>
      <c r="BY53" s="31"/>
      <c r="BZ53" s="22"/>
      <c r="CA53" s="31"/>
      <c r="CB53" s="22"/>
      <c r="CC53" s="22"/>
      <c r="CD53" s="17"/>
      <c r="CE53" s="53"/>
      <c r="CF53" s="53"/>
      <c r="CG53" s="31"/>
      <c r="CH53" s="31"/>
      <c r="CI53" s="86"/>
      <c r="CJ53" s="11"/>
      <c r="CK53" s="93"/>
      <c r="CL53" s="11"/>
      <c r="CM53" s="93"/>
      <c r="CN53" s="11"/>
      <c r="CO53" s="93"/>
      <c r="CP53" s="11"/>
      <c r="CQ53" s="93"/>
    </row>
    <row r="54" spans="1:95" ht="30.75" customHeight="1">
      <c r="A54" s="532" t="s">
        <v>1490</v>
      </c>
      <c r="B54" s="532"/>
      <c r="C54" s="532"/>
      <c r="D54" s="532"/>
      <c r="E54" s="532"/>
      <c r="F54" s="532"/>
      <c r="G54" s="532"/>
      <c r="H54" s="532"/>
      <c r="I54" s="532"/>
      <c r="J54" s="532"/>
      <c r="K54" s="532"/>
      <c r="L54" s="532"/>
      <c r="M54" s="532"/>
      <c r="N54" s="532"/>
      <c r="O54" s="532"/>
      <c r="P54" s="532"/>
      <c r="Q54" s="532"/>
      <c r="R54" s="532"/>
      <c r="S54" s="532"/>
      <c r="T54" s="532"/>
      <c r="U54" s="532"/>
      <c r="V54" s="532"/>
      <c r="W54" s="532"/>
      <c r="X54" s="532"/>
      <c r="Y54" s="532"/>
      <c r="Z54" s="532"/>
      <c r="AA54" s="532"/>
      <c r="AB54" s="532"/>
      <c r="AC54" s="532"/>
      <c r="AD54" s="532"/>
      <c r="AE54" s="532"/>
      <c r="AF54" s="114"/>
      <c r="AG54" s="114"/>
      <c r="AH54" s="114"/>
      <c r="AI54" s="114"/>
      <c r="AJ54" s="114"/>
      <c r="AK54" s="114"/>
      <c r="AL54" s="114"/>
    </row>
    <row r="55" spans="1:95">
      <c r="L55" s="17"/>
      <c r="T55" s="3"/>
    </row>
    <row r="65" spans="82:84">
      <c r="CD65" s="11"/>
      <c r="CE65" s="208"/>
      <c r="CF65" s="208"/>
    </row>
    <row r="66" spans="82:84">
      <c r="CD66" s="208"/>
      <c r="CE66" s="208"/>
      <c r="CF66" s="208"/>
    </row>
    <row r="67" spans="82:84">
      <c r="CE67" s="17"/>
      <c r="CF67" s="17"/>
    </row>
    <row r="68" spans="82:84">
      <c r="CD68" s="211"/>
      <c r="CE68" s="208"/>
      <c r="CF68" s="208"/>
    </row>
    <row r="70" spans="82:84">
      <c r="CD70" s="6"/>
    </row>
    <row r="71" spans="82:84">
      <c r="CD71" s="6"/>
    </row>
    <row r="72" spans="82:84">
      <c r="CD72" s="35"/>
      <c r="CE72" s="94"/>
      <c r="CF72" s="94"/>
    </row>
    <row r="73" spans="82:84">
      <c r="CD73" s="6"/>
    </row>
    <row r="78" spans="82:84">
      <c r="CD78" s="152"/>
      <c r="CE78" s="153"/>
      <c r="CF78" s="153"/>
    </row>
    <row r="94" spans="82:82">
      <c r="CD94" s="22"/>
    </row>
    <row r="98" spans="82:82">
      <c r="CD98" s="22"/>
    </row>
  </sheetData>
  <sortState xmlns:xlrd2="http://schemas.microsoft.com/office/spreadsheetml/2017/richdata2" columnSort="1" ref="F1:CC47">
    <sortCondition descending="1" ref="F32:CC32"/>
  </sortState>
  <mergeCells count="5">
    <mergeCell ref="A54:AE54"/>
    <mergeCell ref="A52:AE52"/>
    <mergeCell ref="A51:AE51"/>
    <mergeCell ref="A50:AE50"/>
    <mergeCell ref="A49:AE49"/>
  </mergeCells>
  <conditionalFormatting sqref="CD41:CF43">
    <cfRule type="containsText" dxfId="12" priority="1" operator="containsText" text="ng/L">
      <formula>NOT(ISERROR(SEARCH("ng/L",CD41)))</formula>
    </cfRule>
  </conditionalFormatting>
  <pageMargins left="0.7" right="0.7" top="0.75" bottom="0.75" header="0.3" footer="0.3"/>
  <pageSetup orientation="portrait" verticalDpi="0"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649334-1B03-4797-8B5A-A6D1CAD8487C}">
  <dimension ref="A1:H80"/>
  <sheetViews>
    <sheetView showGridLines="0" zoomScale="200" zoomScaleNormal="200" workbookViewId="0">
      <pane ySplit="1" topLeftCell="A2" activePane="bottomLeft" state="frozen"/>
      <selection pane="bottomLeft"/>
    </sheetView>
  </sheetViews>
  <sheetFormatPr baseColWidth="10" defaultColWidth="10.6640625" defaultRowHeight="15"/>
  <cols>
    <col min="1" max="1" width="10.6640625" customWidth="1"/>
    <col min="2" max="2" width="30.1640625" bestFit="1" customWidth="1"/>
    <col min="3" max="3" width="9.6640625" style="1" bestFit="1" customWidth="1"/>
    <col min="4" max="4" width="7.83203125" style="1" bestFit="1" customWidth="1"/>
    <col min="5" max="5" width="10" style="1" bestFit="1" customWidth="1"/>
    <col min="7" max="7" width="14.1640625" bestFit="1" customWidth="1"/>
    <col min="8" max="8" width="8.6640625" style="1" customWidth="1"/>
  </cols>
  <sheetData>
    <row r="1" spans="1:8" s="130" customFormat="1" ht="33" thickBot="1">
      <c r="A1" s="137" t="s">
        <v>1495</v>
      </c>
      <c r="B1" s="141" t="s">
        <v>1496</v>
      </c>
      <c r="C1" s="138" t="s">
        <v>1497</v>
      </c>
      <c r="D1" s="139" t="s">
        <v>1498</v>
      </c>
      <c r="E1" s="140" t="s">
        <v>1499</v>
      </c>
      <c r="G1" s="147" t="s">
        <v>1500</v>
      </c>
      <c r="H1" s="148" t="s">
        <v>1501</v>
      </c>
    </row>
    <row r="2" spans="1:8" s="48" customFormat="1">
      <c r="A2" s="144" t="s">
        <v>206</v>
      </c>
      <c r="B2" s="149" t="s">
        <v>1502</v>
      </c>
      <c r="C2" s="145">
        <v>99.9</v>
      </c>
      <c r="D2" s="122">
        <v>108</v>
      </c>
      <c r="E2" s="146">
        <v>123</v>
      </c>
      <c r="G2" s="128" t="s">
        <v>1497</v>
      </c>
      <c r="H2" s="77">
        <v>11.8</v>
      </c>
    </row>
    <row r="3" spans="1:8" s="48" customFormat="1">
      <c r="A3" s="128" t="s">
        <v>206</v>
      </c>
      <c r="B3" s="150" t="s">
        <v>1503</v>
      </c>
      <c r="C3" s="135">
        <v>80</v>
      </c>
      <c r="D3" s="1">
        <v>105</v>
      </c>
      <c r="E3" s="77">
        <v>161</v>
      </c>
      <c r="G3" s="128" t="s">
        <v>1504</v>
      </c>
      <c r="H3" s="77">
        <v>93.5</v>
      </c>
    </row>
    <row r="4" spans="1:8" s="48" customFormat="1">
      <c r="A4" s="128" t="s">
        <v>206</v>
      </c>
      <c r="B4" s="150" t="s">
        <v>1505</v>
      </c>
      <c r="C4" s="135">
        <v>78.8</v>
      </c>
      <c r="D4" s="1">
        <v>212</v>
      </c>
      <c r="E4" s="77">
        <v>356</v>
      </c>
      <c r="G4" s="128" t="s">
        <v>1506</v>
      </c>
      <c r="H4" s="77">
        <v>102</v>
      </c>
    </row>
    <row r="5" spans="1:8">
      <c r="A5" s="128" t="s">
        <v>206</v>
      </c>
      <c r="B5" s="142" t="s">
        <v>1507</v>
      </c>
      <c r="C5" s="134">
        <v>17.2</v>
      </c>
      <c r="D5" s="1">
        <v>37.200000000000003</v>
      </c>
      <c r="E5" s="77">
        <v>171</v>
      </c>
      <c r="G5" s="128" t="s">
        <v>1508</v>
      </c>
      <c r="H5" s="77">
        <v>116</v>
      </c>
    </row>
    <row r="6" spans="1:8" ht="16" thickBot="1">
      <c r="A6" s="128" t="s">
        <v>206</v>
      </c>
      <c r="B6" s="142" t="s">
        <v>1509</v>
      </c>
      <c r="C6" s="134">
        <v>80.2</v>
      </c>
      <c r="D6" s="1">
        <v>106</v>
      </c>
      <c r="E6" s="77">
        <v>140</v>
      </c>
      <c r="G6" s="129" t="s">
        <v>1499</v>
      </c>
      <c r="H6" s="79">
        <v>369</v>
      </c>
    </row>
    <row r="7" spans="1:8">
      <c r="A7" s="128" t="s">
        <v>206</v>
      </c>
      <c r="B7" s="142" t="s">
        <v>1510</v>
      </c>
      <c r="C7" s="134">
        <v>106</v>
      </c>
      <c r="D7" s="1">
        <v>117</v>
      </c>
      <c r="E7" s="77">
        <v>132</v>
      </c>
      <c r="H7"/>
    </row>
    <row r="8" spans="1:8">
      <c r="A8" s="128" t="s">
        <v>206</v>
      </c>
      <c r="B8" s="142" t="s">
        <v>1511</v>
      </c>
      <c r="C8" s="134">
        <v>88.1</v>
      </c>
      <c r="D8" s="1">
        <v>118</v>
      </c>
      <c r="E8" s="77">
        <v>152</v>
      </c>
      <c r="H8"/>
    </row>
    <row r="9" spans="1:8">
      <c r="A9" s="128" t="s">
        <v>206</v>
      </c>
      <c r="B9" s="142" t="s">
        <v>1512</v>
      </c>
      <c r="C9" s="134">
        <v>11.8</v>
      </c>
      <c r="D9" s="1">
        <v>125</v>
      </c>
      <c r="E9" s="77">
        <v>187</v>
      </c>
      <c r="H9"/>
    </row>
    <row r="10" spans="1:8">
      <c r="A10" s="128" t="s">
        <v>206</v>
      </c>
      <c r="B10" s="142" t="s">
        <v>1513</v>
      </c>
      <c r="C10" s="134">
        <v>89.7</v>
      </c>
      <c r="D10" s="1">
        <v>135</v>
      </c>
      <c r="E10" s="77">
        <v>169</v>
      </c>
    </row>
    <row r="11" spans="1:8">
      <c r="A11" s="128" t="s">
        <v>206</v>
      </c>
      <c r="B11" s="142" t="s">
        <v>1514</v>
      </c>
      <c r="C11" s="134">
        <v>78.599999999999994</v>
      </c>
      <c r="D11" s="1">
        <v>94.2</v>
      </c>
      <c r="E11" s="77">
        <v>143</v>
      </c>
    </row>
    <row r="12" spans="1:8">
      <c r="A12" s="128" t="s">
        <v>206</v>
      </c>
      <c r="B12" s="142" t="s">
        <v>1515</v>
      </c>
      <c r="C12" s="134">
        <v>95.3</v>
      </c>
      <c r="D12" s="1">
        <v>111</v>
      </c>
      <c r="E12" s="77">
        <v>140</v>
      </c>
    </row>
    <row r="13" spans="1:8">
      <c r="A13" s="128" t="s">
        <v>206</v>
      </c>
      <c r="B13" s="142" t="s">
        <v>1516</v>
      </c>
      <c r="C13" s="134">
        <v>90.5</v>
      </c>
      <c r="D13" s="1">
        <v>139</v>
      </c>
      <c r="E13" s="77">
        <v>178</v>
      </c>
    </row>
    <row r="14" spans="1:8">
      <c r="A14" s="128" t="s">
        <v>206</v>
      </c>
      <c r="B14" s="142" t="s">
        <v>1517</v>
      </c>
      <c r="C14" s="134">
        <v>65.2</v>
      </c>
      <c r="D14" s="1">
        <v>123</v>
      </c>
      <c r="E14" s="77">
        <v>208</v>
      </c>
    </row>
    <row r="15" spans="1:8">
      <c r="A15" s="128" t="s">
        <v>206</v>
      </c>
      <c r="B15" s="142" t="s">
        <v>1518</v>
      </c>
      <c r="C15" s="134">
        <v>65.7</v>
      </c>
      <c r="D15" s="1">
        <v>82.8</v>
      </c>
      <c r="E15" s="77">
        <v>116</v>
      </c>
    </row>
    <row r="16" spans="1:8">
      <c r="A16" s="128" t="s">
        <v>206</v>
      </c>
      <c r="B16" s="142" t="s">
        <v>1519</v>
      </c>
      <c r="C16" s="134">
        <v>88.6</v>
      </c>
      <c r="D16" s="1">
        <v>119</v>
      </c>
      <c r="E16" s="77">
        <v>170</v>
      </c>
    </row>
    <row r="17" spans="1:5">
      <c r="A17" s="128" t="s">
        <v>206</v>
      </c>
      <c r="B17" s="142" t="s">
        <v>1520</v>
      </c>
      <c r="C17" s="134">
        <v>30.7</v>
      </c>
      <c r="D17" s="1">
        <v>59.2</v>
      </c>
      <c r="E17" s="77">
        <v>273</v>
      </c>
    </row>
    <row r="18" spans="1:5">
      <c r="A18" s="128" t="s">
        <v>206</v>
      </c>
      <c r="B18" s="142" t="s">
        <v>1521</v>
      </c>
      <c r="C18" s="134">
        <v>58.7</v>
      </c>
      <c r="D18" s="1">
        <v>135</v>
      </c>
      <c r="E18" s="77">
        <v>283</v>
      </c>
    </row>
    <row r="19" spans="1:5">
      <c r="A19" s="128" t="s">
        <v>206</v>
      </c>
      <c r="B19" s="142" t="s">
        <v>1522</v>
      </c>
      <c r="C19" s="134">
        <v>23.1</v>
      </c>
      <c r="D19" s="1">
        <v>162</v>
      </c>
      <c r="E19" s="77">
        <v>359</v>
      </c>
    </row>
    <row r="20" spans="1:5">
      <c r="A20" s="128" t="s">
        <v>206</v>
      </c>
      <c r="B20" s="142" t="s">
        <v>1523</v>
      </c>
      <c r="C20" s="134">
        <v>175</v>
      </c>
      <c r="D20" s="1">
        <v>197</v>
      </c>
      <c r="E20" s="77">
        <v>231</v>
      </c>
    </row>
    <row r="21" spans="1:5">
      <c r="A21" s="128" t="s">
        <v>206</v>
      </c>
      <c r="B21" s="142" t="s">
        <v>1524</v>
      </c>
      <c r="C21" s="134">
        <v>64.8</v>
      </c>
      <c r="D21" s="1">
        <v>105</v>
      </c>
      <c r="E21" s="77">
        <v>185</v>
      </c>
    </row>
    <row r="22" spans="1:5">
      <c r="A22" s="128" t="s">
        <v>206</v>
      </c>
      <c r="B22" s="142" t="s">
        <v>1525</v>
      </c>
      <c r="C22" s="134">
        <v>61.7</v>
      </c>
      <c r="D22" s="1">
        <v>123</v>
      </c>
      <c r="E22" s="77">
        <v>369</v>
      </c>
    </row>
    <row r="23" spans="1:5">
      <c r="A23" s="128" t="s">
        <v>206</v>
      </c>
      <c r="B23" s="142" t="s">
        <v>1526</v>
      </c>
      <c r="C23" s="134">
        <v>125</v>
      </c>
      <c r="D23" s="1">
        <v>144</v>
      </c>
      <c r="E23" s="77">
        <v>175</v>
      </c>
    </row>
    <row r="24" spans="1:5">
      <c r="A24" s="128" t="s">
        <v>206</v>
      </c>
      <c r="B24" s="142" t="s">
        <v>1527</v>
      </c>
      <c r="C24" s="134">
        <v>30.1</v>
      </c>
      <c r="D24" s="1">
        <v>83.1</v>
      </c>
      <c r="E24" s="77">
        <v>102</v>
      </c>
    </row>
    <row r="25" spans="1:5">
      <c r="A25" s="128" t="s">
        <v>206</v>
      </c>
      <c r="B25" s="142" t="s">
        <v>1528</v>
      </c>
      <c r="C25" s="134">
        <v>102</v>
      </c>
      <c r="D25" s="1">
        <v>111</v>
      </c>
      <c r="E25" s="77">
        <v>118</v>
      </c>
    </row>
    <row r="26" spans="1:5">
      <c r="A26" s="128" t="s">
        <v>206</v>
      </c>
      <c r="B26" s="142" t="s">
        <v>1529</v>
      </c>
      <c r="C26" s="134">
        <v>82.2</v>
      </c>
      <c r="D26" s="1">
        <v>96.9</v>
      </c>
      <c r="E26" s="77">
        <v>112</v>
      </c>
    </row>
    <row r="27" spans="1:5">
      <c r="A27" s="128" t="s">
        <v>206</v>
      </c>
      <c r="B27" s="142" t="s">
        <v>1530</v>
      </c>
      <c r="C27" s="134">
        <v>89.9</v>
      </c>
      <c r="D27" s="1">
        <v>96.5</v>
      </c>
      <c r="E27" s="77">
        <v>105</v>
      </c>
    </row>
    <row r="28" spans="1:5">
      <c r="A28" s="128" t="s">
        <v>206</v>
      </c>
      <c r="B28" s="142" t="s">
        <v>1531</v>
      </c>
      <c r="C28" s="134">
        <v>82.5</v>
      </c>
      <c r="D28" s="1">
        <v>99.5</v>
      </c>
      <c r="E28" s="77">
        <v>110</v>
      </c>
    </row>
    <row r="29" spans="1:5">
      <c r="A29" s="128" t="s">
        <v>206</v>
      </c>
      <c r="B29" s="142" t="s">
        <v>1532</v>
      </c>
      <c r="C29" s="134">
        <v>92.1</v>
      </c>
      <c r="D29" s="1">
        <v>100</v>
      </c>
      <c r="E29" s="77">
        <v>119</v>
      </c>
    </row>
    <row r="30" spans="1:5">
      <c r="A30" s="128" t="s">
        <v>206</v>
      </c>
      <c r="B30" s="142" t="s">
        <v>1533</v>
      </c>
      <c r="C30" s="134">
        <v>91.1</v>
      </c>
      <c r="D30" s="1">
        <v>103</v>
      </c>
      <c r="E30" s="77">
        <v>112</v>
      </c>
    </row>
    <row r="31" spans="1:5">
      <c r="A31" s="128" t="s">
        <v>206</v>
      </c>
      <c r="B31" s="142" t="s">
        <v>1534</v>
      </c>
      <c r="C31" s="134">
        <v>81.2</v>
      </c>
      <c r="D31" s="1">
        <v>101</v>
      </c>
      <c r="E31" s="77">
        <v>117</v>
      </c>
    </row>
    <row r="32" spans="1:5">
      <c r="A32" s="128" t="s">
        <v>206</v>
      </c>
      <c r="B32" s="142" t="s">
        <v>1535</v>
      </c>
      <c r="C32" s="134">
        <v>80.599999999999994</v>
      </c>
      <c r="D32" s="1">
        <v>94.2</v>
      </c>
      <c r="E32" s="77">
        <v>107</v>
      </c>
    </row>
    <row r="33" spans="1:5">
      <c r="A33" s="128" t="s">
        <v>206</v>
      </c>
      <c r="B33" s="142" t="s">
        <v>1536</v>
      </c>
      <c r="C33" s="134">
        <v>90.5</v>
      </c>
      <c r="D33" s="1">
        <v>99.5</v>
      </c>
      <c r="E33" s="77">
        <v>122</v>
      </c>
    </row>
    <row r="34" spans="1:5">
      <c r="A34" s="128" t="s">
        <v>206</v>
      </c>
      <c r="B34" s="142" t="s">
        <v>1537</v>
      </c>
      <c r="C34" s="134">
        <v>89.4</v>
      </c>
      <c r="D34" s="131">
        <v>99</v>
      </c>
      <c r="E34" s="77">
        <v>119</v>
      </c>
    </row>
    <row r="35" spans="1:5">
      <c r="A35" s="128" t="s">
        <v>206</v>
      </c>
      <c r="B35" s="142" t="s">
        <v>1538</v>
      </c>
      <c r="C35" s="134">
        <v>92.6</v>
      </c>
      <c r="D35" s="1">
        <v>101</v>
      </c>
      <c r="E35" s="77">
        <v>110</v>
      </c>
    </row>
    <row r="36" spans="1:5">
      <c r="A36" s="128" t="s">
        <v>206</v>
      </c>
      <c r="B36" s="142" t="s">
        <v>1539</v>
      </c>
      <c r="C36" s="134">
        <v>83.5</v>
      </c>
      <c r="D36" s="1">
        <v>93.3</v>
      </c>
      <c r="E36" s="77">
        <v>110</v>
      </c>
    </row>
    <row r="37" spans="1:5">
      <c r="A37" s="128" t="s">
        <v>206</v>
      </c>
      <c r="B37" s="142" t="s">
        <v>1540</v>
      </c>
      <c r="C37" s="134">
        <v>91.1</v>
      </c>
      <c r="D37" s="1">
        <v>98.6</v>
      </c>
      <c r="E37" s="77">
        <v>108</v>
      </c>
    </row>
    <row r="38" spans="1:5">
      <c r="A38" s="128" t="s">
        <v>206</v>
      </c>
      <c r="B38" s="142" t="s">
        <v>1541</v>
      </c>
      <c r="C38" s="134">
        <v>94.6</v>
      </c>
      <c r="D38" s="1">
        <v>103</v>
      </c>
      <c r="E38" s="77">
        <v>121</v>
      </c>
    </row>
    <row r="39" spans="1:5">
      <c r="A39" s="128" t="s">
        <v>206</v>
      </c>
      <c r="B39" s="142" t="s">
        <v>1542</v>
      </c>
      <c r="C39" s="135">
        <v>86</v>
      </c>
      <c r="D39" s="1">
        <v>100</v>
      </c>
      <c r="E39" s="77">
        <v>114</v>
      </c>
    </row>
    <row r="40" spans="1:5">
      <c r="A40" s="128" t="s">
        <v>206</v>
      </c>
      <c r="B40" s="142" t="s">
        <v>1543</v>
      </c>
      <c r="C40" s="134">
        <v>86.1</v>
      </c>
      <c r="D40" s="131">
        <v>97</v>
      </c>
      <c r="E40" s="77">
        <v>108</v>
      </c>
    </row>
    <row r="41" spans="1:5">
      <c r="A41" s="128" t="s">
        <v>206</v>
      </c>
      <c r="B41" s="142" t="s">
        <v>1544</v>
      </c>
      <c r="C41" s="134">
        <v>34.799999999999997</v>
      </c>
      <c r="D41" s="1">
        <v>91.3</v>
      </c>
      <c r="E41" s="77">
        <v>128</v>
      </c>
    </row>
    <row r="42" spans="1:5">
      <c r="A42" s="128" t="s">
        <v>206</v>
      </c>
      <c r="B42" s="142" t="s">
        <v>1545</v>
      </c>
      <c r="C42" s="134">
        <v>70.599999999999994</v>
      </c>
      <c r="D42" s="1">
        <v>78.599999999999994</v>
      </c>
      <c r="E42" s="77">
        <v>87.3</v>
      </c>
    </row>
    <row r="43" spans="1:5">
      <c r="A43" s="128" t="s">
        <v>206</v>
      </c>
      <c r="B43" s="142" t="s">
        <v>1546</v>
      </c>
      <c r="C43" s="134">
        <v>58.7</v>
      </c>
      <c r="D43" s="131">
        <v>80</v>
      </c>
      <c r="E43" s="77">
        <v>112</v>
      </c>
    </row>
    <row r="44" spans="1:5">
      <c r="A44" s="128" t="s">
        <v>206</v>
      </c>
      <c r="B44" s="142" t="s">
        <v>1547</v>
      </c>
      <c r="C44" s="134">
        <v>96.2</v>
      </c>
      <c r="D44" s="1">
        <v>98.2</v>
      </c>
      <c r="E44" s="77">
        <v>100</v>
      </c>
    </row>
    <row r="45" spans="1:5">
      <c r="A45" s="128" t="s">
        <v>206</v>
      </c>
      <c r="B45" s="142" t="s">
        <v>1548</v>
      </c>
      <c r="C45" s="134">
        <v>98.2</v>
      </c>
      <c r="D45" s="1">
        <v>109</v>
      </c>
      <c r="E45" s="77">
        <v>116</v>
      </c>
    </row>
    <row r="46" spans="1:5">
      <c r="A46" s="128" t="s">
        <v>206</v>
      </c>
      <c r="B46" s="142" t="s">
        <v>1549</v>
      </c>
      <c r="C46" s="134">
        <v>29.9</v>
      </c>
      <c r="D46" s="1">
        <v>52.6</v>
      </c>
      <c r="E46" s="77">
        <v>76.599999999999994</v>
      </c>
    </row>
    <row r="47" spans="1:5">
      <c r="A47" s="128" t="s">
        <v>206</v>
      </c>
      <c r="B47" s="142" t="s">
        <v>1550</v>
      </c>
      <c r="C47" s="135">
        <v>62</v>
      </c>
      <c r="D47" s="131">
        <v>98</v>
      </c>
      <c r="E47" s="77">
        <v>126</v>
      </c>
    </row>
    <row r="48" spans="1:5">
      <c r="A48" s="128" t="s">
        <v>206</v>
      </c>
      <c r="B48" s="142" t="s">
        <v>1551</v>
      </c>
      <c r="C48" s="135">
        <v>77</v>
      </c>
      <c r="D48" s="1">
        <v>83.5</v>
      </c>
      <c r="E48" s="77">
        <v>98.7</v>
      </c>
    </row>
    <row r="49" spans="1:5">
      <c r="A49" s="128" t="s">
        <v>206</v>
      </c>
      <c r="B49" s="142" t="s">
        <v>1552</v>
      </c>
      <c r="C49" s="135">
        <v>88</v>
      </c>
      <c r="D49" s="1">
        <v>91.4</v>
      </c>
      <c r="E49" s="77">
        <v>95.3</v>
      </c>
    </row>
    <row r="50" spans="1:5">
      <c r="A50" s="128" t="s">
        <v>206</v>
      </c>
      <c r="B50" s="142" t="s">
        <v>1553</v>
      </c>
      <c r="C50" s="134">
        <v>95.6</v>
      </c>
      <c r="D50" s="131">
        <v>99</v>
      </c>
      <c r="E50" s="77">
        <v>103</v>
      </c>
    </row>
    <row r="51" spans="1:5">
      <c r="A51" s="128" t="s">
        <v>206</v>
      </c>
      <c r="B51" s="142" t="s">
        <v>1554</v>
      </c>
      <c r="C51" s="134">
        <v>94.3</v>
      </c>
      <c r="D51" s="1">
        <v>96.6</v>
      </c>
      <c r="E51" s="77">
        <v>103</v>
      </c>
    </row>
    <row r="52" spans="1:5">
      <c r="A52" s="128" t="s">
        <v>206</v>
      </c>
      <c r="B52" s="142" t="s">
        <v>1555</v>
      </c>
      <c r="C52" s="134">
        <v>88.4</v>
      </c>
      <c r="D52" s="1">
        <v>99.8</v>
      </c>
      <c r="E52" s="77">
        <v>107</v>
      </c>
    </row>
    <row r="53" spans="1:5">
      <c r="A53" s="128" t="s">
        <v>206</v>
      </c>
      <c r="B53" s="142" t="s">
        <v>1556</v>
      </c>
      <c r="C53" s="134">
        <v>36.799999999999997</v>
      </c>
      <c r="D53" s="1">
        <v>68.7</v>
      </c>
      <c r="E53" s="77">
        <v>83.3</v>
      </c>
    </row>
    <row r="54" spans="1:5">
      <c r="A54" s="128" t="s">
        <v>206</v>
      </c>
      <c r="B54" s="142" t="s">
        <v>1557</v>
      </c>
      <c r="C54" s="135">
        <v>68</v>
      </c>
      <c r="D54" s="1">
        <v>90.8</v>
      </c>
      <c r="E54" s="77">
        <v>98.9</v>
      </c>
    </row>
    <row r="55" spans="1:5">
      <c r="A55" s="128" t="s">
        <v>206</v>
      </c>
      <c r="B55" s="142" t="s">
        <v>1558</v>
      </c>
      <c r="C55" s="134">
        <v>130</v>
      </c>
      <c r="D55" s="1">
        <v>166</v>
      </c>
      <c r="E55" s="77">
        <v>205</v>
      </c>
    </row>
    <row r="56" spans="1:5">
      <c r="A56" s="128" t="s">
        <v>206</v>
      </c>
      <c r="B56" s="142" t="s">
        <v>1559</v>
      </c>
      <c r="C56" s="134">
        <v>96.4</v>
      </c>
      <c r="D56" s="1">
        <v>120</v>
      </c>
      <c r="E56" s="77">
        <v>168</v>
      </c>
    </row>
    <row r="57" spans="1:5">
      <c r="A57" s="128" t="s">
        <v>206</v>
      </c>
      <c r="B57" s="142" t="s">
        <v>1560</v>
      </c>
      <c r="C57" s="134">
        <v>92.1</v>
      </c>
      <c r="D57" s="1">
        <v>120</v>
      </c>
      <c r="E57" s="77">
        <v>151</v>
      </c>
    </row>
    <row r="58" spans="1:5">
      <c r="A58" s="128" t="s">
        <v>206</v>
      </c>
      <c r="B58" s="142" t="s">
        <v>1561</v>
      </c>
      <c r="C58" s="134">
        <v>115</v>
      </c>
      <c r="D58" s="1">
        <v>152</v>
      </c>
      <c r="E58" s="77">
        <v>199</v>
      </c>
    </row>
    <row r="59" spans="1:5">
      <c r="A59" s="128" t="s">
        <v>206</v>
      </c>
      <c r="B59" s="142" t="s">
        <v>1562</v>
      </c>
      <c r="C59" s="134">
        <v>73.3</v>
      </c>
      <c r="D59" s="1">
        <v>93.6</v>
      </c>
      <c r="E59" s="77">
        <v>116</v>
      </c>
    </row>
    <row r="60" spans="1:5">
      <c r="A60" s="128" t="s">
        <v>206</v>
      </c>
      <c r="B60" s="142" t="s">
        <v>1563</v>
      </c>
      <c r="C60" s="134">
        <v>103</v>
      </c>
      <c r="D60" s="1">
        <v>130</v>
      </c>
      <c r="E60" s="77">
        <v>177</v>
      </c>
    </row>
    <row r="61" spans="1:5">
      <c r="A61" s="128" t="s">
        <v>206</v>
      </c>
      <c r="B61" s="142" t="s">
        <v>1564</v>
      </c>
      <c r="C61" s="134">
        <v>103</v>
      </c>
      <c r="D61" s="1">
        <v>130</v>
      </c>
      <c r="E61" s="77">
        <v>170</v>
      </c>
    </row>
    <row r="62" spans="1:5">
      <c r="A62" s="128" t="s">
        <v>206</v>
      </c>
      <c r="B62" s="142" t="s">
        <v>1565</v>
      </c>
      <c r="C62" s="135">
        <v>96</v>
      </c>
      <c r="D62" s="1">
        <v>105</v>
      </c>
      <c r="E62" s="77">
        <v>116</v>
      </c>
    </row>
    <row r="63" spans="1:5">
      <c r="A63" s="128" t="s">
        <v>206</v>
      </c>
      <c r="B63" s="142" t="s">
        <v>1566</v>
      </c>
      <c r="C63" s="134">
        <v>99.8</v>
      </c>
      <c r="D63" s="1">
        <v>116</v>
      </c>
      <c r="E63" s="77">
        <v>132</v>
      </c>
    </row>
    <row r="64" spans="1:5">
      <c r="A64" s="128" t="s">
        <v>206</v>
      </c>
      <c r="B64" s="142" t="s">
        <v>1567</v>
      </c>
      <c r="C64" s="134">
        <v>78.8</v>
      </c>
      <c r="D64" s="1">
        <v>106</v>
      </c>
      <c r="E64" s="77">
        <v>133</v>
      </c>
    </row>
    <row r="65" spans="1:8">
      <c r="A65" s="128" t="s">
        <v>206</v>
      </c>
      <c r="B65" s="142" t="s">
        <v>1568</v>
      </c>
      <c r="C65" s="134">
        <v>98.2</v>
      </c>
      <c r="D65" s="1">
        <v>117</v>
      </c>
      <c r="E65" s="77">
        <v>131</v>
      </c>
    </row>
    <row r="66" spans="1:8">
      <c r="A66" s="128" t="s">
        <v>206</v>
      </c>
      <c r="B66" s="142" t="s">
        <v>1569</v>
      </c>
      <c r="C66" s="134">
        <v>85.9</v>
      </c>
      <c r="D66" s="1">
        <v>97.6</v>
      </c>
      <c r="E66" s="77">
        <v>108</v>
      </c>
    </row>
    <row r="67" spans="1:8">
      <c r="A67" s="128" t="s">
        <v>206</v>
      </c>
      <c r="B67" s="142" t="s">
        <v>1570</v>
      </c>
      <c r="C67" s="134">
        <v>101</v>
      </c>
      <c r="D67" s="1">
        <v>108</v>
      </c>
      <c r="E67" s="77">
        <v>122</v>
      </c>
    </row>
    <row r="68" spans="1:8">
      <c r="A68" s="128" t="s">
        <v>206</v>
      </c>
      <c r="B68" s="142" t="s">
        <v>1571</v>
      </c>
      <c r="C68" s="134">
        <v>87.8</v>
      </c>
      <c r="D68" s="1">
        <v>133</v>
      </c>
      <c r="E68" s="77">
        <v>188</v>
      </c>
    </row>
    <row r="69" spans="1:8">
      <c r="A69" s="128" t="s">
        <v>206</v>
      </c>
      <c r="B69" s="142" t="s">
        <v>1572</v>
      </c>
      <c r="C69" s="134">
        <v>99.5</v>
      </c>
      <c r="D69" s="1">
        <v>105</v>
      </c>
      <c r="E69" s="77">
        <v>117</v>
      </c>
    </row>
    <row r="70" spans="1:8">
      <c r="A70" s="128" t="s">
        <v>206</v>
      </c>
      <c r="B70" s="142" t="s">
        <v>1573</v>
      </c>
      <c r="C70" s="134">
        <v>96.9</v>
      </c>
      <c r="D70" s="1">
        <v>123</v>
      </c>
      <c r="E70" s="77">
        <v>150</v>
      </c>
    </row>
    <row r="71" spans="1:8">
      <c r="A71" s="128" t="s">
        <v>206</v>
      </c>
      <c r="B71" s="142" t="s">
        <v>1574</v>
      </c>
      <c r="C71" s="134">
        <v>93.4</v>
      </c>
      <c r="D71" s="1">
        <v>135</v>
      </c>
      <c r="E71" s="77">
        <v>174</v>
      </c>
    </row>
    <row r="72" spans="1:8">
      <c r="A72" s="128" t="s">
        <v>206</v>
      </c>
      <c r="B72" s="142" t="s">
        <v>1575</v>
      </c>
      <c r="C72" s="134">
        <v>100</v>
      </c>
      <c r="D72" s="1">
        <v>111</v>
      </c>
      <c r="E72" s="77">
        <v>129</v>
      </c>
    </row>
    <row r="73" spans="1:8">
      <c r="A73" s="128" t="s">
        <v>206</v>
      </c>
      <c r="B73" s="142" t="s">
        <v>1576</v>
      </c>
      <c r="C73" s="134">
        <v>74.599999999999994</v>
      </c>
      <c r="D73" s="1">
        <v>101</v>
      </c>
      <c r="E73" s="77">
        <v>105</v>
      </c>
    </row>
    <row r="74" spans="1:8">
      <c r="A74" s="128" t="s">
        <v>206</v>
      </c>
      <c r="B74" s="142" t="s">
        <v>1577</v>
      </c>
      <c r="C74" s="135">
        <v>60</v>
      </c>
      <c r="D74" s="131">
        <v>88</v>
      </c>
      <c r="E74" s="132">
        <v>99</v>
      </c>
    </row>
    <row r="75" spans="1:8">
      <c r="A75" s="128" t="s">
        <v>206</v>
      </c>
      <c r="B75" s="142" t="s">
        <v>1578</v>
      </c>
      <c r="C75" s="134">
        <v>60.9</v>
      </c>
      <c r="D75" s="131">
        <v>91</v>
      </c>
      <c r="E75" s="77">
        <v>96.9</v>
      </c>
      <c r="H75"/>
    </row>
    <row r="76" spans="1:8">
      <c r="A76" s="128" t="s">
        <v>206</v>
      </c>
      <c r="B76" s="142" t="s">
        <v>1579</v>
      </c>
      <c r="C76" s="134">
        <v>89.7</v>
      </c>
      <c r="D76" s="1">
        <v>101</v>
      </c>
      <c r="E76" s="77">
        <v>109</v>
      </c>
    </row>
    <row r="77" spans="1:8" ht="16" thickBot="1">
      <c r="A77" s="129" t="s">
        <v>206</v>
      </c>
      <c r="B77" s="143" t="s">
        <v>1580</v>
      </c>
      <c r="C77" s="136">
        <v>96</v>
      </c>
      <c r="D77" s="126">
        <v>102</v>
      </c>
      <c r="E77" s="79">
        <v>106</v>
      </c>
    </row>
    <row r="79" spans="1:8" ht="53.25" customHeight="1">
      <c r="A79" s="534" t="s">
        <v>1746</v>
      </c>
      <c r="B79" s="534"/>
      <c r="C79" s="534"/>
      <c r="D79" s="534"/>
      <c r="E79" s="534"/>
      <c r="H79"/>
    </row>
    <row r="80" spans="1:8">
      <c r="A80" t="s">
        <v>1581</v>
      </c>
    </row>
  </sheetData>
  <mergeCells count="1">
    <mergeCell ref="A79:E79"/>
  </mergeCells>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19903A-3349-42AA-A7D6-B8813FDB0BBF}">
  <dimension ref="A1:AA29"/>
  <sheetViews>
    <sheetView showGridLines="0" zoomScale="150" zoomScaleNormal="150" workbookViewId="0">
      <pane ySplit="1" topLeftCell="A2" activePane="bottomLeft" state="frozen"/>
      <selection pane="bottomLeft" activeCell="E19" sqref="E19"/>
    </sheetView>
  </sheetViews>
  <sheetFormatPr baseColWidth="10" defaultColWidth="9.1640625" defaultRowHeight="15"/>
  <cols>
    <col min="1" max="1" width="17.6640625" style="110" bestFit="1" customWidth="1"/>
    <col min="2" max="2" width="13.83203125" style="110" bestFit="1" customWidth="1"/>
    <col min="3" max="3" width="13.33203125" style="200" customWidth="1"/>
    <col min="4" max="4" width="8.1640625" style="110" bestFit="1" customWidth="1"/>
    <col min="5" max="5" width="7" style="17" bestFit="1" customWidth="1"/>
    <col min="6" max="6" width="7.6640625" style="17" bestFit="1" customWidth="1"/>
    <col min="7" max="7" width="5.6640625" style="17" bestFit="1" customWidth="1"/>
    <col min="8" max="10" width="12.33203125" style="3" customWidth="1"/>
    <col min="11" max="11" width="13.5" style="3" customWidth="1"/>
    <col min="12" max="12" width="11.5" style="3" customWidth="1"/>
    <col min="13" max="13" width="10.5" style="3" customWidth="1"/>
    <col min="14" max="14" width="11.5" style="194" customWidth="1"/>
    <col min="15" max="15" width="9.1640625" style="17"/>
    <col min="18" max="20" width="9.1640625" style="42"/>
    <col min="21" max="16384" width="9.1640625" style="17"/>
  </cols>
  <sheetData>
    <row r="1" spans="1:20" ht="49" thickBot="1">
      <c r="A1" s="68" t="s">
        <v>0</v>
      </c>
      <c r="B1" s="47" t="s">
        <v>1</v>
      </c>
      <c r="C1" s="192" t="s">
        <v>1423</v>
      </c>
      <c r="D1" s="193" t="s">
        <v>1424</v>
      </c>
      <c r="E1" s="295" t="s">
        <v>1752</v>
      </c>
      <c r="F1" s="295" t="s">
        <v>1753</v>
      </c>
      <c r="G1" s="296" t="s">
        <v>1749</v>
      </c>
      <c r="H1" s="17"/>
      <c r="I1" s="17"/>
      <c r="J1" s="17"/>
      <c r="K1" s="17"/>
      <c r="L1" s="17"/>
      <c r="M1" s="17"/>
      <c r="N1" s="17"/>
      <c r="P1" s="17"/>
      <c r="Q1" s="17"/>
      <c r="R1" s="17"/>
      <c r="S1" s="17"/>
      <c r="T1" s="17"/>
    </row>
    <row r="2" spans="1:20">
      <c r="A2" s="444">
        <v>435100091150001</v>
      </c>
      <c r="B2" s="445" t="s">
        <v>5</v>
      </c>
      <c r="C2" s="446">
        <v>44487</v>
      </c>
      <c r="D2" s="447" t="s">
        <v>7</v>
      </c>
      <c r="E2" s="448">
        <v>1270</v>
      </c>
      <c r="F2" s="45" t="s">
        <v>1431</v>
      </c>
      <c r="G2" s="449" t="s">
        <v>1431</v>
      </c>
      <c r="H2" s="17"/>
      <c r="I2" s="17"/>
      <c r="J2" s="17"/>
      <c r="K2" s="17"/>
      <c r="L2" s="17"/>
      <c r="M2" s="17"/>
      <c r="N2" s="17"/>
      <c r="P2" s="17"/>
      <c r="Q2" s="17"/>
      <c r="R2" s="17"/>
      <c r="S2" s="17"/>
      <c r="T2" s="17"/>
    </row>
    <row r="3" spans="1:20">
      <c r="A3" s="195">
        <v>435100091150001</v>
      </c>
      <c r="B3" s="450" t="s">
        <v>5</v>
      </c>
      <c r="C3" s="451">
        <v>44487</v>
      </c>
      <c r="D3" s="196" t="s">
        <v>8</v>
      </c>
      <c r="E3" s="452">
        <v>194</v>
      </c>
      <c r="F3" s="22" t="s">
        <v>1431</v>
      </c>
      <c r="G3" s="297" t="s">
        <v>1431</v>
      </c>
      <c r="H3" s="17"/>
      <c r="I3" s="17"/>
      <c r="J3" s="17"/>
      <c r="K3" s="17"/>
      <c r="L3" s="17"/>
      <c r="M3" s="17"/>
      <c r="N3" s="17"/>
      <c r="P3" s="17"/>
      <c r="Q3" s="17"/>
      <c r="R3" s="17"/>
      <c r="S3" s="17"/>
      <c r="T3" s="17"/>
    </row>
    <row r="4" spans="1:20">
      <c r="A4" s="195">
        <v>435100091150001</v>
      </c>
      <c r="B4" s="450" t="s">
        <v>5</v>
      </c>
      <c r="C4" s="451">
        <v>44487</v>
      </c>
      <c r="D4" s="197" t="s">
        <v>9</v>
      </c>
      <c r="E4" s="42">
        <v>940</v>
      </c>
      <c r="F4" s="22" t="s">
        <v>1431</v>
      </c>
      <c r="G4" s="297" t="s">
        <v>1431</v>
      </c>
      <c r="H4" s="17"/>
      <c r="I4" s="17"/>
      <c r="J4" s="17"/>
      <c r="K4" s="17"/>
      <c r="L4" s="17"/>
      <c r="M4" s="17"/>
      <c r="N4" s="17"/>
      <c r="P4" s="17"/>
      <c r="Q4" s="17"/>
      <c r="R4" s="17"/>
      <c r="S4" s="17"/>
      <c r="T4" s="17"/>
    </row>
    <row r="5" spans="1:20">
      <c r="A5" s="195">
        <v>435100091150001</v>
      </c>
      <c r="B5" s="450" t="s">
        <v>5</v>
      </c>
      <c r="C5" s="451">
        <v>44488</v>
      </c>
      <c r="D5" s="196" t="s">
        <v>11</v>
      </c>
      <c r="E5" s="452">
        <v>1</v>
      </c>
      <c r="F5" s="22" t="s">
        <v>1431</v>
      </c>
      <c r="G5" s="297" t="s">
        <v>1431</v>
      </c>
      <c r="H5" s="17"/>
      <c r="I5" s="17"/>
      <c r="J5" s="17"/>
      <c r="K5" s="17"/>
      <c r="L5" s="17"/>
      <c r="M5" s="17"/>
      <c r="N5" s="17"/>
      <c r="P5" s="17"/>
      <c r="Q5" s="17"/>
      <c r="R5" s="17"/>
      <c r="S5" s="17"/>
      <c r="T5" s="17"/>
    </row>
    <row r="6" spans="1:20" ht="16" thickBot="1">
      <c r="A6" s="453">
        <v>435100091150001</v>
      </c>
      <c r="B6" s="454" t="s">
        <v>5</v>
      </c>
      <c r="C6" s="455">
        <v>44488</v>
      </c>
      <c r="D6" s="456" t="s">
        <v>12</v>
      </c>
      <c r="E6" s="299">
        <v>15</v>
      </c>
      <c r="F6" s="28" t="s">
        <v>1431</v>
      </c>
      <c r="G6" s="298" t="s">
        <v>1431</v>
      </c>
      <c r="H6" s="17"/>
      <c r="I6" s="17"/>
      <c r="J6" s="17"/>
      <c r="K6" s="17"/>
      <c r="L6" s="17"/>
      <c r="M6" s="17"/>
      <c r="N6" s="17"/>
      <c r="P6" s="17"/>
      <c r="Q6" s="17"/>
      <c r="R6" s="17"/>
      <c r="S6" s="17"/>
      <c r="T6" s="17"/>
    </row>
    <row r="7" spans="1:20">
      <c r="A7" s="198">
        <v>435100091150002</v>
      </c>
      <c r="B7" s="199" t="s">
        <v>16</v>
      </c>
      <c r="C7" s="200">
        <v>44487</v>
      </c>
      <c r="D7" s="201" t="s">
        <v>17</v>
      </c>
      <c r="E7" s="22" t="s">
        <v>1748</v>
      </c>
      <c r="F7" s="22" t="s">
        <v>1431</v>
      </c>
      <c r="G7" s="297" t="s">
        <v>1431</v>
      </c>
      <c r="H7" s="17"/>
      <c r="I7" s="17"/>
      <c r="J7" s="17"/>
      <c r="K7" s="17"/>
      <c r="L7" s="17"/>
      <c r="M7" s="17"/>
      <c r="N7" s="17"/>
      <c r="P7" s="17"/>
      <c r="Q7" s="17"/>
      <c r="R7" s="17"/>
      <c r="S7" s="17"/>
      <c r="T7" s="17"/>
    </row>
    <row r="8" spans="1:20">
      <c r="A8" s="198">
        <v>435100091150002</v>
      </c>
      <c r="B8" s="199" t="s">
        <v>16</v>
      </c>
      <c r="C8" s="200">
        <v>44487</v>
      </c>
      <c r="D8" s="201" t="s">
        <v>18</v>
      </c>
      <c r="E8" s="22">
        <v>12200</v>
      </c>
      <c r="F8" s="452">
        <v>2</v>
      </c>
      <c r="G8" s="297" t="s">
        <v>1431</v>
      </c>
      <c r="H8" s="17"/>
      <c r="I8" s="17"/>
      <c r="J8" s="17"/>
      <c r="K8" s="17"/>
      <c r="L8" s="17"/>
      <c r="M8" s="17"/>
      <c r="N8" s="17"/>
      <c r="P8" s="17"/>
      <c r="Q8" s="17"/>
      <c r="R8" s="17"/>
      <c r="S8" s="17"/>
      <c r="T8" s="17"/>
    </row>
    <row r="9" spans="1:20">
      <c r="A9" s="198">
        <v>435100091150002</v>
      </c>
      <c r="B9" s="199" t="s">
        <v>16</v>
      </c>
      <c r="C9" s="200">
        <v>44487</v>
      </c>
      <c r="D9" s="202" t="s">
        <v>12</v>
      </c>
      <c r="E9" s="22">
        <v>27600</v>
      </c>
      <c r="F9" s="22" t="s">
        <v>1431</v>
      </c>
      <c r="G9" s="297" t="s">
        <v>1431</v>
      </c>
      <c r="H9" s="17"/>
      <c r="I9" s="17"/>
      <c r="J9" s="17"/>
      <c r="K9" s="17"/>
      <c r="L9" s="17"/>
      <c r="M9" s="17"/>
      <c r="N9" s="17"/>
      <c r="P9" s="17"/>
      <c r="Q9" s="17"/>
      <c r="R9" s="17"/>
      <c r="S9" s="17"/>
      <c r="T9" s="17"/>
    </row>
    <row r="10" spans="1:20">
      <c r="A10" s="198">
        <v>435100091150002</v>
      </c>
      <c r="B10" s="199" t="s">
        <v>16</v>
      </c>
      <c r="C10" s="200">
        <v>44488</v>
      </c>
      <c r="D10" s="201" t="s">
        <v>19</v>
      </c>
      <c r="E10" s="22" t="s">
        <v>1748</v>
      </c>
      <c r="F10" s="22" t="s">
        <v>1431</v>
      </c>
      <c r="G10" s="297" t="s">
        <v>1431</v>
      </c>
      <c r="H10" s="17"/>
      <c r="I10" s="17"/>
      <c r="J10" s="17"/>
      <c r="K10" s="17"/>
      <c r="L10" s="17"/>
      <c r="M10" s="17"/>
      <c r="N10" s="17"/>
      <c r="P10" s="17"/>
      <c r="Q10" s="17"/>
      <c r="R10" s="17"/>
      <c r="S10" s="17"/>
      <c r="T10" s="17"/>
    </row>
    <row r="11" spans="1:20" ht="16" thickBot="1">
      <c r="A11" s="203">
        <v>435100091150002</v>
      </c>
      <c r="B11" s="204" t="s">
        <v>16</v>
      </c>
      <c r="C11" s="205">
        <v>44488</v>
      </c>
      <c r="D11" s="206" t="s">
        <v>20</v>
      </c>
      <c r="E11" s="28" t="s">
        <v>1748</v>
      </c>
      <c r="F11" s="28" t="s">
        <v>1431</v>
      </c>
      <c r="G11" s="298" t="s">
        <v>1431</v>
      </c>
      <c r="H11" s="17"/>
      <c r="I11" s="17"/>
      <c r="J11" s="17"/>
      <c r="K11" s="17"/>
      <c r="L11" s="17"/>
      <c r="M11" s="17"/>
      <c r="N11" s="17"/>
      <c r="P11" s="17"/>
      <c r="Q11" s="17"/>
      <c r="R11" s="17"/>
      <c r="S11" s="17"/>
      <c r="T11" s="17"/>
    </row>
    <row r="12" spans="1:20">
      <c r="A12" s="195">
        <v>435100091150003</v>
      </c>
      <c r="B12" s="450" t="s">
        <v>22</v>
      </c>
      <c r="C12" s="451">
        <v>44487</v>
      </c>
      <c r="D12" s="196" t="s">
        <v>23</v>
      </c>
      <c r="E12" s="42">
        <v>5200</v>
      </c>
      <c r="F12" s="22" t="s">
        <v>1431</v>
      </c>
      <c r="G12" s="297" t="s">
        <v>1431</v>
      </c>
      <c r="H12" s="17"/>
      <c r="I12" s="17"/>
      <c r="J12" s="17"/>
      <c r="K12" s="17"/>
      <c r="L12" s="17"/>
      <c r="M12" s="17"/>
      <c r="N12" s="17"/>
      <c r="P12" s="17"/>
      <c r="Q12" s="17"/>
      <c r="R12" s="17"/>
      <c r="S12" s="17"/>
      <c r="T12" s="17"/>
    </row>
    <row r="13" spans="1:20">
      <c r="A13" s="195">
        <v>435100091150003</v>
      </c>
      <c r="B13" s="450" t="s">
        <v>22</v>
      </c>
      <c r="C13" s="451">
        <v>44487</v>
      </c>
      <c r="D13" s="197" t="s">
        <v>24</v>
      </c>
      <c r="E13" s="42">
        <v>1860</v>
      </c>
      <c r="F13" s="22" t="s">
        <v>1431</v>
      </c>
      <c r="G13" s="297" t="s">
        <v>1431</v>
      </c>
      <c r="H13" s="17"/>
      <c r="I13" s="17"/>
      <c r="J13" s="17"/>
      <c r="K13" s="17"/>
      <c r="L13" s="17"/>
      <c r="M13" s="17"/>
      <c r="N13" s="17"/>
      <c r="P13" s="17"/>
      <c r="Q13" s="17"/>
      <c r="R13" s="17"/>
      <c r="S13" s="17"/>
      <c r="T13" s="17"/>
    </row>
    <row r="14" spans="1:20">
      <c r="A14" s="195">
        <v>435100091150003</v>
      </c>
      <c r="B14" s="450" t="s">
        <v>22</v>
      </c>
      <c r="C14" s="451">
        <v>44487</v>
      </c>
      <c r="D14" s="197" t="s">
        <v>25</v>
      </c>
      <c r="E14" s="42">
        <v>5200</v>
      </c>
      <c r="F14" s="22" t="s">
        <v>1431</v>
      </c>
      <c r="G14" s="297" t="s">
        <v>1431</v>
      </c>
      <c r="H14" s="17"/>
      <c r="I14" s="17"/>
      <c r="J14" s="17"/>
      <c r="K14" s="17"/>
      <c r="L14" s="17"/>
      <c r="M14" s="17"/>
      <c r="N14" s="17"/>
      <c r="P14" s="17"/>
      <c r="Q14" s="17"/>
      <c r="R14" s="17"/>
      <c r="S14" s="17"/>
      <c r="T14" s="17"/>
    </row>
    <row r="15" spans="1:20">
      <c r="A15" s="195">
        <v>435100091150003</v>
      </c>
      <c r="B15" s="450" t="s">
        <v>22</v>
      </c>
      <c r="C15" s="451">
        <v>44488</v>
      </c>
      <c r="D15" s="196" t="s">
        <v>26</v>
      </c>
      <c r="E15" s="42">
        <v>1650</v>
      </c>
      <c r="F15" s="22" t="s">
        <v>1431</v>
      </c>
      <c r="G15" s="297" t="s">
        <v>1431</v>
      </c>
      <c r="H15" s="17"/>
      <c r="I15" s="17"/>
      <c r="J15" s="17"/>
      <c r="K15" s="17"/>
      <c r="L15" s="17"/>
      <c r="M15" s="17"/>
      <c r="N15" s="17"/>
      <c r="P15" s="17"/>
      <c r="Q15" s="17"/>
      <c r="R15" s="17"/>
      <c r="S15" s="17"/>
      <c r="T15" s="17"/>
    </row>
    <row r="16" spans="1:20" ht="16" thickBot="1">
      <c r="A16" s="453">
        <v>435100091150003</v>
      </c>
      <c r="B16" s="454" t="s">
        <v>22</v>
      </c>
      <c r="C16" s="455">
        <v>44488</v>
      </c>
      <c r="D16" s="456" t="s">
        <v>27</v>
      </c>
      <c r="E16" s="299">
        <v>2320</v>
      </c>
      <c r="F16" s="28" t="s">
        <v>1431</v>
      </c>
      <c r="G16" s="298" t="s">
        <v>1431</v>
      </c>
      <c r="H16" s="17"/>
      <c r="I16" s="17"/>
      <c r="J16" s="17"/>
      <c r="K16" s="17"/>
      <c r="L16" s="17"/>
      <c r="M16" s="17"/>
      <c r="N16" s="17"/>
      <c r="P16" s="17"/>
      <c r="Q16" s="17"/>
      <c r="R16" s="17"/>
      <c r="S16" s="17"/>
      <c r="T16" s="17"/>
    </row>
    <row r="17" spans="1:27">
      <c r="A17" s="198">
        <v>435100091150004</v>
      </c>
      <c r="B17" s="199" t="s">
        <v>30</v>
      </c>
      <c r="C17" s="200">
        <v>44487</v>
      </c>
      <c r="D17" s="202" t="s">
        <v>31</v>
      </c>
      <c r="E17" s="42">
        <v>9400</v>
      </c>
      <c r="F17" s="42">
        <v>56</v>
      </c>
      <c r="G17" s="297" t="s">
        <v>1431</v>
      </c>
      <c r="H17" s="17"/>
      <c r="I17" s="17"/>
      <c r="J17" s="17"/>
      <c r="K17" s="17"/>
      <c r="L17" s="17"/>
      <c r="M17" s="17"/>
      <c r="N17" s="17"/>
      <c r="P17" s="17"/>
      <c r="Q17" s="17"/>
      <c r="R17" s="17"/>
      <c r="S17" s="17"/>
      <c r="T17" s="17"/>
    </row>
    <row r="18" spans="1:27">
      <c r="A18" s="198">
        <v>435100091150005</v>
      </c>
      <c r="B18" s="199" t="s">
        <v>33</v>
      </c>
      <c r="C18" s="200">
        <v>44487</v>
      </c>
      <c r="D18" s="201" t="s">
        <v>34</v>
      </c>
      <c r="E18" s="42">
        <v>600</v>
      </c>
      <c r="F18" s="22" t="s">
        <v>1431</v>
      </c>
      <c r="G18" s="297" t="s">
        <v>1431</v>
      </c>
      <c r="H18" s="17"/>
      <c r="I18" s="17"/>
      <c r="J18" s="17"/>
      <c r="K18" s="17"/>
      <c r="L18" s="17"/>
      <c r="M18" s="17"/>
      <c r="N18" s="17"/>
      <c r="P18" s="17"/>
      <c r="Q18" s="17"/>
      <c r="R18" s="17"/>
      <c r="S18" s="17"/>
      <c r="T18" s="17"/>
    </row>
    <row r="19" spans="1:27">
      <c r="A19" s="198">
        <v>435100091150006</v>
      </c>
      <c r="B19" s="199" t="s">
        <v>36</v>
      </c>
      <c r="C19" s="200">
        <v>44487</v>
      </c>
      <c r="D19" s="201" t="s">
        <v>37</v>
      </c>
      <c r="E19" s="42">
        <v>28000</v>
      </c>
      <c r="F19" s="22" t="s">
        <v>1431</v>
      </c>
      <c r="G19" s="297" t="s">
        <v>1431</v>
      </c>
      <c r="H19" s="17"/>
      <c r="I19" s="17"/>
      <c r="J19" s="17"/>
      <c r="K19" s="17"/>
      <c r="L19" s="17"/>
      <c r="M19" s="17"/>
      <c r="N19" s="17"/>
      <c r="P19" s="17"/>
      <c r="Q19" s="17"/>
      <c r="R19" s="17"/>
      <c r="S19" s="17"/>
      <c r="T19" s="17"/>
    </row>
    <row r="20" spans="1:27">
      <c r="A20" s="198">
        <v>435100091150007</v>
      </c>
      <c r="B20" s="199" t="s">
        <v>39</v>
      </c>
      <c r="C20" s="200">
        <v>44487</v>
      </c>
      <c r="D20" s="202" t="s">
        <v>40</v>
      </c>
      <c r="E20" s="42">
        <v>1340</v>
      </c>
      <c r="F20" s="22" t="s">
        <v>1431</v>
      </c>
      <c r="G20" s="297" t="s">
        <v>1431</v>
      </c>
      <c r="H20" s="17"/>
      <c r="I20" s="17"/>
      <c r="J20" s="17"/>
      <c r="K20" s="17"/>
      <c r="L20" s="17"/>
      <c r="M20" s="17"/>
      <c r="N20" s="17"/>
      <c r="P20" s="17"/>
      <c r="Q20" s="17"/>
      <c r="R20" s="17"/>
      <c r="S20" s="17"/>
      <c r="T20" s="17"/>
    </row>
    <row r="21" spans="1:27">
      <c r="A21" s="198">
        <v>435100091150008</v>
      </c>
      <c r="B21" s="199" t="s">
        <v>42</v>
      </c>
      <c r="C21" s="200">
        <v>44488</v>
      </c>
      <c r="D21" s="201" t="s">
        <v>17</v>
      </c>
      <c r="E21" s="42">
        <v>280</v>
      </c>
      <c r="F21" s="22" t="s">
        <v>1431</v>
      </c>
      <c r="G21" s="297" t="s">
        <v>1431</v>
      </c>
      <c r="H21" s="17"/>
      <c r="I21" s="17"/>
      <c r="J21" s="17"/>
      <c r="K21" s="17"/>
      <c r="L21" s="17"/>
      <c r="M21" s="17"/>
      <c r="N21" s="17"/>
      <c r="P21" s="17"/>
      <c r="Q21" s="17"/>
      <c r="R21" s="17"/>
      <c r="S21" s="17"/>
      <c r="T21" s="17"/>
    </row>
    <row r="22" spans="1:27">
      <c r="A22" s="198">
        <v>435100091150009</v>
      </c>
      <c r="B22" s="199" t="s">
        <v>44</v>
      </c>
      <c r="C22" s="200">
        <v>44488</v>
      </c>
      <c r="D22" s="201" t="s">
        <v>45</v>
      </c>
      <c r="E22" s="42">
        <v>1380</v>
      </c>
      <c r="F22" s="22">
        <v>130</v>
      </c>
      <c r="G22" s="297" t="s">
        <v>1431</v>
      </c>
      <c r="H22" s="17"/>
      <c r="I22" s="17"/>
      <c r="J22" s="17"/>
      <c r="K22" s="17"/>
      <c r="L22" s="17"/>
      <c r="M22" s="17"/>
      <c r="N22" s="17"/>
      <c r="P22" s="17"/>
      <c r="Q22" s="17"/>
      <c r="R22" s="17"/>
      <c r="S22" s="17"/>
      <c r="T22" s="17"/>
    </row>
    <row r="23" spans="1:27">
      <c r="A23" s="198">
        <v>435100091150010</v>
      </c>
      <c r="B23" s="199" t="s">
        <v>47</v>
      </c>
      <c r="C23" s="200">
        <v>44488</v>
      </c>
      <c r="D23" s="201" t="s">
        <v>48</v>
      </c>
      <c r="E23" s="42">
        <v>180</v>
      </c>
      <c r="F23" s="22" t="s">
        <v>1431</v>
      </c>
      <c r="G23" s="297" t="s">
        <v>1431</v>
      </c>
      <c r="H23" s="17"/>
      <c r="I23" s="17"/>
      <c r="J23" s="17"/>
      <c r="K23" s="17"/>
      <c r="L23" s="17"/>
      <c r="M23" s="17"/>
      <c r="N23" s="17"/>
      <c r="P23" s="17"/>
      <c r="Q23" s="17"/>
      <c r="R23" s="17"/>
      <c r="S23" s="17"/>
      <c r="T23" s="17"/>
    </row>
    <row r="24" spans="1:27" ht="16" thickBot="1">
      <c r="A24" s="203">
        <v>435100091150011</v>
      </c>
      <c r="B24" s="204" t="s">
        <v>50</v>
      </c>
      <c r="C24" s="205">
        <v>44488</v>
      </c>
      <c r="D24" s="206" t="s">
        <v>51</v>
      </c>
      <c r="E24" s="299">
        <v>930</v>
      </c>
      <c r="F24" s="28" t="s">
        <v>1431</v>
      </c>
      <c r="G24" s="298" t="s">
        <v>1431</v>
      </c>
      <c r="H24" s="17"/>
      <c r="I24" s="17"/>
      <c r="J24" s="17"/>
      <c r="K24" s="17"/>
      <c r="L24" s="17"/>
      <c r="M24" s="17"/>
      <c r="N24" s="17"/>
      <c r="P24" s="17"/>
      <c r="Q24" s="17"/>
      <c r="R24" s="17"/>
      <c r="S24" s="17"/>
      <c r="T24" s="17"/>
    </row>
    <row r="25" spans="1:27">
      <c r="A25" s="207"/>
      <c r="B25" s="199"/>
      <c r="D25" s="199"/>
      <c r="E25" s="22"/>
      <c r="F25" s="22"/>
      <c r="G25" s="22"/>
      <c r="H25" s="11"/>
      <c r="I25" s="11"/>
      <c r="J25" s="11"/>
      <c r="K25" s="11"/>
      <c r="L25" s="11"/>
      <c r="M25" s="11"/>
      <c r="N25" s="95"/>
    </row>
    <row r="26" spans="1:27" ht="64" customHeight="1">
      <c r="A26" s="520" t="s">
        <v>1751</v>
      </c>
      <c r="B26" s="520"/>
      <c r="C26" s="520"/>
      <c r="D26" s="520"/>
      <c r="E26" s="520"/>
      <c r="F26" s="520"/>
      <c r="G26" s="520"/>
      <c r="H26" s="13"/>
      <c r="I26" s="13"/>
      <c r="J26" s="13"/>
      <c r="K26" s="13"/>
      <c r="L26" s="13"/>
      <c r="M26" s="13"/>
      <c r="N26" s="13"/>
      <c r="O26" s="13"/>
      <c r="R26" s="293"/>
      <c r="S26" s="293"/>
      <c r="T26" s="293"/>
      <c r="U26" s="13"/>
      <c r="V26" s="13"/>
      <c r="W26" s="13"/>
      <c r="X26" s="13"/>
      <c r="Y26" s="22"/>
      <c r="Z26" s="22"/>
      <c r="AA26" s="22"/>
    </row>
    <row r="27" spans="1:27">
      <c r="A27" s="535" t="s">
        <v>1750</v>
      </c>
      <c r="B27" s="535"/>
      <c r="C27" s="535"/>
      <c r="D27" s="535"/>
      <c r="E27" s="535"/>
      <c r="F27" s="535"/>
      <c r="G27" s="535"/>
      <c r="H27" s="535"/>
      <c r="I27" s="535"/>
      <c r="J27" s="535"/>
      <c r="K27" s="535"/>
      <c r="L27" s="535"/>
      <c r="M27" s="535"/>
      <c r="N27" s="535"/>
      <c r="O27" s="22"/>
      <c r="U27" s="22"/>
      <c r="V27" s="22"/>
      <c r="W27" s="22"/>
      <c r="X27" s="22"/>
      <c r="Y27" s="22"/>
      <c r="Z27" s="22"/>
      <c r="AA27" s="22"/>
    </row>
    <row r="28" spans="1:27" ht="28" customHeight="1">
      <c r="A28" s="532" t="s">
        <v>1754</v>
      </c>
      <c r="B28" s="532"/>
      <c r="C28" s="532"/>
      <c r="D28" s="532"/>
      <c r="E28" s="532"/>
      <c r="F28" s="532"/>
      <c r="G28" s="532"/>
    </row>
    <row r="29" spans="1:27" ht="65" customHeight="1">
      <c r="A29" s="532" t="s">
        <v>1769</v>
      </c>
      <c r="B29" s="532"/>
      <c r="C29" s="532"/>
      <c r="D29" s="532"/>
      <c r="E29" s="532"/>
      <c r="F29" s="532"/>
      <c r="G29" s="532"/>
    </row>
  </sheetData>
  <mergeCells count="4">
    <mergeCell ref="A27:N27"/>
    <mergeCell ref="A26:G26"/>
    <mergeCell ref="A28:G28"/>
    <mergeCell ref="A29:G29"/>
  </mergeCells>
  <phoneticPr fontId="19" type="noConversion"/>
  <pageMargins left="0.7" right="0.7" top="0.75" bottom="0.75" header="0.3" footer="0.3"/>
  <pageSetup orientation="portrait" horizontalDpi="0" verticalDpi="0"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EA594B-70FE-4890-9715-EDEBF9569EAC}">
  <dimension ref="A1:CH15"/>
  <sheetViews>
    <sheetView showGridLines="0" zoomScale="200" zoomScaleNormal="200" workbookViewId="0"/>
  </sheetViews>
  <sheetFormatPr baseColWidth="10" defaultColWidth="9.1640625" defaultRowHeight="15"/>
  <cols>
    <col min="1" max="1" width="20.83203125" customWidth="1"/>
    <col min="2" max="2" width="14.5" bestFit="1" customWidth="1"/>
    <col min="3" max="3" width="12.5" customWidth="1"/>
    <col min="4" max="4" width="8" customWidth="1"/>
    <col min="5" max="7" width="4.6640625" style="1" bestFit="1" customWidth="1"/>
    <col min="8" max="8" width="7.1640625" style="1" bestFit="1" customWidth="1"/>
    <col min="9" max="10" width="4.1640625" style="1" bestFit="1" customWidth="1"/>
    <col min="11" max="12" width="5.1640625" style="1" bestFit="1" customWidth="1"/>
  </cols>
  <sheetData>
    <row r="1" spans="1:86" s="4" customFormat="1" ht="115" customHeight="1" thickBot="1">
      <c r="A1" s="68" t="s">
        <v>0</v>
      </c>
      <c r="B1" s="47" t="s">
        <v>1</v>
      </c>
      <c r="C1" s="47" t="s">
        <v>1423</v>
      </c>
      <c r="D1" s="49" t="s">
        <v>1424</v>
      </c>
      <c r="E1" s="52" t="s">
        <v>100</v>
      </c>
      <c r="F1" s="52" t="s">
        <v>1755</v>
      </c>
      <c r="G1" s="52" t="s">
        <v>149</v>
      </c>
      <c r="H1" s="119" t="s">
        <v>151</v>
      </c>
      <c r="I1" s="69" t="s">
        <v>1491</v>
      </c>
      <c r="J1" s="69" t="s">
        <v>1386</v>
      </c>
      <c r="K1" s="69" t="s">
        <v>1390</v>
      </c>
      <c r="L1" s="120" t="s">
        <v>357</v>
      </c>
    </row>
    <row r="2" spans="1:86">
      <c r="A2" s="70" t="s">
        <v>15</v>
      </c>
      <c r="B2" s="71" t="s">
        <v>16</v>
      </c>
      <c r="C2" s="71" t="s">
        <v>6</v>
      </c>
      <c r="D2" s="115" t="s">
        <v>1492</v>
      </c>
      <c r="E2" s="121">
        <v>0.1</v>
      </c>
      <c r="F2" s="121">
        <v>0.01</v>
      </c>
      <c r="G2" s="121">
        <v>0.2</v>
      </c>
      <c r="H2" s="122">
        <v>1E-4</v>
      </c>
      <c r="I2" s="76" t="s">
        <v>1431</v>
      </c>
      <c r="J2" s="76" t="s">
        <v>1431</v>
      </c>
      <c r="K2" s="76" t="s">
        <v>1431</v>
      </c>
      <c r="L2" s="123">
        <v>0.05</v>
      </c>
    </row>
    <row r="3" spans="1:86">
      <c r="A3" s="72" t="s">
        <v>15</v>
      </c>
      <c r="B3" s="73" t="s">
        <v>16</v>
      </c>
      <c r="C3" s="73" t="s">
        <v>13</v>
      </c>
      <c r="D3" s="116" t="s">
        <v>17</v>
      </c>
      <c r="E3" s="118">
        <v>0.1</v>
      </c>
      <c r="F3" s="118">
        <v>0.01</v>
      </c>
      <c r="G3" s="118">
        <v>0.2</v>
      </c>
      <c r="H3" s="1" t="s">
        <v>1431</v>
      </c>
      <c r="I3" s="67" t="s">
        <v>1431</v>
      </c>
      <c r="J3" s="67" t="s">
        <v>1431</v>
      </c>
      <c r="K3" s="67" t="s">
        <v>1431</v>
      </c>
      <c r="L3" s="124" t="s">
        <v>1431</v>
      </c>
    </row>
    <row r="4" spans="1:86" ht="16" thickBot="1">
      <c r="A4" s="74" t="s">
        <v>15</v>
      </c>
      <c r="B4" s="75" t="s">
        <v>16</v>
      </c>
      <c r="C4" s="75" t="s">
        <v>13</v>
      </c>
      <c r="D4" s="117" t="s">
        <v>18</v>
      </c>
      <c r="E4" s="125" t="s">
        <v>1431</v>
      </c>
      <c r="F4" s="125">
        <v>0.01</v>
      </c>
      <c r="G4" s="125">
        <v>0.2</v>
      </c>
      <c r="H4" s="126" t="s">
        <v>1431</v>
      </c>
      <c r="I4" s="78">
        <v>0.8</v>
      </c>
      <c r="J4" s="78">
        <v>0.1</v>
      </c>
      <c r="K4" s="78">
        <v>0.17</v>
      </c>
      <c r="L4" s="127" t="s">
        <v>1431</v>
      </c>
    </row>
    <row r="6" spans="1:86" s="10" customFormat="1" ht="37">
      <c r="A6" s="10" t="s">
        <v>1493</v>
      </c>
      <c r="E6" s="57" t="s">
        <v>70</v>
      </c>
      <c r="F6" s="57" t="s">
        <v>70</v>
      </c>
      <c r="G6" s="57" t="s">
        <v>70</v>
      </c>
      <c r="H6" s="37" t="s">
        <v>152</v>
      </c>
      <c r="I6" s="57" t="s">
        <v>206</v>
      </c>
      <c r="J6" s="57" t="s">
        <v>206</v>
      </c>
      <c r="K6" s="57" t="s">
        <v>206</v>
      </c>
      <c r="L6" s="57" t="s">
        <v>206</v>
      </c>
    </row>
    <row r="7" spans="1:86" s="3" customFormat="1" ht="31">
      <c r="A7" s="10" t="s">
        <v>55</v>
      </c>
      <c r="D7" s="229"/>
      <c r="E7" s="37" t="s">
        <v>94</v>
      </c>
      <c r="F7" s="37" t="s">
        <v>94</v>
      </c>
      <c r="G7" s="37" t="s">
        <v>94</v>
      </c>
      <c r="H7" s="37" t="s">
        <v>1438</v>
      </c>
      <c r="I7" s="37" t="s">
        <v>1438</v>
      </c>
      <c r="J7" s="37" t="s">
        <v>1438</v>
      </c>
      <c r="K7" s="37" t="s">
        <v>1438</v>
      </c>
      <c r="L7" s="37" t="s">
        <v>1438</v>
      </c>
    </row>
    <row r="8" spans="1:86" s="3" customFormat="1">
      <c r="E8" s="11"/>
      <c r="F8" s="11"/>
      <c r="G8" s="11"/>
      <c r="H8" s="11"/>
      <c r="I8" s="40"/>
      <c r="J8" s="11"/>
      <c r="K8" s="11"/>
      <c r="L8" s="11"/>
    </row>
    <row r="9" spans="1:86" s="10" customFormat="1" ht="45.75" customHeight="1">
      <c r="A9" s="537" t="s">
        <v>1770</v>
      </c>
      <c r="B9" s="537"/>
      <c r="C9" s="537"/>
      <c r="D9" s="537"/>
      <c r="E9" s="537"/>
      <c r="F9" s="537"/>
      <c r="G9" s="537"/>
      <c r="H9" s="537"/>
      <c r="I9" s="537"/>
      <c r="J9" s="537"/>
      <c r="K9" s="537"/>
      <c r="L9" s="537"/>
    </row>
    <row r="10" spans="1:86" s="3" customFormat="1" ht="45" customHeight="1">
      <c r="A10" s="536" t="s">
        <v>1494</v>
      </c>
      <c r="B10" s="536"/>
      <c r="C10" s="536"/>
      <c r="D10" s="536"/>
      <c r="E10" s="536"/>
      <c r="F10" s="536"/>
      <c r="G10" s="536"/>
      <c r="H10" s="536"/>
      <c r="I10" s="536"/>
      <c r="J10" s="536"/>
      <c r="K10" s="536"/>
      <c r="L10" s="536"/>
    </row>
    <row r="11" spans="1:86" s="17" customFormat="1" ht="58.5" customHeight="1">
      <c r="A11" s="532" t="s">
        <v>1727</v>
      </c>
      <c r="B11" s="532"/>
      <c r="C11" s="532"/>
      <c r="D11" s="532"/>
      <c r="E11" s="532"/>
      <c r="F11" s="532"/>
      <c r="G11" s="532"/>
      <c r="H11" s="532"/>
      <c r="I11" s="532"/>
      <c r="J11" s="532"/>
      <c r="K11" s="532"/>
      <c r="L11" s="532"/>
      <c r="M11" s="223"/>
      <c r="N11" s="223"/>
      <c r="O11" s="223"/>
      <c r="P11" s="223"/>
      <c r="Q11" s="223"/>
      <c r="R11" s="223"/>
      <c r="S11" s="223"/>
      <c r="BL11" s="22"/>
      <c r="BM11" s="86"/>
      <c r="BN11" s="42"/>
      <c r="BO11" s="22"/>
      <c r="BP11" s="86"/>
      <c r="BQ11" s="42"/>
      <c r="BR11" s="42"/>
      <c r="BS11" s="22"/>
      <c r="BT11" s="86"/>
      <c r="BU11" s="42"/>
      <c r="BV11" s="42"/>
      <c r="BW11" s="22"/>
      <c r="BX11" s="86"/>
      <c r="BY11" s="42"/>
      <c r="BZ11" s="42"/>
      <c r="CA11" s="22"/>
      <c r="CB11" s="86"/>
      <c r="CC11" s="42"/>
      <c r="CD11" s="42"/>
      <c r="CE11" s="22"/>
      <c r="CF11" s="86"/>
      <c r="CG11" s="42"/>
      <c r="CH11" s="42"/>
    </row>
    <row r="12" spans="1:86" s="3" customFormat="1">
      <c r="A12" s="3" t="s">
        <v>1756</v>
      </c>
      <c r="E12" s="11"/>
      <c r="F12" s="11"/>
      <c r="G12" s="11"/>
      <c r="H12" s="11"/>
      <c r="I12" s="67"/>
      <c r="J12" s="11"/>
      <c r="K12" s="11"/>
      <c r="L12" s="11"/>
    </row>
    <row r="13" spans="1:86">
      <c r="I13" s="54"/>
    </row>
    <row r="14" spans="1:86">
      <c r="I14" s="54"/>
    </row>
    <row r="15" spans="1:86">
      <c r="I15" s="54"/>
    </row>
  </sheetData>
  <mergeCells count="3">
    <mergeCell ref="A11:L11"/>
    <mergeCell ref="A10:L10"/>
    <mergeCell ref="A9:L9"/>
  </mergeCells>
  <conditionalFormatting sqref="A2:XFD4 E15:H17">
    <cfRule type="containsText" dxfId="11" priority="1" operator="containsText" text="&lt;">
      <formula>NOT(ISERROR(SEARCH("&lt;",A2)))</formula>
    </cfRule>
  </conditionalFormatting>
  <conditionalFormatting sqref="M15:XFD17">
    <cfRule type="containsText" dxfId="10" priority="4" operator="containsText" text="&lt;">
      <formula>NOT(ISERROR(SEARCH("&lt;",M15)))</formula>
    </cfRule>
  </conditionalFormatting>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A45DBC-1FC7-CF41-BC13-121B3C48B8B3}">
  <dimension ref="A1:I59"/>
  <sheetViews>
    <sheetView showGridLines="0" zoomScale="200" zoomScaleNormal="200" workbookViewId="0">
      <pane ySplit="1" topLeftCell="A7" activePane="bottomLeft" state="frozen"/>
      <selection pane="bottomLeft"/>
    </sheetView>
  </sheetViews>
  <sheetFormatPr baseColWidth="10" defaultColWidth="10.83203125" defaultRowHeight="15"/>
  <cols>
    <col min="1" max="1" width="10.83203125" style="6"/>
    <col min="2" max="2" width="36.83203125" bestFit="1" customWidth="1"/>
    <col min="3" max="3" width="14.1640625" style="1" customWidth="1"/>
    <col min="4" max="4" width="15" style="40" bestFit="1" customWidth="1"/>
  </cols>
  <sheetData>
    <row r="1" spans="1:4" ht="16" thickBot="1">
      <c r="A1" s="231" t="s">
        <v>1582</v>
      </c>
      <c r="B1" s="232" t="s">
        <v>1679</v>
      </c>
      <c r="C1" s="332" t="s">
        <v>1797</v>
      </c>
      <c r="D1" s="333" t="s">
        <v>1798</v>
      </c>
    </row>
    <row r="2" spans="1:4">
      <c r="A2" s="334" t="s">
        <v>267</v>
      </c>
      <c r="B2" s="336" t="s">
        <v>266</v>
      </c>
      <c r="C2" s="335">
        <v>75</v>
      </c>
      <c r="D2" s="337" t="s">
        <v>1681</v>
      </c>
    </row>
    <row r="3" spans="1:4">
      <c r="A3" s="334" t="s">
        <v>582</v>
      </c>
      <c r="B3" s="336" t="s">
        <v>1699</v>
      </c>
      <c r="C3" s="335">
        <v>300</v>
      </c>
      <c r="D3" s="337" t="s">
        <v>1771</v>
      </c>
    </row>
    <row r="4" spans="1:4">
      <c r="A4" s="334" t="s">
        <v>595</v>
      </c>
      <c r="B4" s="336" t="s">
        <v>1772</v>
      </c>
      <c r="C4" s="335">
        <v>50</v>
      </c>
      <c r="D4" s="337" t="s">
        <v>1773</v>
      </c>
    </row>
    <row r="5" spans="1:4">
      <c r="A5" s="334" t="s">
        <v>591</v>
      </c>
      <c r="B5" s="336" t="s">
        <v>1774</v>
      </c>
      <c r="C5" s="335">
        <v>50</v>
      </c>
      <c r="D5" s="337" t="s">
        <v>1773</v>
      </c>
    </row>
    <row r="6" spans="1:4">
      <c r="A6" s="334" t="s">
        <v>1836</v>
      </c>
      <c r="B6" s="336" t="s">
        <v>1833</v>
      </c>
      <c r="C6" s="222">
        <v>0.1</v>
      </c>
      <c r="D6" s="337" t="s">
        <v>1773</v>
      </c>
    </row>
    <row r="7" spans="1:4">
      <c r="A7" s="334" t="s">
        <v>1332</v>
      </c>
      <c r="B7" s="336" t="s">
        <v>1331</v>
      </c>
      <c r="C7" s="335">
        <v>600</v>
      </c>
      <c r="D7" s="337" t="s">
        <v>1775</v>
      </c>
    </row>
    <row r="8" spans="1:4">
      <c r="A8" s="334" t="s">
        <v>86</v>
      </c>
      <c r="B8" s="336" t="s">
        <v>85</v>
      </c>
      <c r="C8" s="335">
        <v>1300</v>
      </c>
      <c r="D8" s="337" t="s">
        <v>1776</v>
      </c>
    </row>
    <row r="9" spans="1:4">
      <c r="A9" s="334" t="s">
        <v>623</v>
      </c>
      <c r="B9" s="336" t="s">
        <v>622</v>
      </c>
      <c r="C9" s="222">
        <v>30</v>
      </c>
      <c r="D9" s="337" t="s">
        <v>1777</v>
      </c>
    </row>
    <row r="10" spans="1:4">
      <c r="A10" s="338" t="s">
        <v>317</v>
      </c>
      <c r="B10" s="48" t="s">
        <v>316</v>
      </c>
      <c r="C10" s="1">
        <v>0.1</v>
      </c>
      <c r="D10" s="339" t="s">
        <v>1681</v>
      </c>
    </row>
    <row r="11" spans="1:4">
      <c r="A11" s="334" t="s">
        <v>1155</v>
      </c>
      <c r="B11" s="336" t="s">
        <v>1778</v>
      </c>
      <c r="C11" s="222">
        <v>20</v>
      </c>
      <c r="D11" s="337" t="s">
        <v>1775</v>
      </c>
    </row>
    <row r="12" spans="1:4">
      <c r="A12" s="334" t="s">
        <v>1322</v>
      </c>
      <c r="B12" s="336" t="s">
        <v>1757</v>
      </c>
      <c r="C12" s="222">
        <v>0.1</v>
      </c>
      <c r="D12" s="337" t="s">
        <v>1681</v>
      </c>
    </row>
    <row r="13" spans="1:4">
      <c r="A13" s="334" t="s">
        <v>91</v>
      </c>
      <c r="B13" s="336" t="s">
        <v>90</v>
      </c>
      <c r="C13" s="335">
        <v>500</v>
      </c>
      <c r="D13" s="337" t="s">
        <v>1779</v>
      </c>
    </row>
    <row r="14" spans="1:4">
      <c r="A14" s="334" t="s">
        <v>1260</v>
      </c>
      <c r="B14" s="336" t="s">
        <v>1259</v>
      </c>
      <c r="C14" s="222">
        <v>40</v>
      </c>
      <c r="D14" s="337" t="s">
        <v>1780</v>
      </c>
    </row>
    <row r="15" spans="1:4">
      <c r="A15" s="334" t="s">
        <v>329</v>
      </c>
      <c r="B15" s="336" t="s">
        <v>1781</v>
      </c>
      <c r="C15" s="335">
        <v>700</v>
      </c>
      <c r="D15" s="337" t="s">
        <v>1782</v>
      </c>
    </row>
    <row r="16" spans="1:4">
      <c r="A16" s="334" t="s">
        <v>331</v>
      </c>
      <c r="B16" s="336" t="s">
        <v>330</v>
      </c>
      <c r="C16" s="335">
        <v>100</v>
      </c>
      <c r="D16" s="337" t="s">
        <v>1681</v>
      </c>
    </row>
    <row r="17" spans="1:9">
      <c r="A17" s="334" t="s">
        <v>202</v>
      </c>
      <c r="B17" s="336" t="s">
        <v>1697</v>
      </c>
      <c r="C17" s="335">
        <v>20</v>
      </c>
      <c r="D17" s="341" t="s">
        <v>1682</v>
      </c>
    </row>
    <row r="18" spans="1:9">
      <c r="A18" s="334" t="s">
        <v>109</v>
      </c>
      <c r="B18" s="336" t="s">
        <v>108</v>
      </c>
      <c r="C18" s="222">
        <v>50</v>
      </c>
      <c r="D18" s="337" t="s">
        <v>1776</v>
      </c>
    </row>
    <row r="19" spans="1:9">
      <c r="A19" s="334" t="s">
        <v>103</v>
      </c>
      <c r="B19" s="336" t="s">
        <v>1783</v>
      </c>
      <c r="C19" s="335">
        <v>100</v>
      </c>
      <c r="D19" s="337" t="s">
        <v>1782</v>
      </c>
      <c r="H19" s="336"/>
    </row>
    <row r="20" spans="1:9">
      <c r="A20" s="334" t="s">
        <v>1835</v>
      </c>
      <c r="B20" s="336" t="s">
        <v>1853</v>
      </c>
      <c r="C20" s="222">
        <v>0.7</v>
      </c>
      <c r="D20" s="341" t="s">
        <v>1776</v>
      </c>
      <c r="H20" s="336"/>
    </row>
    <row r="21" spans="1:9">
      <c r="A21" s="334" t="s">
        <v>113</v>
      </c>
      <c r="B21" s="336" t="s">
        <v>112</v>
      </c>
      <c r="C21" s="335">
        <v>1300</v>
      </c>
      <c r="D21" s="337" t="s">
        <v>1681</v>
      </c>
      <c r="H21" s="336"/>
    </row>
    <row r="22" spans="1:9">
      <c r="A22" s="334" t="s">
        <v>669</v>
      </c>
      <c r="B22" s="336" t="s">
        <v>668</v>
      </c>
      <c r="C22" s="335">
        <v>3</v>
      </c>
      <c r="D22" s="337" t="s">
        <v>1784</v>
      </c>
      <c r="H22" s="336"/>
    </row>
    <row r="23" spans="1:9">
      <c r="A23" s="334" t="s">
        <v>704</v>
      </c>
      <c r="B23" s="336" t="s">
        <v>1799</v>
      </c>
      <c r="C23" s="335">
        <v>3</v>
      </c>
      <c r="D23" s="337" t="s">
        <v>1784</v>
      </c>
      <c r="H23" s="336"/>
    </row>
    <row r="24" spans="1:9">
      <c r="A24" s="334" t="s">
        <v>267</v>
      </c>
      <c r="B24" s="336" t="s">
        <v>1785</v>
      </c>
      <c r="C24" s="335">
        <v>50</v>
      </c>
      <c r="D24" s="337" t="s">
        <v>1786</v>
      </c>
      <c r="H24" s="336"/>
      <c r="I24" s="4"/>
    </row>
    <row r="25" spans="1:9">
      <c r="A25" s="334" t="s">
        <v>222</v>
      </c>
      <c r="B25" s="336" t="s">
        <v>1787</v>
      </c>
      <c r="C25" s="335">
        <v>80</v>
      </c>
      <c r="D25" s="337" t="s">
        <v>1773</v>
      </c>
      <c r="H25" s="336"/>
      <c r="I25" s="4"/>
    </row>
    <row r="26" spans="1:9">
      <c r="A26" s="334" t="s">
        <v>1334</v>
      </c>
      <c r="B26" s="336" t="s">
        <v>1788</v>
      </c>
      <c r="C26" s="335">
        <v>20</v>
      </c>
      <c r="D26" s="341" t="s">
        <v>1682</v>
      </c>
    </row>
    <row r="27" spans="1:9">
      <c r="A27" s="334" t="s">
        <v>1387</v>
      </c>
      <c r="B27" s="336" t="s">
        <v>1386</v>
      </c>
      <c r="C27" s="335">
        <v>6000</v>
      </c>
      <c r="D27" s="337" t="s">
        <v>1782</v>
      </c>
    </row>
    <row r="28" spans="1:9">
      <c r="A28" s="334" t="s">
        <v>115</v>
      </c>
      <c r="B28" s="336" t="s">
        <v>114</v>
      </c>
      <c r="C28" s="335">
        <v>1500</v>
      </c>
      <c r="D28" s="337" t="s">
        <v>1776</v>
      </c>
    </row>
    <row r="29" spans="1:9">
      <c r="A29" s="340" t="s">
        <v>367</v>
      </c>
      <c r="B29" t="s">
        <v>1789</v>
      </c>
      <c r="C29" s="1">
        <v>80</v>
      </c>
      <c r="D29" s="341" t="s">
        <v>1790</v>
      </c>
    </row>
    <row r="30" spans="1:9">
      <c r="A30" s="340" t="s">
        <v>119</v>
      </c>
      <c r="B30" t="s">
        <v>118</v>
      </c>
      <c r="C30" s="1">
        <v>0.1</v>
      </c>
      <c r="D30" s="341" t="s">
        <v>1800</v>
      </c>
    </row>
    <row r="31" spans="1:9">
      <c r="A31" s="340" t="s">
        <v>378</v>
      </c>
      <c r="B31" t="s">
        <v>1460</v>
      </c>
      <c r="C31" s="1">
        <v>10000</v>
      </c>
      <c r="D31" s="341" t="s">
        <v>1680</v>
      </c>
    </row>
    <row r="32" spans="1:9">
      <c r="A32" s="340" t="s">
        <v>126</v>
      </c>
      <c r="B32" t="s">
        <v>125</v>
      </c>
      <c r="C32" s="1">
        <v>100</v>
      </c>
      <c r="D32" s="341" t="s">
        <v>1782</v>
      </c>
    </row>
    <row r="33" spans="1:4">
      <c r="A33" s="340" t="s">
        <v>869</v>
      </c>
      <c r="B33" t="s">
        <v>868</v>
      </c>
      <c r="C33" s="1">
        <v>10</v>
      </c>
      <c r="D33" s="341" t="s">
        <v>1776</v>
      </c>
    </row>
    <row r="34" spans="1:4">
      <c r="A34" s="340" t="s">
        <v>877</v>
      </c>
      <c r="B34" t="s">
        <v>1693</v>
      </c>
      <c r="C34" s="1">
        <v>1000</v>
      </c>
      <c r="D34" s="341" t="s">
        <v>1786</v>
      </c>
    </row>
    <row r="35" spans="1:4">
      <c r="A35" s="340" t="s">
        <v>873</v>
      </c>
      <c r="B35" t="s">
        <v>1791</v>
      </c>
      <c r="C35" s="1">
        <v>1000</v>
      </c>
      <c r="D35" s="341" t="s">
        <v>1786</v>
      </c>
    </row>
    <row r="36" spans="1:4">
      <c r="A36" s="340" t="s">
        <v>131</v>
      </c>
      <c r="B36" t="s">
        <v>130</v>
      </c>
      <c r="C36" s="1">
        <v>70</v>
      </c>
      <c r="D36" s="341" t="s">
        <v>1776</v>
      </c>
    </row>
    <row r="37" spans="1:4">
      <c r="A37" s="340" t="s">
        <v>134</v>
      </c>
      <c r="B37" t="s">
        <v>133</v>
      </c>
      <c r="C37" s="1">
        <v>10000</v>
      </c>
      <c r="D37" s="341" t="s">
        <v>1681</v>
      </c>
    </row>
    <row r="38" spans="1:4">
      <c r="A38" s="340" t="s">
        <v>1400</v>
      </c>
      <c r="B38" t="s">
        <v>1792</v>
      </c>
      <c r="C38" s="1">
        <v>70</v>
      </c>
      <c r="D38" s="341" t="s">
        <v>1782</v>
      </c>
    </row>
    <row r="39" spans="1:4">
      <c r="A39" s="340" t="s">
        <v>488</v>
      </c>
      <c r="B39" t="s">
        <v>1468</v>
      </c>
      <c r="C39" s="1">
        <v>10</v>
      </c>
      <c r="D39" s="341" t="s">
        <v>1682</v>
      </c>
    </row>
    <row r="40" spans="1:4">
      <c r="A40" s="340" t="s">
        <v>463</v>
      </c>
      <c r="B40" t="s">
        <v>1469</v>
      </c>
      <c r="C40" s="1">
        <v>0.1</v>
      </c>
      <c r="D40" s="341" t="s">
        <v>1793</v>
      </c>
    </row>
    <row r="41" spans="1:4">
      <c r="A41" s="340" t="s">
        <v>496</v>
      </c>
      <c r="B41" t="s">
        <v>1476</v>
      </c>
      <c r="C41" s="1">
        <v>150</v>
      </c>
      <c r="D41" s="341" t="s">
        <v>1682</v>
      </c>
    </row>
    <row r="42" spans="1:4">
      <c r="A42" s="340" t="s">
        <v>473</v>
      </c>
      <c r="B42" t="s">
        <v>1731</v>
      </c>
      <c r="C42" s="1">
        <v>0.01</v>
      </c>
      <c r="D42" s="341" t="s">
        <v>1681</v>
      </c>
    </row>
    <row r="43" spans="1:4">
      <c r="A43" s="340" t="s">
        <v>498</v>
      </c>
      <c r="B43" t="s">
        <v>1479</v>
      </c>
      <c r="C43" s="1">
        <v>3.0000000000000001E-3</v>
      </c>
      <c r="D43" s="341" t="s">
        <v>1682</v>
      </c>
    </row>
    <row r="44" spans="1:4">
      <c r="A44" s="340" t="s">
        <v>500</v>
      </c>
      <c r="B44" t="s">
        <v>1470</v>
      </c>
      <c r="C44" s="1">
        <v>1E-4</v>
      </c>
      <c r="D44" s="341" t="s">
        <v>1801</v>
      </c>
    </row>
    <row r="45" spans="1:4">
      <c r="A45" s="340" t="s">
        <v>510</v>
      </c>
      <c r="B45" t="s">
        <v>1732</v>
      </c>
      <c r="C45" s="1">
        <v>1E-4</v>
      </c>
      <c r="D45" s="341" t="s">
        <v>1801</v>
      </c>
    </row>
    <row r="46" spans="1:4">
      <c r="A46" s="340" t="s">
        <v>942</v>
      </c>
      <c r="B46" t="s">
        <v>941</v>
      </c>
      <c r="C46" s="1">
        <v>100</v>
      </c>
      <c r="D46" s="341" t="s">
        <v>1782</v>
      </c>
    </row>
    <row r="47" spans="1:4">
      <c r="A47" s="340" t="s">
        <v>1340</v>
      </c>
      <c r="B47" t="s">
        <v>1339</v>
      </c>
      <c r="C47" s="1">
        <v>50</v>
      </c>
      <c r="D47" s="341" t="s">
        <v>1771</v>
      </c>
    </row>
    <row r="48" spans="1:4">
      <c r="A48" s="340" t="s">
        <v>973</v>
      </c>
      <c r="B48" t="s">
        <v>972</v>
      </c>
      <c r="C48" s="1">
        <v>2</v>
      </c>
      <c r="D48" s="341" t="s">
        <v>1776</v>
      </c>
    </row>
    <row r="49" spans="1:4">
      <c r="A49" s="340" t="s">
        <v>148</v>
      </c>
      <c r="B49" t="s">
        <v>147</v>
      </c>
      <c r="C49" s="1">
        <v>1500</v>
      </c>
      <c r="D49" s="341" t="s">
        <v>1682</v>
      </c>
    </row>
    <row r="50" spans="1:4">
      <c r="A50" s="340" t="s">
        <v>408</v>
      </c>
      <c r="B50" t="s">
        <v>407</v>
      </c>
      <c r="C50" s="1">
        <v>100</v>
      </c>
      <c r="D50" s="341" t="s">
        <v>1681</v>
      </c>
    </row>
    <row r="51" spans="1:4">
      <c r="A51" s="340" t="s">
        <v>415</v>
      </c>
      <c r="B51" t="s">
        <v>1461</v>
      </c>
      <c r="C51" s="1">
        <v>0.1</v>
      </c>
      <c r="D51" s="341" t="s">
        <v>1800</v>
      </c>
    </row>
    <row r="52" spans="1:4">
      <c r="A52" s="340" t="s">
        <v>202</v>
      </c>
      <c r="B52" t="s">
        <v>201</v>
      </c>
      <c r="C52" s="1">
        <v>70</v>
      </c>
      <c r="D52" s="341" t="s">
        <v>1681</v>
      </c>
    </row>
    <row r="53" spans="1:4">
      <c r="A53" s="340" t="s">
        <v>1412</v>
      </c>
      <c r="B53" t="s">
        <v>1794</v>
      </c>
      <c r="C53" s="1">
        <v>3</v>
      </c>
      <c r="D53" s="341" t="s">
        <v>1682</v>
      </c>
    </row>
    <row r="54" spans="1:4">
      <c r="A54" s="340" t="s">
        <v>241</v>
      </c>
      <c r="B54" t="s">
        <v>1795</v>
      </c>
      <c r="C54" s="1">
        <v>30</v>
      </c>
      <c r="D54" s="341" t="s">
        <v>1786</v>
      </c>
    </row>
    <row r="55" spans="1:4">
      <c r="A55" s="340" t="s">
        <v>153</v>
      </c>
      <c r="B55" t="s">
        <v>151</v>
      </c>
      <c r="C55" s="1">
        <v>0.1</v>
      </c>
      <c r="D55" s="341" t="s">
        <v>1800</v>
      </c>
    </row>
    <row r="56" spans="1:4" ht="16" thickBot="1">
      <c r="A56" s="342" t="s">
        <v>158</v>
      </c>
      <c r="B56" s="133" t="s">
        <v>157</v>
      </c>
      <c r="C56" s="126">
        <v>2000</v>
      </c>
      <c r="D56" s="343" t="s">
        <v>1796</v>
      </c>
    </row>
    <row r="58" spans="1:4" ht="32" customHeight="1">
      <c r="A58" s="538" t="s">
        <v>1802</v>
      </c>
      <c r="B58" s="538"/>
      <c r="C58" s="538"/>
      <c r="D58" s="538"/>
    </row>
    <row r="59" spans="1:4" ht="132" customHeight="1">
      <c r="A59" s="539" t="s">
        <v>1803</v>
      </c>
      <c r="B59" s="539"/>
      <c r="C59" s="539"/>
      <c r="D59" s="539"/>
    </row>
  </sheetData>
  <sortState xmlns:xlrd2="http://schemas.microsoft.com/office/spreadsheetml/2017/richdata2" ref="A2:D56">
    <sortCondition ref="B2:B56"/>
  </sortState>
  <mergeCells count="2">
    <mergeCell ref="A58:D58"/>
    <mergeCell ref="A59:D59"/>
  </mergeCells>
  <hyperlinks>
    <hyperlink ref="D3" r:id="rId1" location="NaN" xr:uid="{0F89FE1E-A988-B348-AB7A-C9A7CAF11B06}"/>
    <hyperlink ref="D4" r:id="rId2" location="NaN" xr:uid="{8E473905-C662-3245-B9C8-1CBC1FD0064B}"/>
    <hyperlink ref="D5" r:id="rId3" location="NaN" xr:uid="{DCDDB854-D29D-C041-809C-28C7D49846FA}"/>
    <hyperlink ref="D7" r:id="rId4" location="NaN" xr:uid="{90F616E0-F9DD-474F-A97D-463680829D3E}"/>
    <hyperlink ref="D9" r:id="rId5" location="NaN" xr:uid="{945CE98D-DDA4-A742-A0A9-204A2BBFB1F4}"/>
    <hyperlink ref="D11" r:id="rId6" location="NaN" xr:uid="{DA56ED26-A684-3848-8E5A-506957A4A4A8}"/>
    <hyperlink ref="D13" r:id="rId7" location="NaN" xr:uid="{72824B6D-ED4C-BA41-A5C5-6E741C3C42FB}"/>
    <hyperlink ref="D14:D15" r:id="rId8" location="NaN" display="HRL13 (MN)" xr:uid="{3CBE5FA5-0FF8-6D49-A064-EA66821CD2C3}"/>
    <hyperlink ref="D19" r:id="rId9" location="NaN" xr:uid="{845445B9-5456-7F4F-BC29-F7101A97364D}"/>
    <hyperlink ref="D22:D25" r:id="rId10" location="NaN" display="RAA20 (MN)" xr:uid="{2D28DA50-3CF0-8844-A59F-EABD29243577}"/>
    <hyperlink ref="D27" r:id="rId11" location="NaN" xr:uid="{084B0284-C310-9F46-963F-6A517F029A75}"/>
    <hyperlink ref="D29" r:id="rId12" location="NaN" xr:uid="{47284EC5-1E40-6945-BCDA-8F90DEFD4742}"/>
    <hyperlink ref="D32" r:id="rId13" location="NaN" xr:uid="{BD890E2F-9F7A-B246-B848-2BC6A3F47D1D}"/>
    <hyperlink ref="D33:D34" r:id="rId14" location="NaN" display="HBV20 (MN)" xr:uid="{2AA0AAB1-D141-D54B-8DDD-9C78555F5FE5}"/>
    <hyperlink ref="D46:D47" r:id="rId15" location="NaN" display="HRL93 (MN)" xr:uid="{F7B30550-7CCA-9B44-B30D-FCD1BA80F96D}"/>
    <hyperlink ref="D54" r:id="rId16" location="NaN" xr:uid="{E9046EA8-C9AD-2B49-A75A-21CCBDE804AD}"/>
    <hyperlink ref="D56" r:id="rId17" location="NaN" xr:uid="{E0D11347-18EE-134D-BC6C-5DF6D3C8FE99}"/>
    <hyperlink ref="D2" r:id="rId18" location="Organic" xr:uid="{70815CD6-9002-2747-9776-8AEE3799F195}"/>
    <hyperlink ref="D10" r:id="rId19" location="Organic" xr:uid="{B7AE826C-0B82-7A41-9F11-1086E2A6E943}"/>
    <hyperlink ref="D12" r:id="rId20" location="Organic" xr:uid="{70F515E7-5792-6E45-B002-D58FEB374292}"/>
    <hyperlink ref="D16" r:id="rId21" location="Organic" xr:uid="{A7E88B76-9CFD-1B4C-A85D-713BDEC2270A}"/>
    <hyperlink ref="D21" r:id="rId22" location="Organic" xr:uid="{BF691794-2546-F84E-B795-79F4594AAED7}"/>
    <hyperlink ref="D31" r:id="rId23" location="Organic" xr:uid="{7FD2E31B-0E27-7840-947B-8AD12BFF6483}"/>
    <hyperlink ref="D37" r:id="rId24" location="Organic" xr:uid="{1DA97572-3A91-C545-A515-66E73A1BF506}"/>
    <hyperlink ref="D50:D52" r:id="rId25" location="Organic" display="MCLG" xr:uid="{6562838F-09BD-5A41-85C0-DDA5D567D5F6}"/>
    <hyperlink ref="D18" r:id="rId26" xr:uid="{CC345B88-DD68-2B4C-BDDA-721DD12FF5A1}"/>
    <hyperlink ref="D28" r:id="rId27" xr:uid="{169FA65B-02E4-6449-AC4B-1CFDDD7AE0C2}"/>
    <hyperlink ref="D33" r:id="rId28" xr:uid="{7AF635C5-6EBF-894E-86BF-0A47E764C2FC}"/>
    <hyperlink ref="D36" r:id="rId29" xr:uid="{B770AE3C-906D-2747-A3DF-82FA0A44C735}"/>
    <hyperlink ref="D48" r:id="rId30" xr:uid="{775AEFE4-5716-F444-B8CD-4992F98F7A0C}"/>
    <hyperlink ref="D8" r:id="rId31" xr:uid="{3DD84C30-672C-924F-A880-F3CB139FC92E}"/>
    <hyperlink ref="D53" r:id="rId32" display="WI DHS" xr:uid="{8A5EFC27-45F4-8D40-BF2B-19495FD87F0E}"/>
    <hyperlink ref="D30" r:id="rId33" location="Organic" display="MCLG" xr:uid="{75E8FAA0-6035-D345-AADA-A6FF2B69F882}"/>
    <hyperlink ref="D55" r:id="rId34" location="Organic" display="MCLG" xr:uid="{79846E75-1791-0B49-8BD2-4856D45F099B}"/>
    <hyperlink ref="D49" r:id="rId35" display="WI DHS" xr:uid="{1D3E4B81-B1F5-AA44-BB80-0FD2F6830699}"/>
    <hyperlink ref="D43" r:id="rId36" display="WI DHS" xr:uid="{A62E2AF5-D1DB-DE4A-94A6-3ED5556C8012}"/>
    <hyperlink ref="D41" r:id="rId37" display="WI DHS" xr:uid="{5E693F95-1991-1C47-810F-28280BAF9EA7}"/>
    <hyperlink ref="D39" r:id="rId38" display="WI DHS" xr:uid="{72258DCD-2590-0743-9B7F-F5540EAD8E11}"/>
    <hyperlink ref="D26" r:id="rId39" display="WI DHS" xr:uid="{EC2C3D88-6ABE-2F4F-8907-D27807F1F9D6}"/>
    <hyperlink ref="D17" r:id="rId40" display="WI DHS" xr:uid="{30C9D88F-4053-DB49-84D7-FC9F1900EDCE}"/>
    <hyperlink ref="D20" r:id="rId41" xr:uid="{4F4190B6-A6A3-9945-B77C-5495974E0F61}"/>
    <hyperlink ref="D6" r:id="rId42" location="NaN" xr:uid="{CA9BB890-5AFD-F945-A666-2A52695E9D41}"/>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0BE141-265E-7941-8B44-2B1A199CF97E}">
  <dimension ref="A1:BC63"/>
  <sheetViews>
    <sheetView showGridLines="0" zoomScale="150" zoomScaleNormal="150" workbookViewId="0">
      <pane xSplit="1" ySplit="1" topLeftCell="B2" activePane="bottomRight" state="frozen"/>
      <selection pane="topRight" activeCell="B1" sqref="B1"/>
      <selection pane="bottomLeft" activeCell="A2" sqref="A2"/>
      <selection pane="bottomRight"/>
    </sheetView>
  </sheetViews>
  <sheetFormatPr baseColWidth="10" defaultColWidth="8.83203125" defaultRowHeight="15"/>
  <cols>
    <col min="1" max="1" width="36.83203125" style="6" bestFit="1" customWidth="1"/>
    <col min="2" max="2" width="11.6640625" style="1" bestFit="1" customWidth="1"/>
    <col min="3" max="3" width="10.6640625" style="1" bestFit="1" customWidth="1"/>
    <col min="4" max="4" width="9.6640625" style="1" bestFit="1" customWidth="1"/>
    <col min="5" max="5" width="8.6640625" style="1" bestFit="1" customWidth="1"/>
    <col min="6" max="6" width="9.6640625" style="1" bestFit="1" customWidth="1"/>
    <col min="7" max="7" width="8.6640625" style="1" bestFit="1" customWidth="1"/>
    <col min="8" max="8" width="7.6640625" style="1" bestFit="1" customWidth="1"/>
    <col min="9" max="9" width="7.6640625" style="1" customWidth="1"/>
    <col min="10" max="10" width="8.6640625" style="1" bestFit="1" customWidth="1"/>
    <col min="11" max="22" width="7.6640625" style="1" bestFit="1" customWidth="1"/>
    <col min="23" max="23" width="7.6640625" style="1" customWidth="1"/>
    <col min="24" max="52" width="7.6640625" style="1" bestFit="1" customWidth="1"/>
    <col min="53" max="53" width="2.5" style="1" customWidth="1"/>
    <col min="54" max="54" width="10.6640625" style="40" bestFit="1" customWidth="1"/>
    <col min="55" max="55" width="3.5" style="1" bestFit="1" customWidth="1"/>
  </cols>
  <sheetData>
    <row r="1" spans="1:55" s="35" customFormat="1" ht="130" thickBot="1">
      <c r="A1" s="344" t="s">
        <v>1805</v>
      </c>
      <c r="B1" s="119" t="s">
        <v>1732</v>
      </c>
      <c r="C1" s="119" t="s">
        <v>1470</v>
      </c>
      <c r="D1" s="119" t="s">
        <v>1810</v>
      </c>
      <c r="E1" s="119" t="s">
        <v>1757</v>
      </c>
      <c r="F1" s="119" t="s">
        <v>1731</v>
      </c>
      <c r="G1" s="119" t="s">
        <v>151</v>
      </c>
      <c r="H1" s="119" t="s">
        <v>125</v>
      </c>
      <c r="I1" s="119" t="s">
        <v>1833</v>
      </c>
      <c r="J1" s="119" t="s">
        <v>133</v>
      </c>
      <c r="K1" s="119" t="s">
        <v>157</v>
      </c>
      <c r="L1" s="119" t="s">
        <v>1479</v>
      </c>
      <c r="M1" s="119" t="s">
        <v>112</v>
      </c>
      <c r="N1" s="119" t="s">
        <v>1469</v>
      </c>
      <c r="O1" s="119" t="s">
        <v>130</v>
      </c>
      <c r="P1" s="119" t="s">
        <v>114</v>
      </c>
      <c r="Q1" s="119" t="s">
        <v>90</v>
      </c>
      <c r="R1" s="119" t="s">
        <v>1461</v>
      </c>
      <c r="S1" s="119" t="s">
        <v>147</v>
      </c>
      <c r="T1" s="119" t="s">
        <v>316</v>
      </c>
      <c r="U1" s="119" t="s">
        <v>85</v>
      </c>
      <c r="V1" s="119" t="s">
        <v>1853</v>
      </c>
      <c r="W1" s="119" t="s">
        <v>1411</v>
      </c>
      <c r="X1" s="119" t="s">
        <v>1464</v>
      </c>
      <c r="Y1" s="119" t="s">
        <v>108</v>
      </c>
      <c r="Z1" s="119" t="s">
        <v>1468</v>
      </c>
      <c r="AA1" s="119" t="s">
        <v>1806</v>
      </c>
      <c r="AB1" s="119" t="s">
        <v>102</v>
      </c>
      <c r="AC1" s="119" t="s">
        <v>1465</v>
      </c>
      <c r="AD1" s="119" t="s">
        <v>266</v>
      </c>
      <c r="AE1" s="119" t="s">
        <v>594</v>
      </c>
      <c r="AF1" s="119" t="s">
        <v>201</v>
      </c>
      <c r="AG1" s="119" t="s">
        <v>1399</v>
      </c>
      <c r="AH1" s="119" t="s">
        <v>240</v>
      </c>
      <c r="AI1" s="119" t="s">
        <v>1333</v>
      </c>
      <c r="AJ1" s="119" t="s">
        <v>972</v>
      </c>
      <c r="AK1" s="119" t="s">
        <v>328</v>
      </c>
      <c r="AL1" s="119" t="s">
        <v>366</v>
      </c>
      <c r="AM1" s="119" t="s">
        <v>590</v>
      </c>
      <c r="AN1" s="119" t="s">
        <v>581</v>
      </c>
      <c r="AO1" s="119" t="s">
        <v>876</v>
      </c>
      <c r="AP1" s="119" t="s">
        <v>407</v>
      </c>
      <c r="AQ1" s="119" t="s">
        <v>330</v>
      </c>
      <c r="AR1" s="119" t="s">
        <v>868</v>
      </c>
      <c r="AS1" s="119" t="s">
        <v>941</v>
      </c>
      <c r="AT1" s="119" t="s">
        <v>221</v>
      </c>
      <c r="AU1" s="119" t="s">
        <v>1476</v>
      </c>
      <c r="AV1" s="119" t="s">
        <v>1339</v>
      </c>
      <c r="AW1" s="119" t="s">
        <v>872</v>
      </c>
      <c r="AX1" s="119" t="s">
        <v>1259</v>
      </c>
      <c r="AY1" s="119" t="s">
        <v>622</v>
      </c>
      <c r="AZ1" s="347" t="s">
        <v>1331</v>
      </c>
      <c r="BA1" s="348"/>
      <c r="BB1" s="354" t="s">
        <v>1807</v>
      </c>
      <c r="BC1" s="438" t="s">
        <v>1861</v>
      </c>
    </row>
    <row r="2" spans="1:55">
      <c r="A2" s="345" t="s">
        <v>1652</v>
      </c>
      <c r="B2" s="234"/>
      <c r="C2" s="234"/>
      <c r="D2" s="234"/>
      <c r="E2" s="234"/>
      <c r="F2" s="234"/>
      <c r="G2" s="234"/>
      <c r="H2" s="234">
        <v>0.01</v>
      </c>
      <c r="I2" s="234"/>
      <c r="J2" s="234"/>
      <c r="K2" s="234">
        <v>2.1499999999999998E-2</v>
      </c>
      <c r="L2" s="234"/>
      <c r="M2" s="234">
        <v>3.6153846153846203E-2</v>
      </c>
      <c r="N2" s="234"/>
      <c r="O2" s="234"/>
      <c r="P2" s="234">
        <v>3.3333333333333298E-2</v>
      </c>
      <c r="Q2" s="234">
        <v>0.16800000000000001</v>
      </c>
      <c r="R2" s="234"/>
      <c r="S2" s="234"/>
      <c r="T2" s="234"/>
      <c r="U2" s="234"/>
      <c r="V2" s="234">
        <v>0.1</v>
      </c>
      <c r="W2" s="234"/>
      <c r="X2" s="234"/>
      <c r="Y2" s="234">
        <v>6.0000000000000001E-3</v>
      </c>
      <c r="Z2" s="234">
        <v>2.5100000000000001E-3</v>
      </c>
      <c r="AA2" s="234"/>
      <c r="AB2" s="234">
        <v>3.0000000000000001E-3</v>
      </c>
      <c r="AC2" s="234"/>
      <c r="AD2" s="234"/>
      <c r="AE2" s="234"/>
      <c r="AF2" s="234"/>
      <c r="AG2" s="234"/>
      <c r="AH2" s="234"/>
      <c r="AI2" s="234"/>
      <c r="AJ2" s="234"/>
      <c r="AK2" s="234"/>
      <c r="AL2" s="234"/>
      <c r="AM2" s="234"/>
      <c r="AN2" s="234"/>
      <c r="AO2" s="234"/>
      <c r="AP2" s="234"/>
      <c r="AQ2" s="234"/>
      <c r="AR2" s="234"/>
      <c r="AS2" s="234"/>
      <c r="AT2" s="234"/>
      <c r="AU2" s="234"/>
      <c r="AV2" s="234"/>
      <c r="AW2" s="234"/>
      <c r="AX2" s="234"/>
      <c r="AY2" s="234"/>
      <c r="AZ2" s="349"/>
      <c r="BA2" s="350"/>
      <c r="BB2" s="377">
        <f t="shared" ref="BB2:BB30" si="0">SUM(B2:AZ2)</f>
        <v>0.38049717948717954</v>
      </c>
      <c r="BC2" s="436">
        <f>COUNTIF(B2:AZ2,"&gt;0.99999")</f>
        <v>0</v>
      </c>
    </row>
    <row r="3" spans="1:55">
      <c r="A3" s="345" t="s">
        <v>1653</v>
      </c>
      <c r="B3" s="234"/>
      <c r="C3" s="234"/>
      <c r="D3" s="234"/>
      <c r="E3" s="234"/>
      <c r="F3" s="234"/>
      <c r="G3" s="234">
        <v>2.1999999999999999E-2</v>
      </c>
      <c r="H3" s="234"/>
      <c r="I3" s="234"/>
      <c r="J3" s="234"/>
      <c r="K3" s="234">
        <v>4.0000000000000001E-3</v>
      </c>
      <c r="L3" s="234"/>
      <c r="M3" s="234">
        <v>7.6923076923076901E-3</v>
      </c>
      <c r="N3" s="234"/>
      <c r="O3" s="234"/>
      <c r="P3" s="234">
        <v>0.206666666666667</v>
      </c>
      <c r="Q3" s="234">
        <v>0.03</v>
      </c>
      <c r="R3" s="234"/>
      <c r="S3" s="234"/>
      <c r="T3" s="234"/>
      <c r="U3" s="234"/>
      <c r="V3" s="234"/>
      <c r="W3" s="234"/>
      <c r="X3" s="234"/>
      <c r="Y3" s="234"/>
      <c r="Z3" s="234">
        <v>1.8799999999999999E-3</v>
      </c>
      <c r="AA3" s="234"/>
      <c r="AB3" s="234"/>
      <c r="AC3" s="234"/>
      <c r="AD3" s="234"/>
      <c r="AE3" s="234"/>
      <c r="AF3" s="234"/>
      <c r="AG3" s="234"/>
      <c r="AH3" s="234"/>
      <c r="AI3" s="234"/>
      <c r="AJ3" s="234"/>
      <c r="AK3" s="234"/>
      <c r="AL3" s="234"/>
      <c r="AM3" s="234"/>
      <c r="AN3" s="234"/>
      <c r="AO3" s="234"/>
      <c r="AP3" s="234"/>
      <c r="AQ3" s="234"/>
      <c r="AR3" s="234"/>
      <c r="AS3" s="234"/>
      <c r="AT3" s="234"/>
      <c r="AU3" s="234"/>
      <c r="AV3" s="234"/>
      <c r="AW3" s="234"/>
      <c r="AX3" s="234"/>
      <c r="AY3" s="234"/>
      <c r="AZ3" s="349"/>
      <c r="BA3" s="350"/>
      <c r="BB3" s="443">
        <f t="shared" si="0"/>
        <v>0.27223897435897471</v>
      </c>
      <c r="BC3" s="436">
        <f t="shared" ref="BC3:BC30" si="1">COUNTIF(B3:AZ3,"&gt;0.99999")</f>
        <v>0</v>
      </c>
    </row>
    <row r="4" spans="1:55">
      <c r="A4" s="345" t="s">
        <v>1654</v>
      </c>
      <c r="B4" s="234"/>
      <c r="C4" s="234"/>
      <c r="D4" s="234"/>
      <c r="E4" s="234"/>
      <c r="F4" s="234"/>
      <c r="G4" s="234">
        <v>6.0000000000000001E-3</v>
      </c>
      <c r="H4" s="234"/>
      <c r="I4" s="234"/>
      <c r="J4" s="234"/>
      <c r="K4" s="234">
        <v>1.7500000000000002E-2</v>
      </c>
      <c r="L4" s="234"/>
      <c r="M4" s="234">
        <v>3.0769230769230799E-2</v>
      </c>
      <c r="N4" s="234"/>
      <c r="O4" s="234"/>
      <c r="P4" s="234"/>
      <c r="Q4" s="234">
        <v>0.04</v>
      </c>
      <c r="R4" s="234"/>
      <c r="S4" s="234"/>
      <c r="T4" s="234"/>
      <c r="U4" s="234"/>
      <c r="V4" s="234"/>
      <c r="W4" s="234"/>
      <c r="X4" s="234"/>
      <c r="Y4" s="234"/>
      <c r="Z4" s="234">
        <v>1.41E-3</v>
      </c>
      <c r="AA4" s="234"/>
      <c r="AB4" s="234"/>
      <c r="AC4" s="234"/>
      <c r="AD4" s="234"/>
      <c r="AE4" s="234"/>
      <c r="AF4" s="234"/>
      <c r="AG4" s="234"/>
      <c r="AH4" s="234"/>
      <c r="AI4" s="234"/>
      <c r="AJ4" s="234"/>
      <c r="AK4" s="234"/>
      <c r="AL4" s="234"/>
      <c r="AM4" s="234"/>
      <c r="AN4" s="234"/>
      <c r="AO4" s="234"/>
      <c r="AP4" s="234"/>
      <c r="AQ4" s="234"/>
      <c r="AR4" s="234"/>
      <c r="AS4" s="234"/>
      <c r="AT4" s="234"/>
      <c r="AU4" s="234"/>
      <c r="AV4" s="234"/>
      <c r="AW4" s="234"/>
      <c r="AX4" s="234"/>
      <c r="AY4" s="234"/>
      <c r="AZ4" s="349"/>
      <c r="BA4" s="350"/>
      <c r="BB4" s="443">
        <f t="shared" si="0"/>
        <v>9.5679230769230794E-2</v>
      </c>
      <c r="BC4" s="436">
        <f t="shared" si="1"/>
        <v>0</v>
      </c>
    </row>
    <row r="5" spans="1:55">
      <c r="A5" s="345" t="s">
        <v>1655</v>
      </c>
      <c r="B5" s="234"/>
      <c r="C5" s="234"/>
      <c r="D5" s="234"/>
      <c r="E5" s="234"/>
      <c r="F5" s="234"/>
      <c r="G5" s="234">
        <v>4.0000000000000001E-3</v>
      </c>
      <c r="H5" s="234"/>
      <c r="I5" s="234"/>
      <c r="J5" s="234"/>
      <c r="K5" s="234">
        <v>2.75E-2</v>
      </c>
      <c r="L5" s="234"/>
      <c r="M5" s="234">
        <v>2.2307692307692299E-2</v>
      </c>
      <c r="N5" s="234"/>
      <c r="O5" s="234"/>
      <c r="P5" s="234">
        <v>0.04</v>
      </c>
      <c r="Q5" s="234">
        <v>3.7999999999999999E-2</v>
      </c>
      <c r="R5" s="234"/>
      <c r="S5" s="234"/>
      <c r="T5" s="234"/>
      <c r="U5" s="234"/>
      <c r="V5" s="234"/>
      <c r="W5" s="234"/>
      <c r="X5" s="234"/>
      <c r="Y5" s="234"/>
      <c r="Z5" s="234">
        <v>1.5299999999999999E-3</v>
      </c>
      <c r="AA5" s="234"/>
      <c r="AB5" s="234"/>
      <c r="AC5" s="234"/>
      <c r="AD5" s="234"/>
      <c r="AE5" s="234"/>
      <c r="AF5" s="234"/>
      <c r="AG5" s="234"/>
      <c r="AH5" s="234"/>
      <c r="AI5" s="234"/>
      <c r="AJ5" s="234"/>
      <c r="AK5" s="234"/>
      <c r="AL5" s="234"/>
      <c r="AM5" s="234"/>
      <c r="AN5" s="234"/>
      <c r="AO5" s="234"/>
      <c r="AP5" s="234"/>
      <c r="AQ5" s="234"/>
      <c r="AR5" s="234"/>
      <c r="AS5" s="234"/>
      <c r="AT5" s="234"/>
      <c r="AU5" s="234"/>
      <c r="AV5" s="234"/>
      <c r="AW5" s="234"/>
      <c r="AX5" s="234"/>
      <c r="AY5" s="234"/>
      <c r="AZ5" s="349"/>
      <c r="BA5" s="350"/>
      <c r="BB5" s="443">
        <f t="shared" si="0"/>
        <v>0.1333376923076923</v>
      </c>
      <c r="BC5" s="436">
        <f t="shared" si="1"/>
        <v>0</v>
      </c>
    </row>
    <row r="6" spans="1:55">
      <c r="A6" s="345" t="s">
        <v>1683</v>
      </c>
      <c r="B6" s="234"/>
      <c r="C6" s="234"/>
      <c r="D6" s="234"/>
      <c r="E6" s="234"/>
      <c r="F6" s="234"/>
      <c r="G6" s="234">
        <v>3.3000000000000002E-2</v>
      </c>
      <c r="H6" s="234"/>
      <c r="I6" s="234"/>
      <c r="J6" s="234"/>
      <c r="K6" s="234">
        <v>3.4500000000000003E-2</v>
      </c>
      <c r="L6" s="234"/>
      <c r="M6" s="234">
        <v>3.5384615384615403E-2</v>
      </c>
      <c r="N6" s="234"/>
      <c r="O6" s="234"/>
      <c r="P6" s="234"/>
      <c r="Q6" s="234">
        <v>2.8000000000000001E-2</v>
      </c>
      <c r="R6" s="234"/>
      <c r="S6" s="234"/>
      <c r="T6" s="234"/>
      <c r="U6" s="234"/>
      <c r="V6" s="234"/>
      <c r="W6" s="234"/>
      <c r="X6" s="234"/>
      <c r="Y6" s="234"/>
      <c r="Z6" s="234"/>
      <c r="AA6" s="234"/>
      <c r="AB6" s="234"/>
      <c r="AC6" s="234"/>
      <c r="AD6" s="234"/>
      <c r="AE6" s="234"/>
      <c r="AF6" s="234"/>
      <c r="AG6" s="234"/>
      <c r="AH6" s="234"/>
      <c r="AI6" s="234"/>
      <c r="AJ6" s="234"/>
      <c r="AK6" s="234"/>
      <c r="AL6" s="234"/>
      <c r="AM6" s="234"/>
      <c r="AN6" s="234"/>
      <c r="AO6" s="234"/>
      <c r="AP6" s="234"/>
      <c r="AQ6" s="234"/>
      <c r="AR6" s="234"/>
      <c r="AS6" s="234"/>
      <c r="AT6" s="234"/>
      <c r="AU6" s="234"/>
      <c r="AV6" s="234"/>
      <c r="AW6" s="234"/>
      <c r="AX6" s="234"/>
      <c r="AY6" s="234"/>
      <c r="AZ6" s="349"/>
      <c r="BA6" s="350"/>
      <c r="BB6" s="377">
        <f t="shared" si="0"/>
        <v>0.1308846153846154</v>
      </c>
      <c r="BC6" s="436">
        <f t="shared" si="1"/>
        <v>0</v>
      </c>
    </row>
    <row r="7" spans="1:55">
      <c r="A7" s="345" t="s">
        <v>1684</v>
      </c>
      <c r="B7" s="234"/>
      <c r="C7" s="234"/>
      <c r="D7" s="234"/>
      <c r="E7" s="234"/>
      <c r="F7" s="234"/>
      <c r="G7" s="234">
        <v>2.5999999999999999E-2</v>
      </c>
      <c r="H7" s="234"/>
      <c r="I7" s="234"/>
      <c r="J7" s="234"/>
      <c r="K7" s="234">
        <v>5.1999999999999998E-2</v>
      </c>
      <c r="L7" s="234"/>
      <c r="M7" s="234">
        <v>5.6923076923076903E-2</v>
      </c>
      <c r="N7" s="234"/>
      <c r="O7" s="234"/>
      <c r="P7" s="234">
        <v>0.11333333333333299</v>
      </c>
      <c r="Q7" s="234">
        <v>2.8000000000000001E-2</v>
      </c>
      <c r="R7" s="234"/>
      <c r="S7" s="234"/>
      <c r="T7" s="234"/>
      <c r="U7" s="234"/>
      <c r="V7" s="234"/>
      <c r="W7" s="234"/>
      <c r="X7" s="234"/>
      <c r="Y7" s="234"/>
      <c r="Z7" s="234"/>
      <c r="AA7" s="234"/>
      <c r="AB7" s="234"/>
      <c r="AC7" s="234"/>
      <c r="AD7" s="234"/>
      <c r="AE7" s="234"/>
      <c r="AF7" s="234"/>
      <c r="AG7" s="234"/>
      <c r="AH7" s="234"/>
      <c r="AI7" s="234"/>
      <c r="AJ7" s="234"/>
      <c r="AK7" s="234"/>
      <c r="AL7" s="234"/>
      <c r="AM7" s="234"/>
      <c r="AN7" s="234"/>
      <c r="AO7" s="234"/>
      <c r="AP7" s="234"/>
      <c r="AQ7" s="234"/>
      <c r="AR7" s="234"/>
      <c r="AS7" s="234"/>
      <c r="AT7" s="234"/>
      <c r="AU7" s="234"/>
      <c r="AV7" s="234"/>
      <c r="AW7" s="234"/>
      <c r="AX7" s="234"/>
      <c r="AY7" s="234"/>
      <c r="AZ7" s="349"/>
      <c r="BA7" s="350"/>
      <c r="BB7" s="377">
        <f t="shared" si="0"/>
        <v>0.2762564102564099</v>
      </c>
      <c r="BC7" s="436">
        <f t="shared" si="1"/>
        <v>0</v>
      </c>
    </row>
    <row r="8" spans="1:55" s="230" customFormat="1" ht="16" thickBot="1">
      <c r="A8" s="346" t="s">
        <v>1656</v>
      </c>
      <c r="B8" s="351"/>
      <c r="C8" s="351"/>
      <c r="D8" s="351"/>
      <c r="E8" s="351"/>
      <c r="F8" s="351"/>
      <c r="G8" s="351">
        <v>2.4E-2</v>
      </c>
      <c r="H8" s="351"/>
      <c r="I8" s="351"/>
      <c r="J8" s="351"/>
      <c r="K8" s="351">
        <v>3.5000000000000003E-2</v>
      </c>
      <c r="L8" s="351"/>
      <c r="M8" s="351">
        <v>3.3846153846153797E-2</v>
      </c>
      <c r="N8" s="351"/>
      <c r="O8" s="351"/>
      <c r="P8" s="351"/>
      <c r="Q8" s="351">
        <v>2.5999999999999999E-2</v>
      </c>
      <c r="R8" s="351"/>
      <c r="S8" s="351"/>
      <c r="T8" s="351"/>
      <c r="U8" s="351"/>
      <c r="V8" s="351"/>
      <c r="W8" s="351"/>
      <c r="X8" s="351"/>
      <c r="Y8" s="351"/>
      <c r="Z8" s="351"/>
      <c r="AA8" s="351"/>
      <c r="AB8" s="351"/>
      <c r="AC8" s="351"/>
      <c r="AD8" s="351"/>
      <c r="AE8" s="351"/>
      <c r="AF8" s="351"/>
      <c r="AG8" s="351"/>
      <c r="AH8" s="351"/>
      <c r="AI8" s="351"/>
      <c r="AJ8" s="351"/>
      <c r="AK8" s="351"/>
      <c r="AL8" s="351"/>
      <c r="AM8" s="351"/>
      <c r="AN8" s="351"/>
      <c r="AO8" s="351"/>
      <c r="AP8" s="351"/>
      <c r="AQ8" s="351"/>
      <c r="AR8" s="351"/>
      <c r="AS8" s="351"/>
      <c r="AT8" s="351"/>
      <c r="AU8" s="351"/>
      <c r="AV8" s="351"/>
      <c r="AW8" s="351"/>
      <c r="AX8" s="351"/>
      <c r="AY8" s="351"/>
      <c r="AZ8" s="352"/>
      <c r="BA8" s="353"/>
      <c r="BB8" s="378">
        <f t="shared" si="0"/>
        <v>0.1188461538461538</v>
      </c>
      <c r="BC8" s="437">
        <f t="shared" si="1"/>
        <v>0</v>
      </c>
    </row>
    <row r="9" spans="1:55">
      <c r="A9" s="345" t="s">
        <v>1657</v>
      </c>
      <c r="B9" s="383">
        <v>1560.11</v>
      </c>
      <c r="C9" s="383">
        <v>188.69</v>
      </c>
      <c r="D9" s="383">
        <v>6</v>
      </c>
      <c r="E9" s="383"/>
      <c r="F9" s="383">
        <v>15.100479999999999</v>
      </c>
      <c r="G9" s="383">
        <v>2.6</v>
      </c>
      <c r="H9" s="234">
        <v>0.25</v>
      </c>
      <c r="I9" s="234"/>
      <c r="J9" s="234">
        <v>0.76300000000000001</v>
      </c>
      <c r="K9" s="234">
        <v>0.48399999999999999</v>
      </c>
      <c r="L9" s="234">
        <v>0.400233333333333</v>
      </c>
      <c r="M9" s="234">
        <v>1.3076923076923101E-2</v>
      </c>
      <c r="N9" s="234">
        <v>0.21676799999999999</v>
      </c>
      <c r="O9" s="234"/>
      <c r="P9" s="234">
        <v>3.3333333333333298E-2</v>
      </c>
      <c r="Q9" s="234">
        <v>3.4000000000000002E-2</v>
      </c>
      <c r="R9" s="234"/>
      <c r="S9" s="234">
        <v>4.1333333333333298E-2</v>
      </c>
      <c r="T9" s="234"/>
      <c r="U9" s="234">
        <v>5.61538461538462E-2</v>
      </c>
      <c r="V9" s="234"/>
      <c r="W9" s="234"/>
      <c r="X9" s="234">
        <v>4.8999999999999998E-3</v>
      </c>
      <c r="Y9" s="234"/>
      <c r="Z9" s="234">
        <v>6.7086400000000001E-3</v>
      </c>
      <c r="AA9" s="234">
        <v>6.6E-3</v>
      </c>
      <c r="AB9" s="234"/>
      <c r="AC9" s="234"/>
      <c r="AD9" s="234"/>
      <c r="AE9" s="234">
        <v>1.8600000000000001E-3</v>
      </c>
      <c r="AF9" s="234"/>
      <c r="AG9" s="234"/>
      <c r="AH9" s="234"/>
      <c r="AI9" s="234"/>
      <c r="AJ9" s="234"/>
      <c r="AK9" s="234"/>
      <c r="AL9" s="234"/>
      <c r="AM9" s="234"/>
      <c r="AN9" s="234"/>
      <c r="AO9" s="234">
        <v>2.4300000000000001E-5</v>
      </c>
      <c r="AP9" s="234"/>
      <c r="AQ9" s="234"/>
      <c r="AR9" s="234"/>
      <c r="AS9" s="234"/>
      <c r="AT9" s="234"/>
      <c r="AU9" s="234">
        <v>1.87564666666667E-4</v>
      </c>
      <c r="AV9" s="234"/>
      <c r="AW9" s="234"/>
      <c r="AX9" s="234"/>
      <c r="AY9" s="234"/>
      <c r="AZ9" s="349"/>
      <c r="BA9" s="350"/>
      <c r="BB9" s="379">
        <f t="shared" si="0"/>
        <v>1774.812659273897</v>
      </c>
      <c r="BC9" s="436">
        <f t="shared" si="1"/>
        <v>5</v>
      </c>
    </row>
    <row r="10" spans="1:55">
      <c r="A10" s="345" t="s">
        <v>1658</v>
      </c>
      <c r="B10" s="383">
        <v>1548.2529999999999</v>
      </c>
      <c r="C10" s="383">
        <v>168.99199999999999</v>
      </c>
      <c r="D10" s="383"/>
      <c r="E10" s="383"/>
      <c r="F10" s="383">
        <v>15.758369999999999</v>
      </c>
      <c r="G10" s="383">
        <v>3</v>
      </c>
      <c r="H10" s="234">
        <v>1.89</v>
      </c>
      <c r="I10" s="234"/>
      <c r="J10" s="234">
        <v>0.752</v>
      </c>
      <c r="K10" s="234">
        <v>0.27850000000000003</v>
      </c>
      <c r="L10" s="234">
        <v>0.55756666666666699</v>
      </c>
      <c r="M10" s="234"/>
      <c r="N10" s="234">
        <v>0.21220800000000001</v>
      </c>
      <c r="O10" s="234"/>
      <c r="P10" s="234">
        <v>3.3333333333333298E-2</v>
      </c>
      <c r="Q10" s="234">
        <v>3.4000000000000002E-2</v>
      </c>
      <c r="R10" s="234"/>
      <c r="S10" s="234">
        <v>4.1333333333333298E-2</v>
      </c>
      <c r="T10" s="234"/>
      <c r="U10" s="234">
        <v>4.84615384615385E-2</v>
      </c>
      <c r="V10" s="234"/>
      <c r="W10" s="234"/>
      <c r="X10" s="234"/>
      <c r="Y10" s="234">
        <v>8.0000000000000002E-3</v>
      </c>
      <c r="Z10" s="234">
        <v>6.6508599999999998E-3</v>
      </c>
      <c r="AA10" s="234">
        <v>7.0499999999999998E-3</v>
      </c>
      <c r="AB10" s="234">
        <v>4.0000000000000001E-3</v>
      </c>
      <c r="AC10" s="234"/>
      <c r="AD10" s="234"/>
      <c r="AE10" s="234"/>
      <c r="AF10" s="234"/>
      <c r="AG10" s="234"/>
      <c r="AH10" s="234"/>
      <c r="AI10" s="234"/>
      <c r="AJ10" s="234"/>
      <c r="AK10" s="234"/>
      <c r="AL10" s="234"/>
      <c r="AM10" s="234">
        <v>2.4399999999999999E-4</v>
      </c>
      <c r="AN10" s="234"/>
      <c r="AO10" s="234">
        <v>2.41E-5</v>
      </c>
      <c r="AP10" s="234"/>
      <c r="AQ10" s="234"/>
      <c r="AR10" s="234"/>
      <c r="AS10" s="234"/>
      <c r="AT10" s="234"/>
      <c r="AU10" s="234">
        <v>1.8828333333333299E-4</v>
      </c>
      <c r="AV10" s="234"/>
      <c r="AW10" s="234"/>
      <c r="AX10" s="234"/>
      <c r="AY10" s="234"/>
      <c r="AZ10" s="349"/>
      <c r="BA10" s="350"/>
      <c r="BB10" s="379">
        <f t="shared" si="0"/>
        <v>1739.8769301151281</v>
      </c>
      <c r="BC10" s="436">
        <f t="shared" si="1"/>
        <v>5</v>
      </c>
    </row>
    <row r="11" spans="1:55">
      <c r="A11" s="345" t="s">
        <v>1659</v>
      </c>
      <c r="B11" s="383">
        <v>1471.9929999999999</v>
      </c>
      <c r="C11" s="383">
        <v>115</v>
      </c>
      <c r="D11" s="383"/>
      <c r="E11" s="383"/>
      <c r="F11" s="383">
        <v>15.07002</v>
      </c>
      <c r="G11" s="383">
        <v>2.7</v>
      </c>
      <c r="H11" s="234">
        <v>0.36</v>
      </c>
      <c r="I11" s="234"/>
      <c r="J11" s="234">
        <v>0.76800000000000002</v>
      </c>
      <c r="K11" s="234">
        <v>0.48649999999999999</v>
      </c>
      <c r="L11" s="234">
        <v>0.33476666666666699</v>
      </c>
      <c r="M11" s="234">
        <v>3.8461538461538498E-3</v>
      </c>
      <c r="N11" s="234">
        <v>0.23030300000000001</v>
      </c>
      <c r="O11" s="234"/>
      <c r="P11" s="234">
        <v>3.3333333333333298E-2</v>
      </c>
      <c r="Q11" s="234">
        <v>3.4000000000000002E-2</v>
      </c>
      <c r="R11" s="234"/>
      <c r="S11" s="234">
        <v>4.1333333333333298E-2</v>
      </c>
      <c r="T11" s="234"/>
      <c r="U11" s="234">
        <v>5.53846153846154E-2</v>
      </c>
      <c r="V11" s="234"/>
      <c r="W11" s="234"/>
      <c r="X11" s="234">
        <v>4.7000000000000002E-3</v>
      </c>
      <c r="Y11" s="234">
        <v>6.0000000000000001E-3</v>
      </c>
      <c r="Z11" s="234">
        <v>6.5112399999999997E-3</v>
      </c>
      <c r="AA11" s="234">
        <v>5.7499999999999999E-3</v>
      </c>
      <c r="AB11" s="234">
        <v>3.0000000000000001E-3</v>
      </c>
      <c r="AC11" s="234"/>
      <c r="AD11" s="234"/>
      <c r="AE11" s="234">
        <v>3.96E-3</v>
      </c>
      <c r="AF11" s="234"/>
      <c r="AG11" s="234"/>
      <c r="AH11" s="234"/>
      <c r="AI11" s="234"/>
      <c r="AJ11" s="234"/>
      <c r="AK11" s="234"/>
      <c r="AL11" s="234"/>
      <c r="AM11" s="234">
        <v>2.5599999999999999E-4</v>
      </c>
      <c r="AN11" s="234"/>
      <c r="AO11" s="234">
        <v>1.9400000000000001E-5</v>
      </c>
      <c r="AP11" s="234"/>
      <c r="AQ11" s="234"/>
      <c r="AR11" s="234"/>
      <c r="AS11" s="234"/>
      <c r="AT11" s="234"/>
      <c r="AU11" s="234">
        <v>1.59547333333333E-4</v>
      </c>
      <c r="AV11" s="234"/>
      <c r="AW11" s="234"/>
      <c r="AX11" s="234"/>
      <c r="AY11" s="234"/>
      <c r="AZ11" s="349"/>
      <c r="BA11" s="350"/>
      <c r="BB11" s="379">
        <f t="shared" si="0"/>
        <v>1607.1408432898975</v>
      </c>
      <c r="BC11" s="436">
        <f t="shared" si="1"/>
        <v>4</v>
      </c>
    </row>
    <row r="12" spans="1:55">
      <c r="A12" s="345" t="s">
        <v>1660</v>
      </c>
      <c r="B12" s="383">
        <v>1494.6579999999999</v>
      </c>
      <c r="C12" s="383">
        <v>115</v>
      </c>
      <c r="D12" s="383"/>
      <c r="E12" s="383"/>
      <c r="F12" s="383">
        <v>15.47228</v>
      </c>
      <c r="G12" s="383">
        <v>2.6</v>
      </c>
      <c r="H12" s="234">
        <v>0.09</v>
      </c>
      <c r="I12" s="234"/>
      <c r="J12" s="234">
        <v>0.79700000000000004</v>
      </c>
      <c r="K12" s="234">
        <v>0.55500000000000005</v>
      </c>
      <c r="L12" s="234"/>
      <c r="M12" s="234">
        <v>5.3846153846153801E-3</v>
      </c>
      <c r="N12" s="234">
        <v>0.215249</v>
      </c>
      <c r="O12" s="234"/>
      <c r="P12" s="234"/>
      <c r="Q12" s="234">
        <v>3.4000000000000002E-2</v>
      </c>
      <c r="R12" s="234"/>
      <c r="S12" s="234">
        <v>4.2000000000000003E-2</v>
      </c>
      <c r="T12" s="234"/>
      <c r="U12" s="234">
        <v>5.6923076923076903E-2</v>
      </c>
      <c r="V12" s="234"/>
      <c r="W12" s="234"/>
      <c r="X12" s="234"/>
      <c r="Y12" s="234"/>
      <c r="Z12" s="234">
        <v>5.3523800000000003E-3</v>
      </c>
      <c r="AA12" s="234">
        <v>6.1500000000000001E-3</v>
      </c>
      <c r="AB12" s="234"/>
      <c r="AC12" s="234"/>
      <c r="AD12" s="234"/>
      <c r="AE12" s="234"/>
      <c r="AF12" s="234"/>
      <c r="AG12" s="234"/>
      <c r="AH12" s="234"/>
      <c r="AI12" s="234"/>
      <c r="AJ12" s="234"/>
      <c r="AK12" s="234"/>
      <c r="AL12" s="234"/>
      <c r="AM12" s="234">
        <v>3.6400000000000001E-4</v>
      </c>
      <c r="AN12" s="234"/>
      <c r="AO12" s="234"/>
      <c r="AP12" s="234"/>
      <c r="AQ12" s="234"/>
      <c r="AR12" s="234"/>
      <c r="AS12" s="234"/>
      <c r="AT12" s="234"/>
      <c r="AU12" s="234">
        <v>1.5995399999999999E-4</v>
      </c>
      <c r="AV12" s="234"/>
      <c r="AW12" s="234">
        <v>1.1E-5</v>
      </c>
      <c r="AX12" s="234"/>
      <c r="AY12" s="234"/>
      <c r="AZ12" s="349"/>
      <c r="BA12" s="350"/>
      <c r="BB12" s="379">
        <f t="shared" si="0"/>
        <v>1629.5378740263077</v>
      </c>
      <c r="BC12" s="436">
        <f t="shared" si="1"/>
        <v>4</v>
      </c>
    </row>
    <row r="13" spans="1:55">
      <c r="A13" s="345" t="s">
        <v>1661</v>
      </c>
      <c r="B13" s="383">
        <v>1745.3150000000001</v>
      </c>
      <c r="C13" s="383">
        <v>152.52000000000001</v>
      </c>
      <c r="D13" s="383"/>
      <c r="E13" s="383"/>
      <c r="F13" s="383">
        <v>16.837730000000001</v>
      </c>
      <c r="G13" s="383">
        <v>2.4</v>
      </c>
      <c r="H13" s="234">
        <v>0.26</v>
      </c>
      <c r="I13" s="234"/>
      <c r="J13" s="234">
        <v>0.78400000000000003</v>
      </c>
      <c r="K13" s="234">
        <v>0.52500000000000002</v>
      </c>
      <c r="L13" s="234"/>
      <c r="M13" s="234">
        <v>1.07692307692308E-2</v>
      </c>
      <c r="N13" s="234">
        <v>0.22866900000000001</v>
      </c>
      <c r="O13" s="234"/>
      <c r="P13" s="234"/>
      <c r="Q13" s="234">
        <v>3.5999999999999997E-2</v>
      </c>
      <c r="R13" s="234"/>
      <c r="S13" s="234">
        <v>4.1333333333333298E-2</v>
      </c>
      <c r="T13" s="234"/>
      <c r="U13" s="234">
        <v>5.8461538461538502E-2</v>
      </c>
      <c r="V13" s="234"/>
      <c r="W13" s="234"/>
      <c r="X13" s="234"/>
      <c r="Y13" s="234"/>
      <c r="Z13" s="234">
        <v>7.0000000000000001E-3</v>
      </c>
      <c r="AA13" s="234">
        <v>4.9800000000000001E-3</v>
      </c>
      <c r="AB13" s="234"/>
      <c r="AC13" s="234"/>
      <c r="AD13" s="234"/>
      <c r="AE13" s="234">
        <v>5.0000000000000001E-3</v>
      </c>
      <c r="AF13" s="234"/>
      <c r="AG13" s="234"/>
      <c r="AH13" s="234"/>
      <c r="AI13" s="234"/>
      <c r="AJ13" s="234"/>
      <c r="AK13" s="234"/>
      <c r="AL13" s="234"/>
      <c r="AM13" s="234">
        <v>3.5799999999999997E-4</v>
      </c>
      <c r="AN13" s="234"/>
      <c r="AO13" s="234">
        <v>2.6699999999999998E-5</v>
      </c>
      <c r="AP13" s="234"/>
      <c r="AQ13" s="234"/>
      <c r="AR13" s="234"/>
      <c r="AS13" s="234"/>
      <c r="AT13" s="234"/>
      <c r="AU13" s="234">
        <v>1.9707133333333299E-4</v>
      </c>
      <c r="AV13" s="234"/>
      <c r="AW13" s="234"/>
      <c r="AX13" s="234"/>
      <c r="AY13" s="234"/>
      <c r="AZ13" s="349"/>
      <c r="BA13" s="350"/>
      <c r="BB13" s="379">
        <f t="shared" si="0"/>
        <v>1919.0345248738981</v>
      </c>
      <c r="BC13" s="436">
        <f t="shared" si="1"/>
        <v>4</v>
      </c>
    </row>
    <row r="14" spans="1:55">
      <c r="A14" s="345" t="s">
        <v>1662</v>
      </c>
      <c r="B14" s="383">
        <v>1774.2460000000001</v>
      </c>
      <c r="C14" s="383">
        <v>178.07499999999999</v>
      </c>
      <c r="D14" s="383"/>
      <c r="E14" s="383"/>
      <c r="F14" s="383">
        <v>17.78885</v>
      </c>
      <c r="G14" s="383">
        <v>2.4</v>
      </c>
      <c r="H14" s="234">
        <v>0.18</v>
      </c>
      <c r="I14" s="234">
        <v>1.7</v>
      </c>
      <c r="J14" s="234">
        <v>0.79</v>
      </c>
      <c r="K14" s="234">
        <v>0.6</v>
      </c>
      <c r="L14" s="234"/>
      <c r="M14" s="234">
        <v>7.6923076923076901E-3</v>
      </c>
      <c r="N14" s="234">
        <v>0.24796799999999999</v>
      </c>
      <c r="O14" s="234"/>
      <c r="P14" s="234"/>
      <c r="Q14" s="234">
        <v>3.4000000000000002E-2</v>
      </c>
      <c r="R14" s="234"/>
      <c r="S14" s="234">
        <v>4.1333333333333298E-2</v>
      </c>
      <c r="T14" s="234"/>
      <c r="U14" s="234">
        <v>5.8461538461538502E-2</v>
      </c>
      <c r="V14" s="234"/>
      <c r="W14" s="234"/>
      <c r="X14" s="234"/>
      <c r="Y14" s="234"/>
      <c r="Z14" s="234">
        <v>6.7999999999999996E-3</v>
      </c>
      <c r="AA14" s="234">
        <v>6.6499999999999997E-3</v>
      </c>
      <c r="AB14" s="234"/>
      <c r="AC14" s="234">
        <v>3.8999999999999998E-3</v>
      </c>
      <c r="AD14" s="234"/>
      <c r="AE14" s="234"/>
      <c r="AF14" s="234"/>
      <c r="AG14" s="234"/>
      <c r="AH14" s="234"/>
      <c r="AI14" s="234"/>
      <c r="AJ14" s="234"/>
      <c r="AK14" s="234"/>
      <c r="AL14" s="234"/>
      <c r="AM14" s="234"/>
      <c r="AN14" s="234"/>
      <c r="AO14" s="234">
        <v>2.05E-5</v>
      </c>
      <c r="AP14" s="234"/>
      <c r="AQ14" s="234"/>
      <c r="AR14" s="234"/>
      <c r="AS14" s="234"/>
      <c r="AT14" s="234"/>
      <c r="AU14" s="234">
        <v>1.9622733333333301E-4</v>
      </c>
      <c r="AV14" s="234"/>
      <c r="AW14" s="234"/>
      <c r="AX14" s="234"/>
      <c r="AY14" s="234"/>
      <c r="AZ14" s="349"/>
      <c r="BA14" s="350"/>
      <c r="BB14" s="379">
        <f t="shared" si="0"/>
        <v>1976.1868719068207</v>
      </c>
      <c r="BC14" s="436">
        <f t="shared" si="1"/>
        <v>5</v>
      </c>
    </row>
    <row r="15" spans="1:55" s="230" customFormat="1" ht="16" thickBot="1">
      <c r="A15" s="346" t="s">
        <v>1663</v>
      </c>
      <c r="B15" s="384">
        <v>1717.4349999999999</v>
      </c>
      <c r="C15" s="384">
        <v>196.04300000000001</v>
      </c>
      <c r="D15" s="384"/>
      <c r="E15" s="384"/>
      <c r="F15" s="384">
        <v>16.655889999999999</v>
      </c>
      <c r="G15" s="384">
        <v>2.4</v>
      </c>
      <c r="H15" s="351">
        <v>0.38</v>
      </c>
      <c r="I15" s="351"/>
      <c r="J15" s="351">
        <v>0.78100000000000003</v>
      </c>
      <c r="K15" s="351">
        <v>0.64</v>
      </c>
      <c r="L15" s="351">
        <v>0.43049999999999999</v>
      </c>
      <c r="M15" s="351">
        <v>6.1538461538461504E-3</v>
      </c>
      <c r="N15" s="351">
        <v>0.23724200000000001</v>
      </c>
      <c r="O15" s="351"/>
      <c r="P15" s="351"/>
      <c r="Q15" s="351">
        <v>3.5999999999999997E-2</v>
      </c>
      <c r="R15" s="351"/>
      <c r="S15" s="351">
        <v>4.2000000000000003E-2</v>
      </c>
      <c r="T15" s="351"/>
      <c r="U15" s="351">
        <v>5.9230769230769198E-2</v>
      </c>
      <c r="V15" s="351"/>
      <c r="W15" s="351"/>
      <c r="X15" s="351"/>
      <c r="Y15" s="351"/>
      <c r="Z15" s="351">
        <v>6.8399999999999997E-3</v>
      </c>
      <c r="AA15" s="351">
        <v>5.0499999999999998E-3</v>
      </c>
      <c r="AB15" s="351"/>
      <c r="AC15" s="351">
        <v>3.31E-3</v>
      </c>
      <c r="AD15" s="351"/>
      <c r="AE15" s="351">
        <v>3.3400000000000001E-3</v>
      </c>
      <c r="AF15" s="351"/>
      <c r="AG15" s="351"/>
      <c r="AH15" s="351"/>
      <c r="AI15" s="351"/>
      <c r="AJ15" s="351"/>
      <c r="AK15" s="351"/>
      <c r="AL15" s="351"/>
      <c r="AM15" s="351">
        <v>4.4000000000000002E-4</v>
      </c>
      <c r="AN15" s="351"/>
      <c r="AO15" s="351">
        <v>2.41E-5</v>
      </c>
      <c r="AP15" s="351"/>
      <c r="AQ15" s="351"/>
      <c r="AR15" s="351"/>
      <c r="AS15" s="351"/>
      <c r="AT15" s="351"/>
      <c r="AU15" s="351">
        <v>2.14322E-4</v>
      </c>
      <c r="AV15" s="351"/>
      <c r="AW15" s="351"/>
      <c r="AX15" s="351"/>
      <c r="AY15" s="351"/>
      <c r="AZ15" s="352"/>
      <c r="BA15" s="353"/>
      <c r="BB15" s="380">
        <f t="shared" si="0"/>
        <v>1935.1652350373847</v>
      </c>
      <c r="BC15" s="437">
        <f t="shared" si="1"/>
        <v>4</v>
      </c>
    </row>
    <row r="16" spans="1:55">
      <c r="A16" s="345" t="s">
        <v>1664</v>
      </c>
      <c r="B16" s="383">
        <v>53.125</v>
      </c>
      <c r="C16" s="383">
        <v>48</v>
      </c>
      <c r="D16" s="383">
        <v>22</v>
      </c>
      <c r="E16" s="383">
        <v>22</v>
      </c>
      <c r="F16" s="234">
        <v>0.35726999999999998</v>
      </c>
      <c r="G16" s="234">
        <v>6</v>
      </c>
      <c r="H16" s="234">
        <v>0.01</v>
      </c>
      <c r="I16" s="234"/>
      <c r="J16" s="234">
        <v>0.61899999999999999</v>
      </c>
      <c r="K16" s="234">
        <v>0.41799999999999998</v>
      </c>
      <c r="L16" s="234"/>
      <c r="M16" s="234">
        <v>0.47461538461538499</v>
      </c>
      <c r="N16" s="234">
        <v>0.12439</v>
      </c>
      <c r="O16" s="234">
        <v>8.5714285714285701E-2</v>
      </c>
      <c r="P16" s="234">
        <v>3.3333333333333298E-2</v>
      </c>
      <c r="Q16" s="234">
        <v>0.05</v>
      </c>
      <c r="R16" s="234"/>
      <c r="S16" s="234">
        <v>7.0000000000000007E-2</v>
      </c>
      <c r="T16" s="234"/>
      <c r="U16" s="234">
        <v>4.5384615384615398E-2</v>
      </c>
      <c r="V16" s="234"/>
      <c r="W16" s="234"/>
      <c r="X16" s="234">
        <v>1.4666666666666699E-2</v>
      </c>
      <c r="Y16" s="234">
        <v>1.2E-2</v>
      </c>
      <c r="Z16" s="234">
        <v>1.32E-3</v>
      </c>
      <c r="AA16" s="234"/>
      <c r="AB16" s="234">
        <v>5.0000000000000001E-3</v>
      </c>
      <c r="AC16" s="234"/>
      <c r="AD16" s="234">
        <v>1.9333333333333301E-3</v>
      </c>
      <c r="AE16" s="234"/>
      <c r="AF16" s="234"/>
      <c r="AG16" s="234"/>
      <c r="AH16" s="234"/>
      <c r="AI16" s="234"/>
      <c r="AJ16" s="234"/>
      <c r="AK16" s="234"/>
      <c r="AL16" s="234"/>
      <c r="AM16" s="234"/>
      <c r="AN16" s="234"/>
      <c r="AO16" s="234">
        <v>2.0299999999999999E-5</v>
      </c>
      <c r="AP16" s="234"/>
      <c r="AQ16" s="234"/>
      <c r="AR16" s="234"/>
      <c r="AS16" s="234"/>
      <c r="AT16" s="234"/>
      <c r="AU16" s="234"/>
      <c r="AV16" s="234"/>
      <c r="AW16" s="234"/>
      <c r="AX16" s="234"/>
      <c r="AY16" s="234"/>
      <c r="AZ16" s="349"/>
      <c r="BA16" s="350"/>
      <c r="BB16" s="379">
        <f t="shared" si="0"/>
        <v>153.44764791904763</v>
      </c>
      <c r="BC16" s="436">
        <f t="shared" si="1"/>
        <v>5</v>
      </c>
    </row>
    <row r="17" spans="1:55">
      <c r="A17" s="345" t="s">
        <v>1665</v>
      </c>
      <c r="B17" s="383">
        <v>40.901000000000003</v>
      </c>
      <c r="C17" s="383">
        <v>50</v>
      </c>
      <c r="D17" s="383">
        <v>14</v>
      </c>
      <c r="E17" s="383"/>
      <c r="F17" s="234">
        <v>0.25480999999999998</v>
      </c>
      <c r="G17" s="234">
        <v>6.1</v>
      </c>
      <c r="H17" s="234">
        <v>0.01</v>
      </c>
      <c r="I17" s="234"/>
      <c r="J17" s="234">
        <v>0.63</v>
      </c>
      <c r="K17" s="234">
        <v>0.47699999999999998</v>
      </c>
      <c r="L17" s="234"/>
      <c r="M17" s="234">
        <v>2.3076923076923099E-2</v>
      </c>
      <c r="N17" s="234">
        <v>0.11826</v>
      </c>
      <c r="O17" s="234"/>
      <c r="P17" s="234"/>
      <c r="Q17" s="234">
        <v>5.1999999999999998E-2</v>
      </c>
      <c r="R17" s="234"/>
      <c r="S17" s="234">
        <v>7.0666666666666697E-2</v>
      </c>
      <c r="T17" s="234"/>
      <c r="U17" s="234">
        <v>4.6153846153846198E-2</v>
      </c>
      <c r="V17" s="234"/>
      <c r="W17" s="234"/>
      <c r="X17" s="234">
        <v>1.5633333333333301E-2</v>
      </c>
      <c r="Y17" s="234">
        <v>1.4E-2</v>
      </c>
      <c r="Z17" s="234">
        <v>1.2099999999999999E-3</v>
      </c>
      <c r="AA17" s="234"/>
      <c r="AB17" s="234">
        <v>6.0000000000000001E-3</v>
      </c>
      <c r="AC17" s="234"/>
      <c r="AD17" s="234">
        <v>1.2999999999999999E-3</v>
      </c>
      <c r="AE17" s="234"/>
      <c r="AF17" s="234"/>
      <c r="AG17" s="234"/>
      <c r="AH17" s="234"/>
      <c r="AI17" s="234"/>
      <c r="AJ17" s="234"/>
      <c r="AK17" s="234"/>
      <c r="AL17" s="234"/>
      <c r="AM17" s="234"/>
      <c r="AN17" s="234"/>
      <c r="AO17" s="234"/>
      <c r="AP17" s="234"/>
      <c r="AQ17" s="234"/>
      <c r="AR17" s="234"/>
      <c r="AS17" s="234"/>
      <c r="AT17" s="234"/>
      <c r="AU17" s="234"/>
      <c r="AV17" s="234"/>
      <c r="AW17" s="234"/>
      <c r="AX17" s="234"/>
      <c r="AY17" s="234"/>
      <c r="AZ17" s="349"/>
      <c r="BA17" s="350"/>
      <c r="BB17" s="379">
        <f t="shared" si="0"/>
        <v>112.72111076923079</v>
      </c>
      <c r="BC17" s="436">
        <f t="shared" si="1"/>
        <v>4</v>
      </c>
    </row>
    <row r="18" spans="1:55">
      <c r="A18" s="345" t="s">
        <v>1666</v>
      </c>
      <c r="B18" s="383">
        <v>33.061999999999998</v>
      </c>
      <c r="C18" s="383">
        <v>48</v>
      </c>
      <c r="D18" s="383">
        <v>40</v>
      </c>
      <c r="E18" s="383"/>
      <c r="F18" s="234">
        <v>0.26961000000000002</v>
      </c>
      <c r="G18" s="234">
        <v>6.2</v>
      </c>
      <c r="H18" s="234">
        <v>0.03</v>
      </c>
      <c r="I18" s="234"/>
      <c r="J18" s="234">
        <v>0.64100000000000001</v>
      </c>
      <c r="K18" s="234">
        <v>0.64500000000000002</v>
      </c>
      <c r="L18" s="234"/>
      <c r="M18" s="234">
        <v>0.25538461538461499</v>
      </c>
      <c r="N18" s="234">
        <v>0.121658</v>
      </c>
      <c r="O18" s="234">
        <v>0.2</v>
      </c>
      <c r="P18" s="234"/>
      <c r="Q18" s="234">
        <v>0.05</v>
      </c>
      <c r="R18" s="234"/>
      <c r="S18" s="234">
        <v>7.0000000000000007E-2</v>
      </c>
      <c r="T18" s="234"/>
      <c r="U18" s="234">
        <v>4.5384615384615398E-2</v>
      </c>
      <c r="V18" s="234"/>
      <c r="W18" s="234"/>
      <c r="X18" s="234">
        <v>1.28666666666667E-2</v>
      </c>
      <c r="Y18" s="234">
        <v>1.6E-2</v>
      </c>
      <c r="Z18" s="234">
        <v>1.1999999999999999E-3</v>
      </c>
      <c r="AA18" s="234"/>
      <c r="AB18" s="234">
        <v>7.0000000000000001E-3</v>
      </c>
      <c r="AC18" s="234"/>
      <c r="AD18" s="234">
        <v>5.8333333333333301E-3</v>
      </c>
      <c r="AE18" s="234"/>
      <c r="AF18" s="234"/>
      <c r="AG18" s="234"/>
      <c r="AH18" s="234"/>
      <c r="AI18" s="234"/>
      <c r="AJ18" s="234"/>
      <c r="AK18" s="234"/>
      <c r="AL18" s="234"/>
      <c r="AM18" s="234"/>
      <c r="AN18" s="234"/>
      <c r="AO18" s="234"/>
      <c r="AP18" s="234"/>
      <c r="AQ18" s="234"/>
      <c r="AR18" s="234"/>
      <c r="AS18" s="234"/>
      <c r="AT18" s="234"/>
      <c r="AU18" s="234"/>
      <c r="AV18" s="234"/>
      <c r="AW18" s="234"/>
      <c r="AX18" s="234"/>
      <c r="AY18" s="234"/>
      <c r="AZ18" s="349"/>
      <c r="BA18" s="350"/>
      <c r="BB18" s="379">
        <f t="shared" si="0"/>
        <v>129.63293723076924</v>
      </c>
      <c r="BC18" s="436">
        <f t="shared" si="1"/>
        <v>4</v>
      </c>
    </row>
    <row r="19" spans="1:55">
      <c r="A19" s="345" t="s">
        <v>1667</v>
      </c>
      <c r="B19" s="383"/>
      <c r="C19" s="383">
        <v>47</v>
      </c>
      <c r="D19" s="383">
        <v>36</v>
      </c>
      <c r="E19" s="383"/>
      <c r="F19" s="234">
        <v>0.30537999999999998</v>
      </c>
      <c r="G19" s="234">
        <v>6.2</v>
      </c>
      <c r="H19" s="234">
        <v>0.03</v>
      </c>
      <c r="I19" s="234"/>
      <c r="J19" s="234">
        <v>0.64800000000000002</v>
      </c>
      <c r="K19" s="234">
        <v>0.63500000000000001</v>
      </c>
      <c r="L19" s="234"/>
      <c r="M19" s="234">
        <v>0.35538461538461502</v>
      </c>
      <c r="N19" s="234">
        <v>0.125142</v>
      </c>
      <c r="O19" s="234">
        <v>0.214285714285714</v>
      </c>
      <c r="P19" s="234"/>
      <c r="Q19" s="234">
        <v>0.05</v>
      </c>
      <c r="R19" s="234"/>
      <c r="S19" s="234">
        <v>7.0666666666666697E-2</v>
      </c>
      <c r="T19" s="234"/>
      <c r="U19" s="234">
        <v>4.6153846153846198E-2</v>
      </c>
      <c r="V19" s="234"/>
      <c r="W19" s="234"/>
      <c r="X19" s="234">
        <v>1.0833333333333301E-2</v>
      </c>
      <c r="Y19" s="234">
        <v>1.4E-2</v>
      </c>
      <c r="Z19" s="234">
        <v>1.2800000000000001E-3</v>
      </c>
      <c r="AA19" s="234"/>
      <c r="AB19" s="234">
        <v>7.0000000000000001E-3</v>
      </c>
      <c r="AC19" s="234"/>
      <c r="AD19" s="234">
        <v>1.4E-3</v>
      </c>
      <c r="AE19" s="234"/>
      <c r="AF19" s="234"/>
      <c r="AG19" s="234"/>
      <c r="AH19" s="234"/>
      <c r="AI19" s="234"/>
      <c r="AJ19" s="234"/>
      <c r="AK19" s="234"/>
      <c r="AL19" s="234"/>
      <c r="AM19" s="234"/>
      <c r="AN19" s="234"/>
      <c r="AO19" s="234">
        <v>1.77E-5</v>
      </c>
      <c r="AP19" s="234"/>
      <c r="AQ19" s="234"/>
      <c r="AR19" s="234"/>
      <c r="AS19" s="234"/>
      <c r="AT19" s="234"/>
      <c r="AU19" s="234"/>
      <c r="AV19" s="234"/>
      <c r="AW19" s="234"/>
      <c r="AX19" s="234"/>
      <c r="AY19" s="234"/>
      <c r="AZ19" s="349"/>
      <c r="BA19" s="350"/>
      <c r="BB19" s="379">
        <f t="shared" si="0"/>
        <v>91.714543875824162</v>
      </c>
      <c r="BC19" s="436">
        <f t="shared" si="1"/>
        <v>3</v>
      </c>
    </row>
    <row r="20" spans="1:55">
      <c r="A20" s="345" t="s">
        <v>1668</v>
      </c>
      <c r="B20" s="383"/>
      <c r="C20" s="383">
        <v>41</v>
      </c>
      <c r="D20" s="383">
        <v>23</v>
      </c>
      <c r="E20" s="383"/>
      <c r="F20" s="234">
        <v>0.26706000000000002</v>
      </c>
      <c r="G20" s="234">
        <v>6.3</v>
      </c>
      <c r="H20" s="234">
        <v>0.02</v>
      </c>
      <c r="I20" s="234"/>
      <c r="J20" s="234">
        <v>0.65700000000000003</v>
      </c>
      <c r="K20" s="234">
        <v>0.5</v>
      </c>
      <c r="L20" s="234"/>
      <c r="M20" s="234">
        <v>0.30153846153846198</v>
      </c>
      <c r="N20" s="234">
        <v>0.13825299999999999</v>
      </c>
      <c r="O20" s="234">
        <v>0.114285714285714</v>
      </c>
      <c r="P20" s="234"/>
      <c r="Q20" s="234">
        <v>5.1999999999999998E-2</v>
      </c>
      <c r="R20" s="234"/>
      <c r="S20" s="234">
        <v>7.0666666666666697E-2</v>
      </c>
      <c r="T20" s="234"/>
      <c r="U20" s="234">
        <v>4.6153846153846198E-2</v>
      </c>
      <c r="V20" s="234"/>
      <c r="W20" s="234"/>
      <c r="X20" s="234">
        <v>1.18333333333333E-2</v>
      </c>
      <c r="Y20" s="234">
        <v>1.4E-2</v>
      </c>
      <c r="Z20" s="234"/>
      <c r="AA20" s="234"/>
      <c r="AB20" s="234">
        <v>7.0000000000000001E-3</v>
      </c>
      <c r="AC20" s="234">
        <v>5.8999999999999999E-3</v>
      </c>
      <c r="AD20" s="234">
        <v>2.8E-3</v>
      </c>
      <c r="AE20" s="234"/>
      <c r="AF20" s="234"/>
      <c r="AG20" s="234"/>
      <c r="AH20" s="234"/>
      <c r="AI20" s="234">
        <v>1E-3</v>
      </c>
      <c r="AJ20" s="234">
        <v>1.34E-3</v>
      </c>
      <c r="AK20" s="234"/>
      <c r="AL20" s="234"/>
      <c r="AM20" s="234"/>
      <c r="AN20" s="234"/>
      <c r="AO20" s="234"/>
      <c r="AP20" s="234"/>
      <c r="AQ20" s="234"/>
      <c r="AR20" s="234"/>
      <c r="AS20" s="234"/>
      <c r="AT20" s="234"/>
      <c r="AU20" s="234"/>
      <c r="AV20" s="234"/>
      <c r="AW20" s="234"/>
      <c r="AX20" s="234"/>
      <c r="AY20" s="234"/>
      <c r="AZ20" s="349"/>
      <c r="BA20" s="350"/>
      <c r="BB20" s="379">
        <f t="shared" si="0"/>
        <v>72.510831021978007</v>
      </c>
      <c r="BC20" s="436">
        <f t="shared" si="1"/>
        <v>3</v>
      </c>
    </row>
    <row r="21" spans="1:55">
      <c r="A21" s="345" t="s">
        <v>1669</v>
      </c>
      <c r="B21" s="383"/>
      <c r="C21" s="383"/>
      <c r="D21" s="383">
        <v>28</v>
      </c>
      <c r="E21" s="383"/>
      <c r="F21" s="234">
        <v>0.30253000000000002</v>
      </c>
      <c r="G21" s="234">
        <v>5.9</v>
      </c>
      <c r="H21" s="234">
        <v>0.02</v>
      </c>
      <c r="I21" s="234"/>
      <c r="J21" s="234">
        <v>0.66400000000000003</v>
      </c>
      <c r="K21" s="234">
        <v>0.59</v>
      </c>
      <c r="L21" s="234"/>
      <c r="M21" s="234">
        <v>0.35153846153846202</v>
      </c>
      <c r="N21" s="234">
        <v>0.13674800000000001</v>
      </c>
      <c r="O21" s="234">
        <v>0.157142857142857</v>
      </c>
      <c r="P21" s="234"/>
      <c r="Q21" s="234">
        <v>0.05</v>
      </c>
      <c r="R21" s="234"/>
      <c r="S21" s="234">
        <v>7.0000000000000007E-2</v>
      </c>
      <c r="T21" s="234"/>
      <c r="U21" s="234">
        <v>4.6153846153846198E-2</v>
      </c>
      <c r="V21" s="234"/>
      <c r="W21" s="234"/>
      <c r="X21" s="234">
        <v>1.6299999999999999E-2</v>
      </c>
      <c r="Y21" s="234">
        <v>1.4E-2</v>
      </c>
      <c r="Z21" s="234"/>
      <c r="AA21" s="234"/>
      <c r="AB21" s="234">
        <v>6.0000000000000001E-3</v>
      </c>
      <c r="AC21" s="234">
        <v>5.13333333333333E-3</v>
      </c>
      <c r="AD21" s="234">
        <v>1.4E-3</v>
      </c>
      <c r="AE21" s="234"/>
      <c r="AF21" s="234"/>
      <c r="AG21" s="234"/>
      <c r="AH21" s="234"/>
      <c r="AI21" s="234">
        <v>5.0000000000000001E-4</v>
      </c>
      <c r="AJ21" s="234"/>
      <c r="AK21" s="234"/>
      <c r="AL21" s="234"/>
      <c r="AM21" s="234"/>
      <c r="AN21" s="234"/>
      <c r="AO21" s="234">
        <v>1.63E-5</v>
      </c>
      <c r="AP21" s="234"/>
      <c r="AQ21" s="234"/>
      <c r="AR21" s="234"/>
      <c r="AS21" s="234"/>
      <c r="AT21" s="234"/>
      <c r="AU21" s="234"/>
      <c r="AV21" s="234"/>
      <c r="AW21" s="234"/>
      <c r="AX21" s="234"/>
      <c r="AY21" s="234"/>
      <c r="AZ21" s="349"/>
      <c r="BA21" s="350"/>
      <c r="BB21" s="379">
        <f t="shared" si="0"/>
        <v>36.331462798168509</v>
      </c>
      <c r="BC21" s="436">
        <f t="shared" si="1"/>
        <v>2</v>
      </c>
    </row>
    <row r="22" spans="1:55" s="230" customFormat="1" ht="16" thickBot="1">
      <c r="A22" s="346" t="s">
        <v>1670</v>
      </c>
      <c r="B22" s="384">
        <v>38.847000000000001</v>
      </c>
      <c r="C22" s="384">
        <v>41</v>
      </c>
      <c r="D22" s="384">
        <v>43</v>
      </c>
      <c r="E22" s="384"/>
      <c r="F22" s="351">
        <v>0.29572999999999999</v>
      </c>
      <c r="G22" s="351">
        <v>6.1</v>
      </c>
      <c r="H22" s="351">
        <v>0.01</v>
      </c>
      <c r="I22" s="351"/>
      <c r="J22" s="351">
        <v>0.66800000000000004</v>
      </c>
      <c r="K22" s="351">
        <v>0.3705</v>
      </c>
      <c r="L22" s="351"/>
      <c r="M22" s="351">
        <v>0.39769230769230801</v>
      </c>
      <c r="N22" s="351">
        <v>0.13864499999999999</v>
      </c>
      <c r="O22" s="351"/>
      <c r="P22" s="351">
        <v>3.3333333333333298E-2</v>
      </c>
      <c r="Q22" s="351">
        <v>0.05</v>
      </c>
      <c r="R22" s="351"/>
      <c r="S22" s="351">
        <v>7.0000000000000007E-2</v>
      </c>
      <c r="T22" s="351"/>
      <c r="U22" s="351">
        <v>4.6153846153846198E-2</v>
      </c>
      <c r="V22" s="351"/>
      <c r="W22" s="351"/>
      <c r="X22" s="351"/>
      <c r="Y22" s="351">
        <v>1.4E-2</v>
      </c>
      <c r="Z22" s="351"/>
      <c r="AA22" s="351"/>
      <c r="AB22" s="351">
        <v>6.0000000000000001E-3</v>
      </c>
      <c r="AC22" s="351"/>
      <c r="AD22" s="351">
        <v>3.7000000000000002E-3</v>
      </c>
      <c r="AE22" s="351"/>
      <c r="AF22" s="351"/>
      <c r="AG22" s="351"/>
      <c r="AH22" s="351"/>
      <c r="AI22" s="351">
        <v>2E-3</v>
      </c>
      <c r="AJ22" s="351"/>
      <c r="AK22" s="351"/>
      <c r="AL22" s="351"/>
      <c r="AM22" s="351"/>
      <c r="AN22" s="351"/>
      <c r="AO22" s="351">
        <v>1.5099999999999999E-5</v>
      </c>
      <c r="AP22" s="351"/>
      <c r="AQ22" s="351"/>
      <c r="AR22" s="351"/>
      <c r="AS22" s="351"/>
      <c r="AT22" s="351"/>
      <c r="AU22" s="351"/>
      <c r="AV22" s="351"/>
      <c r="AW22" s="351"/>
      <c r="AX22" s="351"/>
      <c r="AY22" s="351"/>
      <c r="AZ22" s="352"/>
      <c r="BA22" s="353"/>
      <c r="BB22" s="380">
        <f t="shared" si="0"/>
        <v>131.05276958717954</v>
      </c>
      <c r="BC22" s="437">
        <f t="shared" si="1"/>
        <v>4</v>
      </c>
    </row>
    <row r="23" spans="1:55">
      <c r="A23" s="345" t="s">
        <v>1672</v>
      </c>
      <c r="B23" s="383">
        <v>120.914</v>
      </c>
      <c r="C23" s="383">
        <v>331.608</v>
      </c>
      <c r="D23" s="383"/>
      <c r="E23" s="383"/>
      <c r="F23" s="234">
        <v>0.43236999999999998</v>
      </c>
      <c r="G23" s="234">
        <v>1.2</v>
      </c>
      <c r="H23" s="234">
        <v>0.83</v>
      </c>
      <c r="I23" s="234"/>
      <c r="J23" s="234">
        <v>0.318</v>
      </c>
      <c r="K23" s="234">
        <v>6.7500000000000004E-2</v>
      </c>
      <c r="L23" s="234"/>
      <c r="M23" s="234"/>
      <c r="N23" s="234">
        <v>4.2873000000000001E-2</v>
      </c>
      <c r="O23" s="234"/>
      <c r="P23" s="234"/>
      <c r="Q23" s="234">
        <v>5.6000000000000001E-2</v>
      </c>
      <c r="R23" s="234"/>
      <c r="S23" s="234">
        <v>4.4666666666666702E-2</v>
      </c>
      <c r="T23" s="234"/>
      <c r="U23" s="234">
        <v>2.9230769230769199E-2</v>
      </c>
      <c r="V23" s="234"/>
      <c r="W23" s="234"/>
      <c r="X23" s="234">
        <v>1.6799999999999999E-2</v>
      </c>
      <c r="Y23" s="234"/>
      <c r="Z23" s="234">
        <v>1.018578E-2</v>
      </c>
      <c r="AA23" s="234"/>
      <c r="AB23" s="234"/>
      <c r="AC23" s="234"/>
      <c r="AD23" s="234"/>
      <c r="AE23" s="234"/>
      <c r="AF23" s="234">
        <v>1.28571428571429E-3</v>
      </c>
      <c r="AG23" s="234">
        <v>1.28571428571429E-3</v>
      </c>
      <c r="AH23" s="234"/>
      <c r="AI23" s="234"/>
      <c r="AJ23" s="234"/>
      <c r="AK23" s="234"/>
      <c r="AL23" s="234"/>
      <c r="AM23" s="234">
        <v>7.4200000000000004E-4</v>
      </c>
      <c r="AN23" s="234"/>
      <c r="AO23" s="234">
        <v>5.3300000000000001E-5</v>
      </c>
      <c r="AP23" s="234"/>
      <c r="AQ23" s="234"/>
      <c r="AR23" s="234"/>
      <c r="AS23" s="234">
        <v>2.5599999999999999E-4</v>
      </c>
      <c r="AT23" s="234"/>
      <c r="AU23" s="234"/>
      <c r="AV23" s="234"/>
      <c r="AW23" s="234">
        <v>1.8E-5</v>
      </c>
      <c r="AX23" s="234"/>
      <c r="AY23" s="234">
        <v>8.2333333333333306E-5</v>
      </c>
      <c r="AZ23" s="349"/>
      <c r="BA23" s="350"/>
      <c r="BB23" s="379">
        <f t="shared" si="0"/>
        <v>455.57334927780204</v>
      </c>
      <c r="BC23" s="436">
        <f t="shared" si="1"/>
        <v>3</v>
      </c>
    </row>
    <row r="24" spans="1:55">
      <c r="A24" s="345" t="s">
        <v>1673</v>
      </c>
      <c r="B24" s="383">
        <v>65.295000000000002</v>
      </c>
      <c r="C24" s="383">
        <v>200.465</v>
      </c>
      <c r="D24" s="383">
        <v>33</v>
      </c>
      <c r="E24" s="383"/>
      <c r="F24" s="234">
        <v>0.31463999999999998</v>
      </c>
      <c r="G24" s="234">
        <v>4.8</v>
      </c>
      <c r="H24" s="234">
        <v>0.02</v>
      </c>
      <c r="I24" s="234"/>
      <c r="J24" s="234">
        <v>0.44500000000000001</v>
      </c>
      <c r="K24" s="234">
        <v>7.2999999999999995E-2</v>
      </c>
      <c r="L24" s="234"/>
      <c r="M24" s="234">
        <v>1.8461538461538501E-2</v>
      </c>
      <c r="N24" s="234">
        <v>2.6418000000000001E-2</v>
      </c>
      <c r="O24" s="234"/>
      <c r="P24" s="234"/>
      <c r="Q24" s="234">
        <v>5.8000000000000003E-2</v>
      </c>
      <c r="R24" s="234">
        <v>0.16</v>
      </c>
      <c r="S24" s="234">
        <v>6.8000000000000005E-2</v>
      </c>
      <c r="T24" s="234"/>
      <c r="U24" s="234">
        <v>4.4615384615384598E-2</v>
      </c>
      <c r="V24" s="234">
        <v>0.1</v>
      </c>
      <c r="W24" s="234"/>
      <c r="X24" s="234">
        <v>2.02666666666667E-2</v>
      </c>
      <c r="Y24" s="234">
        <v>1.2E-2</v>
      </c>
      <c r="Z24" s="234">
        <v>2.0400000000000001E-3</v>
      </c>
      <c r="AA24" s="234"/>
      <c r="AB24" s="234">
        <v>6.0000000000000001E-3</v>
      </c>
      <c r="AC24" s="234"/>
      <c r="AD24" s="234"/>
      <c r="AE24" s="234"/>
      <c r="AF24" s="234">
        <v>3.2142857142857099E-3</v>
      </c>
      <c r="AG24" s="234"/>
      <c r="AH24" s="234"/>
      <c r="AI24" s="234"/>
      <c r="AJ24" s="234"/>
      <c r="AK24" s="234"/>
      <c r="AL24" s="234"/>
      <c r="AM24" s="234"/>
      <c r="AN24" s="234"/>
      <c r="AO24" s="234">
        <v>2.5000000000000001E-5</v>
      </c>
      <c r="AP24" s="234"/>
      <c r="AQ24" s="234"/>
      <c r="AR24" s="234"/>
      <c r="AS24" s="234"/>
      <c r="AT24" s="234"/>
      <c r="AU24" s="234"/>
      <c r="AV24" s="234"/>
      <c r="AW24" s="234"/>
      <c r="AX24" s="234"/>
      <c r="AY24" s="234"/>
      <c r="AZ24" s="349"/>
      <c r="BA24" s="350"/>
      <c r="BB24" s="379">
        <f t="shared" si="0"/>
        <v>304.93168087545786</v>
      </c>
      <c r="BC24" s="436">
        <f t="shared" si="1"/>
        <v>4</v>
      </c>
    </row>
    <row r="25" spans="1:55">
      <c r="A25" s="345" t="s">
        <v>1671</v>
      </c>
      <c r="B25" s="383"/>
      <c r="C25" s="383"/>
      <c r="D25" s="383">
        <v>85</v>
      </c>
      <c r="E25" s="383">
        <v>3</v>
      </c>
      <c r="F25" s="234"/>
      <c r="G25" s="234">
        <v>0.41</v>
      </c>
      <c r="H25" s="234">
        <v>1.04</v>
      </c>
      <c r="I25" s="234"/>
      <c r="J25" s="234"/>
      <c r="K25" s="234">
        <v>0.10349999999999999</v>
      </c>
      <c r="L25" s="234"/>
      <c r="M25" s="234">
        <v>6.1538461538461504E-3</v>
      </c>
      <c r="N25" s="234"/>
      <c r="O25" s="234">
        <v>0.1</v>
      </c>
      <c r="P25" s="234">
        <v>0.04</v>
      </c>
      <c r="Q25" s="234">
        <v>3.4000000000000002E-2</v>
      </c>
      <c r="R25" s="234"/>
      <c r="S25" s="234">
        <v>0.15333333333333299</v>
      </c>
      <c r="T25" s="234">
        <v>0.14000000000000001</v>
      </c>
      <c r="U25" s="234">
        <v>0.111538461538462</v>
      </c>
      <c r="V25" s="234"/>
      <c r="W25" s="234">
        <v>3.6666666666666702E-2</v>
      </c>
      <c r="X25" s="234"/>
      <c r="Y25" s="234"/>
      <c r="Z25" s="234"/>
      <c r="AA25" s="234"/>
      <c r="AB25" s="234"/>
      <c r="AC25" s="234"/>
      <c r="AD25" s="234"/>
      <c r="AE25" s="234"/>
      <c r="AF25" s="234"/>
      <c r="AG25" s="234">
        <v>2.57142857142857E-3</v>
      </c>
      <c r="AH25" s="234">
        <v>2.2666666666666699E-3</v>
      </c>
      <c r="AI25" s="234">
        <v>1E-3</v>
      </c>
      <c r="AJ25" s="234"/>
      <c r="AK25" s="234">
        <v>1.1428571428571399E-3</v>
      </c>
      <c r="AL25" s="234">
        <v>1.0874999999999999E-3</v>
      </c>
      <c r="AM25" s="234"/>
      <c r="AN25" s="234"/>
      <c r="AO25" s="234"/>
      <c r="AP25" s="234">
        <v>4.2000000000000002E-4</v>
      </c>
      <c r="AQ25" s="234">
        <v>3.6999999999999999E-4</v>
      </c>
      <c r="AR25" s="234"/>
      <c r="AS25" s="234">
        <v>7.6000000000000004E-5</v>
      </c>
      <c r="AT25" s="234"/>
      <c r="AU25" s="234"/>
      <c r="AV25" s="234">
        <v>2.0000000000000001E-4</v>
      </c>
      <c r="AW25" s="234"/>
      <c r="AX25" s="234"/>
      <c r="AY25" s="234"/>
      <c r="AZ25" s="349">
        <v>1.6666666666666701E-5</v>
      </c>
      <c r="BA25" s="350"/>
      <c r="BB25" s="379">
        <f t="shared" si="0"/>
        <v>90.184343426739957</v>
      </c>
      <c r="BC25" s="436">
        <f t="shared" si="1"/>
        <v>3</v>
      </c>
    </row>
    <row r="26" spans="1:55">
      <c r="A26" s="345" t="s">
        <v>1674</v>
      </c>
      <c r="B26" s="383">
        <v>58.552999999999997</v>
      </c>
      <c r="C26" s="383"/>
      <c r="D26" s="385"/>
      <c r="E26" s="383"/>
      <c r="F26" s="234">
        <v>0.14019999999999999</v>
      </c>
      <c r="G26" s="234">
        <v>5.9</v>
      </c>
      <c r="H26" s="234">
        <v>0.19</v>
      </c>
      <c r="I26" s="234"/>
      <c r="J26" s="234">
        <v>1.6E-2</v>
      </c>
      <c r="K26" s="234">
        <v>1.0500000000000001E-2</v>
      </c>
      <c r="L26" s="234"/>
      <c r="M26" s="234">
        <v>8.4615384615384596E-3</v>
      </c>
      <c r="N26" s="234">
        <v>3.5517E-2</v>
      </c>
      <c r="O26" s="234"/>
      <c r="P26" s="234">
        <v>0.06</v>
      </c>
      <c r="Q26" s="234">
        <v>4.8000000000000001E-2</v>
      </c>
      <c r="R26" s="234"/>
      <c r="S26" s="234">
        <v>5.4666666666666697E-2</v>
      </c>
      <c r="T26" s="234"/>
      <c r="U26" s="234">
        <v>3.9230769230769201E-2</v>
      </c>
      <c r="V26" s="234"/>
      <c r="W26" s="234"/>
      <c r="X26" s="234">
        <v>1.08666666666667E-2</v>
      </c>
      <c r="Y26" s="234"/>
      <c r="Z26" s="234">
        <v>1.2199999999999999E-3</v>
      </c>
      <c r="AA26" s="234"/>
      <c r="AB26" s="234"/>
      <c r="AC26" s="234"/>
      <c r="AD26" s="234"/>
      <c r="AE26" s="234"/>
      <c r="AF26" s="234"/>
      <c r="AG26" s="234"/>
      <c r="AH26" s="234"/>
      <c r="AI26" s="234"/>
      <c r="AJ26" s="234"/>
      <c r="AK26" s="234"/>
      <c r="AL26" s="234"/>
      <c r="AM26" s="234">
        <v>6.3999999999999997E-5</v>
      </c>
      <c r="AN26" s="234"/>
      <c r="AO26" s="234">
        <v>2.6800000000000001E-4</v>
      </c>
      <c r="AP26" s="234"/>
      <c r="AQ26" s="234"/>
      <c r="AR26" s="234"/>
      <c r="AS26" s="234"/>
      <c r="AT26" s="234"/>
      <c r="AU26" s="234"/>
      <c r="AV26" s="234"/>
      <c r="AW26" s="234">
        <v>6.0999999999999999E-5</v>
      </c>
      <c r="AX26" s="234">
        <v>1.0399999999999999E-4</v>
      </c>
      <c r="AY26" s="234">
        <v>8.3333333333333303E-5</v>
      </c>
      <c r="AZ26" s="349"/>
      <c r="BA26" s="350"/>
      <c r="BB26" s="379">
        <f t="shared" si="0"/>
        <v>65.068242974358967</v>
      </c>
      <c r="BC26" s="436">
        <f t="shared" si="1"/>
        <v>2</v>
      </c>
    </row>
    <row r="27" spans="1:55">
      <c r="A27" s="345" t="s">
        <v>1675</v>
      </c>
      <c r="B27" s="383"/>
      <c r="C27" s="383"/>
      <c r="D27" s="385"/>
      <c r="E27" s="383"/>
      <c r="F27" s="234"/>
      <c r="G27" s="234">
        <v>8.1999999999999993</v>
      </c>
      <c r="H27" s="234">
        <v>2.0299999999999998</v>
      </c>
      <c r="I27" s="234"/>
      <c r="J27" s="234">
        <v>3.0000000000000001E-3</v>
      </c>
      <c r="K27" s="234">
        <v>3.5000000000000003E-2</v>
      </c>
      <c r="L27" s="234"/>
      <c r="M27" s="234">
        <v>0.115384615384615</v>
      </c>
      <c r="N27" s="234">
        <v>2.4964E-2</v>
      </c>
      <c r="O27" s="234"/>
      <c r="P27" s="234">
        <v>6.6666666666666693E-2</v>
      </c>
      <c r="Q27" s="234">
        <v>0.04</v>
      </c>
      <c r="R27" s="234"/>
      <c r="S27" s="234">
        <v>3.3333333333333298E-2</v>
      </c>
      <c r="T27" s="234"/>
      <c r="U27" s="234">
        <v>2.84615384615385E-2</v>
      </c>
      <c r="V27" s="234"/>
      <c r="W27" s="234"/>
      <c r="X27" s="234">
        <v>1.1633333333333299E-2</v>
      </c>
      <c r="Y27" s="234"/>
      <c r="Z27" s="234"/>
      <c r="AA27" s="234"/>
      <c r="AB27" s="234"/>
      <c r="AC27" s="234"/>
      <c r="AD27" s="234"/>
      <c r="AE27" s="234"/>
      <c r="AF27" s="234"/>
      <c r="AG27" s="234"/>
      <c r="AH27" s="234"/>
      <c r="AI27" s="234"/>
      <c r="AJ27" s="234"/>
      <c r="AK27" s="234"/>
      <c r="AL27" s="234"/>
      <c r="AM27" s="234"/>
      <c r="AN27" s="234">
        <v>7.0666666666666697E-4</v>
      </c>
      <c r="AO27" s="234">
        <v>4.5399999999999998E-4</v>
      </c>
      <c r="AP27" s="234"/>
      <c r="AQ27" s="234"/>
      <c r="AR27" s="234">
        <v>3.6000000000000002E-4</v>
      </c>
      <c r="AS27" s="234"/>
      <c r="AT27" s="234"/>
      <c r="AU27" s="234"/>
      <c r="AV27" s="234"/>
      <c r="AW27" s="234">
        <v>1.92E-4</v>
      </c>
      <c r="AX27" s="234"/>
      <c r="AY27" s="234"/>
      <c r="AZ27" s="349"/>
      <c r="BA27" s="350"/>
      <c r="BB27" s="379">
        <f t="shared" si="0"/>
        <v>10.590156153846152</v>
      </c>
      <c r="BC27" s="436">
        <f t="shared" si="1"/>
        <v>2</v>
      </c>
    </row>
    <row r="28" spans="1:55">
      <c r="A28" s="345" t="s">
        <v>1676</v>
      </c>
      <c r="B28" s="383"/>
      <c r="C28" s="383"/>
      <c r="D28" s="385"/>
      <c r="E28" s="383"/>
      <c r="F28" s="234"/>
      <c r="G28" s="234">
        <v>2.5</v>
      </c>
      <c r="H28" s="234">
        <v>7.0000000000000007E-2</v>
      </c>
      <c r="I28" s="234"/>
      <c r="J28" s="234">
        <v>7.9000000000000001E-2</v>
      </c>
      <c r="K28" s="234">
        <v>0.34449999999999997</v>
      </c>
      <c r="L28" s="234"/>
      <c r="M28" s="234"/>
      <c r="N28" s="234"/>
      <c r="O28" s="234"/>
      <c r="P28" s="234">
        <v>4.6666666666666697E-2</v>
      </c>
      <c r="Q28" s="234">
        <v>0.03</v>
      </c>
      <c r="R28" s="234"/>
      <c r="S28" s="234">
        <v>4.5333333333333302E-2</v>
      </c>
      <c r="T28" s="234"/>
      <c r="U28" s="234">
        <v>7.7692307692307699E-2</v>
      </c>
      <c r="V28" s="234"/>
      <c r="W28" s="234"/>
      <c r="X28" s="234"/>
      <c r="Y28" s="234"/>
      <c r="Z28" s="234"/>
      <c r="AA28" s="234"/>
      <c r="AB28" s="234"/>
      <c r="AC28" s="234"/>
      <c r="AD28" s="234"/>
      <c r="AE28" s="234"/>
      <c r="AF28" s="234"/>
      <c r="AG28" s="234"/>
      <c r="AH28" s="234"/>
      <c r="AI28" s="234"/>
      <c r="AJ28" s="234"/>
      <c r="AK28" s="234"/>
      <c r="AL28" s="234"/>
      <c r="AM28" s="234"/>
      <c r="AN28" s="234"/>
      <c r="AO28" s="234"/>
      <c r="AP28" s="234"/>
      <c r="AQ28" s="234"/>
      <c r="AR28" s="234"/>
      <c r="AS28" s="234"/>
      <c r="AT28" s="234"/>
      <c r="AU28" s="234"/>
      <c r="AV28" s="234"/>
      <c r="AW28" s="234"/>
      <c r="AX28" s="234"/>
      <c r="AY28" s="234"/>
      <c r="AZ28" s="349"/>
      <c r="BA28" s="350"/>
      <c r="BB28" s="379">
        <f t="shared" si="0"/>
        <v>3.1931923076923074</v>
      </c>
      <c r="BC28" s="436">
        <f t="shared" si="1"/>
        <v>1</v>
      </c>
    </row>
    <row r="29" spans="1:55">
      <c r="A29" s="345" t="s">
        <v>1677</v>
      </c>
      <c r="B29" s="383"/>
      <c r="C29" s="383"/>
      <c r="D29" s="383">
        <v>27</v>
      </c>
      <c r="E29" s="383">
        <v>3</v>
      </c>
      <c r="F29" s="234"/>
      <c r="G29" s="234">
        <v>1.9</v>
      </c>
      <c r="H29" s="234">
        <v>0.32</v>
      </c>
      <c r="I29" s="234"/>
      <c r="J29" s="234">
        <v>0.248</v>
      </c>
      <c r="K29" s="234">
        <v>0.25700000000000001</v>
      </c>
      <c r="L29" s="234"/>
      <c r="M29" s="234">
        <v>3.07692307692308E-3</v>
      </c>
      <c r="N29" s="234"/>
      <c r="O29" s="234"/>
      <c r="P29" s="234">
        <v>5.3333333333333302E-2</v>
      </c>
      <c r="Q29" s="234">
        <v>3.7999999999999999E-2</v>
      </c>
      <c r="R29" s="234"/>
      <c r="S29" s="234">
        <v>7.7333333333333296E-2</v>
      </c>
      <c r="T29" s="234"/>
      <c r="U29" s="234">
        <v>1.6153846153846199E-2</v>
      </c>
      <c r="V29" s="234"/>
      <c r="W29" s="234"/>
      <c r="X29" s="234">
        <v>3.0666666666666698E-3</v>
      </c>
      <c r="Y29" s="234"/>
      <c r="Z29" s="234"/>
      <c r="AA29" s="234"/>
      <c r="AB29" s="234"/>
      <c r="AC29" s="234"/>
      <c r="AD29" s="234"/>
      <c r="AE29" s="234"/>
      <c r="AF29" s="234">
        <v>1.28571428571429E-3</v>
      </c>
      <c r="AG29" s="234"/>
      <c r="AH29" s="234"/>
      <c r="AI29" s="234"/>
      <c r="AJ29" s="234"/>
      <c r="AK29" s="234"/>
      <c r="AL29" s="234"/>
      <c r="AM29" s="234"/>
      <c r="AN29" s="234"/>
      <c r="AO29" s="234"/>
      <c r="AP29" s="234"/>
      <c r="AQ29" s="234"/>
      <c r="AR29" s="234"/>
      <c r="AS29" s="234"/>
      <c r="AT29" s="234"/>
      <c r="AU29" s="234"/>
      <c r="AV29" s="234"/>
      <c r="AW29" s="234"/>
      <c r="AX29" s="234"/>
      <c r="AY29" s="234"/>
      <c r="AZ29" s="349"/>
      <c r="BA29" s="350"/>
      <c r="BB29" s="379">
        <f t="shared" si="0"/>
        <v>32.917249816849818</v>
      </c>
      <c r="BC29" s="436">
        <f t="shared" si="1"/>
        <v>3</v>
      </c>
    </row>
    <row r="30" spans="1:55" ht="16" thickBot="1">
      <c r="A30" s="346" t="s">
        <v>1678</v>
      </c>
      <c r="B30" s="351"/>
      <c r="C30" s="351"/>
      <c r="D30" s="351"/>
      <c r="E30" s="351"/>
      <c r="F30" s="351"/>
      <c r="G30" s="351">
        <v>1.5</v>
      </c>
      <c r="H30" s="351"/>
      <c r="I30" s="351"/>
      <c r="J30" s="351">
        <v>0.41499999999999998</v>
      </c>
      <c r="K30" s="351">
        <v>2.0500000000000001E-2</v>
      </c>
      <c r="L30" s="351"/>
      <c r="M30" s="351">
        <v>4.9230769230769203E-2</v>
      </c>
      <c r="N30" s="351"/>
      <c r="O30" s="351"/>
      <c r="P30" s="351">
        <v>0.04</v>
      </c>
      <c r="Q30" s="351">
        <v>6.6000000000000003E-2</v>
      </c>
      <c r="R30" s="351"/>
      <c r="S30" s="351">
        <v>6.0666666666666702E-2</v>
      </c>
      <c r="T30" s="351"/>
      <c r="U30" s="351">
        <v>3.3846153846153797E-2</v>
      </c>
      <c r="V30" s="351"/>
      <c r="W30" s="351"/>
      <c r="X30" s="351"/>
      <c r="Y30" s="351">
        <v>1.2E-2</v>
      </c>
      <c r="Z30" s="351"/>
      <c r="AA30" s="351"/>
      <c r="AB30" s="351">
        <v>5.0000000000000001E-3</v>
      </c>
      <c r="AC30" s="351"/>
      <c r="AD30" s="351"/>
      <c r="AE30" s="351"/>
      <c r="AF30" s="351"/>
      <c r="AG30" s="351"/>
      <c r="AH30" s="351"/>
      <c r="AI30" s="351"/>
      <c r="AJ30" s="351"/>
      <c r="AK30" s="351"/>
      <c r="AL30" s="351"/>
      <c r="AM30" s="351"/>
      <c r="AN30" s="351"/>
      <c r="AO30" s="351"/>
      <c r="AP30" s="351"/>
      <c r="AQ30" s="351"/>
      <c r="AR30" s="351"/>
      <c r="AS30" s="351"/>
      <c r="AT30" s="351">
        <v>2.5000000000000001E-4</v>
      </c>
      <c r="AU30" s="351"/>
      <c r="AV30" s="351"/>
      <c r="AW30" s="351"/>
      <c r="AX30" s="351"/>
      <c r="AY30" s="351"/>
      <c r="AZ30" s="352"/>
      <c r="BA30" s="353"/>
      <c r="BB30" s="380">
        <f t="shared" si="0"/>
        <v>2.2024935897435891</v>
      </c>
      <c r="BC30" s="437">
        <f t="shared" si="1"/>
        <v>1</v>
      </c>
    </row>
    <row r="31" spans="1:55">
      <c r="B31" s="234"/>
      <c r="C31" s="234"/>
      <c r="D31" s="234"/>
      <c r="E31" s="234"/>
      <c r="F31" s="234"/>
      <c r="G31" s="234"/>
      <c r="H31" s="234"/>
      <c r="I31" s="234"/>
      <c r="J31" s="234"/>
      <c r="K31" s="234"/>
      <c r="L31" s="234"/>
      <c r="M31" s="234"/>
      <c r="N31" s="234"/>
      <c r="O31" s="234"/>
      <c r="P31" s="234"/>
      <c r="Q31" s="234"/>
      <c r="R31" s="234"/>
      <c r="S31" s="234"/>
      <c r="T31" s="234"/>
      <c r="U31" s="234"/>
      <c r="V31" s="234"/>
      <c r="W31" s="234"/>
      <c r="X31" s="234"/>
      <c r="Y31" s="234"/>
      <c r="Z31" s="234"/>
      <c r="AA31" s="234"/>
      <c r="AB31" s="234"/>
      <c r="AC31" s="234"/>
      <c r="AD31" s="234"/>
      <c r="AE31" s="234"/>
      <c r="AF31" s="234"/>
      <c r="AG31" s="234"/>
      <c r="AH31" s="234"/>
      <c r="AI31" s="234"/>
      <c r="AJ31" s="234"/>
      <c r="AK31" s="234"/>
      <c r="AL31" s="234"/>
      <c r="AM31" s="234"/>
      <c r="AN31" s="234"/>
      <c r="AO31" s="234"/>
      <c r="AP31" s="234"/>
      <c r="AQ31" s="234"/>
      <c r="AR31" s="234"/>
      <c r="AS31" s="234"/>
      <c r="AT31" s="234"/>
      <c r="AU31" s="234"/>
      <c r="AV31" s="234"/>
      <c r="AW31" s="234"/>
      <c r="AX31" s="234"/>
      <c r="AY31" s="234"/>
      <c r="AZ31" s="234"/>
      <c r="BA31" s="234"/>
      <c r="BB31" s="376"/>
    </row>
    <row r="32" spans="1:55" s="6" customFormat="1" ht="17">
      <c r="A32" s="6" t="s">
        <v>1808</v>
      </c>
      <c r="B32" s="381">
        <f t="shared" ref="B32:AG32" si="2">MAX(B2:B30)</f>
        <v>1774.2460000000001</v>
      </c>
      <c r="C32" s="381">
        <f t="shared" si="2"/>
        <v>331.608</v>
      </c>
      <c r="D32" s="381">
        <f t="shared" si="2"/>
        <v>85</v>
      </c>
      <c r="E32" s="381">
        <f t="shared" si="2"/>
        <v>22</v>
      </c>
      <c r="F32" s="381">
        <f t="shared" si="2"/>
        <v>17.78885</v>
      </c>
      <c r="G32" s="381">
        <f t="shared" si="2"/>
        <v>8.1999999999999993</v>
      </c>
      <c r="H32" s="381">
        <f t="shared" si="2"/>
        <v>2.0299999999999998</v>
      </c>
      <c r="I32" s="382">
        <f t="shared" si="2"/>
        <v>1.7</v>
      </c>
      <c r="J32" s="382">
        <f t="shared" si="2"/>
        <v>0.79700000000000004</v>
      </c>
      <c r="K32" s="382">
        <f t="shared" si="2"/>
        <v>0.64500000000000002</v>
      </c>
      <c r="L32" s="382">
        <f t="shared" si="2"/>
        <v>0.55756666666666699</v>
      </c>
      <c r="M32" s="382">
        <f t="shared" si="2"/>
        <v>0.47461538461538499</v>
      </c>
      <c r="N32" s="382">
        <f t="shared" si="2"/>
        <v>0.24796799999999999</v>
      </c>
      <c r="O32" s="382">
        <f t="shared" si="2"/>
        <v>0.214285714285714</v>
      </c>
      <c r="P32" s="376">
        <f t="shared" si="2"/>
        <v>0.206666666666667</v>
      </c>
      <c r="Q32" s="382">
        <f t="shared" si="2"/>
        <v>0.16800000000000001</v>
      </c>
      <c r="R32" s="382">
        <f t="shared" si="2"/>
        <v>0.16</v>
      </c>
      <c r="S32" s="382">
        <f t="shared" si="2"/>
        <v>0.15333333333333299</v>
      </c>
      <c r="T32" s="382">
        <f t="shared" si="2"/>
        <v>0.14000000000000001</v>
      </c>
      <c r="U32" s="382">
        <f t="shared" si="2"/>
        <v>0.111538461538462</v>
      </c>
      <c r="V32" s="382">
        <f t="shared" si="2"/>
        <v>0.1</v>
      </c>
      <c r="W32" s="376">
        <f t="shared" si="2"/>
        <v>3.6666666666666702E-2</v>
      </c>
      <c r="X32" s="376">
        <f t="shared" si="2"/>
        <v>2.02666666666667E-2</v>
      </c>
      <c r="Y32" s="376">
        <f t="shared" si="2"/>
        <v>1.6E-2</v>
      </c>
      <c r="Z32" s="376">
        <f t="shared" si="2"/>
        <v>1.018578E-2</v>
      </c>
      <c r="AA32" s="376">
        <f t="shared" si="2"/>
        <v>7.0499999999999998E-3</v>
      </c>
      <c r="AB32" s="376">
        <f t="shared" si="2"/>
        <v>7.0000000000000001E-3</v>
      </c>
      <c r="AC32" s="376">
        <f t="shared" si="2"/>
        <v>5.8999999999999999E-3</v>
      </c>
      <c r="AD32" s="376">
        <f t="shared" si="2"/>
        <v>5.8333333333333301E-3</v>
      </c>
      <c r="AE32" s="376">
        <f t="shared" si="2"/>
        <v>5.0000000000000001E-3</v>
      </c>
      <c r="AF32" s="376">
        <f t="shared" si="2"/>
        <v>3.2142857142857099E-3</v>
      </c>
      <c r="AG32" s="376">
        <f t="shared" si="2"/>
        <v>2.57142857142857E-3</v>
      </c>
      <c r="AH32" s="376">
        <f t="shared" ref="AH32:AZ32" si="3">MAX(AH2:AH30)</f>
        <v>2.2666666666666699E-3</v>
      </c>
      <c r="AI32" s="376">
        <f t="shared" si="3"/>
        <v>2E-3</v>
      </c>
      <c r="AJ32" s="376">
        <f t="shared" si="3"/>
        <v>1.34E-3</v>
      </c>
      <c r="AK32" s="376">
        <f t="shared" si="3"/>
        <v>1.1428571428571399E-3</v>
      </c>
      <c r="AL32" s="376">
        <f t="shared" si="3"/>
        <v>1.0874999999999999E-3</v>
      </c>
      <c r="AM32" s="376">
        <f t="shared" si="3"/>
        <v>7.4200000000000004E-4</v>
      </c>
      <c r="AN32" s="376">
        <f t="shared" si="3"/>
        <v>7.0666666666666697E-4</v>
      </c>
      <c r="AO32" s="376">
        <f t="shared" si="3"/>
        <v>4.5399999999999998E-4</v>
      </c>
      <c r="AP32" s="376">
        <f t="shared" si="3"/>
        <v>4.2000000000000002E-4</v>
      </c>
      <c r="AQ32" s="376">
        <f t="shared" si="3"/>
        <v>3.6999999999999999E-4</v>
      </c>
      <c r="AR32" s="376">
        <f t="shared" si="3"/>
        <v>3.6000000000000002E-4</v>
      </c>
      <c r="AS32" s="376">
        <f t="shared" si="3"/>
        <v>2.5599999999999999E-4</v>
      </c>
      <c r="AT32" s="376">
        <f t="shared" si="3"/>
        <v>2.5000000000000001E-4</v>
      </c>
      <c r="AU32" s="376">
        <f t="shared" si="3"/>
        <v>2.14322E-4</v>
      </c>
      <c r="AV32" s="376">
        <f t="shared" si="3"/>
        <v>2.0000000000000001E-4</v>
      </c>
      <c r="AW32" s="376">
        <f t="shared" si="3"/>
        <v>1.92E-4</v>
      </c>
      <c r="AX32" s="376">
        <f t="shared" si="3"/>
        <v>1.0399999999999999E-4</v>
      </c>
      <c r="AY32" s="376">
        <f t="shared" si="3"/>
        <v>8.3333333333333303E-5</v>
      </c>
      <c r="AZ32" s="376">
        <f t="shared" si="3"/>
        <v>1.6666666666666701E-5</v>
      </c>
      <c r="BA32" s="40"/>
      <c r="BB32" s="40"/>
      <c r="BC32" s="40"/>
    </row>
    <row r="33" spans="1:18">
      <c r="P33" s="172"/>
    </row>
    <row r="34" spans="1:18">
      <c r="A34" s="6" t="s">
        <v>1812</v>
      </c>
      <c r="P34" s="172"/>
    </row>
    <row r="35" spans="1:18" ht="15" customHeight="1">
      <c r="A35" s="435" t="s">
        <v>1819</v>
      </c>
      <c r="B35" s="422"/>
      <c r="C35" s="422"/>
      <c r="D35" s="422"/>
      <c r="E35" s="422"/>
      <c r="F35" s="422"/>
      <c r="G35" s="422"/>
      <c r="H35" s="422"/>
      <c r="J35" s="422"/>
      <c r="K35" s="422"/>
      <c r="L35" s="422"/>
      <c r="M35" s="171"/>
      <c r="N35" s="422"/>
      <c r="O35" s="422"/>
      <c r="P35" s="172"/>
      <c r="Q35" s="422"/>
      <c r="R35" s="422"/>
    </row>
    <row r="36" spans="1:18">
      <c r="A36" t="s">
        <v>1811</v>
      </c>
      <c r="M36" s="171"/>
      <c r="P36" s="172"/>
    </row>
    <row r="37" spans="1:18">
      <c r="A37" s="362" t="s">
        <v>1818</v>
      </c>
      <c r="M37" s="171"/>
      <c r="P37" s="172"/>
    </row>
    <row r="38" spans="1:18">
      <c r="M38" s="171"/>
      <c r="P38" s="172"/>
    </row>
    <row r="39" spans="1:18">
      <c r="M39" s="171"/>
      <c r="P39" s="172"/>
    </row>
    <row r="40" spans="1:18">
      <c r="M40" s="171"/>
      <c r="P40" s="172"/>
    </row>
    <row r="41" spans="1:18">
      <c r="M41" s="171"/>
      <c r="P41" s="172"/>
    </row>
    <row r="42" spans="1:18">
      <c r="M42" s="171"/>
      <c r="P42" s="172"/>
    </row>
    <row r="43" spans="1:18">
      <c r="M43" s="171"/>
      <c r="P43" s="172"/>
    </row>
    <row r="44" spans="1:18">
      <c r="M44" s="171"/>
      <c r="P44" s="172"/>
    </row>
    <row r="45" spans="1:18">
      <c r="M45" s="171"/>
      <c r="P45" s="172"/>
    </row>
    <row r="46" spans="1:18">
      <c r="M46" s="171"/>
      <c r="P46" s="172"/>
    </row>
    <row r="47" spans="1:18">
      <c r="M47" s="171"/>
      <c r="P47" s="172"/>
    </row>
    <row r="48" spans="1:18">
      <c r="M48" s="171"/>
      <c r="P48" s="172"/>
    </row>
    <row r="49" spans="13:16">
      <c r="M49" s="171"/>
      <c r="P49" s="172"/>
    </row>
    <row r="50" spans="13:16">
      <c r="M50" s="171"/>
      <c r="P50" s="172"/>
    </row>
    <row r="51" spans="13:16">
      <c r="M51" s="171"/>
      <c r="P51" s="172"/>
    </row>
    <row r="52" spans="13:16">
      <c r="M52" s="171"/>
      <c r="P52" s="172"/>
    </row>
    <row r="53" spans="13:16">
      <c r="M53" s="171"/>
      <c r="P53" s="172"/>
    </row>
    <row r="54" spans="13:16">
      <c r="M54" s="171"/>
      <c r="P54" s="172"/>
    </row>
    <row r="55" spans="13:16">
      <c r="M55" s="171"/>
      <c r="P55" s="172"/>
    </row>
    <row r="56" spans="13:16">
      <c r="M56" s="171"/>
      <c r="P56" s="172"/>
    </row>
    <row r="57" spans="13:16">
      <c r="M57" s="171"/>
      <c r="P57" s="172"/>
    </row>
    <row r="58" spans="13:16">
      <c r="M58" s="171"/>
      <c r="P58" s="172"/>
    </row>
    <row r="59" spans="13:16">
      <c r="M59" s="171"/>
      <c r="P59" s="172"/>
    </row>
    <row r="60" spans="13:16">
      <c r="M60" s="171"/>
      <c r="P60" s="172"/>
    </row>
    <row r="61" spans="13:16">
      <c r="M61" s="171"/>
      <c r="P61" s="172"/>
    </row>
    <row r="62" spans="13:16">
      <c r="M62" s="171"/>
    </row>
    <row r="63" spans="13:16">
      <c r="M63" s="171"/>
    </row>
  </sheetData>
  <sortState xmlns:xlrd2="http://schemas.microsoft.com/office/spreadsheetml/2017/richdata2" columnSort="1" ref="B1:AZ32">
    <sortCondition descending="1" ref="B32:AZ32"/>
  </sortState>
  <conditionalFormatting sqref="B2:BB32">
    <cfRule type="cellIs" dxfId="9" priority="3" operator="between">
      <formula>0.09999</formula>
      <formula>1</formula>
    </cfRule>
    <cfRule type="cellIs" dxfId="8" priority="4" operator="greaterThan">
      <formula>0.99999</formula>
    </cfRule>
  </conditionalFormatting>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C5BDA5-08FC-F242-887B-4CD57DEDCB53}">
  <dimension ref="A1:B74"/>
  <sheetViews>
    <sheetView showGridLines="0" zoomScale="200" zoomScaleNormal="200" workbookViewId="0">
      <pane ySplit="1" topLeftCell="A48" activePane="bottomLeft" state="frozen"/>
      <selection pane="bottomLeft"/>
    </sheetView>
  </sheetViews>
  <sheetFormatPr baseColWidth="10" defaultColWidth="10.83203125" defaultRowHeight="15"/>
  <cols>
    <col min="1" max="1" width="11.1640625" style="6" bestFit="1" customWidth="1"/>
    <col min="2" max="2" width="39.5" bestFit="1" customWidth="1"/>
  </cols>
  <sheetData>
    <row r="1" spans="1:2" ht="16" thickBot="1">
      <c r="A1" s="363" t="s">
        <v>1582</v>
      </c>
      <c r="B1" s="364" t="s">
        <v>1583</v>
      </c>
    </row>
    <row r="2" spans="1:2">
      <c r="A2" s="365" t="s">
        <v>1584</v>
      </c>
      <c r="B2" s="366" t="s">
        <v>1585</v>
      </c>
    </row>
    <row r="3" spans="1:2">
      <c r="A3" s="365" t="s">
        <v>1387</v>
      </c>
      <c r="B3" s="366" t="s">
        <v>1586</v>
      </c>
    </row>
    <row r="4" spans="1:2">
      <c r="A4" s="365" t="s">
        <v>1245</v>
      </c>
      <c r="B4" s="366" t="s">
        <v>1587</v>
      </c>
    </row>
    <row r="5" spans="1:2">
      <c r="A5" s="365" t="s">
        <v>869</v>
      </c>
      <c r="B5" s="366" t="s">
        <v>1588</v>
      </c>
    </row>
    <row r="6" spans="1:2">
      <c r="A6" s="365" t="s">
        <v>1589</v>
      </c>
      <c r="B6" s="366" t="s">
        <v>1590</v>
      </c>
    </row>
    <row r="7" spans="1:2">
      <c r="A7" s="365" t="s">
        <v>1591</v>
      </c>
      <c r="B7" s="366" t="s">
        <v>1590</v>
      </c>
    </row>
    <row r="8" spans="1:2">
      <c r="A8" s="365" t="s">
        <v>1592</v>
      </c>
      <c r="B8" s="366" t="s">
        <v>1590</v>
      </c>
    </row>
    <row r="9" spans="1:2">
      <c r="A9" s="365" t="s">
        <v>1593</v>
      </c>
      <c r="B9" s="366" t="s">
        <v>1590</v>
      </c>
    </row>
    <row r="10" spans="1:2">
      <c r="A10" s="365" t="s">
        <v>1594</v>
      </c>
      <c r="B10" s="366" t="s">
        <v>1595</v>
      </c>
    </row>
    <row r="11" spans="1:2">
      <c r="A11" s="365" t="s">
        <v>1596</v>
      </c>
      <c r="B11" s="366" t="s">
        <v>1597</v>
      </c>
    </row>
    <row r="12" spans="1:2">
      <c r="A12" s="365" t="s">
        <v>1596</v>
      </c>
      <c r="B12" s="366" t="s">
        <v>1598</v>
      </c>
    </row>
    <row r="13" spans="1:2">
      <c r="A13" s="340" t="s">
        <v>625</v>
      </c>
      <c r="B13" s="142" t="s">
        <v>1599</v>
      </c>
    </row>
    <row r="14" spans="1:2">
      <c r="A14" s="340" t="s">
        <v>625</v>
      </c>
      <c r="B14" s="142" t="s">
        <v>1600</v>
      </c>
    </row>
    <row r="15" spans="1:2">
      <c r="A15" s="340" t="s">
        <v>625</v>
      </c>
      <c r="B15" s="142" t="s">
        <v>1601</v>
      </c>
    </row>
    <row r="16" spans="1:2">
      <c r="A16" s="340" t="s">
        <v>766</v>
      </c>
      <c r="B16" s="142" t="s">
        <v>1602</v>
      </c>
    </row>
    <row r="17" spans="1:2">
      <c r="A17" s="340" t="s">
        <v>726</v>
      </c>
      <c r="B17" s="142" t="s">
        <v>1603</v>
      </c>
    </row>
    <row r="18" spans="1:2">
      <c r="A18" s="340" t="s">
        <v>751</v>
      </c>
      <c r="B18" s="142" t="s">
        <v>1604</v>
      </c>
    </row>
    <row r="19" spans="1:2">
      <c r="A19" s="340" t="s">
        <v>865</v>
      </c>
      <c r="B19" s="142" t="s">
        <v>1605</v>
      </c>
    </row>
    <row r="20" spans="1:2">
      <c r="A20" s="340" t="s">
        <v>827</v>
      </c>
      <c r="B20" s="142" t="s">
        <v>1606</v>
      </c>
    </row>
    <row r="21" spans="1:2">
      <c r="A21" s="340" t="s">
        <v>574</v>
      </c>
      <c r="B21" s="142" t="s">
        <v>1607</v>
      </c>
    </row>
    <row r="22" spans="1:2">
      <c r="A22" s="340" t="s">
        <v>574</v>
      </c>
      <c r="B22" s="142" t="s">
        <v>1608</v>
      </c>
    </row>
    <row r="23" spans="1:2">
      <c r="A23" s="340" t="s">
        <v>1021</v>
      </c>
      <c r="B23" s="142" t="s">
        <v>1609</v>
      </c>
    </row>
    <row r="24" spans="1:2">
      <c r="A24" s="340" t="s">
        <v>846</v>
      </c>
      <c r="B24" s="142" t="s">
        <v>1602</v>
      </c>
    </row>
    <row r="25" spans="1:2">
      <c r="A25" s="340" t="s">
        <v>846</v>
      </c>
      <c r="B25" s="142" t="s">
        <v>1595</v>
      </c>
    </row>
    <row r="26" spans="1:2">
      <c r="A26" s="340" t="s">
        <v>869</v>
      </c>
      <c r="B26" s="142" t="s">
        <v>1610</v>
      </c>
    </row>
    <row r="27" spans="1:2">
      <c r="A27" s="340" t="s">
        <v>745</v>
      </c>
      <c r="B27" s="142" t="s">
        <v>1611</v>
      </c>
    </row>
    <row r="28" spans="1:2">
      <c r="A28" s="340" t="s">
        <v>745</v>
      </c>
      <c r="B28" s="142" t="s">
        <v>1612</v>
      </c>
    </row>
    <row r="29" spans="1:2">
      <c r="A29" s="340" t="s">
        <v>745</v>
      </c>
      <c r="B29" s="142" t="s">
        <v>1613</v>
      </c>
    </row>
    <row r="30" spans="1:2">
      <c r="A30" s="340" t="s">
        <v>745</v>
      </c>
      <c r="B30" s="142" t="s">
        <v>1614</v>
      </c>
    </row>
    <row r="31" spans="1:2">
      <c r="A31" s="340" t="s">
        <v>745</v>
      </c>
      <c r="B31" s="142" t="s">
        <v>1615</v>
      </c>
    </row>
    <row r="32" spans="1:2">
      <c r="A32" s="340" t="s">
        <v>745</v>
      </c>
      <c r="B32" s="142" t="s">
        <v>1616</v>
      </c>
    </row>
    <row r="33" spans="1:2">
      <c r="A33" s="340" t="s">
        <v>745</v>
      </c>
      <c r="B33" s="142" t="s">
        <v>1587</v>
      </c>
    </row>
    <row r="34" spans="1:2">
      <c r="A34" s="340" t="s">
        <v>606</v>
      </c>
      <c r="B34" s="142" t="s">
        <v>1617</v>
      </c>
    </row>
    <row r="35" spans="1:2">
      <c r="A35" s="340" t="s">
        <v>976</v>
      </c>
      <c r="B35" s="142" t="s">
        <v>1618</v>
      </c>
    </row>
    <row r="36" spans="1:2">
      <c r="A36" s="340" t="s">
        <v>717</v>
      </c>
      <c r="B36" s="142" t="s">
        <v>1619</v>
      </c>
    </row>
    <row r="37" spans="1:2">
      <c r="A37" s="340" t="s">
        <v>717</v>
      </c>
      <c r="B37" s="142" t="s">
        <v>1620</v>
      </c>
    </row>
    <row r="38" spans="1:2">
      <c r="A38" s="340" t="s">
        <v>897</v>
      </c>
      <c r="B38" s="142" t="s">
        <v>1621</v>
      </c>
    </row>
    <row r="39" spans="1:2">
      <c r="A39" s="340" t="s">
        <v>789</v>
      </c>
      <c r="B39" s="142" t="s">
        <v>1622</v>
      </c>
    </row>
    <row r="40" spans="1:2">
      <c r="A40" s="340" t="s">
        <v>789</v>
      </c>
      <c r="B40" s="142" t="s">
        <v>1623</v>
      </c>
    </row>
    <row r="41" spans="1:2">
      <c r="A41" s="340" t="s">
        <v>789</v>
      </c>
      <c r="B41" s="142" t="s">
        <v>1624</v>
      </c>
    </row>
    <row r="42" spans="1:2" ht="16" thickBot="1">
      <c r="A42" s="367" t="s">
        <v>869</v>
      </c>
      <c r="B42" s="368" t="s">
        <v>1625</v>
      </c>
    </row>
    <row r="43" spans="1:2" ht="16" thickBot="1">
      <c r="A43" s="367" t="s">
        <v>869</v>
      </c>
      <c r="B43" s="368" t="s">
        <v>1626</v>
      </c>
    </row>
    <row r="44" spans="1:2" ht="16" thickBot="1">
      <c r="A44" s="367" t="s">
        <v>869</v>
      </c>
      <c r="B44" s="368" t="s">
        <v>1622</v>
      </c>
    </row>
    <row r="45" spans="1:2">
      <c r="A45" s="340" t="s">
        <v>311</v>
      </c>
      <c r="B45" s="142" t="s">
        <v>1627</v>
      </c>
    </row>
    <row r="46" spans="1:2">
      <c r="A46" s="340" t="s">
        <v>311</v>
      </c>
      <c r="B46" s="142" t="s">
        <v>1628</v>
      </c>
    </row>
    <row r="47" spans="1:2">
      <c r="A47" s="340" t="s">
        <v>311</v>
      </c>
      <c r="B47" s="142" t="s">
        <v>1629</v>
      </c>
    </row>
    <row r="48" spans="1:2">
      <c r="A48" s="340" t="s">
        <v>611</v>
      </c>
      <c r="B48" s="142" t="s">
        <v>1630</v>
      </c>
    </row>
    <row r="49" spans="1:2">
      <c r="A49" s="340" t="s">
        <v>196</v>
      </c>
      <c r="B49" s="142" t="s">
        <v>1626</v>
      </c>
    </row>
    <row r="50" spans="1:2">
      <c r="A50" s="340" t="s">
        <v>973</v>
      </c>
      <c r="B50" s="142" t="s">
        <v>1631</v>
      </c>
    </row>
    <row r="51" spans="1:2">
      <c r="A51" s="340" t="s">
        <v>186</v>
      </c>
      <c r="B51" s="369" t="s">
        <v>1632</v>
      </c>
    </row>
    <row r="52" spans="1:2">
      <c r="A52" s="340" t="s">
        <v>496</v>
      </c>
      <c r="B52" s="142" t="s">
        <v>1633</v>
      </c>
    </row>
    <row r="53" spans="1:2">
      <c r="A53" s="340" t="s">
        <v>496</v>
      </c>
      <c r="B53" s="142" t="s">
        <v>1634</v>
      </c>
    </row>
    <row r="54" spans="1:2">
      <c r="A54" s="340" t="s">
        <v>496</v>
      </c>
      <c r="B54" s="142" t="s">
        <v>1635</v>
      </c>
    </row>
    <row r="55" spans="1:2">
      <c r="A55" s="340" t="s">
        <v>496</v>
      </c>
      <c r="B55" s="142" t="s">
        <v>1636</v>
      </c>
    </row>
    <row r="56" spans="1:2">
      <c r="A56" s="340" t="s">
        <v>496</v>
      </c>
      <c r="B56" s="142" t="s">
        <v>1637</v>
      </c>
    </row>
    <row r="57" spans="1:2">
      <c r="A57" s="340" t="s">
        <v>496</v>
      </c>
      <c r="B57" s="142" t="s">
        <v>1638</v>
      </c>
    </row>
    <row r="58" spans="1:2">
      <c r="A58" s="340" t="s">
        <v>496</v>
      </c>
      <c r="B58" s="142" t="s">
        <v>1639</v>
      </c>
    </row>
    <row r="59" spans="1:2">
      <c r="A59" s="340" t="s">
        <v>510</v>
      </c>
      <c r="B59" s="142" t="s">
        <v>1640</v>
      </c>
    </row>
    <row r="60" spans="1:2">
      <c r="A60" s="340" t="s">
        <v>498</v>
      </c>
      <c r="B60" s="142" t="s">
        <v>1641</v>
      </c>
    </row>
    <row r="61" spans="1:2">
      <c r="A61" s="340" t="s">
        <v>498</v>
      </c>
      <c r="B61" s="142" t="s">
        <v>1642</v>
      </c>
    </row>
    <row r="62" spans="1:2">
      <c r="A62" s="340" t="s">
        <v>498</v>
      </c>
      <c r="B62" s="142" t="s">
        <v>1643</v>
      </c>
    </row>
    <row r="63" spans="1:2">
      <c r="A63" s="340" t="s">
        <v>498</v>
      </c>
      <c r="B63" s="142" t="s">
        <v>1644</v>
      </c>
    </row>
    <row r="64" spans="1:2">
      <c r="A64" s="340" t="s">
        <v>498</v>
      </c>
      <c r="B64" s="142" t="s">
        <v>1645</v>
      </c>
    </row>
    <row r="65" spans="1:2">
      <c r="A65" s="340" t="s">
        <v>498</v>
      </c>
      <c r="B65" s="142" t="s">
        <v>1646</v>
      </c>
    </row>
    <row r="66" spans="1:2">
      <c r="A66" s="340" t="s">
        <v>498</v>
      </c>
      <c r="B66" s="142" t="s">
        <v>1647</v>
      </c>
    </row>
    <row r="67" spans="1:2">
      <c r="A67" s="340" t="s">
        <v>508</v>
      </c>
      <c r="B67" s="142" t="s">
        <v>1648</v>
      </c>
    </row>
    <row r="68" spans="1:2">
      <c r="A68" s="340" t="s">
        <v>480</v>
      </c>
      <c r="B68" s="142" t="s">
        <v>1649</v>
      </c>
    </row>
    <row r="69" spans="1:2">
      <c r="A69" s="340" t="s">
        <v>480</v>
      </c>
      <c r="B69" s="142" t="s">
        <v>1650</v>
      </c>
    </row>
    <row r="70" spans="1:2">
      <c r="A70" s="340" t="s">
        <v>480</v>
      </c>
      <c r="B70" s="142" t="s">
        <v>1651</v>
      </c>
    </row>
    <row r="71" spans="1:2" ht="16" thickBot="1">
      <c r="A71" s="342" t="s">
        <v>480</v>
      </c>
      <c r="B71" s="143" t="s">
        <v>1633</v>
      </c>
    </row>
    <row r="73" spans="1:2" ht="44" customHeight="1">
      <c r="A73" s="540" t="s">
        <v>1823</v>
      </c>
      <c r="B73" s="540"/>
    </row>
    <row r="74" spans="1:2" ht="68" customHeight="1">
      <c r="A74" s="541" t="s">
        <v>1820</v>
      </c>
      <c r="B74" s="541"/>
    </row>
  </sheetData>
  <mergeCells count="2">
    <mergeCell ref="A73:B73"/>
    <mergeCell ref="A74:B74"/>
  </mergeCell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2FDE6A-3CE0-274F-B72B-896E0055153A}">
  <dimension ref="A1:AY39"/>
  <sheetViews>
    <sheetView showGridLines="0" zoomScale="150" zoomScaleNormal="150" workbookViewId="0">
      <pane xSplit="1" ySplit="1" topLeftCell="B2" activePane="bottomRight" state="frozen"/>
      <selection pane="topRight" activeCell="B1" sqref="B1"/>
      <selection pane="bottomLeft" activeCell="A2" sqref="A2"/>
      <selection pane="bottomRight"/>
    </sheetView>
  </sheetViews>
  <sheetFormatPr baseColWidth="10" defaultColWidth="10.83203125" defaultRowHeight="15"/>
  <cols>
    <col min="1" max="1" width="36.1640625" bestFit="1" customWidth="1"/>
    <col min="2" max="39" width="7.6640625" style="1" bestFit="1" customWidth="1"/>
    <col min="40" max="40" width="2.33203125" style="1" customWidth="1"/>
    <col min="41" max="41" width="7.6640625" style="376" bestFit="1" customWidth="1"/>
    <col min="42" max="42" width="10.83203125" style="234"/>
    <col min="43" max="43" width="10.6640625" style="234" bestFit="1" customWidth="1"/>
    <col min="44" max="44" width="9.6640625" style="234" bestFit="1" customWidth="1"/>
    <col min="45" max="51" width="7.6640625" style="234" bestFit="1" customWidth="1"/>
  </cols>
  <sheetData>
    <row r="1" spans="1:51" s="35" customFormat="1" ht="144" thickBot="1">
      <c r="A1" s="374" t="s">
        <v>1805</v>
      </c>
      <c r="B1" s="119" t="s">
        <v>1399</v>
      </c>
      <c r="C1" s="119" t="s">
        <v>1685</v>
      </c>
      <c r="D1" s="119" t="s">
        <v>1686</v>
      </c>
      <c r="E1" s="119" t="s">
        <v>379</v>
      </c>
      <c r="F1" s="119" t="s">
        <v>941</v>
      </c>
      <c r="G1" s="119" t="s">
        <v>765</v>
      </c>
      <c r="H1" s="119" t="s">
        <v>221</v>
      </c>
      <c r="I1" s="119" t="s">
        <v>1687</v>
      </c>
      <c r="J1" s="119" t="s">
        <v>627</v>
      </c>
      <c r="K1" s="119" t="s">
        <v>1259</v>
      </c>
      <c r="L1" s="119" t="s">
        <v>1688</v>
      </c>
      <c r="M1" s="119" t="s">
        <v>1689</v>
      </c>
      <c r="N1" s="119" t="s">
        <v>1139</v>
      </c>
      <c r="O1" s="119" t="s">
        <v>1261</v>
      </c>
      <c r="P1" s="119" t="s">
        <v>975</v>
      </c>
      <c r="Q1" s="119" t="s">
        <v>1690</v>
      </c>
      <c r="R1" s="119" t="s">
        <v>1691</v>
      </c>
      <c r="S1" s="119" t="s">
        <v>1333</v>
      </c>
      <c r="T1" s="119" t="s">
        <v>868</v>
      </c>
      <c r="U1" s="119" t="s">
        <v>1692</v>
      </c>
      <c r="V1" s="119" t="s">
        <v>821</v>
      </c>
      <c r="W1" s="119" t="s">
        <v>864</v>
      </c>
      <c r="X1" s="119" t="s">
        <v>984</v>
      </c>
      <c r="Y1" s="119" t="s">
        <v>1214</v>
      </c>
      <c r="Z1" s="119" t="s">
        <v>1693</v>
      </c>
      <c r="AA1" s="119" t="s">
        <v>1411</v>
      </c>
      <c r="AB1" s="119" t="s">
        <v>266</v>
      </c>
      <c r="AC1" s="119" t="s">
        <v>1339</v>
      </c>
      <c r="AD1" s="119" t="s">
        <v>1694</v>
      </c>
      <c r="AE1" s="119" t="s">
        <v>240</v>
      </c>
      <c r="AF1" s="119" t="s">
        <v>972</v>
      </c>
      <c r="AG1" s="119" t="s">
        <v>1695</v>
      </c>
      <c r="AH1" s="119" t="s">
        <v>1696</v>
      </c>
      <c r="AI1" s="119" t="s">
        <v>1697</v>
      </c>
      <c r="AJ1" s="119" t="s">
        <v>1698</v>
      </c>
      <c r="AK1" s="119" t="s">
        <v>1331</v>
      </c>
      <c r="AL1" s="119" t="s">
        <v>1699</v>
      </c>
      <c r="AM1" s="347" t="s">
        <v>1700</v>
      </c>
      <c r="AN1" s="386"/>
      <c r="AO1" s="373" t="s">
        <v>1825</v>
      </c>
      <c r="AP1" s="370"/>
      <c r="AQ1" s="370"/>
      <c r="AR1" s="370"/>
      <c r="AS1" s="370"/>
      <c r="AT1" s="370"/>
      <c r="AU1" s="370"/>
      <c r="AV1" s="370"/>
      <c r="AW1" s="370"/>
      <c r="AX1" s="370"/>
      <c r="AY1" s="370"/>
    </row>
    <row r="2" spans="1:51">
      <c r="A2" s="375" t="s">
        <v>1652</v>
      </c>
      <c r="B2" s="234"/>
      <c r="C2" s="234"/>
      <c r="D2" s="234"/>
      <c r="E2" s="234"/>
      <c r="F2" s="234"/>
      <c r="G2" s="234"/>
      <c r="H2" s="234"/>
      <c r="I2" s="234">
        <v>2.8596086725578402E-3</v>
      </c>
      <c r="J2" s="234"/>
      <c r="K2" s="234"/>
      <c r="L2" s="234"/>
      <c r="M2" s="234"/>
      <c r="N2" s="234"/>
      <c r="O2" s="234"/>
      <c r="P2" s="234"/>
      <c r="Q2" s="234"/>
      <c r="R2" s="234"/>
      <c r="S2" s="234"/>
      <c r="T2" s="234"/>
      <c r="U2" s="234"/>
      <c r="V2" s="234"/>
      <c r="W2" s="234"/>
      <c r="X2" s="234"/>
      <c r="Y2" s="234"/>
      <c r="Z2" s="234"/>
      <c r="AA2" s="234"/>
      <c r="AB2" s="234"/>
      <c r="AC2" s="234"/>
      <c r="AD2" s="234"/>
      <c r="AE2" s="234"/>
      <c r="AF2" s="234"/>
      <c r="AG2" s="234"/>
      <c r="AH2" s="234"/>
      <c r="AI2" s="234"/>
      <c r="AJ2" s="234"/>
      <c r="AK2" s="234"/>
      <c r="AL2" s="234"/>
      <c r="AM2" s="349"/>
      <c r="AN2" s="387"/>
      <c r="AO2" s="349">
        <f>SUM(B2:AM2)</f>
        <v>2.8596086725578402E-3</v>
      </c>
    </row>
    <row r="3" spans="1:51">
      <c r="A3" s="345" t="s">
        <v>1653</v>
      </c>
      <c r="B3" s="234"/>
      <c r="C3" s="234"/>
      <c r="D3" s="234"/>
      <c r="E3" s="234"/>
      <c r="F3" s="234"/>
      <c r="G3" s="234"/>
      <c r="H3" s="234"/>
      <c r="I3" s="234"/>
      <c r="J3" s="234"/>
      <c r="K3" s="234"/>
      <c r="L3" s="234"/>
      <c r="M3" s="234"/>
      <c r="N3" s="234"/>
      <c r="O3" s="234">
        <v>3.91299582425486E-4</v>
      </c>
      <c r="P3" s="234"/>
      <c r="Q3" s="234"/>
      <c r="R3" s="234"/>
      <c r="S3" s="234"/>
      <c r="T3" s="234"/>
      <c r="U3" s="234"/>
      <c r="V3" s="234"/>
      <c r="W3" s="234"/>
      <c r="X3" s="234"/>
      <c r="Y3" s="234"/>
      <c r="Z3" s="234"/>
      <c r="AA3" s="234"/>
      <c r="AB3" s="234"/>
      <c r="AC3" s="234"/>
      <c r="AD3" s="234"/>
      <c r="AE3" s="234"/>
      <c r="AF3" s="234"/>
      <c r="AG3" s="234"/>
      <c r="AH3" s="234"/>
      <c r="AI3" s="234"/>
      <c r="AJ3" s="234"/>
      <c r="AK3" s="234"/>
      <c r="AL3" s="234"/>
      <c r="AM3" s="349"/>
      <c r="AN3" s="387"/>
      <c r="AO3" s="349">
        <f>SUM(B3:AM3)</f>
        <v>3.91299582425486E-4</v>
      </c>
    </row>
    <row r="4" spans="1:51">
      <c r="A4" s="345" t="s">
        <v>1654</v>
      </c>
      <c r="B4" s="234"/>
      <c r="C4" s="234"/>
      <c r="D4" s="234"/>
      <c r="E4" s="234"/>
      <c r="F4" s="234"/>
      <c r="G4" s="234"/>
      <c r="H4" s="234"/>
      <c r="I4" s="234"/>
      <c r="J4" s="234"/>
      <c r="K4" s="234"/>
      <c r="L4" s="234"/>
      <c r="M4" s="234"/>
      <c r="N4" s="234"/>
      <c r="O4" s="234"/>
      <c r="P4" s="234"/>
      <c r="Q4" s="234"/>
      <c r="R4" s="234"/>
      <c r="S4" s="234"/>
      <c r="T4" s="234"/>
      <c r="U4" s="234"/>
      <c r="V4" s="234"/>
      <c r="W4" s="234"/>
      <c r="X4" s="234"/>
      <c r="Y4" s="234"/>
      <c r="Z4" s="234"/>
      <c r="AA4" s="234"/>
      <c r="AB4" s="234"/>
      <c r="AC4" s="234"/>
      <c r="AD4" s="234"/>
      <c r="AE4" s="234"/>
      <c r="AF4" s="234"/>
      <c r="AG4" s="234"/>
      <c r="AH4" s="234"/>
      <c r="AI4" s="234"/>
      <c r="AJ4" s="234"/>
      <c r="AK4" s="234"/>
      <c r="AL4" s="234"/>
      <c r="AM4" s="349"/>
      <c r="AN4" s="387"/>
      <c r="AO4" s="349">
        <f>SUM(B4:AM4)</f>
        <v>0</v>
      </c>
    </row>
    <row r="5" spans="1:51">
      <c r="A5" s="345" t="s">
        <v>1655</v>
      </c>
      <c r="B5" s="234"/>
      <c r="C5" s="234"/>
      <c r="D5" s="234"/>
      <c r="E5" s="234"/>
      <c r="F5" s="234"/>
      <c r="G5" s="234"/>
      <c r="H5" s="234"/>
      <c r="I5" s="234"/>
      <c r="J5" s="234"/>
      <c r="K5" s="234"/>
      <c r="L5" s="234"/>
      <c r="M5" s="234"/>
      <c r="N5" s="234"/>
      <c r="O5" s="234"/>
      <c r="P5" s="234"/>
      <c r="Q5" s="234"/>
      <c r="R5" s="234"/>
      <c r="S5" s="234"/>
      <c r="T5" s="234"/>
      <c r="U5" s="234"/>
      <c r="V5" s="234"/>
      <c r="W5" s="234"/>
      <c r="X5" s="234"/>
      <c r="Y5" s="234"/>
      <c r="Z5" s="234"/>
      <c r="AA5" s="234"/>
      <c r="AB5" s="234"/>
      <c r="AC5" s="234"/>
      <c r="AD5" s="234"/>
      <c r="AE5" s="234"/>
      <c r="AF5" s="234"/>
      <c r="AG5" s="234"/>
      <c r="AH5" s="234"/>
      <c r="AI5" s="234"/>
      <c r="AJ5" s="234"/>
      <c r="AK5" s="234"/>
      <c r="AL5" s="234"/>
      <c r="AM5" s="349"/>
      <c r="AN5" s="387"/>
      <c r="AO5" s="349">
        <f>SUM(B5:AM5)</f>
        <v>0</v>
      </c>
    </row>
    <row r="6" spans="1:51">
      <c r="A6" s="345" t="s">
        <v>1683</v>
      </c>
      <c r="B6" s="234"/>
      <c r="C6" s="234"/>
      <c r="D6" s="234"/>
      <c r="E6" s="234"/>
      <c r="F6" s="234"/>
      <c r="G6" s="234"/>
      <c r="H6" s="234"/>
      <c r="I6" s="234"/>
      <c r="J6" s="234"/>
      <c r="K6" s="234"/>
      <c r="L6" s="234"/>
      <c r="M6" s="234"/>
      <c r="N6" s="234"/>
      <c r="O6" s="234"/>
      <c r="P6" s="234"/>
      <c r="Q6" s="234"/>
      <c r="R6" s="234"/>
      <c r="S6" s="234"/>
      <c r="T6" s="234"/>
      <c r="U6" s="234"/>
      <c r="V6" s="234"/>
      <c r="W6" s="234"/>
      <c r="X6" s="234"/>
      <c r="Y6" s="234"/>
      <c r="Z6" s="234"/>
      <c r="AA6" s="234"/>
      <c r="AB6" s="234"/>
      <c r="AC6" s="234"/>
      <c r="AD6" s="234"/>
      <c r="AE6" s="234"/>
      <c r="AF6" s="234"/>
      <c r="AG6" s="234"/>
      <c r="AH6" s="234"/>
      <c r="AI6" s="234"/>
      <c r="AJ6" s="234"/>
      <c r="AK6" s="234"/>
      <c r="AL6" s="234"/>
      <c r="AM6" s="349"/>
      <c r="AN6" s="387"/>
      <c r="AO6" s="349">
        <v>0</v>
      </c>
    </row>
    <row r="7" spans="1:51">
      <c r="A7" s="345" t="s">
        <v>1684</v>
      </c>
      <c r="B7" s="234"/>
      <c r="C7" s="234"/>
      <c r="D7" s="234"/>
      <c r="E7" s="234"/>
      <c r="F7" s="234"/>
      <c r="G7" s="234"/>
      <c r="H7" s="234"/>
      <c r="I7" s="234"/>
      <c r="J7" s="234"/>
      <c r="K7" s="234"/>
      <c r="L7" s="234"/>
      <c r="M7" s="234"/>
      <c r="N7" s="234"/>
      <c r="O7" s="234"/>
      <c r="P7" s="234"/>
      <c r="Q7" s="234"/>
      <c r="R7" s="234"/>
      <c r="S7" s="234"/>
      <c r="T7" s="234"/>
      <c r="U7" s="234"/>
      <c r="V7" s="234"/>
      <c r="W7" s="234"/>
      <c r="X7" s="234"/>
      <c r="Y7" s="234"/>
      <c r="Z7" s="234"/>
      <c r="AA7" s="234"/>
      <c r="AB7" s="234"/>
      <c r="AC7" s="234"/>
      <c r="AD7" s="234"/>
      <c r="AE7" s="234"/>
      <c r="AF7" s="234"/>
      <c r="AG7" s="234"/>
      <c r="AH7" s="234"/>
      <c r="AI7" s="234"/>
      <c r="AJ7" s="234"/>
      <c r="AK7" s="234"/>
      <c r="AL7" s="234"/>
      <c r="AM7" s="349"/>
      <c r="AN7" s="387"/>
      <c r="AO7" s="349">
        <v>0</v>
      </c>
    </row>
    <row r="8" spans="1:51" ht="16" thickBot="1">
      <c r="A8" s="346" t="s">
        <v>1656</v>
      </c>
      <c r="B8" s="351"/>
      <c r="C8" s="351"/>
      <c r="D8" s="351"/>
      <c r="E8" s="351">
        <v>5.8484950185227001E-2</v>
      </c>
      <c r="F8" s="351"/>
      <c r="G8" s="351"/>
      <c r="H8" s="351"/>
      <c r="I8" s="351"/>
      <c r="J8" s="351"/>
      <c r="K8" s="351"/>
      <c r="L8" s="351"/>
      <c r="M8" s="351"/>
      <c r="N8" s="351"/>
      <c r="O8" s="351"/>
      <c r="P8" s="351"/>
      <c r="Q8" s="351"/>
      <c r="R8" s="351"/>
      <c r="S8" s="351"/>
      <c r="T8" s="351"/>
      <c r="U8" s="351"/>
      <c r="V8" s="351"/>
      <c r="W8" s="351"/>
      <c r="X8" s="351"/>
      <c r="Y8" s="351"/>
      <c r="Z8" s="351"/>
      <c r="AA8" s="351"/>
      <c r="AB8" s="351"/>
      <c r="AC8" s="351"/>
      <c r="AD8" s="351"/>
      <c r="AE8" s="351"/>
      <c r="AF8" s="351"/>
      <c r="AG8" s="351"/>
      <c r="AH8" s="351"/>
      <c r="AI8" s="351"/>
      <c r="AJ8" s="351"/>
      <c r="AK8" s="351"/>
      <c r="AL8" s="351"/>
      <c r="AM8" s="352"/>
      <c r="AN8" s="388"/>
      <c r="AO8" s="352">
        <f t="shared" ref="AO8:AO30" si="0">SUM(B8:AM8)</f>
        <v>5.8484950185227001E-2</v>
      </c>
    </row>
    <row r="9" spans="1:51">
      <c r="A9" s="345" t="s">
        <v>1657</v>
      </c>
      <c r="B9" s="234"/>
      <c r="C9" s="234">
        <v>6.2643424402128403E-2</v>
      </c>
      <c r="D9" s="234"/>
      <c r="E9" s="234"/>
      <c r="F9" s="234"/>
      <c r="G9" s="234"/>
      <c r="H9" s="234"/>
      <c r="I9" s="234"/>
      <c r="J9" s="234"/>
      <c r="K9" s="234"/>
      <c r="L9" s="234"/>
      <c r="M9" s="234"/>
      <c r="N9" s="234"/>
      <c r="O9" s="234"/>
      <c r="P9" s="234"/>
      <c r="Q9" s="234">
        <v>2.6150359622353301E-4</v>
      </c>
      <c r="R9" s="234">
        <v>4.10159922584245E-4</v>
      </c>
      <c r="S9" s="234"/>
      <c r="T9" s="234"/>
      <c r="U9" s="234"/>
      <c r="V9" s="234"/>
      <c r="W9" s="234"/>
      <c r="X9" s="234"/>
      <c r="Y9" s="234"/>
      <c r="Z9" s="234">
        <v>1.12443607664324E-5</v>
      </c>
      <c r="AA9" s="234"/>
      <c r="AB9" s="234"/>
      <c r="AC9" s="234"/>
      <c r="AD9" s="234">
        <v>7.1245795874289296E-5</v>
      </c>
      <c r="AE9" s="234"/>
      <c r="AF9" s="234"/>
      <c r="AG9" s="234">
        <v>3.6992916711166999E-5</v>
      </c>
      <c r="AH9" s="234">
        <v>3.26655163752677E-5</v>
      </c>
      <c r="AI9" s="234"/>
      <c r="AJ9" s="234">
        <v>2.16221248565723E-5</v>
      </c>
      <c r="AK9" s="234"/>
      <c r="AL9" s="234"/>
      <c r="AM9" s="349"/>
      <c r="AN9" s="387"/>
      <c r="AO9" s="349">
        <f t="shared" si="0"/>
        <v>6.348885863551991E-2</v>
      </c>
    </row>
    <row r="10" spans="1:51">
      <c r="A10" s="345" t="s">
        <v>1658</v>
      </c>
      <c r="B10" s="234"/>
      <c r="C10" s="234">
        <v>6.2167327791545803E-2</v>
      </c>
      <c r="D10" s="234"/>
      <c r="E10" s="234"/>
      <c r="F10" s="234"/>
      <c r="G10" s="234"/>
      <c r="H10" s="234"/>
      <c r="I10" s="234"/>
      <c r="J10" s="234"/>
      <c r="K10" s="234"/>
      <c r="L10" s="234"/>
      <c r="M10" s="234"/>
      <c r="N10" s="234"/>
      <c r="O10" s="234"/>
      <c r="P10" s="234"/>
      <c r="Q10" s="234">
        <v>2.34204333737916E-4</v>
      </c>
      <c r="R10" s="234">
        <v>4.3812537185135199E-4</v>
      </c>
      <c r="S10" s="234"/>
      <c r="T10" s="234"/>
      <c r="U10" s="234"/>
      <c r="V10" s="234"/>
      <c r="W10" s="234"/>
      <c r="X10" s="234"/>
      <c r="Y10" s="234"/>
      <c r="Z10" s="234">
        <v>1.1151814587284801E-5</v>
      </c>
      <c r="AA10" s="234"/>
      <c r="AB10" s="234"/>
      <c r="AC10" s="234"/>
      <c r="AD10" s="234">
        <v>7.4349796319820606E-5</v>
      </c>
      <c r="AE10" s="234"/>
      <c r="AF10" s="234"/>
      <c r="AG10" s="234">
        <v>3.5051295261938001E-5</v>
      </c>
      <c r="AH10" s="234">
        <v>3.2435836452763502E-5</v>
      </c>
      <c r="AI10" s="234"/>
      <c r="AJ10" s="234">
        <v>3.0121869116006101E-5</v>
      </c>
      <c r="AK10" s="234"/>
      <c r="AL10" s="234"/>
      <c r="AM10" s="349"/>
      <c r="AN10" s="387"/>
      <c r="AO10" s="349">
        <f t="shared" si="0"/>
        <v>6.3022768108872876E-2</v>
      </c>
    </row>
    <row r="11" spans="1:51">
      <c r="A11" s="345" t="s">
        <v>1659</v>
      </c>
      <c r="B11" s="234"/>
      <c r="C11" s="234">
        <v>5.9105243999437403E-2</v>
      </c>
      <c r="D11" s="234"/>
      <c r="E11" s="234"/>
      <c r="F11" s="234"/>
      <c r="G11" s="234"/>
      <c r="H11" s="234"/>
      <c r="I11" s="234"/>
      <c r="J11" s="234"/>
      <c r="K11" s="234"/>
      <c r="L11" s="234"/>
      <c r="M11" s="234"/>
      <c r="N11" s="234"/>
      <c r="O11" s="234"/>
      <c r="P11" s="234"/>
      <c r="Q11" s="234">
        <v>1.5937735738887201E-4</v>
      </c>
      <c r="R11" s="234">
        <v>3.5733629619081898E-4</v>
      </c>
      <c r="S11" s="234"/>
      <c r="T11" s="234"/>
      <c r="U11" s="234"/>
      <c r="V11" s="234"/>
      <c r="W11" s="234"/>
      <c r="X11" s="234"/>
      <c r="Y11" s="234"/>
      <c r="Z11" s="234">
        <v>8.9769793773163793E-6</v>
      </c>
      <c r="AA11" s="234"/>
      <c r="AB11" s="234"/>
      <c r="AC11" s="234"/>
      <c r="AD11" s="234">
        <v>7.1102082102122394E-5</v>
      </c>
      <c r="AE11" s="234"/>
      <c r="AF11" s="234"/>
      <c r="AG11" s="234">
        <v>3.4336616981710498E-5</v>
      </c>
      <c r="AH11" s="234">
        <v>2.1889836141934899E-5</v>
      </c>
      <c r="AI11" s="234"/>
      <c r="AJ11" s="234">
        <v>1.8085366863875701E-5</v>
      </c>
      <c r="AK11" s="234"/>
      <c r="AL11" s="234"/>
      <c r="AM11" s="349"/>
      <c r="AN11" s="387"/>
      <c r="AO11" s="349">
        <f t="shared" si="0"/>
        <v>5.9776348534484054E-2</v>
      </c>
    </row>
    <row r="12" spans="1:51">
      <c r="A12" s="345" t="s">
        <v>1660</v>
      </c>
      <c r="B12" s="234"/>
      <c r="C12" s="234">
        <v>6.0015316503346898E-2</v>
      </c>
      <c r="D12" s="234"/>
      <c r="E12" s="234"/>
      <c r="F12" s="234"/>
      <c r="G12" s="234"/>
      <c r="H12" s="234"/>
      <c r="I12" s="234"/>
      <c r="J12" s="234"/>
      <c r="K12" s="234"/>
      <c r="L12" s="234"/>
      <c r="M12" s="234"/>
      <c r="N12" s="234"/>
      <c r="O12" s="234">
        <v>3.7016940497450998E-4</v>
      </c>
      <c r="P12" s="234"/>
      <c r="Q12" s="234">
        <v>1.5937735738887201E-4</v>
      </c>
      <c r="R12" s="234">
        <v>3.8219447331713698E-4</v>
      </c>
      <c r="S12" s="234"/>
      <c r="T12" s="234"/>
      <c r="U12" s="234"/>
      <c r="V12" s="234"/>
      <c r="W12" s="234"/>
      <c r="X12" s="234"/>
      <c r="Y12" s="234"/>
      <c r="Z12" s="234"/>
      <c r="AA12" s="234"/>
      <c r="AB12" s="234"/>
      <c r="AC12" s="234"/>
      <c r="AD12" s="234">
        <v>7.2999990900279198E-5</v>
      </c>
      <c r="AE12" s="234"/>
      <c r="AF12" s="234"/>
      <c r="AG12" s="234">
        <v>3.3950441453982099E-5</v>
      </c>
      <c r="AH12" s="234">
        <v>2.1563122169667202E-5</v>
      </c>
      <c r="AI12" s="234"/>
      <c r="AJ12" s="234"/>
      <c r="AK12" s="234"/>
      <c r="AL12" s="234"/>
      <c r="AM12" s="349"/>
      <c r="AN12" s="387"/>
      <c r="AO12" s="349">
        <f t="shared" si="0"/>
        <v>6.1055571293551346E-2</v>
      </c>
    </row>
    <row r="13" spans="1:51">
      <c r="A13" s="345" t="s">
        <v>1661</v>
      </c>
      <c r="B13" s="234"/>
      <c r="C13" s="234">
        <v>7.0079999654127395E-2</v>
      </c>
      <c r="D13" s="234"/>
      <c r="E13" s="234"/>
      <c r="F13" s="234"/>
      <c r="G13" s="234"/>
      <c r="H13" s="234"/>
      <c r="I13" s="234"/>
      <c r="J13" s="234">
        <v>8.0452042560377499E-5</v>
      </c>
      <c r="K13" s="234"/>
      <c r="L13" s="234"/>
      <c r="M13" s="234"/>
      <c r="N13" s="234"/>
      <c r="O13" s="234"/>
      <c r="P13" s="234"/>
      <c r="Q13" s="234">
        <v>2.1137595259957201E-4</v>
      </c>
      <c r="R13" s="234">
        <v>3.09484305222657E-4</v>
      </c>
      <c r="S13" s="234"/>
      <c r="T13" s="234"/>
      <c r="U13" s="234"/>
      <c r="V13" s="234"/>
      <c r="W13" s="234"/>
      <c r="X13" s="234"/>
      <c r="Y13" s="234"/>
      <c r="Z13" s="234">
        <v>1.23549149162035E-5</v>
      </c>
      <c r="AA13" s="234"/>
      <c r="AB13" s="234"/>
      <c r="AC13" s="234"/>
      <c r="AD13" s="234">
        <v>7.9442340545889695E-5</v>
      </c>
      <c r="AE13" s="234"/>
      <c r="AF13" s="234"/>
      <c r="AG13" s="234">
        <v>3.9570915549067599E-5</v>
      </c>
      <c r="AH13" s="234">
        <v>2.8097401615020902E-5</v>
      </c>
      <c r="AI13" s="234"/>
      <c r="AJ13" s="234"/>
      <c r="AK13" s="234"/>
      <c r="AL13" s="234"/>
      <c r="AM13" s="349"/>
      <c r="AN13" s="387"/>
      <c r="AO13" s="349">
        <f t="shared" si="0"/>
        <v>7.0840777527136189E-2</v>
      </c>
    </row>
    <row r="14" spans="1:51">
      <c r="A14" s="345" t="s">
        <v>1662</v>
      </c>
      <c r="B14" s="234"/>
      <c r="C14" s="234">
        <v>7.1241672171692194E-2</v>
      </c>
      <c r="D14" s="234"/>
      <c r="E14" s="234"/>
      <c r="F14" s="234"/>
      <c r="G14" s="234"/>
      <c r="H14" s="234"/>
      <c r="I14" s="234"/>
      <c r="J14" s="234"/>
      <c r="K14" s="234"/>
      <c r="L14" s="234"/>
      <c r="M14" s="234"/>
      <c r="N14" s="234"/>
      <c r="O14" s="234"/>
      <c r="P14" s="234"/>
      <c r="Q14" s="234">
        <v>2.4679237319150799E-4</v>
      </c>
      <c r="R14" s="234">
        <v>4.1326719472503399E-4</v>
      </c>
      <c r="S14" s="234"/>
      <c r="T14" s="234"/>
      <c r="U14" s="234"/>
      <c r="V14" s="234"/>
      <c r="W14" s="234"/>
      <c r="X14" s="234"/>
      <c r="Y14" s="234"/>
      <c r="Z14" s="234">
        <v>9.4859833626281392E-6</v>
      </c>
      <c r="AA14" s="234"/>
      <c r="AB14" s="234"/>
      <c r="AC14" s="234"/>
      <c r="AD14" s="234">
        <v>8.3929833749546402E-5</v>
      </c>
      <c r="AE14" s="234"/>
      <c r="AF14" s="234"/>
      <c r="AG14" s="234">
        <v>3.9979782004755199E-5</v>
      </c>
      <c r="AH14" s="234">
        <v>3.3324825171303901E-5</v>
      </c>
      <c r="AI14" s="234"/>
      <c r="AJ14" s="234"/>
      <c r="AK14" s="234"/>
      <c r="AL14" s="234"/>
      <c r="AM14" s="349"/>
      <c r="AN14" s="387"/>
      <c r="AO14" s="349">
        <f t="shared" si="0"/>
        <v>7.2068452163896984E-2</v>
      </c>
    </row>
    <row r="15" spans="1:51" ht="16" thickBot="1">
      <c r="A15" s="346" t="s">
        <v>1663</v>
      </c>
      <c r="B15" s="351"/>
      <c r="C15" s="351">
        <v>6.8960528160238302E-2</v>
      </c>
      <c r="D15" s="351"/>
      <c r="E15" s="351"/>
      <c r="F15" s="351"/>
      <c r="G15" s="351"/>
      <c r="H15" s="351"/>
      <c r="I15" s="351"/>
      <c r="J15" s="351">
        <v>1.02151951287672E-4</v>
      </c>
      <c r="K15" s="351"/>
      <c r="L15" s="351"/>
      <c r="M15" s="351"/>
      <c r="N15" s="351"/>
      <c r="O15" s="351"/>
      <c r="P15" s="351"/>
      <c r="Q15" s="351">
        <v>2.7169404586597199E-4</v>
      </c>
      <c r="R15" s="351">
        <v>3.13834486219763E-4</v>
      </c>
      <c r="S15" s="351"/>
      <c r="T15" s="351"/>
      <c r="U15" s="351"/>
      <c r="V15" s="351"/>
      <c r="W15" s="351"/>
      <c r="X15" s="351"/>
      <c r="Y15" s="351"/>
      <c r="Z15" s="351">
        <v>1.1151814587284801E-5</v>
      </c>
      <c r="AA15" s="351"/>
      <c r="AB15" s="351"/>
      <c r="AC15" s="351"/>
      <c r="AD15" s="351">
        <v>7.8584398578364099E-5</v>
      </c>
      <c r="AE15" s="351"/>
      <c r="AF15" s="351"/>
      <c r="AG15" s="351">
        <v>4.0787114907482402E-5</v>
      </c>
      <c r="AH15" s="351">
        <v>3.56118229771777E-5</v>
      </c>
      <c r="AI15" s="351"/>
      <c r="AJ15" s="351">
        <v>2.32572451505481E-5</v>
      </c>
      <c r="AK15" s="351"/>
      <c r="AL15" s="351"/>
      <c r="AM15" s="352"/>
      <c r="AN15" s="388"/>
      <c r="AO15" s="352">
        <f t="shared" si="0"/>
        <v>6.9837601039812555E-2</v>
      </c>
    </row>
    <row r="16" spans="1:51">
      <c r="A16" s="345" t="s">
        <v>1664</v>
      </c>
      <c r="B16" s="234"/>
      <c r="C16" s="234">
        <v>2.1331392795143102E-3</v>
      </c>
      <c r="D16" s="234">
        <v>6.7742570491906504E-2</v>
      </c>
      <c r="E16" s="234"/>
      <c r="F16" s="234"/>
      <c r="G16" s="234"/>
      <c r="H16" s="234"/>
      <c r="I16" s="234"/>
      <c r="J16" s="234"/>
      <c r="K16" s="234"/>
      <c r="L16" s="234"/>
      <c r="M16" s="234">
        <v>1.08020329817265E-3</v>
      </c>
      <c r="N16" s="234"/>
      <c r="O16" s="234">
        <v>7.8103396652127002E-4</v>
      </c>
      <c r="P16" s="234"/>
      <c r="Q16" s="234">
        <v>6.6522723084051102E-5</v>
      </c>
      <c r="R16" s="234"/>
      <c r="S16" s="234"/>
      <c r="T16" s="234"/>
      <c r="U16" s="234"/>
      <c r="V16" s="234"/>
      <c r="W16" s="234"/>
      <c r="X16" s="234"/>
      <c r="Y16" s="234"/>
      <c r="Z16" s="234">
        <v>9.3934371834805502E-6</v>
      </c>
      <c r="AA16" s="234"/>
      <c r="AB16" s="234">
        <v>6.1657883336617905E-5</v>
      </c>
      <c r="AC16" s="234"/>
      <c r="AD16" s="234">
        <v>1.68564082015984E-6</v>
      </c>
      <c r="AE16" s="234"/>
      <c r="AF16" s="234"/>
      <c r="AG16" s="234"/>
      <c r="AH16" s="234"/>
      <c r="AI16" s="234"/>
      <c r="AJ16" s="234"/>
      <c r="AK16" s="234"/>
      <c r="AL16" s="234"/>
      <c r="AM16" s="349"/>
      <c r="AN16" s="387"/>
      <c r="AO16" s="349">
        <f t="shared" si="0"/>
        <v>7.1876206720539043E-2</v>
      </c>
    </row>
    <row r="17" spans="1:44">
      <c r="A17" s="345" t="s">
        <v>1665</v>
      </c>
      <c r="B17" s="234"/>
      <c r="C17" s="234">
        <v>1.64230644087369E-3</v>
      </c>
      <c r="D17" s="234"/>
      <c r="E17" s="234"/>
      <c r="F17" s="234"/>
      <c r="G17" s="234"/>
      <c r="H17" s="234"/>
      <c r="I17" s="234"/>
      <c r="J17" s="234"/>
      <c r="K17" s="234"/>
      <c r="L17" s="234"/>
      <c r="M17" s="234"/>
      <c r="N17" s="234"/>
      <c r="O17" s="234"/>
      <c r="P17" s="234"/>
      <c r="Q17" s="234">
        <v>6.9294503212553296E-5</v>
      </c>
      <c r="R17" s="234"/>
      <c r="S17" s="234"/>
      <c r="T17" s="234"/>
      <c r="U17" s="234"/>
      <c r="V17" s="234"/>
      <c r="W17" s="234"/>
      <c r="X17" s="234"/>
      <c r="Y17" s="234"/>
      <c r="Z17" s="234"/>
      <c r="AA17" s="234"/>
      <c r="AB17" s="234">
        <v>4.1459611209105203E-5</v>
      </c>
      <c r="AC17" s="234"/>
      <c r="AD17" s="234">
        <v>1.20222279336337E-6</v>
      </c>
      <c r="AE17" s="234"/>
      <c r="AF17" s="234"/>
      <c r="AG17" s="234"/>
      <c r="AH17" s="234"/>
      <c r="AI17" s="234"/>
      <c r="AJ17" s="234"/>
      <c r="AK17" s="234"/>
      <c r="AL17" s="234"/>
      <c r="AM17" s="349"/>
      <c r="AN17" s="387"/>
      <c r="AO17" s="349">
        <f t="shared" si="0"/>
        <v>1.7542627780887121E-3</v>
      </c>
    </row>
    <row r="18" spans="1:44">
      <c r="A18" s="345" t="s">
        <v>1666</v>
      </c>
      <c r="B18" s="234"/>
      <c r="C18" s="234">
        <v>1.32754542793981E-3</v>
      </c>
      <c r="D18" s="234"/>
      <c r="E18" s="234"/>
      <c r="F18" s="234"/>
      <c r="G18" s="234"/>
      <c r="H18" s="234"/>
      <c r="I18" s="234"/>
      <c r="J18" s="234"/>
      <c r="K18" s="234"/>
      <c r="L18" s="234"/>
      <c r="M18" s="234">
        <v>8.6416263853812203E-4</v>
      </c>
      <c r="N18" s="234"/>
      <c r="O18" s="234"/>
      <c r="P18" s="234"/>
      <c r="Q18" s="234">
        <v>6.6522723084051102E-5</v>
      </c>
      <c r="R18" s="234"/>
      <c r="S18" s="234"/>
      <c r="T18" s="234"/>
      <c r="U18" s="234"/>
      <c r="V18" s="234"/>
      <c r="W18" s="234"/>
      <c r="X18" s="234"/>
      <c r="Y18" s="234"/>
      <c r="Z18" s="234">
        <v>4.30339733036301E-6</v>
      </c>
      <c r="AA18" s="234"/>
      <c r="AB18" s="234">
        <v>1.8603671696393301E-4</v>
      </c>
      <c r="AC18" s="234"/>
      <c r="AD18" s="234">
        <v>1.27205089014834E-6</v>
      </c>
      <c r="AE18" s="234"/>
      <c r="AF18" s="234"/>
      <c r="AG18" s="234"/>
      <c r="AH18" s="234"/>
      <c r="AI18" s="234"/>
      <c r="AJ18" s="234"/>
      <c r="AK18" s="234"/>
      <c r="AL18" s="234"/>
      <c r="AM18" s="349"/>
      <c r="AN18" s="387"/>
      <c r="AO18" s="349">
        <f t="shared" si="0"/>
        <v>2.449842954746428E-3</v>
      </c>
    </row>
    <row r="19" spans="1:44">
      <c r="A19" s="345" t="s">
        <v>1667</v>
      </c>
      <c r="B19" s="234"/>
      <c r="C19" s="234"/>
      <c r="D19" s="234"/>
      <c r="E19" s="234"/>
      <c r="F19" s="234"/>
      <c r="G19" s="234"/>
      <c r="H19" s="234"/>
      <c r="I19" s="234"/>
      <c r="J19" s="234"/>
      <c r="K19" s="234"/>
      <c r="L19" s="234"/>
      <c r="M19" s="234">
        <v>1.08020329817265E-3</v>
      </c>
      <c r="N19" s="234"/>
      <c r="O19" s="234"/>
      <c r="P19" s="234"/>
      <c r="Q19" s="234">
        <v>6.5136833019800106E-5</v>
      </c>
      <c r="R19" s="234"/>
      <c r="S19" s="234"/>
      <c r="T19" s="234"/>
      <c r="U19" s="234"/>
      <c r="V19" s="234"/>
      <c r="W19" s="234"/>
      <c r="X19" s="234"/>
      <c r="Y19" s="234"/>
      <c r="Z19" s="234">
        <v>8.1903368545618507E-6</v>
      </c>
      <c r="AA19" s="234"/>
      <c r="AB19" s="234">
        <v>4.4648812071343997E-5</v>
      </c>
      <c r="AC19" s="234"/>
      <c r="AD19" s="234">
        <v>1.44081785109417E-6</v>
      </c>
      <c r="AE19" s="234"/>
      <c r="AF19" s="234"/>
      <c r="AG19" s="234"/>
      <c r="AH19" s="234"/>
      <c r="AI19" s="234"/>
      <c r="AJ19" s="234"/>
      <c r="AK19" s="234"/>
      <c r="AL19" s="234"/>
      <c r="AM19" s="349"/>
      <c r="AN19" s="387"/>
      <c r="AO19" s="349">
        <f t="shared" si="0"/>
        <v>1.1996200979694502E-3</v>
      </c>
    </row>
    <row r="20" spans="1:44">
      <c r="A20" s="345" t="s">
        <v>1668</v>
      </c>
      <c r="B20" s="234"/>
      <c r="C20" s="234"/>
      <c r="D20" s="234"/>
      <c r="E20" s="234"/>
      <c r="F20" s="234"/>
      <c r="G20" s="234"/>
      <c r="H20" s="234"/>
      <c r="I20" s="234"/>
      <c r="J20" s="234"/>
      <c r="K20" s="234"/>
      <c r="L20" s="234"/>
      <c r="M20" s="234"/>
      <c r="N20" s="234">
        <v>1.1014903099328601E-3</v>
      </c>
      <c r="O20" s="234"/>
      <c r="P20" s="234"/>
      <c r="Q20" s="234">
        <v>5.68214926342937E-5</v>
      </c>
      <c r="R20" s="234"/>
      <c r="S20" s="234">
        <v>2.1809523861149701E-4</v>
      </c>
      <c r="T20" s="234"/>
      <c r="U20" s="234"/>
      <c r="V20" s="234"/>
      <c r="W20" s="234"/>
      <c r="X20" s="234"/>
      <c r="Y20" s="234"/>
      <c r="Z20" s="234"/>
      <c r="AA20" s="234"/>
      <c r="AB20" s="234">
        <v>8.9297624142687995E-5</v>
      </c>
      <c r="AC20" s="234"/>
      <c r="AD20" s="234">
        <v>1.26001969779687E-6</v>
      </c>
      <c r="AE20" s="234"/>
      <c r="AF20" s="234">
        <v>4.47221420676604E-5</v>
      </c>
      <c r="AG20" s="234"/>
      <c r="AH20" s="234"/>
      <c r="AI20" s="234"/>
      <c r="AJ20" s="234"/>
      <c r="AK20" s="234"/>
      <c r="AL20" s="234"/>
      <c r="AM20" s="349"/>
      <c r="AN20" s="387"/>
      <c r="AO20" s="349">
        <f t="shared" si="0"/>
        <v>1.5116868270867961E-3</v>
      </c>
    </row>
    <row r="21" spans="1:44">
      <c r="A21" s="345" t="s">
        <v>1669</v>
      </c>
      <c r="B21" s="234"/>
      <c r="C21" s="234"/>
      <c r="D21" s="234"/>
      <c r="E21" s="234"/>
      <c r="F21" s="234"/>
      <c r="G21" s="234"/>
      <c r="H21" s="234"/>
      <c r="I21" s="234"/>
      <c r="J21" s="234"/>
      <c r="K21" s="234"/>
      <c r="L21" s="234"/>
      <c r="M21" s="234">
        <v>1.29624395780718E-3</v>
      </c>
      <c r="N21" s="234"/>
      <c r="O21" s="234"/>
      <c r="P21" s="234"/>
      <c r="Q21" s="234"/>
      <c r="R21" s="234"/>
      <c r="S21" s="234">
        <v>1.0904761930574901E-4</v>
      </c>
      <c r="T21" s="234"/>
      <c r="U21" s="234"/>
      <c r="V21" s="234"/>
      <c r="W21" s="234"/>
      <c r="X21" s="234"/>
      <c r="Y21" s="234"/>
      <c r="Z21" s="234">
        <v>7.5425136005287099E-6</v>
      </c>
      <c r="AA21" s="234"/>
      <c r="AB21" s="234">
        <v>4.4648812071343997E-5</v>
      </c>
      <c r="AC21" s="234"/>
      <c r="AD21" s="234">
        <v>1.42737122434841E-6</v>
      </c>
      <c r="AE21" s="234"/>
      <c r="AF21" s="234"/>
      <c r="AG21" s="234"/>
      <c r="AH21" s="234"/>
      <c r="AI21" s="234"/>
      <c r="AJ21" s="234"/>
      <c r="AK21" s="234"/>
      <c r="AL21" s="234"/>
      <c r="AM21" s="349"/>
      <c r="AN21" s="387"/>
      <c r="AO21" s="349">
        <f t="shared" si="0"/>
        <v>1.4589102740091501E-3</v>
      </c>
    </row>
    <row r="22" spans="1:44" ht="16" thickBot="1">
      <c r="A22" s="346" t="s">
        <v>1670</v>
      </c>
      <c r="B22" s="351"/>
      <c r="C22" s="351">
        <v>1.5598317476008001E-3</v>
      </c>
      <c r="D22" s="351"/>
      <c r="E22" s="351"/>
      <c r="F22" s="351"/>
      <c r="G22" s="351"/>
      <c r="H22" s="351"/>
      <c r="I22" s="351"/>
      <c r="J22" s="351"/>
      <c r="K22" s="351"/>
      <c r="L22" s="351"/>
      <c r="M22" s="351"/>
      <c r="N22" s="351"/>
      <c r="O22" s="351"/>
      <c r="P22" s="351">
        <v>5.0269442882856903E-5</v>
      </c>
      <c r="Q22" s="351">
        <v>5.68214926342937E-5</v>
      </c>
      <c r="R22" s="351"/>
      <c r="S22" s="351">
        <v>4.3619047722299401E-4</v>
      </c>
      <c r="T22" s="351"/>
      <c r="U22" s="351"/>
      <c r="V22" s="351"/>
      <c r="W22" s="351"/>
      <c r="X22" s="351"/>
      <c r="Y22" s="351"/>
      <c r="Z22" s="351">
        <v>6.9872365256431598E-6</v>
      </c>
      <c r="AA22" s="351"/>
      <c r="AB22" s="351">
        <v>1.1800043190283801E-4</v>
      </c>
      <c r="AC22" s="351"/>
      <c r="AD22" s="351">
        <v>1.39528804474451E-6</v>
      </c>
      <c r="AE22" s="351"/>
      <c r="AF22" s="351"/>
      <c r="AG22" s="351"/>
      <c r="AH22" s="351"/>
      <c r="AI22" s="351"/>
      <c r="AJ22" s="351"/>
      <c r="AK22" s="351"/>
      <c r="AL22" s="351"/>
      <c r="AM22" s="352"/>
      <c r="AN22" s="388"/>
      <c r="AO22" s="352">
        <f t="shared" si="0"/>
        <v>2.2294961168141708E-3</v>
      </c>
    </row>
    <row r="23" spans="1:44">
      <c r="A23" s="345" t="s">
        <v>30</v>
      </c>
      <c r="B23" s="234">
        <v>0.44842708911378698</v>
      </c>
      <c r="C23" s="234">
        <v>4.8550852299895199E-3</v>
      </c>
      <c r="D23" s="234"/>
      <c r="E23" s="234"/>
      <c r="F23" s="234">
        <v>2.08937961376351E-2</v>
      </c>
      <c r="G23" s="234"/>
      <c r="H23" s="234"/>
      <c r="I23" s="234"/>
      <c r="J23" s="234"/>
      <c r="K23" s="234"/>
      <c r="L23" s="234"/>
      <c r="M23" s="234"/>
      <c r="N23" s="234"/>
      <c r="O23" s="234"/>
      <c r="P23" s="234"/>
      <c r="Q23" s="234">
        <v>4.5957223242616701E-4</v>
      </c>
      <c r="R23" s="234"/>
      <c r="S23" s="234"/>
      <c r="T23" s="234"/>
      <c r="U23" s="234">
        <v>6.3224695285442206E-5</v>
      </c>
      <c r="V23" s="234"/>
      <c r="W23" s="234"/>
      <c r="X23" s="234"/>
      <c r="Y23" s="234"/>
      <c r="Z23" s="234">
        <v>2.4663556742833199E-5</v>
      </c>
      <c r="AA23" s="234"/>
      <c r="AB23" s="234"/>
      <c r="AC23" s="234"/>
      <c r="AD23" s="234">
        <v>2.03997123019708E-6</v>
      </c>
      <c r="AE23" s="234"/>
      <c r="AF23" s="234"/>
      <c r="AG23" s="234"/>
      <c r="AH23" s="234"/>
      <c r="AI23" s="234">
        <v>1.25873553329477E-5</v>
      </c>
      <c r="AJ23" s="234"/>
      <c r="AK23" s="234"/>
      <c r="AL23" s="234"/>
      <c r="AM23" s="349">
        <v>1.0647463657345001E-5</v>
      </c>
      <c r="AN23" s="387"/>
      <c r="AO23" s="349">
        <f t="shared" si="0"/>
        <v>0.47474870575608658</v>
      </c>
    </row>
    <row r="24" spans="1:44">
      <c r="A24" s="345" t="s">
        <v>33</v>
      </c>
      <c r="B24" s="234"/>
      <c r="C24" s="234">
        <v>2.6218038448166999E-3</v>
      </c>
      <c r="D24" s="234"/>
      <c r="E24" s="234"/>
      <c r="F24" s="234"/>
      <c r="G24" s="234"/>
      <c r="H24" s="234"/>
      <c r="I24" s="234"/>
      <c r="J24" s="234"/>
      <c r="K24" s="234"/>
      <c r="L24" s="234"/>
      <c r="M24" s="234">
        <v>1.29624395780718E-3</v>
      </c>
      <c r="N24" s="234"/>
      <c r="O24" s="234"/>
      <c r="P24" s="234"/>
      <c r="Q24" s="234">
        <v>2.7782245173009002E-4</v>
      </c>
      <c r="R24" s="234"/>
      <c r="S24" s="234"/>
      <c r="T24" s="234"/>
      <c r="U24" s="234"/>
      <c r="V24" s="234"/>
      <c r="W24" s="234"/>
      <c r="X24" s="234"/>
      <c r="Y24" s="234"/>
      <c r="Z24" s="234">
        <v>1.15682723934489E-5</v>
      </c>
      <c r="AA24" s="234"/>
      <c r="AB24" s="234"/>
      <c r="AC24" s="234"/>
      <c r="AD24" s="234">
        <v>1.4845075927312501E-6</v>
      </c>
      <c r="AE24" s="234"/>
      <c r="AF24" s="234"/>
      <c r="AG24" s="234"/>
      <c r="AH24" s="234"/>
      <c r="AI24" s="234">
        <v>3.1468388332369398E-5</v>
      </c>
      <c r="AJ24" s="234"/>
      <c r="AK24" s="234"/>
      <c r="AL24" s="234"/>
      <c r="AM24" s="349"/>
      <c r="AN24" s="387"/>
      <c r="AO24" s="349">
        <f t="shared" si="0"/>
        <v>4.240391422672519E-3</v>
      </c>
    </row>
    <row r="25" spans="1:44">
      <c r="A25" s="345" t="s">
        <v>36</v>
      </c>
      <c r="B25" s="234">
        <v>0.89685417822757496</v>
      </c>
      <c r="C25" s="234"/>
      <c r="D25" s="234">
        <v>9.2376232488963397E-3</v>
      </c>
      <c r="E25" s="234"/>
      <c r="F25" s="234">
        <v>6.20284572836042E-3</v>
      </c>
      <c r="G25" s="234"/>
      <c r="H25" s="234"/>
      <c r="I25" s="234"/>
      <c r="J25" s="234"/>
      <c r="K25" s="234"/>
      <c r="L25" s="234"/>
      <c r="M25" s="234"/>
      <c r="N25" s="234"/>
      <c r="O25" s="234"/>
      <c r="P25" s="234"/>
      <c r="Q25" s="234"/>
      <c r="R25" s="234"/>
      <c r="S25" s="234">
        <v>2.1809523861149701E-4</v>
      </c>
      <c r="T25" s="234"/>
      <c r="U25" s="234">
        <v>3.23787075855749E-4</v>
      </c>
      <c r="V25" s="234"/>
      <c r="W25" s="234"/>
      <c r="X25" s="234"/>
      <c r="Y25" s="234">
        <v>2.1107589230142499E-4</v>
      </c>
      <c r="Z25" s="234"/>
      <c r="AA25" s="234">
        <v>1.9168341648762499E-4</v>
      </c>
      <c r="AB25" s="234"/>
      <c r="AC25" s="234">
        <v>1.05601325078344E-4</v>
      </c>
      <c r="AD25" s="234"/>
      <c r="AE25" s="234">
        <v>5.1168361017648998E-5</v>
      </c>
      <c r="AF25" s="234"/>
      <c r="AG25" s="234"/>
      <c r="AH25" s="234"/>
      <c r="AI25" s="234"/>
      <c r="AJ25" s="234"/>
      <c r="AK25" s="234">
        <v>2.74136225853269E-5</v>
      </c>
      <c r="AL25" s="234"/>
      <c r="AM25" s="349"/>
      <c r="AN25" s="387"/>
      <c r="AO25" s="349">
        <f t="shared" si="0"/>
        <v>0.91342347213676922</v>
      </c>
    </row>
    <row r="26" spans="1:44">
      <c r="A26" s="345" t="s">
        <v>39</v>
      </c>
      <c r="B26" s="234"/>
      <c r="C26" s="234">
        <v>2.3510909032169701E-3</v>
      </c>
      <c r="D26" s="234"/>
      <c r="E26" s="234"/>
      <c r="F26" s="234"/>
      <c r="G26" s="234"/>
      <c r="H26" s="234"/>
      <c r="I26" s="234"/>
      <c r="J26" s="234"/>
      <c r="K26" s="234">
        <v>2.1124327407419799E-3</v>
      </c>
      <c r="L26" s="234">
        <v>1.74401339800707E-3</v>
      </c>
      <c r="M26" s="234">
        <v>6.4812197890359196E-4</v>
      </c>
      <c r="N26" s="234"/>
      <c r="O26" s="234"/>
      <c r="P26" s="234"/>
      <c r="Q26" s="234"/>
      <c r="R26" s="234"/>
      <c r="S26" s="234"/>
      <c r="T26" s="234"/>
      <c r="U26" s="234"/>
      <c r="V26" s="234"/>
      <c r="W26" s="234"/>
      <c r="X26" s="234">
        <v>2.41271409898122E-4</v>
      </c>
      <c r="Y26" s="234"/>
      <c r="Z26" s="234">
        <v>1.2401188005777301E-4</v>
      </c>
      <c r="AA26" s="234"/>
      <c r="AB26" s="234"/>
      <c r="AC26" s="234"/>
      <c r="AD26" s="234">
        <v>6.6147967359814798E-7</v>
      </c>
      <c r="AE26" s="234"/>
      <c r="AF26" s="234"/>
      <c r="AG26" s="234"/>
      <c r="AH26" s="234"/>
      <c r="AI26" s="234"/>
      <c r="AJ26" s="234"/>
      <c r="AK26" s="234"/>
      <c r="AL26" s="234"/>
      <c r="AM26" s="349"/>
      <c r="AN26" s="387"/>
      <c r="AO26" s="349">
        <f t="shared" si="0"/>
        <v>7.2216037904991055E-3</v>
      </c>
    </row>
    <row r="27" spans="1:44">
      <c r="A27" s="345" t="s">
        <v>42</v>
      </c>
      <c r="B27" s="234"/>
      <c r="C27" s="234"/>
      <c r="D27" s="234"/>
      <c r="E27" s="234"/>
      <c r="F27" s="234"/>
      <c r="G27" s="234"/>
      <c r="H27" s="234"/>
      <c r="I27" s="234"/>
      <c r="J27" s="234"/>
      <c r="K27" s="234"/>
      <c r="L27" s="234"/>
      <c r="M27" s="234"/>
      <c r="N27" s="234"/>
      <c r="O27" s="234"/>
      <c r="P27" s="234">
        <v>5.4723697315515096E-4</v>
      </c>
      <c r="Q27" s="234"/>
      <c r="R27" s="234"/>
      <c r="S27" s="234"/>
      <c r="T27" s="234">
        <v>4.2271649122010399E-4</v>
      </c>
      <c r="U27" s="234"/>
      <c r="V27" s="234">
        <v>2.8900835053170598E-4</v>
      </c>
      <c r="W27" s="234">
        <v>2.7331553456806201E-4</v>
      </c>
      <c r="X27" s="234"/>
      <c r="Y27" s="234"/>
      <c r="Z27" s="234">
        <v>2.1007982666503301E-4</v>
      </c>
      <c r="AA27" s="234"/>
      <c r="AB27" s="234"/>
      <c r="AC27" s="234"/>
      <c r="AD27" s="234"/>
      <c r="AE27" s="234"/>
      <c r="AF27" s="234"/>
      <c r="AG27" s="234"/>
      <c r="AH27" s="234"/>
      <c r="AI27" s="234"/>
      <c r="AJ27" s="234"/>
      <c r="AK27" s="234"/>
      <c r="AL27" s="234">
        <v>1.9751718839341399E-5</v>
      </c>
      <c r="AM27" s="349"/>
      <c r="AN27" s="387"/>
      <c r="AO27" s="349">
        <f t="shared" si="0"/>
        <v>1.7621088949793975E-3</v>
      </c>
    </row>
    <row r="28" spans="1:44">
      <c r="A28" s="345" t="s">
        <v>44</v>
      </c>
      <c r="B28" s="234"/>
      <c r="C28" s="234"/>
      <c r="D28" s="234"/>
      <c r="E28" s="234"/>
      <c r="F28" s="234"/>
      <c r="G28" s="234">
        <v>7.9973516691715495E-3</v>
      </c>
      <c r="H28" s="234"/>
      <c r="I28" s="234"/>
      <c r="J28" s="234"/>
      <c r="K28" s="234"/>
      <c r="L28" s="234"/>
      <c r="M28" s="234"/>
      <c r="N28" s="234"/>
      <c r="O28" s="234"/>
      <c r="P28" s="234"/>
      <c r="Q28" s="234"/>
      <c r="R28" s="234"/>
      <c r="S28" s="234"/>
      <c r="T28" s="234"/>
      <c r="U28" s="234"/>
      <c r="V28" s="234"/>
      <c r="W28" s="234"/>
      <c r="X28" s="234"/>
      <c r="Y28" s="234"/>
      <c r="Z28" s="234"/>
      <c r="AA28" s="234"/>
      <c r="AB28" s="234"/>
      <c r="AC28" s="234"/>
      <c r="AD28" s="234"/>
      <c r="AE28" s="234"/>
      <c r="AF28" s="234"/>
      <c r="AG28" s="234"/>
      <c r="AH28" s="234"/>
      <c r="AI28" s="234"/>
      <c r="AJ28" s="234"/>
      <c r="AK28" s="234"/>
      <c r="AL28" s="234"/>
      <c r="AM28" s="349"/>
      <c r="AN28" s="387"/>
      <c r="AO28" s="349">
        <f t="shared" si="0"/>
        <v>7.9973516691715495E-3</v>
      </c>
    </row>
    <row r="29" spans="1:44">
      <c r="A29" s="345" t="s">
        <v>47</v>
      </c>
      <c r="B29" s="234"/>
      <c r="C29" s="234"/>
      <c r="D29" s="234">
        <v>9.2376232488963397E-3</v>
      </c>
      <c r="E29" s="234"/>
      <c r="F29" s="234"/>
      <c r="G29" s="234"/>
      <c r="H29" s="234"/>
      <c r="I29" s="234"/>
      <c r="J29" s="234"/>
      <c r="K29" s="234"/>
      <c r="L29" s="234"/>
      <c r="M29" s="234"/>
      <c r="N29" s="234"/>
      <c r="O29" s="234"/>
      <c r="P29" s="234"/>
      <c r="Q29" s="234"/>
      <c r="R29" s="234"/>
      <c r="S29" s="234"/>
      <c r="T29" s="234"/>
      <c r="U29" s="234"/>
      <c r="V29" s="234"/>
      <c r="W29" s="234"/>
      <c r="X29" s="234"/>
      <c r="Y29" s="234"/>
      <c r="Z29" s="234"/>
      <c r="AA29" s="234"/>
      <c r="AB29" s="234"/>
      <c r="AC29" s="234"/>
      <c r="AD29" s="234"/>
      <c r="AE29" s="234"/>
      <c r="AF29" s="234"/>
      <c r="AG29" s="234"/>
      <c r="AH29" s="234"/>
      <c r="AI29" s="234">
        <v>1.25873553329477E-5</v>
      </c>
      <c r="AJ29" s="234"/>
      <c r="AK29" s="234"/>
      <c r="AL29" s="234"/>
      <c r="AM29" s="349"/>
      <c r="AN29" s="387"/>
      <c r="AO29" s="349">
        <f t="shared" si="0"/>
        <v>9.2502106042292882E-3</v>
      </c>
    </row>
    <row r="30" spans="1:44" ht="16" thickBot="1">
      <c r="A30" s="346" t="s">
        <v>50</v>
      </c>
      <c r="B30" s="351"/>
      <c r="C30" s="351"/>
      <c r="D30" s="351"/>
      <c r="E30" s="351"/>
      <c r="F30" s="351"/>
      <c r="G30" s="351"/>
      <c r="H30" s="351">
        <v>6.2324767958484104E-3</v>
      </c>
      <c r="I30" s="351"/>
      <c r="J30" s="351">
        <v>2.5980843102066898E-3</v>
      </c>
      <c r="K30" s="351"/>
      <c r="L30" s="351"/>
      <c r="M30" s="351"/>
      <c r="N30" s="351"/>
      <c r="O30" s="351"/>
      <c r="P30" s="351"/>
      <c r="Q30" s="351"/>
      <c r="R30" s="351"/>
      <c r="S30" s="351"/>
      <c r="T30" s="351"/>
      <c r="U30" s="351"/>
      <c r="V30" s="351"/>
      <c r="W30" s="351"/>
      <c r="X30" s="351"/>
      <c r="Y30" s="351"/>
      <c r="Z30" s="351"/>
      <c r="AA30" s="351"/>
      <c r="AB30" s="351"/>
      <c r="AC30" s="351"/>
      <c r="AD30" s="351"/>
      <c r="AE30" s="351"/>
      <c r="AF30" s="351"/>
      <c r="AG30" s="351"/>
      <c r="AH30" s="351"/>
      <c r="AI30" s="351"/>
      <c r="AJ30" s="351"/>
      <c r="AK30" s="351"/>
      <c r="AL30" s="351"/>
      <c r="AM30" s="352"/>
      <c r="AN30" s="388"/>
      <c r="AO30" s="352">
        <f t="shared" si="0"/>
        <v>8.8305611060550994E-3</v>
      </c>
    </row>
    <row r="31" spans="1:44">
      <c r="A31" s="6"/>
      <c r="B31" s="234"/>
      <c r="C31" s="234"/>
      <c r="D31" s="234"/>
      <c r="E31" s="234"/>
      <c r="F31" s="234"/>
      <c r="G31" s="234"/>
      <c r="H31" s="234"/>
      <c r="I31" s="234"/>
      <c r="J31" s="234"/>
      <c r="K31" s="234"/>
      <c r="L31" s="234"/>
      <c r="M31" s="234"/>
      <c r="N31" s="234"/>
      <c r="O31" s="234"/>
      <c r="P31" s="234"/>
      <c r="Q31" s="234"/>
      <c r="R31" s="234"/>
      <c r="S31" s="234"/>
      <c r="T31" s="234"/>
      <c r="U31" s="234"/>
      <c r="V31" s="234"/>
      <c r="W31" s="234"/>
      <c r="X31" s="234"/>
      <c r="Y31" s="234"/>
      <c r="Z31" s="234"/>
      <c r="AA31" s="234"/>
      <c r="AB31" s="234"/>
      <c r="AC31" s="234"/>
      <c r="AD31" s="234"/>
      <c r="AE31" s="234"/>
      <c r="AF31" s="234"/>
      <c r="AG31" s="234"/>
      <c r="AH31" s="234"/>
      <c r="AI31" s="234"/>
      <c r="AJ31" s="234"/>
      <c r="AK31" s="234"/>
      <c r="AL31" s="234"/>
      <c r="AM31" s="234"/>
      <c r="AN31" s="234"/>
      <c r="AO31" s="234"/>
    </row>
    <row r="32" spans="1:44">
      <c r="A32" s="6"/>
      <c r="B32" s="234"/>
      <c r="C32" s="234"/>
      <c r="D32" s="234"/>
      <c r="E32" s="234"/>
      <c r="F32" s="234"/>
      <c r="G32" s="234"/>
      <c r="H32" s="234"/>
      <c r="I32" s="234"/>
      <c r="J32" s="234"/>
      <c r="K32" s="234"/>
      <c r="L32" s="234"/>
      <c r="M32" s="234"/>
      <c r="N32" s="234"/>
      <c r="O32" s="234"/>
      <c r="P32" s="234"/>
      <c r="Q32" s="234"/>
      <c r="R32" s="234"/>
      <c r="S32" s="234"/>
      <c r="T32" s="234"/>
      <c r="U32" s="234"/>
      <c r="V32" s="234"/>
      <c r="W32" s="234"/>
      <c r="X32" s="234"/>
      <c r="Y32" s="234"/>
      <c r="Z32" s="234"/>
      <c r="AA32" s="234"/>
      <c r="AB32" s="234"/>
      <c r="AC32" s="234"/>
      <c r="AD32" s="234"/>
      <c r="AE32" s="234"/>
      <c r="AF32" s="234"/>
      <c r="AG32" s="234"/>
      <c r="AH32" s="234"/>
      <c r="AI32" s="234"/>
      <c r="AJ32" s="234"/>
      <c r="AK32" s="234"/>
      <c r="AL32" s="234"/>
      <c r="AM32" s="234"/>
      <c r="AN32" s="234"/>
      <c r="AO32" s="234"/>
      <c r="AQ32" s="372"/>
      <c r="AR32" s="371"/>
    </row>
    <row r="33" spans="1:51" s="6" customFormat="1">
      <c r="A33" s="6" t="s">
        <v>1701</v>
      </c>
      <c r="B33" s="234">
        <f t="shared" ref="B33:AM33" si="1">MAX(B2:B30)</f>
        <v>0.89685417822757496</v>
      </c>
      <c r="C33" s="234">
        <f t="shared" si="1"/>
        <v>7.1241672171692194E-2</v>
      </c>
      <c r="D33" s="234">
        <f t="shared" si="1"/>
        <v>6.7742570491906504E-2</v>
      </c>
      <c r="E33" s="234">
        <f t="shared" si="1"/>
        <v>5.8484950185227001E-2</v>
      </c>
      <c r="F33" s="234">
        <f t="shared" si="1"/>
        <v>2.08937961376351E-2</v>
      </c>
      <c r="G33" s="234">
        <f t="shared" si="1"/>
        <v>7.9973516691715495E-3</v>
      </c>
      <c r="H33" s="234">
        <f t="shared" si="1"/>
        <v>6.2324767958484104E-3</v>
      </c>
      <c r="I33" s="234">
        <f t="shared" si="1"/>
        <v>2.8596086725578402E-3</v>
      </c>
      <c r="J33" s="234">
        <f t="shared" si="1"/>
        <v>2.5980843102066898E-3</v>
      </c>
      <c r="K33" s="234">
        <f t="shared" si="1"/>
        <v>2.1124327407419799E-3</v>
      </c>
      <c r="L33" s="234">
        <f t="shared" si="1"/>
        <v>1.74401339800707E-3</v>
      </c>
      <c r="M33" s="234">
        <f t="shared" si="1"/>
        <v>1.29624395780718E-3</v>
      </c>
      <c r="N33" s="234">
        <f t="shared" si="1"/>
        <v>1.1014903099328601E-3</v>
      </c>
      <c r="O33" s="234">
        <f t="shared" si="1"/>
        <v>7.8103396652127002E-4</v>
      </c>
      <c r="P33" s="234">
        <f t="shared" si="1"/>
        <v>5.4723697315515096E-4</v>
      </c>
      <c r="Q33" s="234">
        <f t="shared" si="1"/>
        <v>4.5957223242616701E-4</v>
      </c>
      <c r="R33" s="234">
        <f t="shared" si="1"/>
        <v>4.3812537185135199E-4</v>
      </c>
      <c r="S33" s="234">
        <f t="shared" si="1"/>
        <v>4.3619047722299401E-4</v>
      </c>
      <c r="T33" s="234">
        <f t="shared" si="1"/>
        <v>4.2271649122010399E-4</v>
      </c>
      <c r="U33" s="234">
        <f t="shared" si="1"/>
        <v>3.23787075855749E-4</v>
      </c>
      <c r="V33" s="234">
        <f t="shared" si="1"/>
        <v>2.8900835053170598E-4</v>
      </c>
      <c r="W33" s="234">
        <f t="shared" si="1"/>
        <v>2.7331553456806201E-4</v>
      </c>
      <c r="X33" s="234">
        <f t="shared" si="1"/>
        <v>2.41271409898122E-4</v>
      </c>
      <c r="Y33" s="234">
        <f t="shared" si="1"/>
        <v>2.1107589230142499E-4</v>
      </c>
      <c r="Z33" s="234">
        <f t="shared" si="1"/>
        <v>2.1007982666503301E-4</v>
      </c>
      <c r="AA33" s="234">
        <f t="shared" si="1"/>
        <v>1.9168341648762499E-4</v>
      </c>
      <c r="AB33" s="234">
        <f t="shared" si="1"/>
        <v>1.8603671696393301E-4</v>
      </c>
      <c r="AC33" s="234">
        <f t="shared" si="1"/>
        <v>1.05601325078344E-4</v>
      </c>
      <c r="AD33" s="234">
        <f t="shared" si="1"/>
        <v>8.3929833749546402E-5</v>
      </c>
      <c r="AE33" s="234">
        <f t="shared" si="1"/>
        <v>5.1168361017648998E-5</v>
      </c>
      <c r="AF33" s="234">
        <f t="shared" si="1"/>
        <v>4.47221420676604E-5</v>
      </c>
      <c r="AG33" s="234">
        <f t="shared" si="1"/>
        <v>4.0787114907482402E-5</v>
      </c>
      <c r="AH33" s="234">
        <f t="shared" si="1"/>
        <v>3.56118229771777E-5</v>
      </c>
      <c r="AI33" s="234">
        <f t="shared" si="1"/>
        <v>3.1468388332369398E-5</v>
      </c>
      <c r="AJ33" s="234">
        <f t="shared" si="1"/>
        <v>3.0121869116006101E-5</v>
      </c>
      <c r="AK33" s="234">
        <f t="shared" si="1"/>
        <v>2.74136225853269E-5</v>
      </c>
      <c r="AL33" s="234">
        <f t="shared" si="1"/>
        <v>1.9751718839341399E-5</v>
      </c>
      <c r="AM33" s="234">
        <f t="shared" si="1"/>
        <v>1.0647463657345001E-5</v>
      </c>
      <c r="AN33" s="234"/>
      <c r="AO33" s="234"/>
      <c r="AP33" s="376"/>
      <c r="AQ33" s="376"/>
      <c r="AR33" s="376"/>
      <c r="AS33" s="376"/>
      <c r="AT33" s="376"/>
      <c r="AU33" s="376"/>
      <c r="AV33" s="376"/>
      <c r="AW33" s="376"/>
      <c r="AX33" s="376"/>
      <c r="AY33" s="376"/>
    </row>
    <row r="35" spans="1:51">
      <c r="A35" s="520" t="s">
        <v>1822</v>
      </c>
      <c r="B35" s="520"/>
      <c r="C35" s="520"/>
      <c r="D35" s="520"/>
      <c r="E35" s="520"/>
      <c r="F35" s="520"/>
      <c r="G35" s="520"/>
      <c r="H35" s="520"/>
      <c r="I35" s="520"/>
      <c r="J35" s="520"/>
      <c r="K35" s="520"/>
      <c r="L35" s="520"/>
      <c r="M35" s="520"/>
      <c r="N35" s="520"/>
      <c r="O35" s="520"/>
      <c r="P35" s="520"/>
      <c r="Q35" s="520"/>
      <c r="R35" s="520"/>
      <c r="S35" s="520"/>
      <c r="T35" s="520"/>
      <c r="U35" s="520"/>
      <c r="V35" s="520"/>
      <c r="W35" s="520"/>
      <c r="X35" s="520"/>
      <c r="Y35" s="520"/>
      <c r="Z35" s="520"/>
      <c r="AA35" s="520"/>
    </row>
    <row r="36" spans="1:51">
      <c r="A36" s="522" t="s">
        <v>1821</v>
      </c>
      <c r="B36" s="522"/>
      <c r="C36" s="522"/>
      <c r="D36" s="522"/>
      <c r="E36" s="522"/>
      <c r="F36" s="522"/>
      <c r="G36" s="522"/>
      <c r="H36" s="522"/>
      <c r="I36" s="522"/>
      <c r="J36" s="522"/>
      <c r="K36" s="522"/>
      <c r="L36" s="522"/>
      <c r="M36" s="522"/>
      <c r="N36" s="522"/>
      <c r="O36" s="522"/>
      <c r="P36" s="522"/>
      <c r="Q36" s="522"/>
      <c r="R36" s="522"/>
      <c r="S36" s="522"/>
      <c r="T36" s="522"/>
      <c r="U36" s="522"/>
      <c r="V36" s="522"/>
      <c r="W36" s="522"/>
      <c r="X36" s="522"/>
      <c r="Y36" s="522"/>
      <c r="Z36" s="522"/>
      <c r="AA36" s="522"/>
    </row>
    <row r="37" spans="1:51">
      <c r="A37" s="542" t="s">
        <v>1824</v>
      </c>
      <c r="B37" s="542"/>
      <c r="C37" s="542"/>
      <c r="D37" s="542"/>
      <c r="E37" s="542"/>
      <c r="F37" s="542"/>
      <c r="G37" s="542"/>
      <c r="H37" s="542"/>
      <c r="I37" s="542"/>
      <c r="J37" s="542"/>
      <c r="K37" s="542"/>
      <c r="L37" s="542"/>
      <c r="M37" s="542"/>
      <c r="N37" s="542"/>
      <c r="O37" s="542"/>
      <c r="P37" s="542"/>
      <c r="Q37" s="542"/>
      <c r="R37" s="542"/>
      <c r="S37" s="542"/>
      <c r="T37" s="542"/>
      <c r="U37" s="542"/>
      <c r="V37" s="542"/>
      <c r="W37" s="542"/>
      <c r="X37" s="542"/>
      <c r="Y37" s="542"/>
      <c r="Z37" s="542"/>
      <c r="AA37" s="542"/>
    </row>
    <row r="38" spans="1:51">
      <c r="A38" s="542" t="s">
        <v>1947</v>
      </c>
      <c r="B38" s="542"/>
      <c r="C38" s="542"/>
      <c r="D38" s="542"/>
      <c r="E38" s="542"/>
      <c r="F38" s="542"/>
      <c r="G38" s="542"/>
      <c r="H38" s="542"/>
      <c r="I38" s="542"/>
      <c r="J38" s="542"/>
      <c r="K38" s="542"/>
      <c r="L38" s="542"/>
      <c r="M38" s="542"/>
      <c r="N38" s="542"/>
      <c r="O38" s="542"/>
      <c r="P38" s="542"/>
      <c r="Q38" s="542"/>
      <c r="R38" s="542"/>
      <c r="S38" s="542"/>
      <c r="T38" s="542"/>
      <c r="U38" s="542"/>
      <c r="V38" s="542"/>
      <c r="W38" s="542"/>
      <c r="X38" s="542"/>
      <c r="Y38" s="542"/>
      <c r="Z38" s="542"/>
      <c r="AA38" s="542"/>
    </row>
    <row r="39" spans="1:51">
      <c r="A39" s="48"/>
      <c r="B39" s="40"/>
      <c r="C39" s="233"/>
      <c r="D39" s="233"/>
      <c r="E39" s="233"/>
      <c r="F39" s="233"/>
      <c r="G39" s="233"/>
      <c r="H39" s="233"/>
      <c r="I39" s="233"/>
      <c r="J39" s="233"/>
      <c r="K39" s="233"/>
      <c r="L39" s="233"/>
      <c r="M39" s="233"/>
      <c r="N39" s="233"/>
      <c r="O39" s="233"/>
      <c r="P39" s="233"/>
      <c r="Q39" s="233"/>
      <c r="R39" s="233"/>
      <c r="S39" s="233"/>
      <c r="T39" s="233"/>
      <c r="U39" s="233"/>
      <c r="V39" s="233"/>
      <c r="W39" s="233"/>
      <c r="X39" s="233"/>
      <c r="Y39" s="233"/>
      <c r="Z39" s="233"/>
      <c r="AA39" s="233"/>
    </row>
  </sheetData>
  <sortState xmlns:xlrd2="http://schemas.microsoft.com/office/spreadsheetml/2017/richdata2" ref="A2:AO30">
    <sortCondition ref="A2:A30"/>
  </sortState>
  <mergeCells count="4">
    <mergeCell ref="A35:AA35"/>
    <mergeCell ref="A36:AA36"/>
    <mergeCell ref="A37:AA37"/>
    <mergeCell ref="A38:AA38"/>
  </mergeCells>
  <conditionalFormatting sqref="B2:AO33">
    <cfRule type="cellIs" dxfId="7" priority="1" operator="between">
      <formula>0.0009999</formula>
      <formula>1</formula>
    </cfRule>
    <cfRule type="cellIs" dxfId="6" priority="2" operator="greaterThan">
      <formula>0.99999</formula>
    </cfRule>
  </conditionalFormatting>
  <conditionalFormatting sqref="AO1">
    <cfRule type="colorScale" priority="3">
      <colorScale>
        <cfvo type="min"/>
        <cfvo type="percentile" val="50"/>
        <cfvo type="max"/>
        <color rgb="FF00B050"/>
        <color rgb="FFFFEB84"/>
        <color rgb="FFC00000"/>
      </colorScale>
    </cfRule>
  </conditionalFormatting>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53AC98-95BC-9749-AF31-EEAD6A359DA4}">
  <dimension ref="A1:AA38"/>
  <sheetViews>
    <sheetView showGridLines="0" zoomScale="150" zoomScaleNormal="150" workbookViewId="0"/>
  </sheetViews>
  <sheetFormatPr baseColWidth="10" defaultColWidth="10.83203125" defaultRowHeight="15"/>
  <cols>
    <col min="1" max="1" width="36.33203125" style="6" bestFit="1" customWidth="1"/>
    <col min="2" max="22" width="7.6640625" style="1" bestFit="1" customWidth="1"/>
    <col min="23" max="23" width="1.83203125" customWidth="1"/>
  </cols>
  <sheetData>
    <row r="1" spans="1:24" s="35" customFormat="1" ht="119" thickBot="1">
      <c r="A1" s="374" t="s">
        <v>1805</v>
      </c>
      <c r="B1" s="119" t="s">
        <v>1702</v>
      </c>
      <c r="C1" s="119" t="s">
        <v>1703</v>
      </c>
      <c r="D1" s="119" t="s">
        <v>1704</v>
      </c>
      <c r="E1" s="119" t="s">
        <v>1705</v>
      </c>
      <c r="F1" s="119" t="s">
        <v>1706</v>
      </c>
      <c r="G1" s="119" t="s">
        <v>1707</v>
      </c>
      <c r="H1" s="119" t="s">
        <v>1708</v>
      </c>
      <c r="I1" s="119" t="s">
        <v>1709</v>
      </c>
      <c r="J1" s="119" t="s">
        <v>1710</v>
      </c>
      <c r="K1" s="119" t="s">
        <v>1711</v>
      </c>
      <c r="L1" s="119" t="s">
        <v>1712</v>
      </c>
      <c r="M1" s="119" t="s">
        <v>1713</v>
      </c>
      <c r="N1" s="119" t="s">
        <v>1714</v>
      </c>
      <c r="O1" s="119" t="s">
        <v>1715</v>
      </c>
      <c r="P1" s="119" t="s">
        <v>1716</v>
      </c>
      <c r="Q1" s="119" t="s">
        <v>1717</v>
      </c>
      <c r="R1" s="119" t="s">
        <v>1718</v>
      </c>
      <c r="S1" s="119" t="s">
        <v>1719</v>
      </c>
      <c r="T1" s="119" t="s">
        <v>1720</v>
      </c>
      <c r="U1" s="119" t="s">
        <v>1721</v>
      </c>
      <c r="V1" s="347" t="s">
        <v>1722</v>
      </c>
      <c r="W1" s="389"/>
      <c r="X1" s="373" t="s">
        <v>1825</v>
      </c>
    </row>
    <row r="2" spans="1:24">
      <c r="A2" s="345" t="s">
        <v>1652</v>
      </c>
      <c r="B2" s="234">
        <v>1.2361555501772801E-3</v>
      </c>
      <c r="C2" s="234">
        <v>5.7001251181270295E-4</v>
      </c>
      <c r="D2" s="234"/>
      <c r="E2" s="234"/>
      <c r="F2" s="234"/>
      <c r="G2" s="234"/>
      <c r="H2" s="234">
        <v>1.0560643795654099E-3</v>
      </c>
      <c r="I2" s="234"/>
      <c r="J2" s="234"/>
      <c r="K2" s="234"/>
      <c r="L2" s="234"/>
      <c r="M2" s="234"/>
      <c r="N2" s="234"/>
      <c r="O2" s="234"/>
      <c r="P2" s="234"/>
      <c r="Q2" s="234"/>
      <c r="R2" s="234"/>
      <c r="S2" s="234"/>
      <c r="T2" s="234"/>
      <c r="U2" s="234"/>
      <c r="V2" s="349"/>
      <c r="W2" s="390"/>
      <c r="X2" s="349">
        <f>SUM(B2:V2)</f>
        <v>2.8622324415553931E-3</v>
      </c>
    </row>
    <row r="3" spans="1:24">
      <c r="A3" s="345" t="s">
        <v>1653</v>
      </c>
      <c r="B3" s="234">
        <v>9.5975137749325498E-5</v>
      </c>
      <c r="C3" s="234">
        <v>1.36363850119356E-5</v>
      </c>
      <c r="D3" s="234"/>
      <c r="E3" s="234"/>
      <c r="F3" s="234"/>
      <c r="G3" s="234"/>
      <c r="H3" s="234">
        <v>2.7160097893861402E-4</v>
      </c>
      <c r="I3" s="234"/>
      <c r="J3" s="234"/>
      <c r="K3" s="234"/>
      <c r="L3" s="234">
        <v>9.7033742142747394E-6</v>
      </c>
      <c r="M3" s="234"/>
      <c r="N3" s="234"/>
      <c r="O3" s="234">
        <v>5.2449742417223899E-8</v>
      </c>
      <c r="P3" s="234"/>
      <c r="Q3" s="234">
        <v>4.3008993649425601E-6</v>
      </c>
      <c r="R3" s="234">
        <v>1.2109262639852101E-6</v>
      </c>
      <c r="S3" s="234">
        <v>1.13274353184905E-6</v>
      </c>
      <c r="T3" s="234"/>
      <c r="U3" s="234"/>
      <c r="V3" s="349"/>
      <c r="W3" s="390"/>
      <c r="X3" s="349">
        <f t="shared" ref="X3:X30" si="0">SUM(B3:V3)</f>
        <v>3.9761289481734391E-4</v>
      </c>
    </row>
    <row r="4" spans="1:24">
      <c r="A4" s="345" t="s">
        <v>1654</v>
      </c>
      <c r="B4" s="234"/>
      <c r="C4" s="234">
        <v>1.47391007432484E-6</v>
      </c>
      <c r="D4" s="234"/>
      <c r="E4" s="234"/>
      <c r="F4" s="234"/>
      <c r="G4" s="234"/>
      <c r="H4" s="234"/>
      <c r="I4" s="234"/>
      <c r="J4" s="234"/>
      <c r="K4" s="234"/>
      <c r="L4" s="234"/>
      <c r="M4" s="234"/>
      <c r="N4" s="234"/>
      <c r="O4" s="234"/>
      <c r="P4" s="234"/>
      <c r="Q4" s="234"/>
      <c r="R4" s="234"/>
      <c r="S4" s="234"/>
      <c r="T4" s="234"/>
      <c r="U4" s="234"/>
      <c r="V4" s="349"/>
      <c r="W4" s="390"/>
      <c r="X4" s="349">
        <f t="shared" si="0"/>
        <v>1.47391007432484E-6</v>
      </c>
    </row>
    <row r="5" spans="1:24">
      <c r="A5" s="345" t="s">
        <v>1655</v>
      </c>
      <c r="B5" s="234"/>
      <c r="C5" s="234">
        <v>1.5993492295865299E-6</v>
      </c>
      <c r="D5" s="234"/>
      <c r="E5" s="234"/>
      <c r="F5" s="234"/>
      <c r="G5" s="234"/>
      <c r="H5" s="234"/>
      <c r="I5" s="234"/>
      <c r="J5" s="234"/>
      <c r="K5" s="234"/>
      <c r="L5" s="234"/>
      <c r="M5" s="234"/>
      <c r="N5" s="234"/>
      <c r="O5" s="234"/>
      <c r="P5" s="234"/>
      <c r="Q5" s="234"/>
      <c r="R5" s="234"/>
      <c r="S5" s="234"/>
      <c r="T5" s="234"/>
      <c r="U5" s="234"/>
      <c r="V5" s="349"/>
      <c r="W5" s="390"/>
      <c r="X5" s="349">
        <f t="shared" si="0"/>
        <v>1.5993492295865299E-6</v>
      </c>
    </row>
    <row r="6" spans="1:24">
      <c r="A6" s="345" t="s">
        <v>1683</v>
      </c>
      <c r="B6" s="234"/>
      <c r="C6" s="234"/>
      <c r="D6" s="234"/>
      <c r="E6" s="234"/>
      <c r="F6" s="234"/>
      <c r="G6" s="234"/>
      <c r="H6" s="234"/>
      <c r="I6" s="234"/>
      <c r="J6" s="234"/>
      <c r="K6" s="234"/>
      <c r="L6" s="234"/>
      <c r="M6" s="234"/>
      <c r="N6" s="234"/>
      <c r="O6" s="234"/>
      <c r="P6" s="234"/>
      <c r="Q6" s="234"/>
      <c r="R6" s="234"/>
      <c r="S6" s="234"/>
      <c r="T6" s="234"/>
      <c r="U6" s="234"/>
      <c r="V6" s="349"/>
      <c r="W6" s="390"/>
      <c r="X6" s="349">
        <f t="shared" si="0"/>
        <v>0</v>
      </c>
    </row>
    <row r="7" spans="1:24">
      <c r="A7" s="345" t="s">
        <v>1684</v>
      </c>
      <c r="B7" s="234"/>
      <c r="C7" s="234"/>
      <c r="D7" s="234"/>
      <c r="E7" s="234"/>
      <c r="F7" s="234"/>
      <c r="G7" s="234"/>
      <c r="H7" s="234"/>
      <c r="I7" s="234"/>
      <c r="J7" s="234"/>
      <c r="K7" s="234"/>
      <c r="L7" s="234"/>
      <c r="M7" s="234"/>
      <c r="N7" s="234"/>
      <c r="O7" s="234"/>
      <c r="P7" s="234"/>
      <c r="Q7" s="234"/>
      <c r="R7" s="234"/>
      <c r="S7" s="234"/>
      <c r="T7" s="234"/>
      <c r="U7" s="234"/>
      <c r="V7" s="349"/>
      <c r="W7" s="390"/>
      <c r="X7" s="349">
        <f t="shared" si="0"/>
        <v>0</v>
      </c>
    </row>
    <row r="8" spans="1:24" ht="16" thickBot="1">
      <c r="A8" s="346" t="s">
        <v>1656</v>
      </c>
      <c r="B8" s="351">
        <v>5.8484950185227001E-2</v>
      </c>
      <c r="C8" s="351"/>
      <c r="D8" s="351"/>
      <c r="E8" s="351"/>
      <c r="F8" s="351"/>
      <c r="G8" s="351"/>
      <c r="H8" s="351"/>
      <c r="I8" s="351"/>
      <c r="J8" s="351"/>
      <c r="K8" s="351"/>
      <c r="L8" s="351"/>
      <c r="M8" s="351"/>
      <c r="N8" s="351"/>
      <c r="O8" s="351"/>
      <c r="P8" s="351"/>
      <c r="Q8" s="351"/>
      <c r="R8" s="351"/>
      <c r="S8" s="351"/>
      <c r="T8" s="351"/>
      <c r="U8" s="351"/>
      <c r="V8" s="352"/>
      <c r="W8" s="391"/>
      <c r="X8" s="352">
        <f t="shared" si="0"/>
        <v>5.8484950185227001E-2</v>
      </c>
    </row>
    <row r="9" spans="1:24">
      <c r="A9" s="345" t="s">
        <v>1657</v>
      </c>
      <c r="B9" s="234">
        <v>4.6569441062317902E-4</v>
      </c>
      <c r="C9" s="234">
        <v>1.0962185437384899E-3</v>
      </c>
      <c r="D9" s="234">
        <v>4.8649848996472102E-2</v>
      </c>
      <c r="E9" s="234">
        <v>7.4432945967335597E-3</v>
      </c>
      <c r="F9" s="234">
        <v>1.2216760842759999E-3</v>
      </c>
      <c r="G9" s="234">
        <v>2.4795931121063802E-3</v>
      </c>
      <c r="H9" s="234">
        <v>2.6875806885640502E-4</v>
      </c>
      <c r="I9" s="234"/>
      <c r="J9" s="234"/>
      <c r="K9" s="234">
        <v>8.5568924334099002E-4</v>
      </c>
      <c r="L9" s="234">
        <v>6.5309373198257697E-4</v>
      </c>
      <c r="M9" s="234">
        <v>1.35385379682216E-5</v>
      </c>
      <c r="N9" s="234"/>
      <c r="O9" s="234">
        <v>1.16132190628507E-4</v>
      </c>
      <c r="P9" s="234">
        <v>9.9745739462771995E-5</v>
      </c>
      <c r="Q9" s="234">
        <v>5.9388994549445899E-5</v>
      </c>
      <c r="R9" s="234">
        <v>3.3331066131698801E-5</v>
      </c>
      <c r="S9" s="234">
        <v>3.5641931445389202E-5</v>
      </c>
      <c r="T9" s="234">
        <v>1.00981590697915E-5</v>
      </c>
      <c r="U9" s="234">
        <v>6.5515006689218397E-6</v>
      </c>
      <c r="V9" s="349"/>
      <c r="W9" s="390"/>
      <c r="X9" s="349">
        <f t="shared" si="0"/>
        <v>6.350829490805443E-2</v>
      </c>
    </row>
    <row r="10" spans="1:24">
      <c r="A10" s="345" t="s">
        <v>1658</v>
      </c>
      <c r="B10" s="234">
        <v>4.7770529768506001E-4</v>
      </c>
      <c r="C10" s="234">
        <v>1.0891644189808399E-3</v>
      </c>
      <c r="D10" s="234">
        <v>4.8280471594846497E-2</v>
      </c>
      <c r="E10" s="234">
        <v>7.3785185165420797E-3</v>
      </c>
      <c r="F10" s="234">
        <v>1.2123912176119399E-3</v>
      </c>
      <c r="G10" s="234">
        <v>2.4579592973096101E-3</v>
      </c>
      <c r="H10" s="234">
        <v>2.6895636871629002E-4</v>
      </c>
      <c r="I10" s="234"/>
      <c r="J10" s="234"/>
      <c r="K10" s="234">
        <v>8.4875455291290802E-4</v>
      </c>
      <c r="L10" s="234">
        <v>6.4834310687245501E-4</v>
      </c>
      <c r="M10" s="234">
        <v>1.34356436564813E-5</v>
      </c>
      <c r="N10" s="234"/>
      <c r="O10" s="234">
        <v>1.1517302037058899E-4</v>
      </c>
      <c r="P10" s="234">
        <v>9.8987661357503694E-5</v>
      </c>
      <c r="Q10" s="234">
        <v>6.08926508208642E-5</v>
      </c>
      <c r="R10" s="234">
        <v>3.3077746525309799E-5</v>
      </c>
      <c r="S10" s="234">
        <v>3.7612932684849897E-5</v>
      </c>
      <c r="T10" s="234">
        <v>1.00400640587049E-5</v>
      </c>
      <c r="U10" s="234">
        <v>6.5017085751390898E-6</v>
      </c>
      <c r="V10" s="349"/>
      <c r="W10" s="390"/>
      <c r="X10" s="349">
        <f t="shared" si="0"/>
        <v>6.3037985799527116E-2</v>
      </c>
    </row>
    <row r="11" spans="1:24">
      <c r="A11" s="345" t="s">
        <v>1659</v>
      </c>
      <c r="B11" s="234">
        <v>4.19592943609083E-4</v>
      </c>
      <c r="C11" s="234">
        <v>9.9238993985637305E-4</v>
      </c>
      <c r="D11" s="234">
        <v>4.5891804304356097E-2</v>
      </c>
      <c r="E11" s="234">
        <v>6.9945663732091197E-3</v>
      </c>
      <c r="F11" s="234">
        <v>1.1526742629184401E-3</v>
      </c>
      <c r="G11" s="234">
        <v>2.3281379988736601E-3</v>
      </c>
      <c r="H11" s="234">
        <v>2.4807382301872898E-4</v>
      </c>
      <c r="I11" s="234"/>
      <c r="J11" s="234"/>
      <c r="K11" s="234">
        <v>8.05343000091208E-4</v>
      </c>
      <c r="L11" s="234">
        <v>6.1271908391819798E-4</v>
      </c>
      <c r="M11" s="234">
        <v>1.27738640989779E-5</v>
      </c>
      <c r="N11" s="234"/>
      <c r="O11" s="234">
        <v>1.07834565993303E-4</v>
      </c>
      <c r="P11" s="234">
        <v>9.4111973046146798E-5</v>
      </c>
      <c r="Q11" s="234">
        <v>5.1825259783218503E-5</v>
      </c>
      <c r="R11" s="234">
        <v>3.1448485060923801E-5</v>
      </c>
      <c r="S11" s="234">
        <v>3.15300966468608E-5</v>
      </c>
      <c r="T11" s="234">
        <v>9.5063804639192299E-6</v>
      </c>
      <c r="U11" s="234">
        <v>6.1814635661256398E-6</v>
      </c>
      <c r="V11" s="349"/>
      <c r="W11" s="390"/>
      <c r="X11" s="349">
        <f t="shared" si="0"/>
        <v>5.9790513818510374E-2</v>
      </c>
    </row>
    <row r="12" spans="1:24">
      <c r="A12" s="345" t="s">
        <v>1660</v>
      </c>
      <c r="B12" s="234">
        <v>5.2534776041977805E-4</v>
      </c>
      <c r="C12" s="234">
        <v>1.00344314264272E-3</v>
      </c>
      <c r="D12" s="234">
        <v>4.6591601037697501E-2</v>
      </c>
      <c r="E12" s="234">
        <v>7.1014695437894198E-3</v>
      </c>
      <c r="F12" s="234">
        <v>1.1704225553145599E-3</v>
      </c>
      <c r="G12" s="234">
        <v>2.3628291228870598E-3</v>
      </c>
      <c r="H12" s="234">
        <v>5.08804125460022E-4</v>
      </c>
      <c r="I12" s="234"/>
      <c r="J12" s="234"/>
      <c r="K12" s="234">
        <v>8.1738724485498702E-4</v>
      </c>
      <c r="L12" s="234">
        <v>6.2940644860127895E-4</v>
      </c>
      <c r="M12" s="234">
        <v>1.29705495654192E-5</v>
      </c>
      <c r="N12" s="234"/>
      <c r="O12" s="234">
        <v>1.09358565655903E-4</v>
      </c>
      <c r="P12" s="234">
        <v>9.5561061369998197E-5</v>
      </c>
      <c r="Q12" s="234">
        <v>5.7171012585336702E-5</v>
      </c>
      <c r="R12" s="234">
        <v>3.3078249094357802E-5</v>
      </c>
      <c r="S12" s="234">
        <v>3.43221957811582E-5</v>
      </c>
      <c r="T12" s="234">
        <v>9.58324601844889E-6</v>
      </c>
      <c r="U12" s="234">
        <v>6.2766426000790804E-6</v>
      </c>
      <c r="V12" s="349"/>
      <c r="W12" s="390"/>
      <c r="X12" s="349">
        <f t="shared" si="0"/>
        <v>6.1069032504338025E-2</v>
      </c>
    </row>
    <row r="13" spans="1:24">
      <c r="A13" s="345" t="s">
        <v>1661</v>
      </c>
      <c r="B13" s="234">
        <v>4.38509805370017E-4</v>
      </c>
      <c r="C13" s="234">
        <v>1.1414396459004899E-3</v>
      </c>
      <c r="D13" s="234">
        <v>5.4430903044035403E-2</v>
      </c>
      <c r="E13" s="234">
        <v>8.3005924775131704E-3</v>
      </c>
      <c r="F13" s="234">
        <v>1.3667046522541099E-3</v>
      </c>
      <c r="G13" s="234">
        <v>2.7623616698854501E-3</v>
      </c>
      <c r="H13" s="234">
        <v>3.3919476950173199E-4</v>
      </c>
      <c r="I13" s="234"/>
      <c r="J13" s="234"/>
      <c r="K13" s="234">
        <v>9.5503683193077604E-4</v>
      </c>
      <c r="L13" s="234">
        <v>7.2796716180219701E-4</v>
      </c>
      <c r="M13" s="234">
        <v>1.51457354891685E-5</v>
      </c>
      <c r="N13" s="234"/>
      <c r="O13" s="234">
        <v>1.28244918517332E-4</v>
      </c>
      <c r="P13" s="234">
        <v>1.11884615760983E-4</v>
      </c>
      <c r="Q13" s="234">
        <v>5.3073732525909598E-5</v>
      </c>
      <c r="R13" s="234">
        <v>3.8078052761238402E-5</v>
      </c>
      <c r="S13" s="234">
        <v>2.92180455021975E-5</v>
      </c>
      <c r="T13" s="234">
        <v>1.11476821337936E-5</v>
      </c>
      <c r="U13" s="234">
        <v>7.3292475466341003E-6</v>
      </c>
      <c r="V13" s="349"/>
      <c r="W13" s="390"/>
      <c r="X13" s="349">
        <f t="shared" si="0"/>
        <v>7.0856832088430577E-2</v>
      </c>
    </row>
    <row r="14" spans="1:24">
      <c r="A14" s="345" t="s">
        <v>1662</v>
      </c>
      <c r="B14" s="234">
        <v>4.9846492239663401E-4</v>
      </c>
      <c r="C14" s="234">
        <v>1.1975506321558499E-3</v>
      </c>
      <c r="D14" s="234">
        <v>5.5313147458041001E-2</v>
      </c>
      <c r="E14" s="234">
        <v>8.4485325019633892E-3</v>
      </c>
      <c r="F14" s="234">
        <v>1.3893596642687699E-3</v>
      </c>
      <c r="G14" s="234">
        <v>2.8123358804999199E-3</v>
      </c>
      <c r="H14" s="234">
        <v>2.99056871051289E-4</v>
      </c>
      <c r="I14" s="234"/>
      <c r="J14" s="234"/>
      <c r="K14" s="234">
        <v>9.7159045524903198E-4</v>
      </c>
      <c r="L14" s="234">
        <v>7.4508525420131195E-4</v>
      </c>
      <c r="M14" s="234">
        <v>1.5396796915579899E-5</v>
      </c>
      <c r="N14" s="234"/>
      <c r="O14" s="234">
        <v>1.3124933839277799E-4</v>
      </c>
      <c r="P14" s="234">
        <v>1.1343653925612E-4</v>
      </c>
      <c r="Q14" s="234">
        <v>6.1568087561536002E-5</v>
      </c>
      <c r="R14" s="234">
        <v>3.7905987885406898E-5</v>
      </c>
      <c r="S14" s="234">
        <v>3.6631449456643699E-5</v>
      </c>
      <c r="T14" s="234">
        <v>1.13329997204185E-5</v>
      </c>
      <c r="U14" s="234">
        <v>7.4507399195132996E-6</v>
      </c>
      <c r="V14" s="349"/>
      <c r="W14" s="390"/>
      <c r="X14" s="349">
        <f t="shared" si="0"/>
        <v>7.2090095578935184E-2</v>
      </c>
    </row>
    <row r="15" spans="1:24" ht="16" thickBot="1">
      <c r="A15" s="346" t="s">
        <v>1663</v>
      </c>
      <c r="B15" s="351">
        <v>4.4081097661686098E-4</v>
      </c>
      <c r="C15" s="351">
        <v>1.15660221091633E-3</v>
      </c>
      <c r="D15" s="351">
        <v>5.3583174666405997E-2</v>
      </c>
      <c r="E15" s="351">
        <v>8.1886474413134097E-3</v>
      </c>
      <c r="F15" s="351">
        <v>1.3448726473124001E-3</v>
      </c>
      <c r="G15" s="351">
        <v>2.7275720279063801E-3</v>
      </c>
      <c r="H15" s="351">
        <v>3.54555525817509E-4</v>
      </c>
      <c r="I15" s="351"/>
      <c r="J15" s="351"/>
      <c r="K15" s="351">
        <v>9.4160359347585402E-4</v>
      </c>
      <c r="L15" s="351">
        <v>7.2742422859370501E-4</v>
      </c>
      <c r="M15" s="351">
        <v>1.49037945756726E-5</v>
      </c>
      <c r="N15" s="351"/>
      <c r="O15" s="351">
        <v>1.27701882361415E-4</v>
      </c>
      <c r="P15" s="351">
        <v>1.09804324088844E-4</v>
      </c>
      <c r="Q15" s="351">
        <v>5.5389365189689003E-5</v>
      </c>
      <c r="R15" s="351">
        <v>3.7695535320643598E-5</v>
      </c>
      <c r="S15" s="351">
        <v>2.9561733094878301E-5</v>
      </c>
      <c r="T15" s="351">
        <v>1.10949594914758E-5</v>
      </c>
      <c r="U15" s="351">
        <v>7.2121687261345601E-6</v>
      </c>
      <c r="V15" s="352"/>
      <c r="W15" s="391"/>
      <c r="X15" s="352">
        <f t="shared" si="0"/>
        <v>6.9858627081207172E-2</v>
      </c>
    </row>
    <row r="16" spans="1:24">
      <c r="A16" s="345" t="s">
        <v>1664</v>
      </c>
      <c r="B16" s="234">
        <v>2.0067532268380699E-4</v>
      </c>
      <c r="C16" s="234">
        <v>6.4412708125486204E-2</v>
      </c>
      <c r="D16" s="234">
        <v>3.8948394204827998E-3</v>
      </c>
      <c r="E16" s="234">
        <v>2.7213984613301502E-4</v>
      </c>
      <c r="F16" s="234">
        <v>4.1600619172470201E-5</v>
      </c>
      <c r="G16" s="234">
        <v>9.1594660809961401E-5</v>
      </c>
      <c r="H16" s="234">
        <v>1.67275355496707E-3</v>
      </c>
      <c r="I16" s="234">
        <v>1.17262400800628E-3</v>
      </c>
      <c r="J16" s="234"/>
      <c r="K16" s="234">
        <v>3.0430558076741302E-5</v>
      </c>
      <c r="L16" s="234">
        <v>4.2837687490645802E-5</v>
      </c>
      <c r="M16" s="234">
        <v>2.0839138584589501E-5</v>
      </c>
      <c r="N16" s="234"/>
      <c r="O16" s="234">
        <v>3.8412808381381597E-6</v>
      </c>
      <c r="P16" s="234">
        <v>3.3965505053872899E-6</v>
      </c>
      <c r="Q16" s="234">
        <v>1.0949003455330301E-5</v>
      </c>
      <c r="R16" s="234">
        <v>3.5520011556644199E-6</v>
      </c>
      <c r="S16" s="234">
        <v>2.48866123136043E-6</v>
      </c>
      <c r="T16" s="234">
        <v>3.2044274093091702E-7</v>
      </c>
      <c r="U16" s="234">
        <v>2.2309226467138399E-7</v>
      </c>
      <c r="V16" s="349"/>
      <c r="W16" s="390"/>
      <c r="X16" s="349">
        <f t="shared" si="0"/>
        <v>7.1877813974085047E-2</v>
      </c>
    </row>
    <row r="17" spans="1:24">
      <c r="A17" s="345" t="s">
        <v>1665</v>
      </c>
      <c r="B17" s="234">
        <v>7.9569742428116394E-6</v>
      </c>
      <c r="C17" s="234">
        <v>4.4640013594877197E-5</v>
      </c>
      <c r="D17" s="234">
        <v>1.2819656923014401E-3</v>
      </c>
      <c r="E17" s="234">
        <v>2.15381985450909E-4</v>
      </c>
      <c r="F17" s="234">
        <v>3.2028365642789699E-5</v>
      </c>
      <c r="G17" s="234">
        <v>7.2788580328507805E-5</v>
      </c>
      <c r="H17" s="234">
        <v>3.52573517675214E-5</v>
      </c>
      <c r="I17" s="234"/>
      <c r="J17" s="234"/>
      <c r="K17" s="234">
        <v>2.38378621856503E-5</v>
      </c>
      <c r="L17" s="234">
        <v>1.8520282397856698E-5</v>
      </c>
      <c r="M17" s="234">
        <v>1.40574674115758E-5</v>
      </c>
      <c r="N17" s="234"/>
      <c r="O17" s="234">
        <v>2.9836327061019302E-6</v>
      </c>
      <c r="P17" s="234">
        <v>2.6150082300394399E-6</v>
      </c>
      <c r="Q17" s="234">
        <v>2.24301134460868E-6</v>
      </c>
      <c r="R17" s="234">
        <v>8.7383193226927199E-7</v>
      </c>
      <c r="S17" s="234">
        <v>1.7531045655230999E-7</v>
      </c>
      <c r="T17" s="234">
        <v>2.4670924323417298E-7</v>
      </c>
      <c r="U17" s="234">
        <v>1.7175899703198599E-7</v>
      </c>
      <c r="V17" s="349"/>
      <c r="W17" s="390"/>
      <c r="X17" s="349">
        <f t="shared" si="0"/>
        <v>1.7557438382337775E-3</v>
      </c>
    </row>
    <row r="18" spans="1:24">
      <c r="A18" s="345" t="s">
        <v>1666</v>
      </c>
      <c r="B18" s="234">
        <v>6.68749587564831E-6</v>
      </c>
      <c r="C18" s="234">
        <v>4.4700128528206398E-5</v>
      </c>
      <c r="D18" s="234">
        <v>1.03739915714456E-3</v>
      </c>
      <c r="E18" s="234">
        <v>1.7750943310180001E-4</v>
      </c>
      <c r="F18" s="234">
        <v>2.5889876161509801E-5</v>
      </c>
      <c r="G18" s="234">
        <v>6.0157472736576501E-5</v>
      </c>
      <c r="H18" s="234">
        <v>9.9509736878035794E-4</v>
      </c>
      <c r="I18" s="234"/>
      <c r="J18" s="234"/>
      <c r="K18" s="234">
        <v>1.95070961802254E-5</v>
      </c>
      <c r="L18" s="234">
        <v>1.5232827061479299E-5</v>
      </c>
      <c r="M18" s="234">
        <v>6.1772626312281407E-5</v>
      </c>
      <c r="N18" s="234"/>
      <c r="O18" s="234">
        <v>2.4270410962367002E-6</v>
      </c>
      <c r="P18" s="234">
        <v>2.32263175492642E-6</v>
      </c>
      <c r="Q18" s="234">
        <v>2.0588068210453901E-6</v>
      </c>
      <c r="R18" s="234">
        <v>7.0635513421888603E-7</v>
      </c>
      <c r="S18" s="234">
        <v>1.41710821606623E-7</v>
      </c>
      <c r="T18" s="234">
        <v>1.99425466365327E-7</v>
      </c>
      <c r="U18" s="234">
        <v>1.38840027380053E-7</v>
      </c>
      <c r="V18" s="349"/>
      <c r="W18" s="390"/>
      <c r="X18" s="349">
        <f t="shared" si="0"/>
        <v>2.4519482930044248E-3</v>
      </c>
    </row>
    <row r="19" spans="1:24">
      <c r="A19" s="345" t="s">
        <v>1667</v>
      </c>
      <c r="B19" s="234">
        <v>1.5838695091391599E-6</v>
      </c>
      <c r="C19" s="234">
        <v>3.1862169723428299E-5</v>
      </c>
      <c r="D19" s="234">
        <v>7.0183291605460501E-6</v>
      </c>
      <c r="E19" s="234">
        <v>2.1117800711217001E-5</v>
      </c>
      <c r="F19" s="234"/>
      <c r="G19" s="234">
        <v>8.1778480923518103E-6</v>
      </c>
      <c r="H19" s="234">
        <v>1.11195362683716E-3</v>
      </c>
      <c r="I19" s="234"/>
      <c r="J19" s="234"/>
      <c r="K19" s="234">
        <v>1.4748443982071101E-6</v>
      </c>
      <c r="L19" s="234">
        <v>1.62455763432445E-6</v>
      </c>
      <c r="M19" s="234">
        <v>1.4756571917685E-5</v>
      </c>
      <c r="N19" s="234"/>
      <c r="O19" s="234">
        <v>9.4492104923029898E-8</v>
      </c>
      <c r="P19" s="234"/>
      <c r="Q19" s="234">
        <v>1.52280325995937E-6</v>
      </c>
      <c r="R19" s="234"/>
      <c r="S19" s="234"/>
      <c r="T19" s="234"/>
      <c r="U19" s="234"/>
      <c r="V19" s="349"/>
      <c r="W19" s="390"/>
      <c r="X19" s="349">
        <f t="shared" si="0"/>
        <v>1.2011869133489413E-3</v>
      </c>
    </row>
    <row r="20" spans="1:24">
      <c r="A20" s="345" t="s">
        <v>1668</v>
      </c>
      <c r="B20" s="234">
        <v>6.6469454250251998E-6</v>
      </c>
      <c r="C20" s="234">
        <v>5.1012782902658602E-5</v>
      </c>
      <c r="D20" s="234">
        <v>2.8193378461220299E-5</v>
      </c>
      <c r="E20" s="234">
        <v>1.8421911258721302E-5</v>
      </c>
      <c r="F20" s="234"/>
      <c r="G20" s="234">
        <v>7.1338674848175399E-6</v>
      </c>
      <c r="H20" s="234">
        <v>7.5699599906235197E-5</v>
      </c>
      <c r="I20" s="234">
        <v>1.13796417618952E-5</v>
      </c>
      <c r="J20" s="234">
        <v>1.0726211279707099E-3</v>
      </c>
      <c r="K20" s="234">
        <v>1.2865663899253501E-6</v>
      </c>
      <c r="L20" s="234">
        <v>1.942779756386E-5</v>
      </c>
      <c r="M20" s="234">
        <v>5.6495655466126797E-5</v>
      </c>
      <c r="N20" s="234">
        <v>1.61917766427089E-4</v>
      </c>
      <c r="O20" s="234">
        <v>6.0379699113197196E-6</v>
      </c>
      <c r="P20" s="234"/>
      <c r="Q20" s="234">
        <v>1.3284028437943499E-6</v>
      </c>
      <c r="R20" s="234">
        <v>4.1174134062688503E-6</v>
      </c>
      <c r="S20" s="234"/>
      <c r="T20" s="234"/>
      <c r="U20" s="234"/>
      <c r="V20" s="349"/>
      <c r="W20" s="390"/>
      <c r="X20" s="349">
        <f t="shared" si="0"/>
        <v>1.5217208271796675E-3</v>
      </c>
    </row>
    <row r="21" spans="1:24">
      <c r="A21" s="345" t="s">
        <v>1669</v>
      </c>
      <c r="B21" s="234">
        <v>2.6326360117178599E-6</v>
      </c>
      <c r="C21" s="234">
        <v>1.5909109296819499E-5</v>
      </c>
      <c r="D21" s="234"/>
      <c r="E21" s="234"/>
      <c r="F21" s="234"/>
      <c r="G21" s="234"/>
      <c r="H21" s="234">
        <v>1.32911138764117E-3</v>
      </c>
      <c r="I21" s="234">
        <v>5.6898208809475796E-6</v>
      </c>
      <c r="J21" s="234"/>
      <c r="K21" s="234"/>
      <c r="L21" s="234">
        <v>8.5102239863651998E-6</v>
      </c>
      <c r="M21" s="234">
        <v>2.8247827733063398E-5</v>
      </c>
      <c r="N21" s="234">
        <v>7.4591739160535803E-5</v>
      </c>
      <c r="O21" s="234">
        <v>2.9777703141508801E-6</v>
      </c>
      <c r="P21" s="234"/>
      <c r="Q21" s="234"/>
      <c r="R21" s="234"/>
      <c r="S21" s="234"/>
      <c r="T21" s="234"/>
      <c r="U21" s="234"/>
      <c r="V21" s="349"/>
      <c r="W21" s="390"/>
      <c r="X21" s="349">
        <f t="shared" si="0"/>
        <v>1.4676705150247704E-3</v>
      </c>
    </row>
    <row r="22" spans="1:24" ht="16" thickBot="1">
      <c r="A22" s="346" t="s">
        <v>1670</v>
      </c>
      <c r="B22" s="351">
        <v>1.7869251347240501E-5</v>
      </c>
      <c r="C22" s="351">
        <v>1.2438790687226299E-4</v>
      </c>
      <c r="D22" s="351">
        <v>1.2166179003952099E-3</v>
      </c>
      <c r="E22" s="351">
        <v>2.01650125136188E-4</v>
      </c>
      <c r="F22" s="351">
        <v>3.0419938879867299E-5</v>
      </c>
      <c r="G22" s="351">
        <v>6.8004148354417504E-5</v>
      </c>
      <c r="H22" s="351">
        <v>9.6039843131640696E-5</v>
      </c>
      <c r="I22" s="351">
        <v>2.2759283523790302E-5</v>
      </c>
      <c r="J22" s="351"/>
      <c r="K22" s="351">
        <v>2.2437128334497501E-5</v>
      </c>
      <c r="L22" s="351">
        <v>1.7365920963998701E-5</v>
      </c>
      <c r="M22" s="351">
        <v>9.3301646618603097E-5</v>
      </c>
      <c r="N22" s="351">
        <v>2.9836695664214299E-4</v>
      </c>
      <c r="O22" s="351">
        <v>1.47318333853398E-5</v>
      </c>
      <c r="P22" s="351">
        <v>2.4836855996758599E-6</v>
      </c>
      <c r="Q22" s="351">
        <v>1.9201239992915301E-6</v>
      </c>
      <c r="R22" s="351">
        <v>8.2994912282986696E-7</v>
      </c>
      <c r="S22" s="351">
        <v>1.6650657210551299E-7</v>
      </c>
      <c r="T22" s="351">
        <v>2.34319795895404E-7</v>
      </c>
      <c r="U22" s="351">
        <v>1.6313346269532701E-7</v>
      </c>
      <c r="V22" s="352"/>
      <c r="W22" s="391"/>
      <c r="X22" s="352">
        <f t="shared" si="0"/>
        <v>2.2297496021376931E-3</v>
      </c>
    </row>
    <row r="23" spans="1:24">
      <c r="A23" s="345" t="s">
        <v>1672</v>
      </c>
      <c r="B23" s="234">
        <v>0.468673268613501</v>
      </c>
      <c r="C23" s="234">
        <v>4.4352263183763198E-4</v>
      </c>
      <c r="D23" s="234">
        <v>3.8172696011987599E-3</v>
      </c>
      <c r="E23" s="234">
        <v>7.1930702790298101E-4</v>
      </c>
      <c r="F23" s="234">
        <v>9.4684183842259995E-5</v>
      </c>
      <c r="G23" s="234">
        <v>2.4716171970408401E-4</v>
      </c>
      <c r="H23" s="234">
        <v>1.10617665695414E-4</v>
      </c>
      <c r="I23" s="234">
        <v>3.2691253908965301E-5</v>
      </c>
      <c r="J23" s="234"/>
      <c r="K23" s="234">
        <v>7.6238349856663101E-5</v>
      </c>
      <c r="L23" s="234">
        <v>8.8125147867313501E-5</v>
      </c>
      <c r="M23" s="234">
        <v>3.4407978728824399E-4</v>
      </c>
      <c r="N23" s="234">
        <v>3.83899998813702E-5</v>
      </c>
      <c r="O23" s="234">
        <v>9.1899091023199193E-6</v>
      </c>
      <c r="P23" s="234">
        <v>7.73064485286397E-6</v>
      </c>
      <c r="Q23" s="234">
        <v>1.25858956141486E-5</v>
      </c>
      <c r="R23" s="234">
        <v>3.57704637215417E-5</v>
      </c>
      <c r="S23" s="234">
        <v>5.1826333203506097E-7</v>
      </c>
      <c r="T23" s="234">
        <v>7.2933672615380496E-7</v>
      </c>
      <c r="U23" s="234">
        <v>5.0776429346777797E-7</v>
      </c>
      <c r="V23" s="349"/>
      <c r="W23" s="390"/>
      <c r="X23" s="349">
        <f t="shared" si="0"/>
        <v>0.47475238826012722</v>
      </c>
    </row>
    <row r="24" spans="1:24">
      <c r="A24" s="345" t="s">
        <v>1673</v>
      </c>
      <c r="B24" s="234">
        <v>2.78144107762707E-5</v>
      </c>
      <c r="C24" s="234">
        <v>1.48543830573404E-4</v>
      </c>
      <c r="D24" s="234">
        <v>2.06456553979772E-3</v>
      </c>
      <c r="E24" s="234">
        <v>3.9804643438430201E-4</v>
      </c>
      <c r="F24" s="234">
        <v>5.1130586896309499E-5</v>
      </c>
      <c r="G24" s="234">
        <v>1.37192538174451E-4</v>
      </c>
      <c r="H24" s="234">
        <v>1.3234309987154101E-3</v>
      </c>
      <c r="I24" s="234"/>
      <c r="J24" s="234"/>
      <c r="K24" s="234">
        <v>4.1840913657899899E-5</v>
      </c>
      <c r="L24" s="234">
        <v>3.3736144238957099E-5</v>
      </c>
      <c r="M24" s="234">
        <v>5.6662596652481501E-7</v>
      </c>
      <c r="N24" s="234"/>
      <c r="O24" s="234">
        <v>5.0056698108050698E-6</v>
      </c>
      <c r="P24" s="234">
        <v>4.1746402870449503E-6</v>
      </c>
      <c r="Q24" s="234">
        <v>7.4896594819472602E-6</v>
      </c>
      <c r="R24" s="234">
        <v>1.39499904690648E-6</v>
      </c>
      <c r="S24" s="234">
        <v>2.79868371447717E-7</v>
      </c>
      <c r="T24" s="234">
        <v>3.9385051800629099E-7</v>
      </c>
      <c r="U24" s="234">
        <v>2.7419876558527999E-7</v>
      </c>
      <c r="V24" s="349"/>
      <c r="W24" s="390"/>
      <c r="X24" s="349">
        <f t="shared" si="0"/>
        <v>4.2458809094629924E-3</v>
      </c>
    </row>
    <row r="25" spans="1:24">
      <c r="A25" s="345" t="s">
        <v>1671</v>
      </c>
      <c r="B25" s="234">
        <v>0.90298493792179602</v>
      </c>
      <c r="C25" s="234">
        <v>9.3789981720853993E-3</v>
      </c>
      <c r="D25" s="234">
        <v>3.0458765747821102E-4</v>
      </c>
      <c r="E25" s="234"/>
      <c r="F25" s="234"/>
      <c r="G25" s="234"/>
      <c r="H25" s="234">
        <v>1.56380133375631E-4</v>
      </c>
      <c r="I25" s="234">
        <v>2.3893250013760301E-4</v>
      </c>
      <c r="J25" s="234"/>
      <c r="K25" s="234"/>
      <c r="L25" s="234">
        <v>8.0522191350353401E-6</v>
      </c>
      <c r="M25" s="234">
        <v>1.28819692233818E-4</v>
      </c>
      <c r="N25" s="234">
        <v>1.7289976233881199E-4</v>
      </c>
      <c r="O25" s="234">
        <v>1.9481721092682E-5</v>
      </c>
      <c r="P25" s="234">
        <v>6.9143478154759702E-6</v>
      </c>
      <c r="Q25" s="234">
        <v>2.0205160580465998E-5</v>
      </c>
      <c r="R25" s="234">
        <v>9.8524467715914105E-6</v>
      </c>
      <c r="S25" s="234">
        <v>9.6565374423510993E-7</v>
      </c>
      <c r="T25" s="234"/>
      <c r="U25" s="234"/>
      <c r="V25" s="349"/>
      <c r="W25" s="390"/>
      <c r="X25" s="349">
        <f t="shared" si="0"/>
        <v>0.91343102738858484</v>
      </c>
    </row>
    <row r="26" spans="1:24">
      <c r="A26" s="345" t="s">
        <v>1674</v>
      </c>
      <c r="B26" s="234">
        <v>8.9228814930421697E-4</v>
      </c>
      <c r="C26" s="234">
        <v>2.4296232619679401E-3</v>
      </c>
      <c r="D26" s="234">
        <v>1.8245461595411501E-3</v>
      </c>
      <c r="E26" s="234">
        <v>2.7617477815963402E-4</v>
      </c>
      <c r="F26" s="234">
        <v>8.8522535651195902E-5</v>
      </c>
      <c r="G26" s="234">
        <v>9.1748077219802997E-5</v>
      </c>
      <c r="H26" s="234">
        <v>1.2642976987108001E-3</v>
      </c>
      <c r="I26" s="234">
        <v>5.9502534232720898E-7</v>
      </c>
      <c r="J26" s="234">
        <v>3.9901872334047497E-6</v>
      </c>
      <c r="K26" s="234">
        <v>3.1879652316537501E-5</v>
      </c>
      <c r="L26" s="234">
        <v>1.20075288002841E-4</v>
      </c>
      <c r="M26" s="234">
        <v>5.08119308031664E-7</v>
      </c>
      <c r="N26" s="234">
        <v>8.2776418708379405E-5</v>
      </c>
      <c r="O26" s="234">
        <v>7.7473013121851504E-6</v>
      </c>
      <c r="P26" s="234">
        <v>3.7435900563188998E-6</v>
      </c>
      <c r="Q26" s="234">
        <v>9.8821521000012197E-5</v>
      </c>
      <c r="R26" s="234">
        <v>1.2509591728848399E-6</v>
      </c>
      <c r="S26" s="234">
        <v>5.1538707568971901E-6</v>
      </c>
      <c r="T26" s="234">
        <v>3.5318369524193802E-7</v>
      </c>
      <c r="U26" s="234">
        <v>2.4588651996806698E-7</v>
      </c>
      <c r="V26" s="349">
        <v>2.2502543544407901E-6</v>
      </c>
      <c r="W26" s="390"/>
      <c r="X26" s="349">
        <f t="shared" si="0"/>
        <v>7.22659191833421E-3</v>
      </c>
    </row>
    <row r="27" spans="1:24">
      <c r="A27" s="345" t="s">
        <v>1675</v>
      </c>
      <c r="B27" s="234">
        <v>3.28730182882753E-4</v>
      </c>
      <c r="C27" s="234">
        <v>1.18005269747632E-3</v>
      </c>
      <c r="D27" s="234">
        <v>1.18835005383891E-4</v>
      </c>
      <c r="E27" s="234"/>
      <c r="F27" s="234"/>
      <c r="G27" s="234">
        <v>7.5486403229326402E-7</v>
      </c>
      <c r="H27" s="234">
        <v>2.5627871067544199E-5</v>
      </c>
      <c r="I27" s="234">
        <v>5.9931905352584803E-6</v>
      </c>
      <c r="J27" s="234"/>
      <c r="K27" s="234"/>
      <c r="L27" s="234">
        <v>1.00451507161484E-4</v>
      </c>
      <c r="M27" s="234"/>
      <c r="N27" s="234"/>
      <c r="O27" s="234">
        <v>3.1779774687189101E-7</v>
      </c>
      <c r="P27" s="234"/>
      <c r="Q27" s="234">
        <v>1.3914204948219201E-6</v>
      </c>
      <c r="R27" s="234"/>
      <c r="S27" s="234"/>
      <c r="T27" s="234"/>
      <c r="U27" s="234"/>
      <c r="V27" s="349"/>
      <c r="W27" s="390"/>
      <c r="X27" s="349">
        <f t="shared" si="0"/>
        <v>1.7621545367812377E-3</v>
      </c>
    </row>
    <row r="28" spans="1:24">
      <c r="A28" s="345" t="s">
        <v>1676</v>
      </c>
      <c r="B28" s="234">
        <v>3.9069152473013498E-5</v>
      </c>
      <c r="C28" s="234">
        <v>1.3149511331918501E-4</v>
      </c>
      <c r="D28" s="234">
        <v>2.4211774143362E-5</v>
      </c>
      <c r="E28" s="234"/>
      <c r="F28" s="234">
        <v>7.7757114100964397E-3</v>
      </c>
      <c r="G28" s="234"/>
      <c r="H28" s="234">
        <v>1.44942319590016E-5</v>
      </c>
      <c r="I28" s="234"/>
      <c r="J28" s="234"/>
      <c r="K28" s="234"/>
      <c r="L28" s="234"/>
      <c r="M28" s="234"/>
      <c r="N28" s="234"/>
      <c r="O28" s="234">
        <v>8.1933553376971999E-6</v>
      </c>
      <c r="P28" s="234">
        <v>1.44351624204183E-6</v>
      </c>
      <c r="Q28" s="234">
        <v>6.2767261621565904E-6</v>
      </c>
      <c r="R28" s="234"/>
      <c r="S28" s="234">
        <v>4.2900743149212101E-7</v>
      </c>
      <c r="T28" s="234"/>
      <c r="U28" s="234">
        <v>3.72359771228608E-7</v>
      </c>
      <c r="V28" s="349"/>
      <c r="W28" s="390"/>
      <c r="X28" s="349">
        <f t="shared" si="0"/>
        <v>8.001696646935617E-3</v>
      </c>
    </row>
    <row r="29" spans="1:24">
      <c r="A29" s="345" t="s">
        <v>1677</v>
      </c>
      <c r="B29" s="234">
        <v>4.4184560675899899E-6</v>
      </c>
      <c r="C29" s="234">
        <v>8.7767035276005798E-3</v>
      </c>
      <c r="D29" s="234">
        <v>3.0439981370499603E-4</v>
      </c>
      <c r="E29" s="234"/>
      <c r="F29" s="234"/>
      <c r="G29" s="234"/>
      <c r="H29" s="234">
        <v>4.7855330370815901E-6</v>
      </c>
      <c r="I29" s="234">
        <v>1.59903273819038E-4</v>
      </c>
      <c r="J29" s="234"/>
      <c r="K29" s="234"/>
      <c r="L29" s="234"/>
      <c r="M29" s="234"/>
      <c r="N29" s="234"/>
      <c r="O29" s="234"/>
      <c r="P29" s="234"/>
      <c r="Q29" s="234"/>
      <c r="R29" s="234"/>
      <c r="S29" s="234"/>
      <c r="T29" s="234"/>
      <c r="U29" s="234"/>
      <c r="V29" s="349"/>
      <c r="W29" s="390"/>
      <c r="X29" s="349">
        <f t="shared" si="0"/>
        <v>9.2502106042292864E-3</v>
      </c>
    </row>
    <row r="30" spans="1:24" ht="16" thickBot="1">
      <c r="A30" s="346" t="s">
        <v>1678</v>
      </c>
      <c r="B30" s="351">
        <v>6.2278685686639104E-3</v>
      </c>
      <c r="C30" s="351">
        <v>2.1209553726161199E-5</v>
      </c>
      <c r="D30" s="351">
        <v>7.4529415200466403E-4</v>
      </c>
      <c r="E30" s="351"/>
      <c r="F30" s="351"/>
      <c r="G30" s="351"/>
      <c r="H30" s="351">
        <v>1.7221033926485599E-3</v>
      </c>
      <c r="I30" s="351"/>
      <c r="J30" s="351"/>
      <c r="K30" s="351"/>
      <c r="L30" s="351">
        <v>8.8568248351064197E-5</v>
      </c>
      <c r="M30" s="351"/>
      <c r="N30" s="351"/>
      <c r="O30" s="351"/>
      <c r="P30" s="351"/>
      <c r="Q30" s="351"/>
      <c r="R30" s="351">
        <v>2.5517190660738099E-5</v>
      </c>
      <c r="S30" s="351"/>
      <c r="T30" s="351"/>
      <c r="U30" s="351"/>
      <c r="V30" s="352"/>
      <c r="W30" s="391"/>
      <c r="X30" s="352">
        <f t="shared" si="0"/>
        <v>8.8305611060550977E-3</v>
      </c>
    </row>
    <row r="33" spans="1:27">
      <c r="A33" s="6" t="s">
        <v>1701</v>
      </c>
      <c r="B33" s="234">
        <f>MAX(B2:B30)</f>
        <v>0.90298493792179602</v>
      </c>
      <c r="C33" s="234">
        <f t="shared" ref="C33:V33" si="1">MAX(C2:C30)</f>
        <v>6.4412708125486204E-2</v>
      </c>
      <c r="D33" s="234">
        <f t="shared" si="1"/>
        <v>5.5313147458041001E-2</v>
      </c>
      <c r="E33" s="234">
        <f t="shared" si="1"/>
        <v>8.4485325019633892E-3</v>
      </c>
      <c r="F33" s="234">
        <f t="shared" si="1"/>
        <v>7.7757114100964397E-3</v>
      </c>
      <c r="G33" s="234">
        <f t="shared" si="1"/>
        <v>2.8123358804999199E-3</v>
      </c>
      <c r="H33" s="234">
        <f t="shared" si="1"/>
        <v>1.7221033926485599E-3</v>
      </c>
      <c r="I33" s="234">
        <f t="shared" si="1"/>
        <v>1.17262400800628E-3</v>
      </c>
      <c r="J33" s="234">
        <f t="shared" si="1"/>
        <v>1.0726211279707099E-3</v>
      </c>
      <c r="K33" s="234">
        <f t="shared" si="1"/>
        <v>9.7159045524903198E-4</v>
      </c>
      <c r="L33" s="234">
        <f t="shared" si="1"/>
        <v>7.4508525420131195E-4</v>
      </c>
      <c r="M33" s="234">
        <f t="shared" si="1"/>
        <v>3.4407978728824399E-4</v>
      </c>
      <c r="N33" s="234">
        <f t="shared" si="1"/>
        <v>2.9836695664214299E-4</v>
      </c>
      <c r="O33" s="234">
        <f t="shared" si="1"/>
        <v>1.3124933839277799E-4</v>
      </c>
      <c r="P33" s="234">
        <f t="shared" si="1"/>
        <v>1.1343653925612E-4</v>
      </c>
      <c r="Q33" s="234">
        <f t="shared" si="1"/>
        <v>9.8821521000012197E-5</v>
      </c>
      <c r="R33" s="234">
        <f t="shared" si="1"/>
        <v>3.8078052761238402E-5</v>
      </c>
      <c r="S33" s="234">
        <f t="shared" si="1"/>
        <v>3.7612932684849897E-5</v>
      </c>
      <c r="T33" s="234">
        <f t="shared" si="1"/>
        <v>1.13329997204185E-5</v>
      </c>
      <c r="U33" s="234">
        <f t="shared" si="1"/>
        <v>7.4507399195132996E-6</v>
      </c>
      <c r="V33" s="234">
        <f t="shared" si="1"/>
        <v>2.2502543544407901E-6</v>
      </c>
    </row>
    <row r="35" spans="1:27" ht="15" customHeight="1">
      <c r="A35" s="543" t="s">
        <v>1826</v>
      </c>
      <c r="B35" s="543"/>
      <c r="C35" s="543"/>
      <c r="D35" s="543"/>
      <c r="E35" s="543"/>
      <c r="F35" s="543"/>
      <c r="G35" s="543"/>
      <c r="H35" s="543"/>
      <c r="I35" s="543"/>
      <c r="J35" s="543"/>
      <c r="K35" s="543"/>
      <c r="L35" s="543"/>
      <c r="M35" s="543"/>
      <c r="N35" s="543"/>
      <c r="O35" s="543"/>
      <c r="P35" s="543"/>
      <c r="Q35" s="543"/>
      <c r="R35" s="543"/>
      <c r="S35" s="543"/>
      <c r="T35" s="543"/>
      <c r="U35" s="543"/>
      <c r="V35" s="543"/>
      <c r="W35" s="543"/>
      <c r="X35" s="543"/>
      <c r="Y35" s="13"/>
      <c r="Z35" s="13"/>
      <c r="AA35" s="13"/>
    </row>
    <row r="36" spans="1:27">
      <c r="A36" s="522" t="s">
        <v>1821</v>
      </c>
      <c r="B36" s="522"/>
      <c r="C36" s="522"/>
      <c r="D36" s="522"/>
      <c r="E36" s="522"/>
      <c r="F36" s="522"/>
      <c r="G36" s="522"/>
      <c r="H36" s="522"/>
      <c r="I36" s="522"/>
      <c r="J36" s="522"/>
      <c r="K36" s="522"/>
      <c r="L36" s="522"/>
      <c r="M36" s="522"/>
      <c r="N36" s="522"/>
      <c r="O36" s="522"/>
      <c r="P36" s="522"/>
      <c r="Q36" s="522"/>
      <c r="R36" s="522"/>
      <c r="S36" s="522"/>
      <c r="T36" s="522"/>
      <c r="U36" s="522"/>
      <c r="V36" s="522"/>
      <c r="W36" s="522"/>
      <c r="X36" s="522"/>
      <c r="Y36" s="522"/>
      <c r="Z36" s="522"/>
      <c r="AA36" s="522"/>
    </row>
    <row r="37" spans="1:27">
      <c r="A37" s="542" t="s">
        <v>1824</v>
      </c>
      <c r="B37" s="542"/>
      <c r="C37" s="542"/>
      <c r="D37" s="542"/>
      <c r="E37" s="542"/>
      <c r="F37" s="542"/>
      <c r="G37" s="542"/>
      <c r="H37" s="542"/>
      <c r="I37" s="542"/>
      <c r="J37" s="542"/>
      <c r="K37" s="542"/>
      <c r="L37" s="542"/>
      <c r="M37" s="542"/>
      <c r="N37" s="542"/>
      <c r="O37" s="542"/>
      <c r="P37" s="542"/>
      <c r="Q37" s="542"/>
      <c r="R37" s="542"/>
      <c r="S37" s="542"/>
      <c r="T37" s="542"/>
      <c r="U37" s="542"/>
      <c r="V37" s="542"/>
      <c r="W37" s="542"/>
      <c r="X37" s="542"/>
      <c r="Y37" s="542"/>
      <c r="Z37" s="542"/>
      <c r="AA37" s="542"/>
    </row>
    <row r="38" spans="1:27">
      <c r="A38" s="542" t="s">
        <v>1947</v>
      </c>
      <c r="B38" s="542"/>
      <c r="C38" s="542"/>
      <c r="D38" s="542"/>
      <c r="E38" s="542"/>
      <c r="F38" s="542"/>
      <c r="G38" s="542"/>
      <c r="H38" s="542"/>
      <c r="I38" s="542"/>
      <c r="J38" s="542"/>
      <c r="K38" s="542"/>
      <c r="L38" s="542"/>
      <c r="M38" s="542"/>
      <c r="N38" s="542"/>
      <c r="O38" s="542"/>
      <c r="P38" s="542"/>
      <c r="Q38" s="542"/>
      <c r="R38" s="542"/>
      <c r="S38" s="542"/>
      <c r="T38" s="542"/>
      <c r="U38" s="542"/>
      <c r="V38" s="542"/>
      <c r="W38" s="542"/>
      <c r="X38" s="542"/>
      <c r="Y38" s="542"/>
      <c r="Z38" s="542"/>
      <c r="AA38" s="542"/>
    </row>
  </sheetData>
  <sortState xmlns:xlrd2="http://schemas.microsoft.com/office/spreadsheetml/2017/richdata2" ref="A2:V30">
    <sortCondition ref="A2:A30"/>
  </sortState>
  <mergeCells count="4">
    <mergeCell ref="A36:AA36"/>
    <mergeCell ref="A37:AA37"/>
    <mergeCell ref="A38:AA38"/>
    <mergeCell ref="A35:X35"/>
  </mergeCells>
  <conditionalFormatting sqref="B2:V30">
    <cfRule type="cellIs" dxfId="5" priority="6" operator="between">
      <formula>0.0009999</formula>
      <formula>1</formula>
    </cfRule>
    <cfRule type="cellIs" dxfId="4" priority="7" operator="greaterThan">
      <formula>0.99999</formula>
    </cfRule>
  </conditionalFormatting>
  <conditionalFormatting sqref="B33:V33">
    <cfRule type="cellIs" dxfId="3" priority="4" operator="between">
      <formula>0.0009999</formula>
      <formula>1</formula>
    </cfRule>
    <cfRule type="cellIs" dxfId="2" priority="5" operator="greaterThan">
      <formula>0.99999</formula>
    </cfRule>
  </conditionalFormatting>
  <conditionalFormatting sqref="X1">
    <cfRule type="colorScale" priority="3">
      <colorScale>
        <cfvo type="min"/>
        <cfvo type="percentile" val="50"/>
        <cfvo type="max"/>
        <color rgb="FF00B050"/>
        <color rgb="FFFFEB84"/>
        <color rgb="FFC00000"/>
      </colorScale>
    </cfRule>
  </conditionalFormatting>
  <conditionalFormatting sqref="X2:X30">
    <cfRule type="cellIs" dxfId="1" priority="1" operator="between">
      <formula>0.0009999</formula>
      <formula>1</formula>
    </cfRule>
    <cfRule type="cellIs" dxfId="0" priority="2" operator="greaterThan">
      <formula>0.99999</formula>
    </cfRule>
  </conditionalFormatting>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1EF87E-89FB-1C41-BF28-84F9BEB3C806}">
  <dimension ref="A1:B39"/>
  <sheetViews>
    <sheetView showGridLines="0" zoomScale="150" zoomScaleNormal="150" workbookViewId="0"/>
  </sheetViews>
  <sheetFormatPr baseColWidth="10" defaultRowHeight="15"/>
  <cols>
    <col min="1" max="1" width="55.83203125" bestFit="1" customWidth="1"/>
    <col min="2" max="2" width="12.6640625" customWidth="1"/>
  </cols>
  <sheetData>
    <row r="1" spans="1:2" s="6" customFormat="1" ht="16" thickBot="1">
      <c r="A1" s="480" t="s">
        <v>52</v>
      </c>
      <c r="B1" s="481" t="s">
        <v>54</v>
      </c>
    </row>
    <row r="2" spans="1:2">
      <c r="A2" s="482" t="s">
        <v>1885</v>
      </c>
      <c r="B2" s="483" t="s">
        <v>431</v>
      </c>
    </row>
    <row r="3" spans="1:2">
      <c r="A3" s="482" t="s">
        <v>1890</v>
      </c>
      <c r="B3" s="483" t="s">
        <v>445</v>
      </c>
    </row>
    <row r="4" spans="1:2">
      <c r="A4" s="482" t="s">
        <v>1886</v>
      </c>
      <c r="B4" s="483" t="s">
        <v>436</v>
      </c>
    </row>
    <row r="5" spans="1:2">
      <c r="A5" s="482" t="s">
        <v>1887</v>
      </c>
      <c r="B5" s="483" t="s">
        <v>439</v>
      </c>
    </row>
    <row r="6" spans="1:2">
      <c r="A6" s="482" t="s">
        <v>1888</v>
      </c>
      <c r="B6" s="483" t="s">
        <v>442</v>
      </c>
    </row>
    <row r="7" spans="1:2">
      <c r="A7" s="482" t="s">
        <v>1889</v>
      </c>
      <c r="B7" s="483" t="s">
        <v>448</v>
      </c>
    </row>
    <row r="8" spans="1:2">
      <c r="A8" s="482" t="s">
        <v>1892</v>
      </c>
      <c r="B8" s="483" t="s">
        <v>451</v>
      </c>
    </row>
    <row r="9" spans="1:2">
      <c r="A9" s="482" t="s">
        <v>1893</v>
      </c>
      <c r="B9" s="483" t="s">
        <v>456</v>
      </c>
    </row>
    <row r="10" spans="1:2">
      <c r="A10" s="482" t="s">
        <v>1894</v>
      </c>
      <c r="B10" s="483" t="s">
        <v>454</v>
      </c>
    </row>
    <row r="11" spans="1:2">
      <c r="A11" s="482" t="s">
        <v>1896</v>
      </c>
      <c r="B11" s="483" t="s">
        <v>1895</v>
      </c>
    </row>
    <row r="12" spans="1:2">
      <c r="A12" s="482" t="s">
        <v>1897</v>
      </c>
      <c r="B12" s="483" t="s">
        <v>461</v>
      </c>
    </row>
    <row r="13" spans="1:2">
      <c r="A13" s="482" t="s">
        <v>1898</v>
      </c>
      <c r="B13" s="483" t="s">
        <v>458</v>
      </c>
    </row>
    <row r="14" spans="1:2">
      <c r="A14" s="482" t="s">
        <v>1900</v>
      </c>
      <c r="B14" s="483" t="s">
        <v>1899</v>
      </c>
    </row>
    <row r="15" spans="1:2">
      <c r="A15" s="482" t="s">
        <v>1902</v>
      </c>
      <c r="B15" s="483" t="s">
        <v>463</v>
      </c>
    </row>
    <row r="16" spans="1:2">
      <c r="A16" s="482" t="s">
        <v>1901</v>
      </c>
      <c r="B16" s="483" t="s">
        <v>488</v>
      </c>
    </row>
    <row r="17" spans="1:2">
      <c r="A17" s="482" t="s">
        <v>1909</v>
      </c>
      <c r="B17" s="483" t="s">
        <v>465</v>
      </c>
    </row>
    <row r="18" spans="1:2">
      <c r="A18" s="482" t="s">
        <v>1904</v>
      </c>
      <c r="B18" s="483" t="s">
        <v>1903</v>
      </c>
    </row>
    <row r="19" spans="1:2">
      <c r="A19" s="482" t="s">
        <v>1908</v>
      </c>
      <c r="B19" s="483" t="s">
        <v>1907</v>
      </c>
    </row>
    <row r="20" spans="1:2">
      <c r="A20" s="482" t="s">
        <v>1906</v>
      </c>
      <c r="B20" s="483" t="s">
        <v>1905</v>
      </c>
    </row>
    <row r="21" spans="1:2">
      <c r="A21" s="482" t="s">
        <v>1911</v>
      </c>
      <c r="B21" s="483" t="s">
        <v>468</v>
      </c>
    </row>
    <row r="22" spans="1:2">
      <c r="A22" s="482" t="s">
        <v>1910</v>
      </c>
      <c r="B22" s="483" t="s">
        <v>494</v>
      </c>
    </row>
    <row r="23" spans="1:2">
      <c r="A23" s="482" t="s">
        <v>1913</v>
      </c>
      <c r="B23" s="483" t="s">
        <v>473</v>
      </c>
    </row>
    <row r="24" spans="1:2">
      <c r="A24" s="482" t="s">
        <v>1912</v>
      </c>
      <c r="B24" s="483" t="s">
        <v>496</v>
      </c>
    </row>
    <row r="25" spans="1:2">
      <c r="A25" s="482" t="s">
        <v>1915</v>
      </c>
      <c r="B25" s="483" t="s">
        <v>478</v>
      </c>
    </row>
    <row r="26" spans="1:2">
      <c r="A26" s="482" t="s">
        <v>1914</v>
      </c>
      <c r="B26" s="483" t="s">
        <v>498</v>
      </c>
    </row>
    <row r="27" spans="1:2">
      <c r="A27" s="482" t="s">
        <v>1891</v>
      </c>
      <c r="B27" s="483" t="s">
        <v>480</v>
      </c>
    </row>
    <row r="28" spans="1:2">
      <c r="A28" s="482" t="s">
        <v>1917</v>
      </c>
      <c r="B28" s="483" t="s">
        <v>510</v>
      </c>
    </row>
    <row r="29" spans="1:2">
      <c r="A29" s="482" t="s">
        <v>1916</v>
      </c>
      <c r="B29" s="483" t="s">
        <v>500</v>
      </c>
    </row>
    <row r="30" spans="1:2">
      <c r="A30" s="482" t="s">
        <v>1919</v>
      </c>
      <c r="B30" s="483" t="s">
        <v>483</v>
      </c>
    </row>
    <row r="31" spans="1:2">
      <c r="A31" s="482" t="s">
        <v>1918</v>
      </c>
      <c r="B31" s="483" t="s">
        <v>502</v>
      </c>
    </row>
    <row r="32" spans="1:2">
      <c r="A32" s="482" t="s">
        <v>1920</v>
      </c>
      <c r="B32" s="483" t="s">
        <v>504</v>
      </c>
    </row>
    <row r="33" spans="1:2">
      <c r="A33" s="482" t="s">
        <v>1921</v>
      </c>
      <c r="B33" s="483" t="s">
        <v>506</v>
      </c>
    </row>
    <row r="34" spans="1:2" ht="16" thickBot="1">
      <c r="A34" s="484" t="s">
        <v>1922</v>
      </c>
      <c r="B34" s="485" t="s">
        <v>508</v>
      </c>
    </row>
    <row r="36" spans="1:2" ht="68" customHeight="1">
      <c r="A36" s="524" t="s">
        <v>1923</v>
      </c>
      <c r="B36" s="524"/>
    </row>
    <row r="37" spans="1:2" ht="63" customHeight="1">
      <c r="A37" s="523" t="s">
        <v>1924</v>
      </c>
      <c r="B37" s="523"/>
    </row>
    <row r="39" spans="1:2">
      <c r="A39" s="9"/>
    </row>
  </sheetData>
  <sortState xmlns:xlrd2="http://schemas.microsoft.com/office/spreadsheetml/2017/richdata2" ref="A2:B34">
    <sortCondition ref="A2:A34"/>
  </sortState>
  <mergeCells count="2">
    <mergeCell ref="A36:B36"/>
    <mergeCell ref="A37:B37"/>
  </mergeCells>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325300-2C93-0644-BC1E-6ABC8FB7EF79}">
  <dimension ref="A1:Z70"/>
  <sheetViews>
    <sheetView showGridLines="0" zoomScale="150" zoomScaleNormal="150" workbookViewId="0">
      <pane xSplit="2" ySplit="1" topLeftCell="C39" activePane="bottomRight" state="frozen"/>
      <selection pane="topRight" activeCell="D1" sqref="D1"/>
      <selection pane="bottomLeft" activeCell="A2" sqref="A2"/>
      <selection pane="bottomRight"/>
    </sheetView>
  </sheetViews>
  <sheetFormatPr baseColWidth="10" defaultColWidth="8.83203125" defaultRowHeight="15"/>
  <cols>
    <col min="1" max="1" width="9" customWidth="1"/>
    <col min="2" max="2" width="10.83203125" style="1" bestFit="1" customWidth="1"/>
    <col min="3" max="3" width="6.6640625" style="1" bestFit="1" customWidth="1"/>
    <col min="4" max="4" width="10.1640625" style="1" bestFit="1" customWidth="1"/>
    <col min="5" max="15" width="6.6640625" style="1" bestFit="1" customWidth="1"/>
    <col min="16" max="16" width="7.83203125" style="1" bestFit="1" customWidth="1"/>
    <col min="17" max="17" width="6.6640625" style="1" bestFit="1" customWidth="1"/>
    <col min="18" max="18" width="5.1640625" style="40" bestFit="1" customWidth="1"/>
    <col min="19" max="19" width="4.5" style="40" bestFit="1" customWidth="1"/>
    <col min="20" max="20" width="7.6640625" style="40" bestFit="1" customWidth="1"/>
    <col min="21" max="23" width="4.5" style="1" bestFit="1" customWidth="1"/>
    <col min="24" max="24" width="3.5" style="1" bestFit="1" customWidth="1"/>
    <col min="25" max="25" width="9.1640625" style="1" bestFit="1" customWidth="1"/>
    <col min="26" max="26" width="6" style="1" bestFit="1" customWidth="1"/>
  </cols>
  <sheetData>
    <row r="1" spans="1:26" s="4" customFormat="1" ht="123" thickBot="1">
      <c r="A1" s="473" t="s">
        <v>1805</v>
      </c>
      <c r="B1" s="474" t="s">
        <v>1940</v>
      </c>
      <c r="C1" s="52" t="s">
        <v>1469</v>
      </c>
      <c r="D1" s="52" t="s">
        <v>1468</v>
      </c>
      <c r="E1" s="52" t="s">
        <v>1474</v>
      </c>
      <c r="F1" s="52" t="s">
        <v>1476</v>
      </c>
      <c r="G1" s="52" t="s">
        <v>1470</v>
      </c>
      <c r="H1" s="52" t="s">
        <v>1471</v>
      </c>
      <c r="I1" s="52" t="s">
        <v>1472</v>
      </c>
      <c r="J1" s="52" t="s">
        <v>1475</v>
      </c>
      <c r="K1" s="52" t="s">
        <v>1731</v>
      </c>
      <c r="L1" s="52" t="s">
        <v>1732</v>
      </c>
      <c r="M1" s="52" t="s">
        <v>1478</v>
      </c>
      <c r="N1" s="52" t="s">
        <v>1479</v>
      </c>
      <c r="O1" s="52" t="s">
        <v>1925</v>
      </c>
      <c r="P1" s="52" t="s">
        <v>1926</v>
      </c>
      <c r="Q1" s="52" t="s">
        <v>1927</v>
      </c>
      <c r="R1" s="51" t="s">
        <v>1928</v>
      </c>
      <c r="S1" s="52" t="s">
        <v>1929</v>
      </c>
      <c r="T1" s="55" t="s">
        <v>1930</v>
      </c>
    </row>
    <row r="2" spans="1:26">
      <c r="A2" s="475" t="s">
        <v>1876</v>
      </c>
      <c r="B2" s="146">
        <v>20210204</v>
      </c>
      <c r="C2" s="486">
        <v>3.8100000000000002E-2</v>
      </c>
      <c r="D2" s="487">
        <v>8.1500000000000003E-2</v>
      </c>
      <c r="E2" s="487">
        <v>1.7299999999999999E-2</v>
      </c>
      <c r="F2" s="487">
        <v>5.3900000000000003E-2</v>
      </c>
      <c r="G2" s="502">
        <v>3.6999999999999998E-2</v>
      </c>
      <c r="H2" s="487">
        <v>4.1099999999999998E-2</v>
      </c>
      <c r="I2" s="487">
        <v>5.7099999999999998E-2</v>
      </c>
      <c r="J2" s="487">
        <v>1.24E-2</v>
      </c>
      <c r="K2" s="502">
        <v>0.42699999999999999</v>
      </c>
      <c r="L2" s="502">
        <v>0.317</v>
      </c>
      <c r="M2" s="487">
        <v>1.3100000000000001E-2</v>
      </c>
      <c r="N2" s="487">
        <v>1.4300000000000001E-3</v>
      </c>
      <c r="O2" s="487">
        <v>3.0899999999999999E-3</v>
      </c>
      <c r="P2" s="487">
        <v>4.5600000000000003E-4</v>
      </c>
      <c r="Q2" s="487">
        <v>6.4899999999999995E-4</v>
      </c>
      <c r="R2" s="506">
        <f>COUNT(C2:Q2)</f>
        <v>15</v>
      </c>
      <c r="S2" s="439">
        <f>SUM(C2:Q2)</f>
        <v>1.1011249999999999</v>
      </c>
      <c r="T2" s="440">
        <f>((C2/2)+(K2/0.01)+(N2/0.01))</f>
        <v>42.862049999999996</v>
      </c>
      <c r="U2"/>
      <c r="V2"/>
      <c r="W2"/>
      <c r="X2"/>
      <c r="Y2"/>
      <c r="Z2"/>
    </row>
    <row r="3" spans="1:26">
      <c r="A3" s="340" t="s">
        <v>1876</v>
      </c>
      <c r="B3" s="77">
        <v>20210630</v>
      </c>
      <c r="C3" s="488">
        <v>2.1600000000000001E-2</v>
      </c>
      <c r="D3" s="477">
        <v>3.1399999999999997E-2</v>
      </c>
      <c r="E3" s="477">
        <v>7.4799999999999997E-3</v>
      </c>
      <c r="F3" s="477">
        <v>3.1199999999999999E-2</v>
      </c>
      <c r="G3" s="504">
        <v>2.2700000000000001E-2</v>
      </c>
      <c r="H3" s="477">
        <v>2.41E-2</v>
      </c>
      <c r="I3" s="477">
        <v>2.5999999999999999E-2</v>
      </c>
      <c r="J3" s="477">
        <v>8.3499999999999998E-3</v>
      </c>
      <c r="K3" s="505" t="s">
        <v>1442</v>
      </c>
      <c r="L3" s="505" t="s">
        <v>1442</v>
      </c>
      <c r="M3" s="477">
        <v>1.47E-2</v>
      </c>
      <c r="N3" s="477">
        <v>5.0100000000000003E-4</v>
      </c>
      <c r="O3" s="477">
        <v>9.2900000000000003E-4</v>
      </c>
      <c r="P3" s="477"/>
      <c r="Q3" s="477"/>
      <c r="R3" s="506">
        <f t="shared" ref="R3:R49" si="0">COUNT(C3:Q3)</f>
        <v>11</v>
      </c>
      <c r="S3" s="439">
        <f t="shared" ref="S3:S49" si="1">SUM(C3:Q3)</f>
        <v>0.18895999999999999</v>
      </c>
      <c r="T3" s="440">
        <f>((C3/2)+((N3/0.01)))</f>
        <v>6.090000000000001E-2</v>
      </c>
      <c r="U3"/>
      <c r="V3"/>
      <c r="W3"/>
      <c r="X3"/>
      <c r="Y3"/>
      <c r="Z3"/>
    </row>
    <row r="4" spans="1:26">
      <c r="A4" s="340" t="s">
        <v>1876</v>
      </c>
      <c r="B4" s="77">
        <v>20210928</v>
      </c>
      <c r="C4" s="488">
        <v>1.3299999999999999E-2</v>
      </c>
      <c r="D4" s="477">
        <v>3.0499999999999999E-2</v>
      </c>
      <c r="E4" s="477">
        <v>4.9199999999999999E-3</v>
      </c>
      <c r="F4" s="477">
        <v>2.2800000000000001E-2</v>
      </c>
      <c r="G4" s="504">
        <v>2.87E-2</v>
      </c>
      <c r="H4" s="477">
        <v>1.77E-2</v>
      </c>
      <c r="I4" s="477">
        <v>1.78E-2</v>
      </c>
      <c r="J4" s="477">
        <v>4.9199999999999999E-3</v>
      </c>
      <c r="K4" s="504">
        <v>0.14299999999999999</v>
      </c>
      <c r="L4" s="504">
        <v>0.129</v>
      </c>
      <c r="M4" s="477">
        <v>6.2199999999999998E-3</v>
      </c>
      <c r="N4" s="477"/>
      <c r="O4" s="477">
        <v>1.7700000000000001E-3</v>
      </c>
      <c r="P4" s="477"/>
      <c r="Q4" s="477"/>
      <c r="R4" s="506">
        <f t="shared" si="0"/>
        <v>12</v>
      </c>
      <c r="S4" s="439">
        <f t="shared" si="1"/>
        <v>0.42063</v>
      </c>
      <c r="T4" s="440">
        <f t="shared" ref="T4:T49" si="2">((C4/2)+(K4/0.01)+(N4/0.01))</f>
        <v>14.306649999999999</v>
      </c>
      <c r="U4"/>
      <c r="V4"/>
      <c r="W4"/>
      <c r="X4"/>
      <c r="Y4"/>
      <c r="Z4"/>
    </row>
    <row r="5" spans="1:26">
      <c r="A5" s="340" t="s">
        <v>1876</v>
      </c>
      <c r="B5" s="77">
        <v>20220111</v>
      </c>
      <c r="C5" s="488">
        <v>1.2699999999999999E-2</v>
      </c>
      <c r="D5" s="477">
        <v>3.0800000000000001E-2</v>
      </c>
      <c r="E5" s="477">
        <v>4.5500000000000002E-3</v>
      </c>
      <c r="F5" s="477">
        <v>2.06E-2</v>
      </c>
      <c r="G5" s="504">
        <v>1.9199999999999998E-2</v>
      </c>
      <c r="H5" s="477">
        <v>2.0500000000000001E-2</v>
      </c>
      <c r="I5" s="477">
        <v>1.5299999999999999E-2</v>
      </c>
      <c r="J5" s="477">
        <v>4.7699999999999999E-3</v>
      </c>
      <c r="K5" s="504">
        <v>0.13100000000000001</v>
      </c>
      <c r="L5" s="504">
        <v>7.3999999999999996E-2</v>
      </c>
      <c r="M5" s="477"/>
      <c r="N5" s="477"/>
      <c r="O5" s="477"/>
      <c r="P5" s="477"/>
      <c r="Q5" s="477"/>
      <c r="R5" s="506">
        <f t="shared" si="0"/>
        <v>10</v>
      </c>
      <c r="S5" s="439">
        <f t="shared" si="1"/>
        <v>0.33341999999999999</v>
      </c>
      <c r="T5" s="440">
        <f t="shared" si="2"/>
        <v>13.106349999999999</v>
      </c>
      <c r="U5"/>
      <c r="V5"/>
      <c r="W5"/>
      <c r="X5"/>
      <c r="Y5"/>
      <c r="Z5"/>
    </row>
    <row r="6" spans="1:26">
      <c r="A6" s="340" t="s">
        <v>1876</v>
      </c>
      <c r="B6" s="77">
        <v>20220401</v>
      </c>
      <c r="C6" s="488">
        <v>2.01E-2</v>
      </c>
      <c r="D6" s="477">
        <v>7.9500000000000001E-2</v>
      </c>
      <c r="E6" s="477">
        <v>6.7999999999999996E-3</v>
      </c>
      <c r="F6" s="477">
        <v>2.2700000000000001E-2</v>
      </c>
      <c r="G6" s="504">
        <v>2.0400000000000001E-2</v>
      </c>
      <c r="H6" s="477">
        <v>2.3E-2</v>
      </c>
      <c r="I6" s="477">
        <v>1.4E-2</v>
      </c>
      <c r="J6" s="477">
        <v>2.7799999999999999E-3</v>
      </c>
      <c r="K6" s="504">
        <v>0.16400000000000001</v>
      </c>
      <c r="L6" s="504">
        <v>9.9400000000000002E-2</v>
      </c>
      <c r="M6" s="477"/>
      <c r="N6" s="477"/>
      <c r="O6" s="477"/>
      <c r="P6" s="477"/>
      <c r="Q6" s="477"/>
      <c r="R6" s="506">
        <f t="shared" si="0"/>
        <v>10</v>
      </c>
      <c r="S6" s="439">
        <f t="shared" si="1"/>
        <v>0.45268000000000003</v>
      </c>
      <c r="T6" s="440">
        <f t="shared" si="2"/>
        <v>16.410049999999998</v>
      </c>
      <c r="U6"/>
      <c r="V6"/>
      <c r="W6"/>
      <c r="X6"/>
      <c r="Y6"/>
      <c r="Z6"/>
    </row>
    <row r="7" spans="1:26">
      <c r="A7" s="340" t="s">
        <v>1876</v>
      </c>
      <c r="B7" s="77">
        <v>20220712</v>
      </c>
      <c r="C7" s="488">
        <v>3.5400000000000001E-2</v>
      </c>
      <c r="D7" s="477">
        <v>8.2000000000000003E-2</v>
      </c>
      <c r="E7" s="477">
        <v>1.6199999999999999E-2</v>
      </c>
      <c r="F7" s="477">
        <v>5.79E-2</v>
      </c>
      <c r="G7" s="504">
        <v>3.6799999999999999E-2</v>
      </c>
      <c r="H7" s="477">
        <v>5.6899999999999999E-2</v>
      </c>
      <c r="I7" s="477">
        <v>4.1000000000000002E-2</v>
      </c>
      <c r="J7" s="477">
        <v>1.04E-2</v>
      </c>
      <c r="K7" s="504">
        <v>0.28100000000000003</v>
      </c>
      <c r="L7" s="504">
        <v>0.26900000000000002</v>
      </c>
      <c r="M7" s="477">
        <v>1.15E-2</v>
      </c>
      <c r="N7" s="477">
        <v>1.4300000000000001E-3</v>
      </c>
      <c r="O7" s="477"/>
      <c r="P7" s="477"/>
      <c r="Q7" s="477"/>
      <c r="R7" s="506">
        <f t="shared" si="0"/>
        <v>12</v>
      </c>
      <c r="S7" s="439">
        <f t="shared" si="1"/>
        <v>0.89953000000000005</v>
      </c>
      <c r="T7" s="440">
        <f t="shared" si="2"/>
        <v>28.260700000000003</v>
      </c>
      <c r="U7"/>
      <c r="V7"/>
      <c r="W7"/>
      <c r="X7"/>
      <c r="Y7"/>
      <c r="Z7"/>
    </row>
    <row r="8" spans="1:26">
      <c r="A8" s="340" t="s">
        <v>1876</v>
      </c>
      <c r="B8" s="77">
        <v>20221004</v>
      </c>
      <c r="C8" s="488">
        <v>5.3800000000000001E-2</v>
      </c>
      <c r="D8" s="477">
        <v>8.72E-2</v>
      </c>
      <c r="E8" s="477">
        <v>2.1399999999999999E-2</v>
      </c>
      <c r="F8" s="477">
        <v>7.6200000000000004E-2</v>
      </c>
      <c r="G8" s="504">
        <v>4.4999999999999998E-2</v>
      </c>
      <c r="H8" s="477">
        <v>7.7700000000000005E-2</v>
      </c>
      <c r="I8" s="477">
        <v>7.0000000000000007E-2</v>
      </c>
      <c r="J8" s="477">
        <v>1.5800000000000002E-2</v>
      </c>
      <c r="K8" s="504">
        <v>0.56399999999999995</v>
      </c>
      <c r="L8" s="504">
        <v>0.46600000000000003</v>
      </c>
      <c r="M8" s="477">
        <v>2.06E-2</v>
      </c>
      <c r="N8" s="477"/>
      <c r="O8" s="477"/>
      <c r="P8" s="477"/>
      <c r="Q8" s="477"/>
      <c r="R8" s="506">
        <f t="shared" si="0"/>
        <v>11</v>
      </c>
      <c r="S8" s="439">
        <f t="shared" si="1"/>
        <v>1.4976999999999998</v>
      </c>
      <c r="T8" s="440">
        <f t="shared" si="2"/>
        <v>56.426899999999989</v>
      </c>
      <c r="U8"/>
      <c r="V8"/>
      <c r="W8"/>
      <c r="X8"/>
      <c r="Y8"/>
      <c r="Z8"/>
    </row>
    <row r="9" spans="1:26">
      <c r="A9" s="340" t="s">
        <v>1876</v>
      </c>
      <c r="B9" s="77">
        <v>20221228</v>
      </c>
      <c r="C9" s="488">
        <v>5.0999999999999997E-2</v>
      </c>
      <c r="D9" s="477">
        <v>8.8099999999999998E-2</v>
      </c>
      <c r="E9" s="477">
        <v>2.12E-2</v>
      </c>
      <c r="F9" s="477">
        <v>8.77E-2</v>
      </c>
      <c r="G9" s="504">
        <v>4.0500000000000001E-2</v>
      </c>
      <c r="H9" s="477">
        <v>0.1</v>
      </c>
      <c r="I9" s="477">
        <v>6.2799999999999995E-2</v>
      </c>
      <c r="J9" s="477">
        <v>1.7500000000000002E-2</v>
      </c>
      <c r="K9" s="504">
        <v>0.52700000000000002</v>
      </c>
      <c r="L9" s="504">
        <v>0.40500000000000003</v>
      </c>
      <c r="M9" s="477">
        <v>4.6800000000000001E-2</v>
      </c>
      <c r="N9" s="477">
        <v>2.7699999999999999E-3</v>
      </c>
      <c r="O9" s="477"/>
      <c r="P9" s="477"/>
      <c r="Q9" s="477"/>
      <c r="R9" s="506">
        <f t="shared" si="0"/>
        <v>12</v>
      </c>
      <c r="S9" s="439">
        <f t="shared" si="1"/>
        <v>1.4503699999999999</v>
      </c>
      <c r="T9" s="440">
        <f t="shared" si="2"/>
        <v>53.002500000000005</v>
      </c>
      <c r="U9"/>
      <c r="V9"/>
      <c r="W9"/>
      <c r="X9"/>
      <c r="Y9"/>
      <c r="Z9"/>
    </row>
    <row r="10" spans="1:26">
      <c r="A10" s="340" t="s">
        <v>1876</v>
      </c>
      <c r="B10" s="77">
        <v>20230328</v>
      </c>
      <c r="C10" s="488">
        <v>3.5999999999999997E-2</v>
      </c>
      <c r="D10" s="477">
        <v>8.5999999999999993E-2</v>
      </c>
      <c r="E10" s="477">
        <v>0.02</v>
      </c>
      <c r="F10" s="477">
        <v>8.2000000000000003E-2</v>
      </c>
      <c r="G10" s="504">
        <v>0.04</v>
      </c>
      <c r="H10" s="477">
        <v>8.4000000000000005E-2</v>
      </c>
      <c r="I10" s="477">
        <v>4.7E-2</v>
      </c>
      <c r="J10" s="477">
        <v>1.4999999999999999E-2</v>
      </c>
      <c r="K10" s="504">
        <v>0.36</v>
      </c>
      <c r="L10" s="504">
        <v>0.36</v>
      </c>
      <c r="M10" s="477">
        <v>7.3999999999999996E-2</v>
      </c>
      <c r="N10" s="477">
        <v>2.2000000000000001E-3</v>
      </c>
      <c r="O10" s="477"/>
      <c r="P10" s="477">
        <v>3.0000000000000001E-3</v>
      </c>
      <c r="Q10" s="477"/>
      <c r="R10" s="506">
        <f t="shared" si="0"/>
        <v>13</v>
      </c>
      <c r="S10" s="439">
        <f t="shared" si="1"/>
        <v>1.2091999999999998</v>
      </c>
      <c r="T10" s="440">
        <f t="shared" si="2"/>
        <v>36.238</v>
      </c>
      <c r="U10"/>
      <c r="V10"/>
      <c r="W10"/>
      <c r="X10"/>
      <c r="Y10"/>
      <c r="Z10"/>
    </row>
    <row r="11" spans="1:26">
      <c r="A11" s="340" t="s">
        <v>1876</v>
      </c>
      <c r="B11" s="77">
        <v>20230705</v>
      </c>
      <c r="C11" s="488">
        <v>4.1000000000000002E-2</v>
      </c>
      <c r="D11" s="477">
        <v>0.1</v>
      </c>
      <c r="E11" s="477">
        <v>1.7999999999999999E-2</v>
      </c>
      <c r="F11" s="477">
        <v>6.5000000000000002E-2</v>
      </c>
      <c r="G11" s="504">
        <v>0.04</v>
      </c>
      <c r="H11" s="477">
        <v>6.6000000000000003E-2</v>
      </c>
      <c r="I11" s="477">
        <v>0.05</v>
      </c>
      <c r="J11" s="477">
        <v>1.4999999999999999E-2</v>
      </c>
      <c r="K11" s="504">
        <v>0.31</v>
      </c>
      <c r="L11" s="504">
        <v>0.35</v>
      </c>
      <c r="M11" s="477">
        <v>4.5999999999999999E-2</v>
      </c>
      <c r="N11" s="477"/>
      <c r="O11" s="477"/>
      <c r="P11" s="477"/>
      <c r="Q11" s="477"/>
      <c r="R11" s="506">
        <f t="shared" si="0"/>
        <v>11</v>
      </c>
      <c r="S11" s="439">
        <f t="shared" si="1"/>
        <v>1.1010000000000002</v>
      </c>
      <c r="T11" s="440">
        <f t="shared" si="2"/>
        <v>31.020499999999998</v>
      </c>
      <c r="U11"/>
      <c r="V11"/>
      <c r="W11"/>
      <c r="X11"/>
      <c r="Y11"/>
      <c r="Z11"/>
    </row>
    <row r="12" spans="1:26">
      <c r="A12" s="340" t="s">
        <v>1876</v>
      </c>
      <c r="B12" s="77">
        <v>20231003</v>
      </c>
      <c r="C12" s="488">
        <v>3.4000000000000002E-2</v>
      </c>
      <c r="D12" s="477">
        <v>0.09</v>
      </c>
      <c r="E12" s="477">
        <v>0.02</v>
      </c>
      <c r="F12" s="477">
        <v>7.2999999999999995E-2</v>
      </c>
      <c r="G12" s="504">
        <v>5.0999999999999997E-2</v>
      </c>
      <c r="H12" s="477">
        <v>8.2000000000000003E-2</v>
      </c>
      <c r="I12" s="477">
        <v>4.3999999999999997E-2</v>
      </c>
      <c r="J12" s="477">
        <v>1.4E-2</v>
      </c>
      <c r="K12" s="504">
        <v>0.34</v>
      </c>
      <c r="L12" s="504">
        <v>0.43</v>
      </c>
      <c r="M12" s="477">
        <v>0.1</v>
      </c>
      <c r="N12" s="477">
        <v>3.0999999999999999E-3</v>
      </c>
      <c r="O12" s="477">
        <v>3.7000000000000002E-3</v>
      </c>
      <c r="P12" s="477"/>
      <c r="Q12" s="477"/>
      <c r="R12" s="506">
        <f t="shared" si="0"/>
        <v>13</v>
      </c>
      <c r="S12" s="439">
        <f t="shared" si="1"/>
        <v>1.2848000000000002</v>
      </c>
      <c r="T12" s="440">
        <f t="shared" si="2"/>
        <v>34.327000000000005</v>
      </c>
      <c r="U12"/>
      <c r="V12"/>
      <c r="W12"/>
      <c r="X12"/>
      <c r="Y12"/>
      <c r="Z12"/>
    </row>
    <row r="13" spans="1:26">
      <c r="A13" s="340" t="s">
        <v>1876</v>
      </c>
      <c r="B13" s="77">
        <v>20231205</v>
      </c>
      <c r="C13" s="488">
        <v>2.8000000000000001E-2</v>
      </c>
      <c r="D13" s="477">
        <v>7.5999999999999998E-2</v>
      </c>
      <c r="E13" s="477">
        <v>1.4E-2</v>
      </c>
      <c r="F13" s="477">
        <v>5.5E-2</v>
      </c>
      <c r="G13" s="504">
        <v>3.6999999999999998E-2</v>
      </c>
      <c r="H13" s="477">
        <v>0.06</v>
      </c>
      <c r="I13" s="477">
        <v>0.04</v>
      </c>
      <c r="J13" s="477">
        <v>1.2E-2</v>
      </c>
      <c r="K13" s="504">
        <v>0.28000000000000003</v>
      </c>
      <c r="L13" s="504">
        <v>0.31</v>
      </c>
      <c r="M13" s="477">
        <v>7.1999999999999995E-2</v>
      </c>
      <c r="N13" s="477"/>
      <c r="O13" s="477"/>
      <c r="P13" s="477"/>
      <c r="Q13" s="477"/>
      <c r="R13" s="506">
        <f t="shared" si="0"/>
        <v>11</v>
      </c>
      <c r="S13" s="439">
        <f t="shared" si="1"/>
        <v>0.9840000000000001</v>
      </c>
      <c r="T13" s="440">
        <f t="shared" si="2"/>
        <v>28.014000000000003</v>
      </c>
      <c r="U13"/>
      <c r="V13"/>
      <c r="W13"/>
      <c r="X13"/>
      <c r="Y13"/>
      <c r="Z13"/>
    </row>
    <row r="14" spans="1:26" ht="16" thickBot="1">
      <c r="A14" s="342" t="s">
        <v>1876</v>
      </c>
      <c r="B14" s="79">
        <v>20240319</v>
      </c>
      <c r="C14" s="489">
        <v>2.1000000000000001E-2</v>
      </c>
      <c r="D14" s="490">
        <v>9.8000000000000004E-2</v>
      </c>
      <c r="E14" s="490">
        <v>9.7999999999999997E-3</v>
      </c>
      <c r="F14" s="490">
        <v>4.1000000000000002E-2</v>
      </c>
      <c r="G14" s="503">
        <v>3.4000000000000002E-2</v>
      </c>
      <c r="H14" s="490">
        <v>4.3999999999999997E-2</v>
      </c>
      <c r="I14" s="490">
        <v>2.5999999999999999E-2</v>
      </c>
      <c r="J14" s="490">
        <v>8.8000000000000005E-3</v>
      </c>
      <c r="K14" s="503">
        <v>0.18</v>
      </c>
      <c r="L14" s="503">
        <v>0.26</v>
      </c>
      <c r="M14" s="490">
        <v>3.7999999999999999E-2</v>
      </c>
      <c r="N14" s="490">
        <v>1.5E-3</v>
      </c>
      <c r="O14" s="490">
        <v>1.4E-3</v>
      </c>
      <c r="P14" s="490"/>
      <c r="Q14" s="490"/>
      <c r="R14" s="507">
        <f t="shared" si="0"/>
        <v>13</v>
      </c>
      <c r="S14" s="508">
        <f t="shared" si="1"/>
        <v>0.76349999999999996</v>
      </c>
      <c r="T14" s="441">
        <f t="shared" si="2"/>
        <v>18.160499999999999</v>
      </c>
      <c r="U14"/>
      <c r="V14"/>
      <c r="W14"/>
      <c r="X14"/>
      <c r="Y14"/>
      <c r="Z14"/>
    </row>
    <row r="15" spans="1:26">
      <c r="A15" s="340" t="s">
        <v>1878</v>
      </c>
      <c r="B15" s="77">
        <v>20210204</v>
      </c>
      <c r="C15" s="488">
        <v>1.3299999999999999E-2</v>
      </c>
      <c r="D15" s="477">
        <v>5.6800000000000003E-2</v>
      </c>
      <c r="E15" s="477">
        <v>5.4400000000000004E-3</v>
      </c>
      <c r="F15" s="477">
        <v>1.54E-2</v>
      </c>
      <c r="G15" s="504">
        <v>1.0800000000000001E-2</v>
      </c>
      <c r="H15" s="477">
        <v>1.54E-2</v>
      </c>
      <c r="I15" s="477">
        <v>1.26E-2</v>
      </c>
      <c r="J15" s="477">
        <v>2.0200000000000001E-3</v>
      </c>
      <c r="K15" s="504">
        <v>5.8799999999999998E-2</v>
      </c>
      <c r="L15" s="504">
        <v>6.1400000000000003E-2</v>
      </c>
      <c r="M15" s="477">
        <v>3.0200000000000001E-3</v>
      </c>
      <c r="N15" s="477">
        <v>6.6299999999999996E-4</v>
      </c>
      <c r="O15" s="477"/>
      <c r="P15" s="477"/>
      <c r="Q15" s="477">
        <v>4.35E-4</v>
      </c>
      <c r="R15" s="506">
        <f t="shared" si="0"/>
        <v>13</v>
      </c>
      <c r="S15" s="439">
        <f t="shared" si="1"/>
        <v>0.25607800000000003</v>
      </c>
      <c r="T15" s="440">
        <f t="shared" si="2"/>
        <v>5.9529499999999995</v>
      </c>
      <c r="U15"/>
      <c r="V15"/>
      <c r="W15"/>
      <c r="X15"/>
      <c r="Y15"/>
      <c r="Z15"/>
    </row>
    <row r="16" spans="1:26">
      <c r="A16" s="340" t="s">
        <v>1878</v>
      </c>
      <c r="B16" s="77">
        <v>20210630</v>
      </c>
      <c r="C16" s="488">
        <v>2.58E-2</v>
      </c>
      <c r="D16" s="477">
        <v>5.2499999999999998E-2</v>
      </c>
      <c r="E16" s="477">
        <v>7.0800000000000004E-3</v>
      </c>
      <c r="F16" s="477">
        <v>2.5600000000000001E-2</v>
      </c>
      <c r="G16" s="504">
        <v>0.02</v>
      </c>
      <c r="H16" s="477">
        <v>2.06E-2</v>
      </c>
      <c r="I16" s="477">
        <v>2.1999999999999999E-2</v>
      </c>
      <c r="J16" s="477">
        <v>3.8400000000000001E-3</v>
      </c>
      <c r="K16" s="505" t="s">
        <v>1442</v>
      </c>
      <c r="L16" s="505" t="s">
        <v>1442</v>
      </c>
      <c r="M16" s="477">
        <v>1.98E-3</v>
      </c>
      <c r="N16" s="477">
        <v>5.0799999999999999E-4</v>
      </c>
      <c r="O16" s="477"/>
      <c r="P16" s="477"/>
      <c r="Q16" s="477"/>
      <c r="R16" s="506">
        <f t="shared" si="0"/>
        <v>10</v>
      </c>
      <c r="S16" s="439">
        <f t="shared" si="1"/>
        <v>0.17990800000000001</v>
      </c>
      <c r="T16" s="440">
        <f>((C16/2)+(N16/0.01))</f>
        <v>6.3699999999999993E-2</v>
      </c>
      <c r="U16"/>
      <c r="V16"/>
      <c r="W16"/>
      <c r="X16"/>
      <c r="Y16"/>
      <c r="Z16"/>
    </row>
    <row r="17" spans="1:26">
      <c r="A17" s="340" t="s">
        <v>1878</v>
      </c>
      <c r="B17" s="77">
        <v>20210928</v>
      </c>
      <c r="C17" s="488">
        <v>1.9599999999999999E-2</v>
      </c>
      <c r="D17" s="477">
        <v>5.4600000000000003E-2</v>
      </c>
      <c r="E17" s="477">
        <v>9.7199999999999995E-3</v>
      </c>
      <c r="F17" s="477">
        <v>2.9399999999999999E-2</v>
      </c>
      <c r="G17" s="504">
        <v>3.3799999999999997E-2</v>
      </c>
      <c r="H17" s="477">
        <v>2.2700000000000001E-2</v>
      </c>
      <c r="I17" s="477">
        <v>2.3699999999999999E-2</v>
      </c>
      <c r="J17" s="477">
        <v>5.0499999999999998E-3</v>
      </c>
      <c r="K17" s="504">
        <v>0.153</v>
      </c>
      <c r="L17" s="504">
        <v>0.153</v>
      </c>
      <c r="M17" s="477">
        <v>7.6400000000000001E-3</v>
      </c>
      <c r="N17" s="477"/>
      <c r="O17" s="477"/>
      <c r="P17" s="477"/>
      <c r="Q17" s="477"/>
      <c r="R17" s="506">
        <f t="shared" si="0"/>
        <v>11</v>
      </c>
      <c r="S17" s="439">
        <f t="shared" si="1"/>
        <v>0.51220999999999994</v>
      </c>
      <c r="T17" s="440">
        <f t="shared" si="2"/>
        <v>15.309799999999999</v>
      </c>
      <c r="U17"/>
      <c r="V17"/>
      <c r="W17"/>
      <c r="X17"/>
      <c r="Y17"/>
      <c r="Z17"/>
    </row>
    <row r="18" spans="1:26">
      <c r="A18" s="340" t="s">
        <v>1878</v>
      </c>
      <c r="B18" s="77">
        <v>20220111</v>
      </c>
      <c r="C18" s="488">
        <v>4.0399999999999998E-2</v>
      </c>
      <c r="D18" s="477">
        <v>6.2799999999999995E-2</v>
      </c>
      <c r="E18" s="477">
        <v>1.3599999999999999E-2</v>
      </c>
      <c r="F18" s="477">
        <v>5.1299999999999998E-2</v>
      </c>
      <c r="G18" s="504">
        <v>4.3999999999999997E-2</v>
      </c>
      <c r="H18" s="477">
        <v>4.3400000000000001E-2</v>
      </c>
      <c r="I18" s="477">
        <v>4.4900000000000002E-2</v>
      </c>
      <c r="J18" s="477">
        <v>1.17E-2</v>
      </c>
      <c r="K18" s="504">
        <v>0.30599999999999999</v>
      </c>
      <c r="L18" s="504">
        <v>0.248</v>
      </c>
      <c r="M18" s="477">
        <v>1.23E-2</v>
      </c>
      <c r="N18" s="477"/>
      <c r="O18" s="477"/>
      <c r="P18" s="477"/>
      <c r="Q18" s="477"/>
      <c r="R18" s="506">
        <f t="shared" si="0"/>
        <v>11</v>
      </c>
      <c r="S18" s="439">
        <f t="shared" si="1"/>
        <v>0.87839999999999985</v>
      </c>
      <c r="T18" s="440">
        <f t="shared" si="2"/>
        <v>30.620199999999997</v>
      </c>
      <c r="U18"/>
      <c r="V18"/>
      <c r="W18"/>
      <c r="X18"/>
      <c r="Y18"/>
      <c r="Z18"/>
    </row>
    <row r="19" spans="1:26">
      <c r="A19" s="340" t="s">
        <v>1878</v>
      </c>
      <c r="B19" s="77">
        <v>20220401</v>
      </c>
      <c r="C19" s="488">
        <v>2.8299999999999999E-2</v>
      </c>
      <c r="D19" s="477">
        <v>5.3400000000000003E-2</v>
      </c>
      <c r="E19" s="477">
        <v>9.2899999999999996E-3</v>
      </c>
      <c r="F19" s="477">
        <v>3.7100000000000001E-2</v>
      </c>
      <c r="G19" s="504">
        <v>2.75E-2</v>
      </c>
      <c r="H19" s="477">
        <v>3.3799999999999997E-2</v>
      </c>
      <c r="I19" s="477">
        <v>3.0099999999999998E-2</v>
      </c>
      <c r="J19" s="477">
        <v>7.6899999999999998E-3</v>
      </c>
      <c r="K19" s="504">
        <v>0.223</v>
      </c>
      <c r="L19" s="504">
        <v>0.23499999999999999</v>
      </c>
      <c r="M19" s="477">
        <v>1.12E-2</v>
      </c>
      <c r="N19" s="477"/>
      <c r="O19" s="477"/>
      <c r="P19" s="477"/>
      <c r="Q19" s="477"/>
      <c r="R19" s="506">
        <f t="shared" si="0"/>
        <v>11</v>
      </c>
      <c r="S19" s="439">
        <f t="shared" si="1"/>
        <v>0.69637999999999989</v>
      </c>
      <c r="T19" s="440">
        <f t="shared" si="2"/>
        <v>22.314150000000001</v>
      </c>
      <c r="U19"/>
      <c r="V19"/>
      <c r="W19"/>
      <c r="X19"/>
      <c r="Y19"/>
      <c r="Z19"/>
    </row>
    <row r="20" spans="1:26">
      <c r="A20" s="340" t="s">
        <v>1878</v>
      </c>
      <c r="B20" s="77">
        <v>20220712</v>
      </c>
      <c r="C20" s="488">
        <v>2.1000000000000001E-2</v>
      </c>
      <c r="D20" s="477">
        <v>6.8000000000000005E-2</v>
      </c>
      <c r="E20" s="477">
        <v>9.7800000000000005E-3</v>
      </c>
      <c r="F20" s="477">
        <v>2.7E-2</v>
      </c>
      <c r="G20" s="504">
        <v>2.0400000000000001E-2</v>
      </c>
      <c r="H20" s="477">
        <v>2.7300000000000001E-2</v>
      </c>
      <c r="I20" s="477">
        <v>2.2800000000000001E-2</v>
      </c>
      <c r="J20" s="477">
        <v>4.47E-3</v>
      </c>
      <c r="K20" s="504">
        <v>0.121</v>
      </c>
      <c r="L20" s="504">
        <v>0.14899999999999999</v>
      </c>
      <c r="M20" s="477">
        <v>4.4000000000000003E-3</v>
      </c>
      <c r="N20" s="477">
        <v>1.8E-3</v>
      </c>
      <c r="O20" s="477"/>
      <c r="P20" s="477"/>
      <c r="Q20" s="477"/>
      <c r="R20" s="506">
        <f t="shared" si="0"/>
        <v>12</v>
      </c>
      <c r="S20" s="439">
        <f t="shared" si="1"/>
        <v>0.47695000000000004</v>
      </c>
      <c r="T20" s="440">
        <f t="shared" si="2"/>
        <v>12.2905</v>
      </c>
      <c r="U20"/>
      <c r="V20"/>
      <c r="W20"/>
      <c r="X20"/>
      <c r="Y20"/>
      <c r="Z20"/>
    </row>
    <row r="21" spans="1:26">
      <c r="A21" s="340" t="s">
        <v>1878</v>
      </c>
      <c r="B21" s="77">
        <v>20221004</v>
      </c>
      <c r="C21" s="488">
        <v>1.1299999999999999E-2</v>
      </c>
      <c r="D21" s="477">
        <v>3.3099999999999997E-2</v>
      </c>
      <c r="E21" s="477">
        <v>1.35E-2</v>
      </c>
      <c r="F21" s="477">
        <v>3.5299999999999998E-2</v>
      </c>
      <c r="G21" s="504">
        <v>3.2800000000000003E-2</v>
      </c>
      <c r="H21" s="477">
        <v>2.9399999999999999E-2</v>
      </c>
      <c r="I21" s="477">
        <v>1.44E-2</v>
      </c>
      <c r="J21" s="477"/>
      <c r="K21" s="504">
        <v>6.1199999999999997E-2</v>
      </c>
      <c r="L21" s="504">
        <v>7.8200000000000006E-2</v>
      </c>
      <c r="M21" s="477"/>
      <c r="N21" s="477"/>
      <c r="O21" s="477"/>
      <c r="P21" s="477"/>
      <c r="Q21" s="477"/>
      <c r="R21" s="506">
        <f t="shared" si="0"/>
        <v>9</v>
      </c>
      <c r="S21" s="439">
        <f t="shared" si="1"/>
        <v>0.30920000000000003</v>
      </c>
      <c r="T21" s="440">
        <f t="shared" si="2"/>
        <v>6.1256499999999994</v>
      </c>
      <c r="U21"/>
      <c r="V21"/>
      <c r="W21"/>
      <c r="X21"/>
      <c r="Y21"/>
      <c r="Z21"/>
    </row>
    <row r="22" spans="1:26">
      <c r="A22" s="340" t="s">
        <v>1878</v>
      </c>
      <c r="B22" s="77">
        <v>20221228</v>
      </c>
      <c r="C22" s="488">
        <v>1.09E-2</v>
      </c>
      <c r="D22" s="477">
        <v>4.5699999999999998E-2</v>
      </c>
      <c r="E22" s="477">
        <v>2.5999999999999999E-2</v>
      </c>
      <c r="F22" s="477">
        <v>4.3200000000000002E-2</v>
      </c>
      <c r="G22" s="504">
        <v>3.7199999999999997E-2</v>
      </c>
      <c r="H22" s="477">
        <v>5.2699999999999997E-2</v>
      </c>
      <c r="I22" s="477">
        <v>1.8700000000000001E-2</v>
      </c>
      <c r="J22" s="477">
        <v>9.4199999999999996E-3</v>
      </c>
      <c r="K22" s="504">
        <v>0.188</v>
      </c>
      <c r="L22" s="504">
        <v>0.36</v>
      </c>
      <c r="M22" s="477">
        <v>3.2899999999999999E-2</v>
      </c>
      <c r="N22" s="477">
        <v>3.5100000000000001E-3</v>
      </c>
      <c r="O22" s="477"/>
      <c r="P22" s="477"/>
      <c r="Q22" s="477"/>
      <c r="R22" s="506">
        <f t="shared" si="0"/>
        <v>12</v>
      </c>
      <c r="S22" s="439">
        <f t="shared" si="1"/>
        <v>0.82823000000000002</v>
      </c>
      <c r="T22" s="440">
        <f t="shared" si="2"/>
        <v>19.15645</v>
      </c>
      <c r="U22"/>
      <c r="V22"/>
      <c r="W22"/>
      <c r="X22"/>
      <c r="Y22"/>
      <c r="Z22"/>
    </row>
    <row r="23" spans="1:26">
      <c r="A23" s="340" t="s">
        <v>1878</v>
      </c>
      <c r="B23" s="77">
        <v>20230328</v>
      </c>
      <c r="C23" s="488">
        <v>1.2999999999999999E-2</v>
      </c>
      <c r="D23" s="477">
        <v>5.6000000000000001E-2</v>
      </c>
      <c r="E23" s="477">
        <v>3.3000000000000002E-2</v>
      </c>
      <c r="F23" s="477">
        <v>5.7000000000000002E-2</v>
      </c>
      <c r="G23" s="504">
        <v>4.2000000000000003E-2</v>
      </c>
      <c r="H23" s="477">
        <v>0.06</v>
      </c>
      <c r="I23" s="477">
        <v>2.1000000000000001E-2</v>
      </c>
      <c r="J23" s="477">
        <v>8.8999999999999999E-3</v>
      </c>
      <c r="K23" s="504">
        <v>0.15</v>
      </c>
      <c r="L23" s="504">
        <v>0.52</v>
      </c>
      <c r="M23" s="477">
        <v>1.7999999999999999E-2</v>
      </c>
      <c r="N23" s="477">
        <v>5.4000000000000003E-3</v>
      </c>
      <c r="O23" s="477"/>
      <c r="P23" s="477">
        <v>6.8000000000000005E-4</v>
      </c>
      <c r="Q23" s="477"/>
      <c r="R23" s="506">
        <f t="shared" si="0"/>
        <v>13</v>
      </c>
      <c r="S23" s="439">
        <f t="shared" si="1"/>
        <v>0.98498000000000008</v>
      </c>
      <c r="T23" s="440">
        <f t="shared" si="2"/>
        <v>15.546500000000002</v>
      </c>
      <c r="U23"/>
      <c r="V23"/>
      <c r="W23"/>
      <c r="X23"/>
      <c r="Y23"/>
      <c r="Z23"/>
    </row>
    <row r="24" spans="1:26">
      <c r="A24" s="340" t="s">
        <v>1878</v>
      </c>
      <c r="B24" s="77">
        <v>20230705</v>
      </c>
      <c r="C24" s="488">
        <v>2.5999999999999999E-2</v>
      </c>
      <c r="D24" s="477">
        <v>4.3999999999999997E-2</v>
      </c>
      <c r="E24" s="477">
        <v>2.9000000000000001E-2</v>
      </c>
      <c r="F24" s="477">
        <v>7.0000000000000007E-2</v>
      </c>
      <c r="G24" s="504">
        <v>3.4000000000000002E-2</v>
      </c>
      <c r="H24" s="477">
        <v>6.7000000000000004E-2</v>
      </c>
      <c r="I24" s="477">
        <v>3.3000000000000002E-2</v>
      </c>
      <c r="J24" s="477">
        <v>7.0000000000000001E-3</v>
      </c>
      <c r="K24" s="504">
        <v>0.17</v>
      </c>
      <c r="L24" s="504">
        <v>0.34</v>
      </c>
      <c r="M24" s="477">
        <v>1.2E-2</v>
      </c>
      <c r="N24" s="477"/>
      <c r="O24" s="477"/>
      <c r="P24" s="477"/>
      <c r="Q24" s="477"/>
      <c r="R24" s="506">
        <f t="shared" si="0"/>
        <v>11</v>
      </c>
      <c r="S24" s="439">
        <f t="shared" si="1"/>
        <v>0.83200000000000007</v>
      </c>
      <c r="T24" s="440">
        <f t="shared" si="2"/>
        <v>17.013000000000002</v>
      </c>
      <c r="U24"/>
      <c r="V24"/>
      <c r="W24"/>
      <c r="X24"/>
      <c r="Y24"/>
      <c r="Z24"/>
    </row>
    <row r="25" spans="1:26">
      <c r="A25" s="340" t="s">
        <v>1878</v>
      </c>
      <c r="B25" s="77">
        <v>20231003</v>
      </c>
      <c r="C25" s="488">
        <v>1.6E-2</v>
      </c>
      <c r="D25" s="477">
        <v>6.8000000000000005E-2</v>
      </c>
      <c r="E25" s="477">
        <v>8.0000000000000002E-3</v>
      </c>
      <c r="F25" s="477">
        <v>2.1000000000000001E-2</v>
      </c>
      <c r="G25" s="504">
        <v>1.7000000000000001E-2</v>
      </c>
      <c r="H25" s="477">
        <v>1.7000000000000001E-2</v>
      </c>
      <c r="I25" s="477">
        <v>2.4E-2</v>
      </c>
      <c r="J25" s="477"/>
      <c r="K25" s="504">
        <v>5.8000000000000003E-2</v>
      </c>
      <c r="L25" s="504">
        <v>0.09</v>
      </c>
      <c r="M25" s="477">
        <v>4.5999999999999999E-3</v>
      </c>
      <c r="N25" s="477"/>
      <c r="O25" s="477"/>
      <c r="P25" s="477"/>
      <c r="Q25" s="477"/>
      <c r="R25" s="506">
        <f t="shared" si="0"/>
        <v>10</v>
      </c>
      <c r="S25" s="439">
        <f t="shared" si="1"/>
        <v>0.3236</v>
      </c>
      <c r="T25" s="440">
        <f t="shared" si="2"/>
        <v>5.8079999999999998</v>
      </c>
      <c r="U25"/>
      <c r="V25"/>
      <c r="W25"/>
      <c r="X25"/>
      <c r="Y25"/>
      <c r="Z25"/>
    </row>
    <row r="26" spans="1:26">
      <c r="A26" s="340" t="s">
        <v>1878</v>
      </c>
      <c r="B26" s="77">
        <v>20231205</v>
      </c>
      <c r="C26" s="488">
        <v>7.3000000000000001E-3</v>
      </c>
      <c r="D26" s="477">
        <v>5.3999999999999999E-2</v>
      </c>
      <c r="E26" s="477">
        <v>1.2999999999999999E-2</v>
      </c>
      <c r="F26" s="477">
        <v>2.1000000000000001E-2</v>
      </c>
      <c r="G26" s="504">
        <v>2.1999999999999999E-2</v>
      </c>
      <c r="H26" s="477">
        <v>2.1999999999999999E-2</v>
      </c>
      <c r="I26" s="477">
        <v>1.2E-2</v>
      </c>
      <c r="J26" s="477">
        <v>3.3999999999999998E-3</v>
      </c>
      <c r="K26" s="504">
        <v>0.08</v>
      </c>
      <c r="L26" s="504">
        <v>0.15</v>
      </c>
      <c r="M26" s="477">
        <v>1.2999999999999999E-2</v>
      </c>
      <c r="N26" s="477"/>
      <c r="O26" s="477"/>
      <c r="P26" s="477"/>
      <c r="Q26" s="477"/>
      <c r="R26" s="506">
        <f t="shared" si="0"/>
        <v>11</v>
      </c>
      <c r="S26" s="439">
        <f t="shared" si="1"/>
        <v>0.39770000000000005</v>
      </c>
      <c r="T26" s="440">
        <f t="shared" si="2"/>
        <v>8.0036500000000004</v>
      </c>
      <c r="U26"/>
      <c r="V26"/>
      <c r="W26"/>
      <c r="X26"/>
      <c r="Y26"/>
      <c r="Z26"/>
    </row>
    <row r="27" spans="1:26" ht="16" thickBot="1">
      <c r="A27" s="342" t="s">
        <v>1878</v>
      </c>
      <c r="B27" s="79">
        <v>20240319</v>
      </c>
      <c r="C27" s="489">
        <v>9.5999999999999992E-3</v>
      </c>
      <c r="D27" s="490">
        <v>7.8E-2</v>
      </c>
      <c r="E27" s="490">
        <v>1.0999999999999999E-2</v>
      </c>
      <c r="F27" s="490">
        <v>1.9E-2</v>
      </c>
      <c r="G27" s="503">
        <v>1.9E-2</v>
      </c>
      <c r="H27" s="490">
        <v>1.7999999999999999E-2</v>
      </c>
      <c r="I27" s="490">
        <v>1.2E-2</v>
      </c>
      <c r="J27" s="490">
        <v>2.3999999999999998E-3</v>
      </c>
      <c r="K27" s="503">
        <v>5.7000000000000002E-2</v>
      </c>
      <c r="L27" s="503">
        <v>9.9000000000000005E-2</v>
      </c>
      <c r="M27" s="490"/>
      <c r="N27" s="490">
        <v>2.3E-3</v>
      </c>
      <c r="O27" s="490"/>
      <c r="P27" s="490"/>
      <c r="Q27" s="490"/>
      <c r="R27" s="507">
        <f t="shared" si="0"/>
        <v>11</v>
      </c>
      <c r="S27" s="508">
        <f t="shared" si="1"/>
        <v>0.32730000000000004</v>
      </c>
      <c r="T27" s="441">
        <f t="shared" si="2"/>
        <v>5.934800000000001</v>
      </c>
      <c r="U27"/>
      <c r="V27"/>
      <c r="W27"/>
      <c r="X27"/>
      <c r="Y27"/>
      <c r="Z27"/>
    </row>
    <row r="28" spans="1:26">
      <c r="A28" s="340" t="s">
        <v>1879</v>
      </c>
      <c r="B28" s="77">
        <v>20210204</v>
      </c>
      <c r="C28" s="488">
        <v>1.2500000000000001E-2</v>
      </c>
      <c r="D28" s="477">
        <v>2.58E-2</v>
      </c>
      <c r="E28" s="477">
        <v>1.09E-2</v>
      </c>
      <c r="F28" s="477">
        <v>2.7099999999999999E-2</v>
      </c>
      <c r="G28" s="504">
        <v>2.24E-2</v>
      </c>
      <c r="H28" s="477">
        <v>2.7699999999999999E-2</v>
      </c>
      <c r="I28" s="477">
        <v>7.9000000000000008E-3</v>
      </c>
      <c r="J28" s="477">
        <v>1.49E-3</v>
      </c>
      <c r="K28" s="504">
        <v>4.7199999999999999E-2</v>
      </c>
      <c r="L28" s="504">
        <v>6.6900000000000001E-2</v>
      </c>
      <c r="M28" s="477">
        <v>1.3599999999999999E-2</v>
      </c>
      <c r="N28" s="477">
        <v>6.6500000000000001E-4</v>
      </c>
      <c r="O28" s="477"/>
      <c r="P28" s="477"/>
      <c r="Q28" s="477"/>
      <c r="R28" s="506">
        <f t="shared" si="0"/>
        <v>12</v>
      </c>
      <c r="S28" s="439">
        <f t="shared" si="1"/>
        <v>0.26415500000000003</v>
      </c>
      <c r="T28" s="440">
        <f t="shared" si="2"/>
        <v>4.7927499999999998</v>
      </c>
      <c r="U28"/>
      <c r="V28"/>
      <c r="W28"/>
      <c r="X28"/>
      <c r="Y28"/>
      <c r="Z28"/>
    </row>
    <row r="29" spans="1:26">
      <c r="A29" s="340" t="s">
        <v>1879</v>
      </c>
      <c r="B29" s="77">
        <v>20210630</v>
      </c>
      <c r="C29" s="488">
        <v>1.2999999999999999E-2</v>
      </c>
      <c r="D29" s="477">
        <v>2.3599999999999999E-2</v>
      </c>
      <c r="E29" s="477">
        <v>8.8199999999999997E-3</v>
      </c>
      <c r="F29" s="477">
        <v>2.4400000000000002E-2</v>
      </c>
      <c r="G29" s="504">
        <v>1.8100000000000002E-2</v>
      </c>
      <c r="H29" s="477">
        <v>2.24E-2</v>
      </c>
      <c r="I29" s="477">
        <v>7.45E-3</v>
      </c>
      <c r="J29" s="477">
        <v>1.5200000000000001E-3</v>
      </c>
      <c r="K29" s="504">
        <v>4.3099999999999999E-2</v>
      </c>
      <c r="L29" s="504">
        <v>6.5100000000000005E-2</v>
      </c>
      <c r="M29" s="477">
        <v>1.1299999999999999E-2</v>
      </c>
      <c r="N29" s="477">
        <v>5.4699999999999996E-4</v>
      </c>
      <c r="O29" s="477">
        <v>7.2599999999999997E-4</v>
      </c>
      <c r="P29" s="477"/>
      <c r="Q29" s="477"/>
      <c r="R29" s="506">
        <f t="shared" si="0"/>
        <v>13</v>
      </c>
      <c r="S29" s="439">
        <f t="shared" si="1"/>
        <v>0.24006300000000003</v>
      </c>
      <c r="T29" s="440">
        <f t="shared" si="2"/>
        <v>4.3712</v>
      </c>
      <c r="U29"/>
      <c r="V29"/>
      <c r="W29"/>
      <c r="X29"/>
      <c r="Y29"/>
      <c r="Z29"/>
    </row>
    <row r="30" spans="1:26">
      <c r="A30" s="340" t="s">
        <v>1879</v>
      </c>
      <c r="B30" s="77">
        <v>20220111</v>
      </c>
      <c r="C30" s="488">
        <v>1.2500000000000001E-2</v>
      </c>
      <c r="D30" s="477">
        <v>2.7799999999999998E-2</v>
      </c>
      <c r="E30" s="477">
        <v>1.06E-2</v>
      </c>
      <c r="F30" s="477">
        <v>2.9000000000000001E-2</v>
      </c>
      <c r="G30" s="504">
        <v>3.4000000000000002E-2</v>
      </c>
      <c r="H30" s="477">
        <v>2.6200000000000001E-2</v>
      </c>
      <c r="I30" s="477">
        <v>1.15E-2</v>
      </c>
      <c r="J30" s="477">
        <v>1.5900000000000001E-3</v>
      </c>
      <c r="K30" s="504">
        <v>4.4999999999999998E-2</v>
      </c>
      <c r="L30" s="504">
        <v>6.6699999999999995E-2</v>
      </c>
      <c r="M30" s="477">
        <v>9.3699999999999999E-3</v>
      </c>
      <c r="N30" s="477"/>
      <c r="O30" s="477"/>
      <c r="P30" s="477"/>
      <c r="Q30" s="477"/>
      <c r="R30" s="506">
        <f t="shared" si="0"/>
        <v>11</v>
      </c>
      <c r="S30" s="439">
        <f t="shared" si="1"/>
        <v>0.27426</v>
      </c>
      <c r="T30" s="440">
        <f t="shared" si="2"/>
        <v>4.5062499999999996</v>
      </c>
      <c r="U30"/>
      <c r="V30"/>
      <c r="W30"/>
      <c r="X30"/>
      <c r="Y30"/>
      <c r="Z30"/>
    </row>
    <row r="31" spans="1:26">
      <c r="A31" s="340" t="s">
        <v>1879</v>
      </c>
      <c r="B31" s="77">
        <v>20220401</v>
      </c>
      <c r="C31" s="488">
        <v>9.5399999999999999E-3</v>
      </c>
      <c r="D31" s="477">
        <v>3.1099999999999999E-2</v>
      </c>
      <c r="E31" s="477">
        <v>1.6899999999999998E-2</v>
      </c>
      <c r="F31" s="477">
        <v>4.5900000000000003E-2</v>
      </c>
      <c r="G31" s="504">
        <v>4.7300000000000002E-2</v>
      </c>
      <c r="H31" s="477">
        <v>4.2799999999999998E-2</v>
      </c>
      <c r="I31" s="477">
        <v>8.2299999999999995E-3</v>
      </c>
      <c r="J31" s="477">
        <v>2.1199999999999999E-3</v>
      </c>
      <c r="K31" s="504">
        <v>5.6599999999999998E-2</v>
      </c>
      <c r="L31" s="504">
        <v>8.6999999999999994E-2</v>
      </c>
      <c r="M31" s="477">
        <v>1.47E-2</v>
      </c>
      <c r="N31" s="477"/>
      <c r="O31" s="477"/>
      <c r="P31" s="477"/>
      <c r="Q31" s="477"/>
      <c r="R31" s="506">
        <f t="shared" si="0"/>
        <v>11</v>
      </c>
      <c r="S31" s="439">
        <f t="shared" si="1"/>
        <v>0.36218999999999996</v>
      </c>
      <c r="T31" s="440">
        <f t="shared" si="2"/>
        <v>5.664769999999999</v>
      </c>
      <c r="U31"/>
      <c r="V31"/>
      <c r="W31"/>
      <c r="X31"/>
      <c r="Y31"/>
      <c r="Z31"/>
    </row>
    <row r="32" spans="1:26">
      <c r="A32" s="340" t="s">
        <v>1879</v>
      </c>
      <c r="B32" s="77">
        <v>20220712</v>
      </c>
      <c r="C32" s="488">
        <v>7.92E-3</v>
      </c>
      <c r="D32" s="477">
        <v>2.7900000000000001E-2</v>
      </c>
      <c r="E32" s="477">
        <v>1.5100000000000001E-2</v>
      </c>
      <c r="F32" s="477">
        <v>3.56E-2</v>
      </c>
      <c r="G32" s="504">
        <v>4.0500000000000001E-2</v>
      </c>
      <c r="H32" s="477">
        <v>3.2899999999999999E-2</v>
      </c>
      <c r="I32" s="477">
        <v>8.5900000000000004E-3</v>
      </c>
      <c r="J32" s="477">
        <v>1.24E-3</v>
      </c>
      <c r="K32" s="504">
        <v>4.5499999999999999E-2</v>
      </c>
      <c r="L32" s="504">
        <v>5.57E-2</v>
      </c>
      <c r="M32" s="477">
        <v>3.5500000000000002E-3</v>
      </c>
      <c r="N32" s="477">
        <v>1.16E-3</v>
      </c>
      <c r="O32" s="477"/>
      <c r="P32" s="477"/>
      <c r="Q32" s="477"/>
      <c r="R32" s="506">
        <f t="shared" si="0"/>
        <v>12</v>
      </c>
      <c r="S32" s="439">
        <f t="shared" si="1"/>
        <v>0.27566000000000002</v>
      </c>
      <c r="T32" s="440">
        <f t="shared" si="2"/>
        <v>4.6699599999999997</v>
      </c>
      <c r="U32"/>
      <c r="V32"/>
      <c r="W32"/>
      <c r="X32"/>
      <c r="Y32"/>
      <c r="Z32"/>
    </row>
    <row r="33" spans="1:26">
      <c r="A33" s="340" t="s">
        <v>1879</v>
      </c>
      <c r="B33" s="77">
        <v>20221004</v>
      </c>
      <c r="C33" s="488">
        <v>2.52E-2</v>
      </c>
      <c r="D33" s="477">
        <v>7.7899999999999997E-2</v>
      </c>
      <c r="E33" s="477">
        <v>1.0200000000000001E-2</v>
      </c>
      <c r="F33" s="477">
        <v>3.27E-2</v>
      </c>
      <c r="G33" s="504">
        <v>2.3099999999999999E-2</v>
      </c>
      <c r="H33" s="477">
        <v>3.0099999999999998E-2</v>
      </c>
      <c r="I33" s="477">
        <v>3.2099999999999997E-2</v>
      </c>
      <c r="J33" s="477">
        <v>6.7099999999999998E-3</v>
      </c>
      <c r="K33" s="504">
        <v>0.155</v>
      </c>
      <c r="L33" s="504">
        <v>0.19900000000000001</v>
      </c>
      <c r="M33" s="477">
        <v>1.5299999999999999E-2</v>
      </c>
      <c r="N33" s="477"/>
      <c r="O33" s="477"/>
      <c r="P33" s="477"/>
      <c r="Q33" s="477"/>
      <c r="R33" s="506">
        <f t="shared" si="0"/>
        <v>11</v>
      </c>
      <c r="S33" s="439">
        <f t="shared" si="1"/>
        <v>0.60730999999999991</v>
      </c>
      <c r="T33" s="440">
        <f t="shared" si="2"/>
        <v>15.512600000000001</v>
      </c>
      <c r="U33"/>
      <c r="V33"/>
      <c r="W33"/>
      <c r="X33"/>
      <c r="Y33"/>
      <c r="Z33"/>
    </row>
    <row r="34" spans="1:26">
      <c r="A34" s="340" t="s">
        <v>1879</v>
      </c>
      <c r="B34" s="77">
        <v>20221228</v>
      </c>
      <c r="C34" s="488">
        <v>0.01</v>
      </c>
      <c r="D34" s="477">
        <v>1.95E-2</v>
      </c>
      <c r="E34" s="477">
        <v>2.0299999999999999E-2</v>
      </c>
      <c r="F34" s="477">
        <v>3.7400000000000003E-2</v>
      </c>
      <c r="G34" s="504">
        <v>4.1099999999999998E-2</v>
      </c>
      <c r="H34" s="477">
        <v>3.8199999999999998E-2</v>
      </c>
      <c r="I34" s="477">
        <v>1.46E-2</v>
      </c>
      <c r="J34" s="477">
        <v>3.3700000000000002E-3</v>
      </c>
      <c r="K34" s="504">
        <v>9.98E-2</v>
      </c>
      <c r="L34" s="504">
        <v>6.5500000000000003E-2</v>
      </c>
      <c r="M34" s="477"/>
      <c r="N34" s="477">
        <v>1.6999999999999999E-3</v>
      </c>
      <c r="O34" s="477"/>
      <c r="P34" s="477"/>
      <c r="Q34" s="477"/>
      <c r="R34" s="506">
        <f t="shared" si="0"/>
        <v>11</v>
      </c>
      <c r="S34" s="439">
        <f t="shared" si="1"/>
        <v>0.35147</v>
      </c>
      <c r="T34" s="440">
        <f t="shared" si="2"/>
        <v>10.155000000000001</v>
      </c>
      <c r="U34"/>
      <c r="V34"/>
      <c r="W34"/>
      <c r="X34"/>
      <c r="Y34"/>
      <c r="Z34"/>
    </row>
    <row r="35" spans="1:26">
      <c r="A35" s="340" t="s">
        <v>1879</v>
      </c>
      <c r="B35" s="77">
        <v>20230328</v>
      </c>
      <c r="C35" s="488">
        <v>5.1000000000000004E-3</v>
      </c>
      <c r="D35" s="477">
        <v>1.7000000000000001E-2</v>
      </c>
      <c r="E35" s="477">
        <v>1.9E-2</v>
      </c>
      <c r="F35" s="477">
        <v>3.3000000000000002E-2</v>
      </c>
      <c r="G35" s="504">
        <v>0.04</v>
      </c>
      <c r="H35" s="477">
        <v>0.03</v>
      </c>
      <c r="I35" s="477">
        <v>7.3000000000000001E-3</v>
      </c>
      <c r="J35" s="477">
        <v>2.3999999999999998E-3</v>
      </c>
      <c r="K35" s="504">
        <v>5.5E-2</v>
      </c>
      <c r="L35" s="504">
        <v>6.4000000000000001E-2</v>
      </c>
      <c r="M35" s="477"/>
      <c r="N35" s="477">
        <v>1.2999999999999999E-3</v>
      </c>
      <c r="O35" s="477"/>
      <c r="P35" s="477"/>
      <c r="Q35" s="477"/>
      <c r="R35" s="506">
        <f t="shared" si="0"/>
        <v>11</v>
      </c>
      <c r="S35" s="439">
        <f t="shared" si="1"/>
        <v>0.27410000000000007</v>
      </c>
      <c r="T35" s="440">
        <f t="shared" si="2"/>
        <v>5.6325500000000002</v>
      </c>
      <c r="U35"/>
      <c r="V35"/>
      <c r="W35"/>
      <c r="X35"/>
      <c r="Y35"/>
      <c r="Z35"/>
    </row>
    <row r="36" spans="1:26">
      <c r="A36" s="340" t="s">
        <v>1879</v>
      </c>
      <c r="B36" s="77">
        <v>20230705</v>
      </c>
      <c r="C36" s="488">
        <v>4.3E-3</v>
      </c>
      <c r="D36" s="477">
        <v>2.4E-2</v>
      </c>
      <c r="E36" s="477">
        <v>1.2999999999999999E-2</v>
      </c>
      <c r="F36" s="477">
        <v>2.5999999999999999E-2</v>
      </c>
      <c r="G36" s="504">
        <v>0.03</v>
      </c>
      <c r="H36" s="477">
        <v>2.3E-2</v>
      </c>
      <c r="I36" s="477">
        <v>6.4000000000000003E-3</v>
      </c>
      <c r="J36" s="477">
        <v>1.4E-3</v>
      </c>
      <c r="K36" s="504">
        <v>4.7E-2</v>
      </c>
      <c r="L36" s="504">
        <v>4.8000000000000001E-2</v>
      </c>
      <c r="M36" s="477"/>
      <c r="N36" s="477"/>
      <c r="O36" s="477"/>
      <c r="P36" s="477"/>
      <c r="Q36" s="477"/>
      <c r="R36" s="506">
        <f t="shared" si="0"/>
        <v>10</v>
      </c>
      <c r="S36" s="439">
        <f t="shared" si="1"/>
        <v>0.22309999999999997</v>
      </c>
      <c r="T36" s="440">
        <f t="shared" si="2"/>
        <v>4.7021500000000005</v>
      </c>
      <c r="U36"/>
      <c r="V36"/>
      <c r="W36"/>
      <c r="X36"/>
      <c r="Y36"/>
      <c r="Z36"/>
    </row>
    <row r="37" spans="1:26">
      <c r="A37" s="340" t="s">
        <v>1879</v>
      </c>
      <c r="B37" s="77">
        <v>20231003</v>
      </c>
      <c r="C37" s="488">
        <v>5.5999999999999999E-3</v>
      </c>
      <c r="D37" s="477">
        <v>2.5999999999999999E-2</v>
      </c>
      <c r="E37" s="477">
        <v>1.2999999999999999E-2</v>
      </c>
      <c r="F37" s="477">
        <v>2.5999999999999999E-2</v>
      </c>
      <c r="G37" s="504">
        <v>3.4000000000000002E-2</v>
      </c>
      <c r="H37" s="477">
        <v>2.3E-2</v>
      </c>
      <c r="I37" s="477">
        <v>6.7000000000000002E-3</v>
      </c>
      <c r="J37" s="477">
        <v>1.6999999999999999E-3</v>
      </c>
      <c r="K37" s="504">
        <v>4.5999999999999999E-2</v>
      </c>
      <c r="L37" s="504">
        <v>5.6000000000000001E-2</v>
      </c>
      <c r="M37" s="477"/>
      <c r="N37" s="477">
        <v>1.2999999999999999E-3</v>
      </c>
      <c r="O37" s="477"/>
      <c r="P37" s="477"/>
      <c r="Q37" s="477"/>
      <c r="R37" s="506">
        <f t="shared" si="0"/>
        <v>11</v>
      </c>
      <c r="S37" s="439">
        <f t="shared" si="1"/>
        <v>0.23929999999999998</v>
      </c>
      <c r="T37" s="440">
        <f t="shared" si="2"/>
        <v>4.7327999999999992</v>
      </c>
      <c r="U37"/>
      <c r="V37"/>
      <c r="W37"/>
      <c r="X37"/>
      <c r="Y37"/>
      <c r="Z37"/>
    </row>
    <row r="38" spans="1:26">
      <c r="A38" s="340" t="s">
        <v>1879</v>
      </c>
      <c r="B38" s="77">
        <v>20231205</v>
      </c>
      <c r="C38" s="488">
        <v>3.8E-3</v>
      </c>
      <c r="D38" s="477">
        <v>0.03</v>
      </c>
      <c r="E38" s="477">
        <v>9.2999999999999992E-3</v>
      </c>
      <c r="F38" s="477">
        <v>1.7999999999999999E-2</v>
      </c>
      <c r="G38" s="504">
        <v>2.4E-2</v>
      </c>
      <c r="H38" s="477">
        <v>1.7999999999999999E-2</v>
      </c>
      <c r="I38" s="477">
        <v>5.5999999999999999E-3</v>
      </c>
      <c r="J38" s="477">
        <v>1.1999999999999999E-3</v>
      </c>
      <c r="K38" s="504">
        <v>3.3000000000000002E-2</v>
      </c>
      <c r="L38" s="504">
        <v>3.7999999999999999E-2</v>
      </c>
      <c r="M38" s="477"/>
      <c r="N38" s="477"/>
      <c r="O38" s="477"/>
      <c r="P38" s="477"/>
      <c r="Q38" s="477"/>
      <c r="R38" s="506">
        <f t="shared" si="0"/>
        <v>10</v>
      </c>
      <c r="S38" s="439">
        <f t="shared" si="1"/>
        <v>0.18090000000000003</v>
      </c>
      <c r="T38" s="440">
        <f t="shared" si="2"/>
        <v>3.3019000000000003</v>
      </c>
      <c r="U38"/>
      <c r="V38"/>
      <c r="W38"/>
      <c r="X38"/>
      <c r="Y38"/>
      <c r="Z38"/>
    </row>
    <row r="39" spans="1:26" ht="16" thickBot="1">
      <c r="A39" s="342" t="s">
        <v>1879</v>
      </c>
      <c r="B39" s="79">
        <v>20240319</v>
      </c>
      <c r="C39" s="489">
        <v>6.7000000000000002E-3</v>
      </c>
      <c r="D39" s="490">
        <v>3.3000000000000002E-2</v>
      </c>
      <c r="E39" s="490">
        <v>1.0999999999999999E-2</v>
      </c>
      <c r="F39" s="490">
        <v>2.3E-2</v>
      </c>
      <c r="G39" s="503">
        <v>2.8000000000000001E-2</v>
      </c>
      <c r="H39" s="490">
        <v>2.1999999999999999E-2</v>
      </c>
      <c r="I39" s="490">
        <v>9.4999999999999998E-3</v>
      </c>
      <c r="J39" s="490">
        <v>2.2000000000000001E-3</v>
      </c>
      <c r="K39" s="503">
        <v>4.7E-2</v>
      </c>
      <c r="L39" s="503">
        <v>5.1999999999999998E-2</v>
      </c>
      <c r="M39" s="490"/>
      <c r="N39" s="490">
        <v>2.5000000000000001E-3</v>
      </c>
      <c r="O39" s="490"/>
      <c r="P39" s="490"/>
      <c r="Q39" s="490"/>
      <c r="R39" s="507">
        <f t="shared" si="0"/>
        <v>11</v>
      </c>
      <c r="S39" s="508">
        <f t="shared" si="1"/>
        <v>0.2369</v>
      </c>
      <c r="T39" s="441">
        <f t="shared" si="2"/>
        <v>4.9533500000000004</v>
      </c>
      <c r="U39"/>
      <c r="V39"/>
      <c r="W39"/>
      <c r="X39"/>
      <c r="Y39"/>
      <c r="Z39"/>
    </row>
    <row r="40" spans="1:26">
      <c r="A40" s="340" t="s">
        <v>1880</v>
      </c>
      <c r="B40" s="77">
        <v>20210204</v>
      </c>
      <c r="C40" s="488"/>
      <c r="D40" s="477"/>
      <c r="E40" s="477"/>
      <c r="F40" s="477"/>
      <c r="G40" s="504"/>
      <c r="H40" s="477"/>
      <c r="I40" s="477"/>
      <c r="J40" s="477"/>
      <c r="K40" s="477"/>
      <c r="L40" s="504"/>
      <c r="M40" s="477"/>
      <c r="N40" s="477"/>
      <c r="O40" s="477"/>
      <c r="P40" s="477"/>
      <c r="Q40" s="477"/>
      <c r="R40" s="506">
        <f t="shared" si="0"/>
        <v>0</v>
      </c>
      <c r="S40" s="439">
        <f t="shared" si="1"/>
        <v>0</v>
      </c>
      <c r="T40" s="440">
        <f t="shared" si="2"/>
        <v>0</v>
      </c>
      <c r="U40"/>
      <c r="V40"/>
      <c r="W40"/>
      <c r="X40"/>
      <c r="Y40"/>
      <c r="Z40"/>
    </row>
    <row r="41" spans="1:26">
      <c r="A41" s="340" t="s">
        <v>1880</v>
      </c>
      <c r="B41" s="77">
        <v>20210630</v>
      </c>
      <c r="C41" s="488"/>
      <c r="D41" s="477"/>
      <c r="E41" s="477"/>
      <c r="F41" s="477"/>
      <c r="G41" s="504"/>
      <c r="H41" s="477"/>
      <c r="I41" s="477"/>
      <c r="J41" s="477"/>
      <c r="K41" s="477"/>
      <c r="L41" s="504"/>
      <c r="M41" s="477"/>
      <c r="N41" s="477"/>
      <c r="O41" s="477"/>
      <c r="P41" s="477"/>
      <c r="Q41" s="477"/>
      <c r="R41" s="506">
        <f t="shared" si="0"/>
        <v>0</v>
      </c>
      <c r="S41" s="439">
        <f t="shared" si="1"/>
        <v>0</v>
      </c>
      <c r="T41" s="440">
        <f t="shared" si="2"/>
        <v>0</v>
      </c>
      <c r="U41"/>
      <c r="V41"/>
      <c r="W41"/>
      <c r="X41"/>
      <c r="Y41"/>
      <c r="Z41"/>
    </row>
    <row r="42" spans="1:26">
      <c r="A42" s="340" t="s">
        <v>1880</v>
      </c>
      <c r="B42" s="77">
        <v>20210928</v>
      </c>
      <c r="C42" s="488"/>
      <c r="D42" s="477"/>
      <c r="E42" s="477"/>
      <c r="F42" s="477"/>
      <c r="G42" s="504"/>
      <c r="H42" s="477"/>
      <c r="I42" s="477"/>
      <c r="J42" s="477"/>
      <c r="K42" s="477"/>
      <c r="L42" s="504"/>
      <c r="M42" s="477"/>
      <c r="N42" s="477"/>
      <c r="O42" s="477"/>
      <c r="P42" s="477"/>
      <c r="Q42" s="477"/>
      <c r="R42" s="506">
        <f t="shared" si="0"/>
        <v>0</v>
      </c>
      <c r="S42" s="439">
        <f t="shared" si="1"/>
        <v>0</v>
      </c>
      <c r="T42" s="440">
        <f t="shared" si="2"/>
        <v>0</v>
      </c>
      <c r="U42"/>
      <c r="V42"/>
      <c r="W42"/>
      <c r="X42"/>
      <c r="Y42"/>
      <c r="Z42"/>
    </row>
    <row r="43" spans="1:26">
      <c r="A43" s="340" t="s">
        <v>1880</v>
      </c>
      <c r="B43" s="77">
        <v>20220111</v>
      </c>
      <c r="C43" s="488"/>
      <c r="D43" s="477"/>
      <c r="E43" s="477"/>
      <c r="F43" s="477"/>
      <c r="G43" s="504"/>
      <c r="H43" s="477"/>
      <c r="I43" s="477"/>
      <c r="J43" s="477"/>
      <c r="K43" s="477"/>
      <c r="L43" s="504"/>
      <c r="M43" s="477"/>
      <c r="N43" s="477"/>
      <c r="O43" s="477"/>
      <c r="P43" s="477"/>
      <c r="Q43" s="477"/>
      <c r="R43" s="506">
        <f t="shared" si="0"/>
        <v>0</v>
      </c>
      <c r="S43" s="439">
        <f t="shared" si="1"/>
        <v>0</v>
      </c>
      <c r="T43" s="440">
        <f t="shared" si="2"/>
        <v>0</v>
      </c>
      <c r="U43"/>
      <c r="V43"/>
      <c r="W43"/>
      <c r="X43"/>
      <c r="Y43"/>
      <c r="Z43"/>
    </row>
    <row r="44" spans="1:26">
      <c r="A44" s="340" t="s">
        <v>1880</v>
      </c>
      <c r="B44" s="77">
        <v>20220414</v>
      </c>
      <c r="C44" s="488"/>
      <c r="D44" s="477"/>
      <c r="E44" s="477"/>
      <c r="F44" s="477"/>
      <c r="G44" s="504"/>
      <c r="H44" s="477"/>
      <c r="I44" s="477"/>
      <c r="J44" s="477"/>
      <c r="K44" s="477"/>
      <c r="L44" s="504"/>
      <c r="M44" s="477"/>
      <c r="N44" s="477"/>
      <c r="O44" s="477"/>
      <c r="P44" s="477"/>
      <c r="Q44" s="477"/>
      <c r="R44" s="506">
        <f t="shared" si="0"/>
        <v>0</v>
      </c>
      <c r="S44" s="439">
        <f t="shared" si="1"/>
        <v>0</v>
      </c>
      <c r="T44" s="440">
        <f t="shared" si="2"/>
        <v>0</v>
      </c>
      <c r="U44"/>
      <c r="V44"/>
      <c r="W44"/>
      <c r="X44"/>
      <c r="Y44"/>
      <c r="Z44"/>
    </row>
    <row r="45" spans="1:26">
      <c r="A45" s="340" t="s">
        <v>1880</v>
      </c>
      <c r="B45" s="77">
        <v>20220712</v>
      </c>
      <c r="C45" s="488">
        <v>6.4000000000000005E-4</v>
      </c>
      <c r="D45" s="477"/>
      <c r="E45" s="477"/>
      <c r="F45" s="477"/>
      <c r="G45" s="504"/>
      <c r="H45" s="477"/>
      <c r="I45" s="477"/>
      <c r="J45" s="477"/>
      <c r="K45" s="477"/>
      <c r="L45" s="504"/>
      <c r="M45" s="477"/>
      <c r="N45" s="477"/>
      <c r="O45" s="477"/>
      <c r="P45" s="477"/>
      <c r="Q45" s="477"/>
      <c r="R45" s="506">
        <f t="shared" si="0"/>
        <v>1</v>
      </c>
      <c r="S45" s="439">
        <f t="shared" si="1"/>
        <v>6.4000000000000005E-4</v>
      </c>
      <c r="T45" s="440">
        <f t="shared" si="2"/>
        <v>3.2000000000000003E-4</v>
      </c>
      <c r="U45"/>
      <c r="V45"/>
      <c r="W45"/>
      <c r="X45"/>
      <c r="Y45"/>
      <c r="Z45"/>
    </row>
    <row r="46" spans="1:26">
      <c r="A46" s="340" t="s">
        <v>1880</v>
      </c>
      <c r="B46" s="77">
        <v>20221004</v>
      </c>
      <c r="C46" s="488"/>
      <c r="D46" s="477"/>
      <c r="E46" s="477"/>
      <c r="F46" s="477"/>
      <c r="G46" s="504"/>
      <c r="H46" s="477"/>
      <c r="I46" s="477"/>
      <c r="J46" s="477"/>
      <c r="K46" s="477"/>
      <c r="L46" s="504"/>
      <c r="M46" s="477"/>
      <c r="N46" s="477"/>
      <c r="O46" s="477"/>
      <c r="P46" s="477"/>
      <c r="Q46" s="477"/>
      <c r="R46" s="506">
        <f t="shared" si="0"/>
        <v>0</v>
      </c>
      <c r="S46" s="439">
        <f t="shared" si="1"/>
        <v>0</v>
      </c>
      <c r="T46" s="440">
        <f t="shared" si="2"/>
        <v>0</v>
      </c>
      <c r="U46"/>
      <c r="V46"/>
      <c r="W46"/>
      <c r="X46"/>
      <c r="Y46"/>
      <c r="Z46"/>
    </row>
    <row r="47" spans="1:26">
      <c r="A47" s="340" t="s">
        <v>1880</v>
      </c>
      <c r="B47" s="77">
        <v>20221228</v>
      </c>
      <c r="C47" s="488"/>
      <c r="D47" s="477"/>
      <c r="E47" s="477"/>
      <c r="F47" s="477"/>
      <c r="G47" s="504"/>
      <c r="H47" s="477"/>
      <c r="I47" s="477"/>
      <c r="J47" s="477"/>
      <c r="K47" s="477"/>
      <c r="L47" s="504"/>
      <c r="M47" s="477"/>
      <c r="N47" s="477"/>
      <c r="O47" s="477"/>
      <c r="P47" s="477"/>
      <c r="Q47" s="477"/>
      <c r="R47" s="506">
        <f t="shared" si="0"/>
        <v>0</v>
      </c>
      <c r="S47" s="439">
        <f t="shared" si="1"/>
        <v>0</v>
      </c>
      <c r="T47" s="440">
        <f t="shared" si="2"/>
        <v>0</v>
      </c>
      <c r="U47"/>
      <c r="V47"/>
      <c r="W47"/>
      <c r="X47"/>
      <c r="Y47"/>
      <c r="Z47"/>
    </row>
    <row r="48" spans="1:26">
      <c r="A48" s="340" t="s">
        <v>1880</v>
      </c>
      <c r="B48" s="77">
        <v>20230328</v>
      </c>
      <c r="C48" s="488"/>
      <c r="D48" s="477"/>
      <c r="E48" s="477"/>
      <c r="F48" s="477"/>
      <c r="G48" s="504"/>
      <c r="H48" s="477"/>
      <c r="I48" s="477"/>
      <c r="J48" s="477"/>
      <c r="K48" s="477"/>
      <c r="L48" s="504"/>
      <c r="M48" s="477"/>
      <c r="N48" s="477"/>
      <c r="O48" s="477"/>
      <c r="P48" s="477"/>
      <c r="Q48" s="477"/>
      <c r="R48" s="506">
        <f t="shared" si="0"/>
        <v>0</v>
      </c>
      <c r="S48" s="439">
        <f t="shared" si="1"/>
        <v>0</v>
      </c>
      <c r="T48" s="440">
        <f t="shared" si="2"/>
        <v>0</v>
      </c>
      <c r="U48"/>
      <c r="V48"/>
      <c r="W48"/>
      <c r="X48"/>
      <c r="Y48"/>
      <c r="Z48"/>
    </row>
    <row r="49" spans="1:26" ht="16" thickBot="1">
      <c r="A49" s="342" t="s">
        <v>1880</v>
      </c>
      <c r="B49" s="79">
        <v>20230705</v>
      </c>
      <c r="C49" s="489"/>
      <c r="D49" s="490"/>
      <c r="E49" s="490"/>
      <c r="F49" s="490"/>
      <c r="G49" s="503"/>
      <c r="H49" s="490"/>
      <c r="I49" s="490"/>
      <c r="J49" s="490"/>
      <c r="K49" s="490"/>
      <c r="L49" s="503"/>
      <c r="M49" s="490"/>
      <c r="N49" s="490"/>
      <c r="O49" s="490"/>
      <c r="P49" s="490"/>
      <c r="Q49" s="490"/>
      <c r="R49" s="507">
        <f t="shared" si="0"/>
        <v>0</v>
      </c>
      <c r="S49" s="508">
        <f t="shared" si="1"/>
        <v>0</v>
      </c>
      <c r="T49" s="441">
        <f t="shared" si="2"/>
        <v>0</v>
      </c>
      <c r="U49"/>
      <c r="V49"/>
      <c r="W49"/>
      <c r="X49"/>
      <c r="Y49"/>
      <c r="Z49"/>
    </row>
    <row r="50" spans="1:26">
      <c r="U50"/>
      <c r="V50"/>
      <c r="W50"/>
      <c r="X50"/>
      <c r="Y50"/>
      <c r="Z50"/>
    </row>
    <row r="51" spans="1:26">
      <c r="A51" s="6" t="s">
        <v>1480</v>
      </c>
      <c r="C51" s="1">
        <f t="shared" ref="C51:Q51" si="3">COUNT(C2:C49)+COUNTIF(C2:C49,"*E*")</f>
        <v>39</v>
      </c>
      <c r="D51" s="1">
        <f t="shared" si="3"/>
        <v>38</v>
      </c>
      <c r="E51" s="1">
        <f t="shared" si="3"/>
        <v>38</v>
      </c>
      <c r="F51" s="1">
        <f t="shared" si="3"/>
        <v>38</v>
      </c>
      <c r="G51" s="1">
        <f t="shared" si="3"/>
        <v>38</v>
      </c>
      <c r="H51" s="1">
        <f t="shared" si="3"/>
        <v>38</v>
      </c>
      <c r="I51" s="1">
        <f t="shared" si="3"/>
        <v>38</v>
      </c>
      <c r="J51" s="1">
        <f t="shared" si="3"/>
        <v>36</v>
      </c>
      <c r="K51" s="1">
        <f t="shared" si="3"/>
        <v>36</v>
      </c>
      <c r="L51" s="1">
        <f t="shared" si="3"/>
        <v>36</v>
      </c>
      <c r="M51" s="1">
        <f t="shared" si="3"/>
        <v>28</v>
      </c>
      <c r="N51" s="1">
        <f t="shared" si="3"/>
        <v>20</v>
      </c>
      <c r="O51" s="1">
        <f t="shared" si="3"/>
        <v>6</v>
      </c>
      <c r="P51" s="1">
        <f t="shared" si="3"/>
        <v>3</v>
      </c>
      <c r="Q51" s="1">
        <f t="shared" si="3"/>
        <v>2</v>
      </c>
      <c r="U51"/>
      <c r="V51"/>
      <c r="W51"/>
      <c r="X51"/>
      <c r="Y51"/>
      <c r="Z51"/>
    </row>
    <row r="52" spans="1:26">
      <c r="A52" s="6" t="s">
        <v>1481</v>
      </c>
      <c r="C52" s="131">
        <f t="shared" ref="C52:J52" si="4">(C51/52)*100</f>
        <v>75</v>
      </c>
      <c r="D52" s="131">
        <f t="shared" si="4"/>
        <v>73.076923076923066</v>
      </c>
      <c r="E52" s="131">
        <f t="shared" si="4"/>
        <v>73.076923076923066</v>
      </c>
      <c r="F52" s="131">
        <f t="shared" si="4"/>
        <v>73.076923076923066</v>
      </c>
      <c r="G52" s="131">
        <f t="shared" si="4"/>
        <v>73.076923076923066</v>
      </c>
      <c r="H52" s="131">
        <f t="shared" si="4"/>
        <v>73.076923076923066</v>
      </c>
      <c r="I52" s="131">
        <f t="shared" si="4"/>
        <v>73.076923076923066</v>
      </c>
      <c r="J52" s="131">
        <f t="shared" si="4"/>
        <v>69.230769230769226</v>
      </c>
      <c r="K52" s="131">
        <f>(K51/50)*100</f>
        <v>72</v>
      </c>
      <c r="L52" s="131">
        <f>(L51/50)*100</f>
        <v>72</v>
      </c>
      <c r="M52" s="131">
        <f>(M51/52)*100</f>
        <v>53.846153846153847</v>
      </c>
      <c r="N52" s="131">
        <f>(N51/52)*100</f>
        <v>38.461538461538467</v>
      </c>
      <c r="O52" s="131">
        <f>(O51/52)*100</f>
        <v>11.538461538461538</v>
      </c>
      <c r="P52" s="131">
        <f>(P51/52)*100</f>
        <v>5.7692307692307692</v>
      </c>
      <c r="Q52" s="131">
        <f>(Q51/52)*100</f>
        <v>3.8461538461538463</v>
      </c>
      <c r="U52"/>
      <c r="V52"/>
      <c r="W52"/>
      <c r="X52"/>
      <c r="Y52"/>
      <c r="Z52"/>
    </row>
    <row r="53" spans="1:26">
      <c r="A53" s="6" t="s">
        <v>1931</v>
      </c>
      <c r="C53" s="477">
        <f t="shared" ref="C53:N53" si="5">MAX(C2:C49)</f>
        <v>5.3800000000000001E-2</v>
      </c>
      <c r="D53" s="442">
        <f t="shared" si="5"/>
        <v>0.1</v>
      </c>
      <c r="E53" s="442">
        <f t="shared" si="5"/>
        <v>3.3000000000000002E-2</v>
      </c>
      <c r="F53" s="477">
        <f t="shared" si="5"/>
        <v>8.77E-2</v>
      </c>
      <c r="G53" s="477">
        <f t="shared" si="5"/>
        <v>5.0999999999999997E-2</v>
      </c>
      <c r="H53" s="442">
        <f t="shared" si="5"/>
        <v>0.1</v>
      </c>
      <c r="I53" s="442">
        <f t="shared" si="5"/>
        <v>7.0000000000000007E-2</v>
      </c>
      <c r="J53" s="442">
        <f t="shared" si="5"/>
        <v>1.7500000000000002E-2</v>
      </c>
      <c r="K53" s="442">
        <f t="shared" si="5"/>
        <v>0.56399999999999995</v>
      </c>
      <c r="L53" s="442">
        <f t="shared" si="5"/>
        <v>0.52</v>
      </c>
      <c r="M53" s="442">
        <f t="shared" si="5"/>
        <v>0.1</v>
      </c>
      <c r="N53" s="442">
        <f t="shared" si="5"/>
        <v>5.4000000000000003E-3</v>
      </c>
      <c r="O53" s="442">
        <v>4.0000000000000001E-3</v>
      </c>
      <c r="P53" s="442">
        <v>3.0000000000000001E-3</v>
      </c>
      <c r="Q53" s="442">
        <v>6.0000000000000001E-3</v>
      </c>
      <c r="U53"/>
      <c r="V53"/>
      <c r="W53"/>
      <c r="X53"/>
      <c r="Y53"/>
      <c r="Z53"/>
    </row>
    <row r="54" spans="1:26">
      <c r="A54" s="6" t="s">
        <v>1932</v>
      </c>
      <c r="C54" s="1" t="s">
        <v>1933</v>
      </c>
      <c r="D54" s="1" t="s">
        <v>77</v>
      </c>
      <c r="E54" s="1" t="s">
        <v>77</v>
      </c>
      <c r="F54" s="1" t="s">
        <v>77</v>
      </c>
      <c r="G54" s="1" t="s">
        <v>77</v>
      </c>
      <c r="H54" s="1" t="s">
        <v>77</v>
      </c>
      <c r="I54" s="1" t="s">
        <v>77</v>
      </c>
      <c r="J54" s="1" t="s">
        <v>77</v>
      </c>
      <c r="K54" s="1" t="s">
        <v>77</v>
      </c>
      <c r="L54" s="1" t="s">
        <v>77</v>
      </c>
      <c r="M54" s="1" t="s">
        <v>77</v>
      </c>
      <c r="N54" s="1" t="s">
        <v>77</v>
      </c>
      <c r="O54" s="1" t="s">
        <v>77</v>
      </c>
      <c r="P54" s="1" t="s">
        <v>77</v>
      </c>
      <c r="Q54" s="1" t="s">
        <v>77</v>
      </c>
      <c r="U54"/>
      <c r="V54"/>
      <c r="W54"/>
      <c r="X54"/>
      <c r="Y54"/>
      <c r="Z54"/>
    </row>
    <row r="55" spans="1:26">
      <c r="U55"/>
      <c r="V55"/>
      <c r="W55"/>
      <c r="X55"/>
      <c r="Y55"/>
      <c r="Z55"/>
    </row>
    <row r="56" spans="1:26" s="6" customFormat="1">
      <c r="A56" s="6" t="s">
        <v>1934</v>
      </c>
      <c r="B56" s="40"/>
      <c r="C56" s="492" t="s">
        <v>1442</v>
      </c>
      <c r="D56" s="492" t="s">
        <v>1442</v>
      </c>
      <c r="E56" s="492" t="s">
        <v>1442</v>
      </c>
      <c r="F56" s="492" t="s">
        <v>1442</v>
      </c>
      <c r="G56" s="40" t="s">
        <v>1486</v>
      </c>
      <c r="H56" s="492" t="s">
        <v>1442</v>
      </c>
      <c r="I56" s="492" t="s">
        <v>1442</v>
      </c>
      <c r="J56" s="492" t="s">
        <v>1442</v>
      </c>
      <c r="K56" s="492" t="s">
        <v>1442</v>
      </c>
      <c r="L56" s="40" t="s">
        <v>1486</v>
      </c>
      <c r="M56" s="492" t="s">
        <v>1442</v>
      </c>
      <c r="N56" s="492" t="s">
        <v>1442</v>
      </c>
      <c r="O56" s="492" t="s">
        <v>1442</v>
      </c>
      <c r="P56" s="492" t="s">
        <v>1442</v>
      </c>
      <c r="Q56" s="492" t="s">
        <v>1442</v>
      </c>
      <c r="R56" s="40"/>
      <c r="S56" s="40"/>
      <c r="T56" s="40"/>
    </row>
    <row r="57" spans="1:26" s="6" customFormat="1">
      <c r="A57" s="179" t="s">
        <v>1935</v>
      </c>
      <c r="B57" s="155"/>
      <c r="C57" s="493" t="s">
        <v>1442</v>
      </c>
      <c r="D57" s="493" t="s">
        <v>1442</v>
      </c>
      <c r="E57" s="493" t="s">
        <v>1442</v>
      </c>
      <c r="F57" s="493" t="s">
        <v>1442</v>
      </c>
      <c r="G57" s="155">
        <v>4.0000000000000001E-3</v>
      </c>
      <c r="H57" s="493" t="s">
        <v>1442</v>
      </c>
      <c r="I57" s="493" t="s">
        <v>1442</v>
      </c>
      <c r="J57" s="493" t="s">
        <v>1442</v>
      </c>
      <c r="K57" s="155">
        <v>0.01</v>
      </c>
      <c r="L57" s="155">
        <v>4.0000000000000001E-3</v>
      </c>
      <c r="M57" s="493" t="s">
        <v>1442</v>
      </c>
      <c r="N57" s="155">
        <v>0.01</v>
      </c>
      <c r="O57" s="493" t="s">
        <v>1442</v>
      </c>
      <c r="P57" s="493" t="s">
        <v>1442</v>
      </c>
      <c r="Q57" s="493" t="s">
        <v>1442</v>
      </c>
      <c r="R57" s="40"/>
      <c r="S57" s="92"/>
      <c r="T57" s="40"/>
    </row>
    <row r="58" spans="1:26" s="6" customFormat="1">
      <c r="A58" s="478" t="s">
        <v>1936</v>
      </c>
      <c r="B58" s="494"/>
      <c r="C58" s="495" t="s">
        <v>1442</v>
      </c>
      <c r="D58" s="495" t="s">
        <v>1442</v>
      </c>
      <c r="E58" s="495" t="s">
        <v>1442</v>
      </c>
      <c r="F58" s="495" t="s">
        <v>1442</v>
      </c>
      <c r="G58" s="494">
        <v>0</v>
      </c>
      <c r="H58" s="495" t="s">
        <v>1442</v>
      </c>
      <c r="I58" s="495" t="s">
        <v>1442</v>
      </c>
      <c r="J58" s="495" t="s">
        <v>1442</v>
      </c>
      <c r="K58" s="494">
        <v>0.01</v>
      </c>
      <c r="L58" s="494">
        <v>0</v>
      </c>
      <c r="M58" s="495" t="s">
        <v>1442</v>
      </c>
      <c r="N58" s="494">
        <v>0.01</v>
      </c>
      <c r="O58" s="495" t="s">
        <v>1442</v>
      </c>
      <c r="P58" s="495" t="s">
        <v>1442</v>
      </c>
      <c r="Q58" s="495" t="s">
        <v>1442</v>
      </c>
      <c r="R58" s="40"/>
      <c r="S58" s="40"/>
      <c r="T58" s="40"/>
    </row>
    <row r="59" spans="1:26" s="6" customFormat="1">
      <c r="A59" s="6" t="s">
        <v>1937</v>
      </c>
      <c r="B59" s="40"/>
      <c r="C59" s="496">
        <v>0.1</v>
      </c>
      <c r="D59" s="496">
        <v>7</v>
      </c>
      <c r="E59" s="492" t="s">
        <v>1442</v>
      </c>
      <c r="F59" s="496">
        <v>0.2</v>
      </c>
      <c r="G59" s="40">
        <v>7.9000000000000006E-6</v>
      </c>
      <c r="H59" s="492" t="s">
        <v>1442</v>
      </c>
      <c r="I59" s="492" t="s">
        <v>1442</v>
      </c>
      <c r="J59" s="492" t="s">
        <v>1442</v>
      </c>
      <c r="K59" s="497">
        <v>4.7E-2</v>
      </c>
      <c r="L59" s="496">
        <v>7.6E-3</v>
      </c>
      <c r="M59" s="492" t="s">
        <v>1442</v>
      </c>
      <c r="N59" s="492" t="s">
        <v>1442</v>
      </c>
      <c r="O59" s="492" t="s">
        <v>1442</v>
      </c>
      <c r="P59" s="492" t="s">
        <v>1442</v>
      </c>
      <c r="Q59" s="492" t="s">
        <v>1442</v>
      </c>
      <c r="R59" s="40"/>
      <c r="S59" s="40"/>
      <c r="T59" s="40"/>
    </row>
    <row r="60" spans="1:26" s="40" customFormat="1">
      <c r="A60" s="423" t="s">
        <v>1938</v>
      </c>
      <c r="B60" s="424"/>
      <c r="C60" s="498" t="s">
        <v>1442</v>
      </c>
      <c r="D60" s="424">
        <v>6</v>
      </c>
      <c r="E60" s="498" t="s">
        <v>1442</v>
      </c>
      <c r="F60" s="424">
        <v>3</v>
      </c>
      <c r="G60" s="498" t="s">
        <v>1442</v>
      </c>
      <c r="H60" s="498" t="s">
        <v>1442</v>
      </c>
      <c r="I60" s="498" t="s">
        <v>1442</v>
      </c>
      <c r="J60" s="498" t="s">
        <v>1442</v>
      </c>
      <c r="K60" s="498" t="s">
        <v>1442</v>
      </c>
      <c r="L60" s="498" t="s">
        <v>1442</v>
      </c>
      <c r="M60" s="498" t="s">
        <v>1442</v>
      </c>
      <c r="N60" s="498" t="s">
        <v>1442</v>
      </c>
      <c r="O60" s="498" t="s">
        <v>1442</v>
      </c>
      <c r="P60" s="499">
        <v>1.9999999999999999E-6</v>
      </c>
      <c r="Q60" s="498" t="s">
        <v>1442</v>
      </c>
    </row>
    <row r="61" spans="1:26" s="40" customFormat="1">
      <c r="A61" s="6"/>
      <c r="C61" s="492"/>
      <c r="E61" s="492"/>
      <c r="G61" s="492"/>
      <c r="H61" s="492"/>
      <c r="I61" s="492"/>
      <c r="J61" s="492"/>
      <c r="K61" s="492"/>
      <c r="L61" s="492"/>
      <c r="M61" s="492"/>
      <c r="N61" s="492"/>
      <c r="O61" s="492"/>
      <c r="P61" s="500"/>
      <c r="Q61" s="492"/>
    </row>
    <row r="62" spans="1:26" s="155" customFormat="1">
      <c r="A62" s="179" t="s">
        <v>1447</v>
      </c>
      <c r="C62" s="493" t="str">
        <f t="shared" ref="C62:J63" si="6">IF(C57="--","--",((COUNTIF(C$2:C$49,"&gt;="&amp;C57))))</f>
        <v>--</v>
      </c>
      <c r="D62" s="493" t="str">
        <f t="shared" si="6"/>
        <v>--</v>
      </c>
      <c r="E62" s="493" t="str">
        <f t="shared" si="6"/>
        <v>--</v>
      </c>
      <c r="F62" s="493" t="str">
        <f t="shared" si="6"/>
        <v>--</v>
      </c>
      <c r="G62" s="493">
        <f t="shared" si="6"/>
        <v>38</v>
      </c>
      <c r="H62" s="493" t="str">
        <f t="shared" si="6"/>
        <v>--</v>
      </c>
      <c r="I62" s="493" t="str">
        <f t="shared" si="6"/>
        <v>--</v>
      </c>
      <c r="J62" s="493" t="str">
        <f t="shared" si="6"/>
        <v>--</v>
      </c>
      <c r="K62" s="493">
        <v>40</v>
      </c>
      <c r="L62" s="493">
        <v>40</v>
      </c>
      <c r="M62" s="493" t="str">
        <f t="shared" ref="M62:Q63" si="7">IF(M57="--","--",((COUNTIF(M$2:M$49,"&gt;="&amp;M57))))</f>
        <v>--</v>
      </c>
      <c r="N62" s="493">
        <f t="shared" si="7"/>
        <v>0</v>
      </c>
      <c r="O62" s="493" t="str">
        <f t="shared" si="7"/>
        <v>--</v>
      </c>
      <c r="P62" s="493" t="str">
        <f t="shared" si="7"/>
        <v>--</v>
      </c>
      <c r="Q62" s="493" t="str">
        <f t="shared" si="7"/>
        <v>--</v>
      </c>
    </row>
    <row r="63" spans="1:26" s="40" customFormat="1">
      <c r="A63" s="478" t="s">
        <v>1448</v>
      </c>
      <c r="B63" s="494"/>
      <c r="C63" s="495" t="str">
        <f t="shared" si="6"/>
        <v>--</v>
      </c>
      <c r="D63" s="495" t="str">
        <f t="shared" si="6"/>
        <v>--</v>
      </c>
      <c r="E63" s="495" t="str">
        <f t="shared" si="6"/>
        <v>--</v>
      </c>
      <c r="F63" s="495" t="str">
        <f t="shared" si="6"/>
        <v>--</v>
      </c>
      <c r="G63" s="495">
        <f t="shared" si="6"/>
        <v>38</v>
      </c>
      <c r="H63" s="495" t="str">
        <f t="shared" si="6"/>
        <v>--</v>
      </c>
      <c r="I63" s="495" t="str">
        <f t="shared" si="6"/>
        <v>--</v>
      </c>
      <c r="J63" s="495" t="str">
        <f t="shared" si="6"/>
        <v>--</v>
      </c>
      <c r="K63" s="495">
        <v>40</v>
      </c>
      <c r="L63" s="495">
        <v>40</v>
      </c>
      <c r="M63" s="495" t="str">
        <f t="shared" si="7"/>
        <v>--</v>
      </c>
      <c r="N63" s="495">
        <f t="shared" si="7"/>
        <v>0</v>
      </c>
      <c r="O63" s="495" t="str">
        <f t="shared" si="7"/>
        <v>--</v>
      </c>
      <c r="P63" s="495" t="str">
        <f t="shared" si="7"/>
        <v>--</v>
      </c>
      <c r="Q63" s="495" t="str">
        <f t="shared" si="7"/>
        <v>--</v>
      </c>
    </row>
    <row r="64" spans="1:26" s="40" customFormat="1">
      <c r="A64" s="478" t="s">
        <v>1449</v>
      </c>
      <c r="B64" s="494"/>
      <c r="C64" s="495" t="str">
        <f t="shared" ref="C64:J64" si="8">IF(C62="--","--",((C62/52)*100))</f>
        <v>--</v>
      </c>
      <c r="D64" s="495" t="str">
        <f t="shared" si="8"/>
        <v>--</v>
      </c>
      <c r="E64" s="495" t="str">
        <f t="shared" si="8"/>
        <v>--</v>
      </c>
      <c r="F64" s="495" t="str">
        <f t="shared" si="8"/>
        <v>--</v>
      </c>
      <c r="G64" s="501">
        <f t="shared" si="8"/>
        <v>73.076923076923066</v>
      </c>
      <c r="H64" s="495" t="str">
        <f t="shared" si="8"/>
        <v>--</v>
      </c>
      <c r="I64" s="495" t="str">
        <f t="shared" si="8"/>
        <v>--</v>
      </c>
      <c r="J64" s="495" t="str">
        <f t="shared" si="8"/>
        <v>--</v>
      </c>
      <c r="K64" s="495">
        <f>IF(K62="--","--",((K62/50)*100))</f>
        <v>80</v>
      </c>
      <c r="L64" s="495">
        <f>IF(L62="--","--",((L62/50)*100))</f>
        <v>80</v>
      </c>
      <c r="M64" s="495" t="str">
        <f>IF(M62="--","--",((M62/52)*100))</f>
        <v>--</v>
      </c>
      <c r="N64" s="495">
        <f>IF(N62="--","--",((N62/52)*100))</f>
        <v>0</v>
      </c>
      <c r="O64" s="495" t="str">
        <f>IF(O62="--","--",((O62/52)*100))</f>
        <v>--</v>
      </c>
      <c r="P64" s="495" t="str">
        <f>IF(P62="--","--",((P62/52)*100))</f>
        <v>--</v>
      </c>
      <c r="Q64" s="495" t="str">
        <f>IF(Q62="--","--",((Q62/52)*100))</f>
        <v>--</v>
      </c>
    </row>
    <row r="65" spans="1:23" s="1" customFormat="1">
      <c r="A65"/>
      <c r="D65" s="476"/>
      <c r="F65" s="476"/>
      <c r="H65" s="476"/>
      <c r="I65" s="476"/>
      <c r="J65" s="476"/>
      <c r="K65" s="476"/>
      <c r="L65" s="476"/>
      <c r="M65" s="476"/>
      <c r="N65" s="476"/>
      <c r="O65" s="476"/>
      <c r="P65" s="491"/>
      <c r="Q65" s="476"/>
      <c r="R65" s="492"/>
      <c r="S65" s="492"/>
      <c r="T65" s="492"/>
      <c r="U65" s="476"/>
      <c r="V65" s="476"/>
      <c r="W65" s="476"/>
    </row>
    <row r="67" spans="1:23" ht="40.5" customHeight="1">
      <c r="A67" s="544" t="s">
        <v>1941</v>
      </c>
      <c r="B67" s="544"/>
      <c r="C67" s="544"/>
      <c r="D67" s="544"/>
      <c r="E67" s="544"/>
      <c r="F67" s="545"/>
      <c r="G67" s="545"/>
      <c r="H67" s="545"/>
      <c r="I67" s="545"/>
      <c r="J67" s="545"/>
      <c r="K67" s="545"/>
      <c r="L67" s="545"/>
      <c r="M67" s="545"/>
      <c r="N67" s="545"/>
      <c r="O67" s="545"/>
      <c r="P67" s="545"/>
      <c r="Q67" s="545"/>
      <c r="R67" s="545"/>
      <c r="S67" s="545"/>
      <c r="T67" s="545"/>
    </row>
    <row r="68" spans="1:23" ht="61" customHeight="1">
      <c r="A68" s="546" t="s">
        <v>1855</v>
      </c>
      <c r="B68" s="546"/>
      <c r="C68" s="546"/>
      <c r="D68" s="546"/>
      <c r="E68" s="546"/>
      <c r="F68" s="546"/>
      <c r="G68" s="546"/>
      <c r="H68" s="546"/>
      <c r="I68" s="546"/>
      <c r="J68" s="546"/>
      <c r="K68" s="546"/>
      <c r="L68" s="546"/>
      <c r="M68" s="546"/>
      <c r="N68" s="546"/>
      <c r="O68" s="546"/>
      <c r="P68" s="546"/>
      <c r="Q68" s="546"/>
      <c r="R68" s="546"/>
      <c r="S68" s="546"/>
      <c r="T68" s="546"/>
      <c r="U68" s="479"/>
    </row>
    <row r="69" spans="1:23" ht="35" customHeight="1">
      <c r="A69" s="547" t="s">
        <v>1939</v>
      </c>
      <c r="B69" s="547"/>
      <c r="C69" s="547"/>
      <c r="D69" s="547"/>
      <c r="E69" s="547"/>
      <c r="F69" s="547"/>
      <c r="G69" s="547"/>
      <c r="H69" s="547"/>
      <c r="I69" s="547"/>
      <c r="J69" s="547"/>
      <c r="K69" s="547"/>
      <c r="L69" s="547"/>
      <c r="M69" s="547"/>
      <c r="N69" s="547"/>
      <c r="O69" s="547"/>
      <c r="P69" s="547"/>
      <c r="Q69" s="547"/>
      <c r="R69" s="547"/>
      <c r="S69" s="547"/>
      <c r="T69" s="547"/>
    </row>
    <row r="70" spans="1:23">
      <c r="A70" t="s">
        <v>1942</v>
      </c>
    </row>
  </sheetData>
  <sortState xmlns:xlrd2="http://schemas.microsoft.com/office/spreadsheetml/2017/richdata2" columnSort="1" ref="C1:Q64">
    <sortCondition descending="1" ref="C51:Q51"/>
    <sortCondition ref="C1:Q1"/>
  </sortState>
  <mergeCells count="3">
    <mergeCell ref="A67:T67"/>
    <mergeCell ref="A68:T68"/>
    <mergeCell ref="A69:T69"/>
  </mergeCells>
  <pageMargins left="0.7" right="0.7" top="0.75" bottom="0.75" header="0.3" footer="0.3"/>
  <ignoredErrors>
    <ignoredError sqref="R2:R49 S2:S49" formulaRange="1"/>
  </ignoredErrors>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23</vt:i4>
      </vt:variant>
      <vt:variant>
        <vt:lpstr>Named Ranges</vt:lpstr>
      </vt:variant>
      <vt:variant>
        <vt:i4>2</vt:i4>
      </vt:variant>
    </vt:vector>
  </HeadingPairs>
  <TitlesOfParts>
    <vt:vector size="25" baseType="lpstr">
      <vt:lpstr>COVER PAGE</vt:lpstr>
      <vt:lpstr>FIGURE S1. SITE MAP</vt:lpstr>
      <vt:lpstr>FIGURE S2. SELECT ORGANIC CLASS</vt:lpstr>
      <vt:lpstr>FIGURE S3. SELECT PFAS</vt:lpstr>
      <vt:lpstr>FIGURE S4. TQ BY COMPOUND</vt:lpstr>
      <vt:lpstr>FIGURE S5. TQ PFAS &amp; TQ OTHER</vt:lpstr>
      <vt:lpstr>FIGURE S6. EAR BY COMPOUND</vt:lpstr>
      <vt:lpstr>FIGURE S7. TQ-EAR 3-DAY VARY</vt:lpstr>
      <vt:lpstr>FIGURE S8. TQ DAY-YEAR VARY</vt:lpstr>
      <vt:lpstr>TABLE S1. SITE INFO</vt:lpstr>
      <vt:lpstr>TABLE S2. METHODS INFO</vt:lpstr>
      <vt:lpstr>TABLE S3. DETECTED INORGANICS</vt:lpstr>
      <vt:lpstr>TABLE S4a. DETECTED ORGANICS</vt:lpstr>
      <vt:lpstr>TABLE S4b. SURROGATE SUMMARY</vt:lpstr>
      <vt:lpstr>TABLE S5. MICROBIOLOGICAL</vt:lpstr>
      <vt:lpstr>TABLE S6. FIELD BLANKS</vt:lpstr>
      <vt:lpstr>TABLE S7a. BENCHMARKS</vt:lpstr>
      <vt:lpstr>TABLE S7b. TQ</vt:lpstr>
      <vt:lpstr>TABLE S8a. TOXCAST EXCLUSIONS</vt:lpstr>
      <vt:lpstr>TABLE S8b. EAR CHEM</vt:lpstr>
      <vt:lpstr>TABLE S8c. EAR ENDPOINT</vt:lpstr>
      <vt:lpstr>TABLE S9a. QUARTERLY PFAS METH</vt:lpstr>
      <vt:lpstr>TABLE S9b. QUARTERLY PFAS</vt:lpstr>
      <vt:lpstr>MCL</vt:lpstr>
      <vt:lpstr>SARA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Romanok, Kristin</dc:creator>
  <cp:keywords/>
  <dc:description/>
  <cp:lastModifiedBy>Bradley, Paul M</cp:lastModifiedBy>
  <cp:revision/>
  <dcterms:created xsi:type="dcterms:W3CDTF">2022-12-09T16:55:20Z</dcterms:created>
  <dcterms:modified xsi:type="dcterms:W3CDTF">2025-03-03T11:37:49Z</dcterms:modified>
  <cp:category/>
  <cp:contentStatus/>
</cp:coreProperties>
</file>