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/>
  <mc:AlternateContent xmlns:mc="http://schemas.openxmlformats.org/markup-compatibility/2006">
    <mc:Choice Requires="x15">
      <x15ac:absPath xmlns:x15ac="http://schemas.microsoft.com/office/spreadsheetml/2010/11/ac" url="/Users/agnieszkagajewicz-skretna/Desktop/"/>
    </mc:Choice>
  </mc:AlternateContent>
  <xr:revisionPtr revIDLastSave="0" documentId="13_ncr:1_{29DE543D-94DE-724C-B6A0-3B2E4498DE84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Title" sheetId="1" r:id="rId1"/>
    <sheet name="Sheet 1-Metals_Data" sheetId="2" r:id="rId2"/>
    <sheet name="Sheet 2-MetalsHalide_Data" sheetId="3" r:id="rId3"/>
    <sheet name="Sheet 3-MetalsOxide_Data" sheetId="4" r:id="rId4"/>
    <sheet name="Sheet 4-QSPR_Descriptors_Metals" sheetId="6" r:id="rId5"/>
    <sheet name="Sheet 5-QSPR_Descriptors_MX" sheetId="7" r:id="rId6"/>
    <sheet name="Sheet 6-QSPR_Descriptors_MO" sheetId="8" r:id="rId7"/>
    <sheet name="Sheet 7_QSPR Models" sheetId="15" r:id="rId8"/>
    <sheet name="Sheet 8_q-RASPR Models" sheetId="16" r:id="rId9"/>
    <sheet name="Sheet 9-SbSDs Models" sheetId="17" r:id="rId10"/>
    <sheet name="Sheet 10-Overview of models" sheetId="14" r:id="rId11"/>
    <sheet name="Sheet 11-q-RASPR_Descriptors" sheetId="5" r:id="rId12"/>
    <sheet name="Sheet 12-Extended chemical List" sheetId="1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F80" i="18" l="1"/>
  <c r="BE80" i="18"/>
  <c r="BD80" i="18"/>
  <c r="BC80" i="18"/>
  <c r="BB80" i="18"/>
  <c r="AQ80" i="18"/>
  <c r="AP80" i="18"/>
  <c r="AO80" i="18"/>
  <c r="AN80" i="18"/>
  <c r="AM80" i="18"/>
  <c r="BF79" i="18"/>
  <c r="BE79" i="18"/>
  <c r="BD79" i="18"/>
  <c r="BC79" i="18"/>
  <c r="BB79" i="18"/>
  <c r="AQ79" i="18"/>
  <c r="AP79" i="18"/>
  <c r="AO79" i="18"/>
  <c r="AN79" i="18"/>
  <c r="AM79" i="18"/>
  <c r="BF78" i="18"/>
  <c r="BE78" i="18"/>
  <c r="BD78" i="18"/>
  <c r="BC78" i="18"/>
  <c r="BB78" i="18"/>
  <c r="AQ78" i="18"/>
  <c r="AP78" i="18"/>
  <c r="AO78" i="18"/>
  <c r="AN78" i="18"/>
  <c r="AM78" i="18"/>
  <c r="BF77" i="18"/>
  <c r="BE77" i="18"/>
  <c r="BD77" i="18"/>
  <c r="BC77" i="18"/>
  <c r="BB77" i="18"/>
  <c r="AQ77" i="18"/>
  <c r="AP77" i="18"/>
  <c r="AO77" i="18"/>
  <c r="AN77" i="18"/>
  <c r="AM77" i="18"/>
  <c r="BF76" i="18"/>
  <c r="BE76" i="18"/>
  <c r="BD76" i="18"/>
  <c r="BC76" i="18"/>
  <c r="BB76" i="18"/>
  <c r="AQ76" i="18"/>
  <c r="AP76" i="18"/>
  <c r="AO76" i="18"/>
  <c r="AN76" i="18"/>
  <c r="AM76" i="18"/>
  <c r="BF75" i="18"/>
  <c r="BE75" i="18"/>
  <c r="BD75" i="18"/>
  <c r="BC75" i="18"/>
  <c r="BB75" i="18"/>
  <c r="AQ75" i="18"/>
  <c r="AP75" i="18"/>
  <c r="AO75" i="18"/>
  <c r="AN75" i="18"/>
  <c r="AM75" i="18"/>
  <c r="BF74" i="18"/>
  <c r="BE74" i="18"/>
  <c r="BD74" i="18"/>
  <c r="BC74" i="18"/>
  <c r="BB74" i="18"/>
  <c r="AQ74" i="18"/>
  <c r="AP74" i="18"/>
  <c r="AO74" i="18"/>
  <c r="AN74" i="18"/>
  <c r="AM74" i="18"/>
  <c r="BF73" i="18"/>
  <c r="BE73" i="18"/>
  <c r="BD73" i="18"/>
  <c r="BC73" i="18"/>
  <c r="BB73" i="18"/>
  <c r="AQ73" i="18"/>
  <c r="AP73" i="18"/>
  <c r="AO73" i="18"/>
  <c r="AN73" i="18"/>
  <c r="AM73" i="18"/>
  <c r="BF72" i="18"/>
  <c r="BE72" i="18"/>
  <c r="BD72" i="18"/>
  <c r="BC72" i="18"/>
  <c r="BB72" i="18"/>
  <c r="AQ72" i="18"/>
  <c r="AP72" i="18"/>
  <c r="AO72" i="18"/>
  <c r="AN72" i="18"/>
  <c r="AM72" i="18"/>
  <c r="BF71" i="18"/>
  <c r="BE71" i="18"/>
  <c r="BD71" i="18"/>
  <c r="BC71" i="18"/>
  <c r="BB71" i="18"/>
  <c r="AQ71" i="18"/>
  <c r="AP71" i="18"/>
  <c r="AO71" i="18"/>
  <c r="AN71" i="18"/>
  <c r="AM71" i="18"/>
  <c r="BF70" i="18"/>
  <c r="BE70" i="18"/>
  <c r="BD70" i="18"/>
  <c r="BC70" i="18"/>
  <c r="BB70" i="18"/>
  <c r="AQ70" i="18"/>
  <c r="AP70" i="18"/>
  <c r="AO70" i="18"/>
  <c r="AN70" i="18"/>
  <c r="AM70" i="18"/>
  <c r="BF69" i="18"/>
  <c r="BE69" i="18"/>
  <c r="BD69" i="18"/>
  <c r="BC69" i="18"/>
  <c r="BB69" i="18"/>
  <c r="AQ69" i="18"/>
  <c r="AP69" i="18"/>
  <c r="AO69" i="18"/>
  <c r="AN69" i="18"/>
  <c r="AM69" i="18"/>
  <c r="BF68" i="18"/>
  <c r="BE68" i="18"/>
  <c r="BD68" i="18"/>
  <c r="BC68" i="18"/>
  <c r="BB68" i="18"/>
  <c r="AQ68" i="18"/>
  <c r="AP68" i="18"/>
  <c r="AO68" i="18"/>
  <c r="AN68" i="18"/>
  <c r="AM68" i="18"/>
  <c r="BF67" i="18"/>
  <c r="BE67" i="18"/>
  <c r="BD67" i="18"/>
  <c r="BC67" i="18"/>
  <c r="BB67" i="18"/>
  <c r="AQ67" i="18"/>
  <c r="AP67" i="18"/>
  <c r="AO67" i="18"/>
  <c r="AN67" i="18"/>
  <c r="AM67" i="18"/>
  <c r="BF66" i="18"/>
  <c r="BE66" i="18"/>
  <c r="BD66" i="18"/>
  <c r="BC66" i="18"/>
  <c r="BB66" i="18"/>
  <c r="AQ66" i="18"/>
  <c r="AP66" i="18"/>
  <c r="AO66" i="18"/>
  <c r="AN66" i="18"/>
  <c r="AM66" i="18"/>
  <c r="BF65" i="18"/>
  <c r="BE65" i="18"/>
  <c r="BD65" i="18"/>
  <c r="BC65" i="18"/>
  <c r="BB65" i="18"/>
  <c r="AQ65" i="18"/>
  <c r="AP65" i="18"/>
  <c r="AO65" i="18"/>
  <c r="AN65" i="18"/>
  <c r="AM65" i="18"/>
  <c r="BF64" i="18"/>
  <c r="BE64" i="18"/>
  <c r="BD64" i="18"/>
  <c r="BC64" i="18"/>
  <c r="BB64" i="18"/>
  <c r="AQ64" i="18"/>
  <c r="AP64" i="18"/>
  <c r="AO64" i="18"/>
  <c r="AN64" i="18"/>
  <c r="AM64" i="18"/>
  <c r="BF63" i="18"/>
  <c r="BE63" i="18"/>
  <c r="BD63" i="18"/>
  <c r="BC63" i="18"/>
  <c r="BB63" i="18"/>
  <c r="AQ63" i="18"/>
  <c r="AP63" i="18"/>
  <c r="AO63" i="18"/>
  <c r="AN63" i="18"/>
  <c r="AM63" i="18"/>
  <c r="BF62" i="18"/>
  <c r="BE62" i="18"/>
  <c r="BD62" i="18"/>
  <c r="BC62" i="18"/>
  <c r="BB62" i="18"/>
  <c r="AQ62" i="18"/>
  <c r="AP62" i="18"/>
  <c r="AO62" i="18"/>
  <c r="AN62" i="18"/>
  <c r="AM62" i="18"/>
  <c r="BF61" i="18"/>
  <c r="BE61" i="18"/>
  <c r="BD61" i="18"/>
  <c r="BC61" i="18"/>
  <c r="BB61" i="18"/>
  <c r="AQ61" i="18"/>
  <c r="AP61" i="18"/>
  <c r="AO61" i="18"/>
  <c r="AN61" i="18"/>
  <c r="AM61" i="18"/>
  <c r="BF60" i="18"/>
  <c r="BE60" i="18"/>
  <c r="BD60" i="18"/>
  <c r="BC60" i="18"/>
  <c r="BB60" i="18"/>
  <c r="AQ60" i="18"/>
  <c r="AP60" i="18"/>
  <c r="AO60" i="18"/>
  <c r="AN60" i="18"/>
  <c r="AM60" i="18"/>
  <c r="BF59" i="18"/>
  <c r="BE59" i="18"/>
  <c r="BD59" i="18"/>
  <c r="BC59" i="18"/>
  <c r="BB59" i="18"/>
  <c r="AQ59" i="18"/>
  <c r="AP59" i="18"/>
  <c r="AO59" i="18"/>
  <c r="AN59" i="18"/>
  <c r="AM59" i="18"/>
  <c r="BF58" i="18"/>
  <c r="BE58" i="18"/>
  <c r="BD58" i="18"/>
  <c r="BC58" i="18"/>
  <c r="BB58" i="18"/>
  <c r="AQ58" i="18"/>
  <c r="AP58" i="18"/>
  <c r="AO58" i="18"/>
  <c r="AN58" i="18"/>
  <c r="AM58" i="18"/>
  <c r="BF57" i="18"/>
  <c r="BE57" i="18"/>
  <c r="BD57" i="18"/>
  <c r="BC57" i="18"/>
  <c r="BB57" i="18"/>
  <c r="AQ57" i="18"/>
  <c r="AP57" i="18"/>
  <c r="AO57" i="18"/>
  <c r="AN57" i="18"/>
  <c r="AM57" i="18"/>
  <c r="BF56" i="18"/>
  <c r="BE56" i="18"/>
  <c r="BD56" i="18"/>
  <c r="BC56" i="18"/>
  <c r="BB56" i="18"/>
  <c r="AQ56" i="18"/>
  <c r="AP56" i="18"/>
  <c r="AO56" i="18"/>
  <c r="AN56" i="18"/>
  <c r="AM56" i="18"/>
  <c r="BF55" i="18"/>
  <c r="BE55" i="18"/>
  <c r="BD55" i="18"/>
  <c r="BC55" i="18"/>
  <c r="BB55" i="18"/>
  <c r="AQ55" i="18"/>
  <c r="AP55" i="18"/>
  <c r="AO55" i="18"/>
  <c r="AN55" i="18"/>
  <c r="AM55" i="18"/>
  <c r="BF54" i="18"/>
  <c r="BE54" i="18"/>
  <c r="BD54" i="18"/>
  <c r="BC54" i="18"/>
  <c r="BB54" i="18"/>
  <c r="AQ54" i="18"/>
  <c r="AP54" i="18"/>
  <c r="AO54" i="18"/>
  <c r="AN54" i="18"/>
  <c r="AM54" i="18"/>
  <c r="BF53" i="18"/>
  <c r="BE53" i="18"/>
  <c r="BD53" i="18"/>
  <c r="BC53" i="18"/>
  <c r="BB53" i="18"/>
  <c r="AQ53" i="18"/>
  <c r="AP53" i="18"/>
  <c r="AO53" i="18"/>
  <c r="AN53" i="18"/>
  <c r="AM53" i="18"/>
  <c r="BF52" i="18"/>
  <c r="BE52" i="18"/>
  <c r="BD52" i="18"/>
  <c r="BC52" i="18"/>
  <c r="BB52" i="18"/>
  <c r="AQ52" i="18"/>
  <c r="AP52" i="18"/>
  <c r="AO52" i="18"/>
  <c r="AN52" i="18"/>
  <c r="AM52" i="18"/>
  <c r="BF51" i="18"/>
  <c r="BE51" i="18"/>
  <c r="BD51" i="18"/>
  <c r="BC51" i="18"/>
  <c r="BB51" i="18"/>
  <c r="AQ51" i="18"/>
  <c r="AP51" i="18"/>
  <c r="AO51" i="18"/>
  <c r="AN51" i="18"/>
  <c r="AM51" i="18"/>
  <c r="BF50" i="18"/>
  <c r="BE50" i="18"/>
  <c r="BD50" i="18"/>
  <c r="BC50" i="18"/>
  <c r="BB50" i="18"/>
  <c r="AQ50" i="18"/>
  <c r="AP50" i="18"/>
  <c r="AO50" i="18"/>
  <c r="AN50" i="18"/>
  <c r="AM50" i="18"/>
  <c r="BF49" i="18"/>
  <c r="BE49" i="18"/>
  <c r="BD49" i="18"/>
  <c r="BC49" i="18"/>
  <c r="BB49" i="18"/>
  <c r="AQ49" i="18"/>
  <c r="AP49" i="18"/>
  <c r="AO49" i="18"/>
  <c r="AN49" i="18"/>
  <c r="AM49" i="18"/>
  <c r="BF48" i="18"/>
  <c r="BE48" i="18"/>
  <c r="BD48" i="18"/>
  <c r="BC48" i="18"/>
  <c r="BB48" i="18"/>
  <c r="AQ48" i="18"/>
  <c r="AP48" i="18"/>
  <c r="AO48" i="18"/>
  <c r="AN48" i="18"/>
  <c r="AM48" i="18"/>
  <c r="BF47" i="18"/>
  <c r="BE47" i="18"/>
  <c r="BD47" i="18"/>
  <c r="BC47" i="18"/>
  <c r="BB47" i="18"/>
  <c r="AQ47" i="18"/>
  <c r="AP47" i="18"/>
  <c r="AO47" i="18"/>
  <c r="AN47" i="18"/>
  <c r="AM47" i="18"/>
  <c r="AB47" i="18"/>
  <c r="AA47" i="18"/>
  <c r="Z47" i="18"/>
  <c r="Y47" i="18"/>
  <c r="X47" i="18"/>
  <c r="M47" i="18"/>
  <c r="L47" i="18"/>
  <c r="K47" i="18"/>
  <c r="J47" i="18"/>
  <c r="I47" i="18"/>
  <c r="BF46" i="18"/>
  <c r="BE46" i="18"/>
  <c r="BD46" i="18"/>
  <c r="BC46" i="18"/>
  <c r="BB46" i="18"/>
  <c r="AQ46" i="18"/>
  <c r="AP46" i="18"/>
  <c r="AO46" i="18"/>
  <c r="AN46" i="18"/>
  <c r="AM46" i="18"/>
  <c r="AB46" i="18"/>
  <c r="AA46" i="18"/>
  <c r="Z46" i="18"/>
  <c r="Y46" i="18"/>
  <c r="X46" i="18"/>
  <c r="M46" i="18"/>
  <c r="L46" i="18"/>
  <c r="K46" i="18"/>
  <c r="J46" i="18"/>
  <c r="I46" i="18"/>
  <c r="BF45" i="18"/>
  <c r="BE45" i="18"/>
  <c r="BD45" i="18"/>
  <c r="BC45" i="18"/>
  <c r="BB45" i="18"/>
  <c r="AQ45" i="18"/>
  <c r="AP45" i="18"/>
  <c r="AO45" i="18"/>
  <c r="AN45" i="18"/>
  <c r="AM45" i="18"/>
  <c r="AB45" i="18"/>
  <c r="AA45" i="18"/>
  <c r="Z45" i="18"/>
  <c r="Y45" i="18"/>
  <c r="X45" i="18"/>
  <c r="M45" i="18"/>
  <c r="L45" i="18"/>
  <c r="K45" i="18"/>
  <c r="J45" i="18"/>
  <c r="I45" i="18"/>
  <c r="BF44" i="18"/>
  <c r="BE44" i="18"/>
  <c r="BD44" i="18"/>
  <c r="BC44" i="18"/>
  <c r="BB44" i="18"/>
  <c r="AQ44" i="18"/>
  <c r="AP44" i="18"/>
  <c r="AO44" i="18"/>
  <c r="AN44" i="18"/>
  <c r="AM44" i="18"/>
  <c r="AB44" i="18"/>
  <c r="AA44" i="18"/>
  <c r="Z44" i="18"/>
  <c r="Y44" i="18"/>
  <c r="X44" i="18"/>
  <c r="M44" i="18"/>
  <c r="L44" i="18"/>
  <c r="K44" i="18"/>
  <c r="J44" i="18"/>
  <c r="I44" i="18"/>
  <c r="BF43" i="18"/>
  <c r="BE43" i="18"/>
  <c r="BD43" i="18"/>
  <c r="BC43" i="18"/>
  <c r="BB43" i="18"/>
  <c r="AQ43" i="18"/>
  <c r="AP43" i="18"/>
  <c r="AO43" i="18"/>
  <c r="AN43" i="18"/>
  <c r="AM43" i="18"/>
  <c r="AB43" i="18"/>
  <c r="AA43" i="18"/>
  <c r="Z43" i="18"/>
  <c r="Y43" i="18"/>
  <c r="X43" i="18"/>
  <c r="M43" i="18"/>
  <c r="L43" i="18"/>
  <c r="K43" i="18"/>
  <c r="J43" i="18"/>
  <c r="I43" i="18"/>
  <c r="BF42" i="18"/>
  <c r="BE42" i="18"/>
  <c r="BD42" i="18"/>
  <c r="BC42" i="18"/>
  <c r="BB42" i="18"/>
  <c r="AQ42" i="18"/>
  <c r="AP42" i="18"/>
  <c r="AO42" i="18"/>
  <c r="AN42" i="18"/>
  <c r="AM42" i="18"/>
  <c r="AB42" i="18"/>
  <c r="AA42" i="18"/>
  <c r="Z42" i="18"/>
  <c r="Y42" i="18"/>
  <c r="X42" i="18"/>
  <c r="M42" i="18"/>
  <c r="L42" i="18"/>
  <c r="K42" i="18"/>
  <c r="J42" i="18"/>
  <c r="I42" i="18"/>
  <c r="BF41" i="18"/>
  <c r="BE41" i="18"/>
  <c r="BD41" i="18"/>
  <c r="BC41" i="18"/>
  <c r="BB41" i="18"/>
  <c r="AQ41" i="18"/>
  <c r="AP41" i="18"/>
  <c r="AO41" i="18"/>
  <c r="AN41" i="18"/>
  <c r="AM41" i="18"/>
  <c r="AB41" i="18"/>
  <c r="AA41" i="18"/>
  <c r="Z41" i="18"/>
  <c r="Y41" i="18"/>
  <c r="X41" i="18"/>
  <c r="M41" i="18"/>
  <c r="L41" i="18"/>
  <c r="K41" i="18"/>
  <c r="J41" i="18"/>
  <c r="I41" i="18"/>
  <c r="BF40" i="18"/>
  <c r="BE40" i="18"/>
  <c r="BD40" i="18"/>
  <c r="BC40" i="18"/>
  <c r="BB40" i="18"/>
  <c r="AQ40" i="18"/>
  <c r="AP40" i="18"/>
  <c r="AO40" i="18"/>
  <c r="AN40" i="18"/>
  <c r="AM40" i="18"/>
  <c r="AB40" i="18"/>
  <c r="AA40" i="18"/>
  <c r="Z40" i="18"/>
  <c r="Y40" i="18"/>
  <c r="X40" i="18"/>
  <c r="M40" i="18"/>
  <c r="L40" i="18"/>
  <c r="K40" i="18"/>
  <c r="J40" i="18"/>
  <c r="I40" i="18"/>
  <c r="BF39" i="18"/>
  <c r="BE39" i="18"/>
  <c r="BD39" i="18"/>
  <c r="BC39" i="18"/>
  <c r="BB39" i="18"/>
  <c r="AQ39" i="18"/>
  <c r="AP39" i="18"/>
  <c r="AO39" i="18"/>
  <c r="AN39" i="18"/>
  <c r="AM39" i="18"/>
  <c r="AB39" i="18"/>
  <c r="AA39" i="18"/>
  <c r="Z39" i="18"/>
  <c r="Y39" i="18"/>
  <c r="X39" i="18"/>
  <c r="M39" i="18"/>
  <c r="L39" i="18"/>
  <c r="K39" i="18"/>
  <c r="J39" i="18"/>
  <c r="I39" i="18"/>
  <c r="BF38" i="18"/>
  <c r="BE38" i="18"/>
  <c r="BD38" i="18"/>
  <c r="BC38" i="18"/>
  <c r="BB38" i="18"/>
  <c r="AQ38" i="18"/>
  <c r="AP38" i="18"/>
  <c r="AO38" i="18"/>
  <c r="AN38" i="18"/>
  <c r="AM38" i="18"/>
  <c r="AB38" i="18"/>
  <c r="AA38" i="18"/>
  <c r="Z38" i="18"/>
  <c r="Y38" i="18"/>
  <c r="X38" i="18"/>
  <c r="M38" i="18"/>
  <c r="L38" i="18"/>
  <c r="K38" i="18"/>
  <c r="J38" i="18"/>
  <c r="I38" i="18"/>
  <c r="BF37" i="18"/>
  <c r="BE37" i="18"/>
  <c r="BD37" i="18"/>
  <c r="BC37" i="18"/>
  <c r="BB37" i="18"/>
  <c r="AQ37" i="18"/>
  <c r="AP37" i="18"/>
  <c r="AO37" i="18"/>
  <c r="AN37" i="18"/>
  <c r="AM37" i="18"/>
  <c r="AB37" i="18"/>
  <c r="AA37" i="18"/>
  <c r="Z37" i="18"/>
  <c r="Y37" i="18"/>
  <c r="X37" i="18"/>
  <c r="M37" i="18"/>
  <c r="L37" i="18"/>
  <c r="K37" i="18"/>
  <c r="J37" i="18"/>
  <c r="I37" i="18"/>
  <c r="BF36" i="18"/>
  <c r="BE36" i="18"/>
  <c r="BD36" i="18"/>
  <c r="BC36" i="18"/>
  <c r="BB36" i="18"/>
  <c r="AQ36" i="18"/>
  <c r="AP36" i="18"/>
  <c r="AO36" i="18"/>
  <c r="AN36" i="18"/>
  <c r="AM36" i="18"/>
  <c r="AB36" i="18"/>
  <c r="AA36" i="18"/>
  <c r="Z36" i="18"/>
  <c r="Y36" i="18"/>
  <c r="X36" i="18"/>
  <c r="M36" i="18"/>
  <c r="L36" i="18"/>
  <c r="K36" i="18"/>
  <c r="J36" i="18"/>
  <c r="I36" i="18"/>
  <c r="BF35" i="18"/>
  <c r="BE35" i="18"/>
  <c r="BD35" i="18"/>
  <c r="BC35" i="18"/>
  <c r="BB35" i="18"/>
  <c r="AQ35" i="18"/>
  <c r="AP35" i="18"/>
  <c r="AO35" i="18"/>
  <c r="AN35" i="18"/>
  <c r="AM35" i="18"/>
  <c r="AB35" i="18"/>
  <c r="AA35" i="18"/>
  <c r="Z35" i="18"/>
  <c r="Y35" i="18"/>
  <c r="X35" i="18"/>
  <c r="M35" i="18"/>
  <c r="L35" i="18"/>
  <c r="K35" i="18"/>
  <c r="J35" i="18"/>
  <c r="I35" i="18"/>
  <c r="BF34" i="18"/>
  <c r="BE34" i="18"/>
  <c r="BD34" i="18"/>
  <c r="BC34" i="18"/>
  <c r="BB34" i="18"/>
  <c r="AQ34" i="18"/>
  <c r="AP34" i="18"/>
  <c r="AO34" i="18"/>
  <c r="AN34" i="18"/>
  <c r="AM34" i="18"/>
  <c r="AB34" i="18"/>
  <c r="AA34" i="18"/>
  <c r="Z34" i="18"/>
  <c r="Y34" i="18"/>
  <c r="X34" i="18"/>
  <c r="M34" i="18"/>
  <c r="L34" i="18"/>
  <c r="K34" i="18"/>
  <c r="J34" i="18"/>
  <c r="I34" i="18"/>
  <c r="BF33" i="18"/>
  <c r="BE33" i="18"/>
  <c r="BD33" i="18"/>
  <c r="BC33" i="18"/>
  <c r="BB33" i="18"/>
  <c r="AQ33" i="18"/>
  <c r="AP33" i="18"/>
  <c r="AO33" i="18"/>
  <c r="AN33" i="18"/>
  <c r="AM33" i="18"/>
  <c r="AB33" i="18"/>
  <c r="AA33" i="18"/>
  <c r="Z33" i="18"/>
  <c r="Y33" i="18"/>
  <c r="X33" i="18"/>
  <c r="M33" i="18"/>
  <c r="L33" i="18"/>
  <c r="K33" i="18"/>
  <c r="J33" i="18"/>
  <c r="I33" i="18"/>
  <c r="BF32" i="18"/>
  <c r="BE32" i="18"/>
  <c r="BD32" i="18"/>
  <c r="BC32" i="18"/>
  <c r="BB32" i="18"/>
  <c r="AQ32" i="18"/>
  <c r="AP32" i="18"/>
  <c r="AO32" i="18"/>
  <c r="AN32" i="18"/>
  <c r="AM32" i="18"/>
  <c r="AB32" i="18"/>
  <c r="AA32" i="18"/>
  <c r="Z32" i="18"/>
  <c r="Y32" i="18"/>
  <c r="X32" i="18"/>
  <c r="M32" i="18"/>
  <c r="L32" i="18"/>
  <c r="K32" i="18"/>
  <c r="J32" i="18"/>
  <c r="I32" i="18"/>
  <c r="BF31" i="18"/>
  <c r="BE31" i="18"/>
  <c r="BD31" i="18"/>
  <c r="BC31" i="18"/>
  <c r="BB31" i="18"/>
  <c r="AQ31" i="18"/>
  <c r="AP31" i="18"/>
  <c r="AO31" i="18"/>
  <c r="AN31" i="18"/>
  <c r="AM31" i="18"/>
  <c r="AB31" i="18"/>
  <c r="AA31" i="18"/>
  <c r="Z31" i="18"/>
  <c r="Y31" i="18"/>
  <c r="X31" i="18"/>
  <c r="M31" i="18"/>
  <c r="L31" i="18"/>
  <c r="K31" i="18"/>
  <c r="J31" i="18"/>
  <c r="I31" i="18"/>
  <c r="BF30" i="18"/>
  <c r="AZ30" i="18"/>
  <c r="BD30" i="18" s="1"/>
  <c r="AQ30" i="18"/>
  <c r="AP30" i="18"/>
  <c r="AO30" i="18"/>
  <c r="AN30" i="18"/>
  <c r="AM30" i="18"/>
  <c r="AB30" i="18"/>
  <c r="AA30" i="18"/>
  <c r="Z30" i="18"/>
  <c r="Y30" i="18"/>
  <c r="X30" i="18"/>
  <c r="M30" i="18"/>
  <c r="L30" i="18"/>
  <c r="K30" i="18"/>
  <c r="J30" i="18"/>
  <c r="I30" i="18"/>
  <c r="BF29" i="18"/>
  <c r="BE29" i="18"/>
  <c r="BD29" i="18"/>
  <c r="BC29" i="18"/>
  <c r="BB29" i="18"/>
  <c r="AQ29" i="18"/>
  <c r="AP29" i="18"/>
  <c r="AO29" i="18"/>
  <c r="AN29" i="18"/>
  <c r="AM29" i="18"/>
  <c r="AB29" i="18"/>
  <c r="AA29" i="18"/>
  <c r="Z29" i="18"/>
  <c r="Y29" i="18"/>
  <c r="X29" i="18"/>
  <c r="M29" i="18"/>
  <c r="L29" i="18"/>
  <c r="K29" i="18"/>
  <c r="J29" i="18"/>
  <c r="I29" i="18"/>
  <c r="BF28" i="18"/>
  <c r="BE28" i="18"/>
  <c r="BD28" i="18"/>
  <c r="BC28" i="18"/>
  <c r="BB28" i="18"/>
  <c r="AQ28" i="18"/>
  <c r="AP28" i="18"/>
  <c r="AO28" i="18"/>
  <c r="AN28" i="18"/>
  <c r="AM28" i="18"/>
  <c r="AB28" i="18"/>
  <c r="AA28" i="18"/>
  <c r="Z28" i="18"/>
  <c r="Y28" i="18"/>
  <c r="X28" i="18"/>
  <c r="M28" i="18"/>
  <c r="L28" i="18"/>
  <c r="K28" i="18"/>
  <c r="J28" i="18"/>
  <c r="I28" i="18"/>
  <c r="AZ27" i="18"/>
  <c r="BF27" i="18" s="1"/>
  <c r="AQ27" i="18"/>
  <c r="AP27" i="18"/>
  <c r="AO27" i="18"/>
  <c r="AN27" i="18"/>
  <c r="AM27" i="18"/>
  <c r="AB27" i="18"/>
  <c r="AA27" i="18"/>
  <c r="Z27" i="18"/>
  <c r="Y27" i="18"/>
  <c r="X27" i="18"/>
  <c r="M27" i="18"/>
  <c r="L27" i="18"/>
  <c r="K27" i="18"/>
  <c r="J27" i="18"/>
  <c r="I27" i="18"/>
  <c r="AZ26" i="18"/>
  <c r="BF26" i="18" s="1"/>
  <c r="AQ26" i="18"/>
  <c r="AP26" i="18"/>
  <c r="AO26" i="18"/>
  <c r="AN26" i="18"/>
  <c r="AM26" i="18"/>
  <c r="AB26" i="18"/>
  <c r="AA26" i="18"/>
  <c r="Z26" i="18"/>
  <c r="Y26" i="18"/>
  <c r="X26" i="18"/>
  <c r="M26" i="18"/>
  <c r="L26" i="18"/>
  <c r="K26" i="18"/>
  <c r="J26" i="18"/>
  <c r="I26" i="18"/>
  <c r="BF25" i="18"/>
  <c r="AZ25" i="18"/>
  <c r="BB25" i="18" s="1"/>
  <c r="AQ25" i="18"/>
  <c r="AP25" i="18"/>
  <c r="AO25" i="18"/>
  <c r="AN25" i="18"/>
  <c r="AM25" i="18"/>
  <c r="AB25" i="18"/>
  <c r="AA25" i="18"/>
  <c r="Z25" i="18"/>
  <c r="Y25" i="18"/>
  <c r="X25" i="18"/>
  <c r="M25" i="18"/>
  <c r="L25" i="18"/>
  <c r="K25" i="18"/>
  <c r="J25" i="18"/>
  <c r="I25" i="18"/>
  <c r="BF24" i="18"/>
  <c r="BE24" i="18"/>
  <c r="BD24" i="18"/>
  <c r="BC24" i="18"/>
  <c r="BB24" i="18"/>
  <c r="AQ24" i="18"/>
  <c r="AP24" i="18"/>
  <c r="AO24" i="18"/>
  <c r="AN24" i="18"/>
  <c r="AM24" i="18"/>
  <c r="AB24" i="18"/>
  <c r="AA24" i="18"/>
  <c r="Z24" i="18"/>
  <c r="Y24" i="18"/>
  <c r="X24" i="18"/>
  <c r="M24" i="18"/>
  <c r="L24" i="18"/>
  <c r="K24" i="18"/>
  <c r="J24" i="18"/>
  <c r="I24" i="18"/>
  <c r="AZ23" i="18"/>
  <c r="BC23" i="18" s="1"/>
  <c r="AQ23" i="18"/>
  <c r="AP23" i="18"/>
  <c r="AO23" i="18"/>
  <c r="AN23" i="18"/>
  <c r="AM23" i="18"/>
  <c r="AB23" i="18"/>
  <c r="AA23" i="18"/>
  <c r="Z23" i="18"/>
  <c r="Y23" i="18"/>
  <c r="X23" i="18"/>
  <c r="M23" i="18"/>
  <c r="L23" i="18"/>
  <c r="K23" i="18"/>
  <c r="J23" i="18"/>
  <c r="I23" i="18"/>
  <c r="BE22" i="18"/>
  <c r="AZ22" i="18"/>
  <c r="BF22" i="18" s="1"/>
  <c r="AQ22" i="18"/>
  <c r="AP22" i="18"/>
  <c r="AO22" i="18"/>
  <c r="AN22" i="18"/>
  <c r="AM22" i="18"/>
  <c r="AB22" i="18"/>
  <c r="AA22" i="18"/>
  <c r="Z22" i="18"/>
  <c r="Y22" i="18"/>
  <c r="X22" i="18"/>
  <c r="M22" i="18"/>
  <c r="L22" i="18"/>
  <c r="K22" i="18"/>
  <c r="J22" i="18"/>
  <c r="I22" i="18"/>
  <c r="AZ21" i="18"/>
  <c r="BF21" i="18" s="1"/>
  <c r="AQ21" i="18"/>
  <c r="AP21" i="18"/>
  <c r="AO21" i="18"/>
  <c r="AN21" i="18"/>
  <c r="AM21" i="18"/>
  <c r="AB21" i="18"/>
  <c r="AA21" i="18"/>
  <c r="Z21" i="18"/>
  <c r="Y21" i="18"/>
  <c r="X21" i="18"/>
  <c r="M21" i="18"/>
  <c r="L21" i="18"/>
  <c r="K21" i="18"/>
  <c r="J21" i="18"/>
  <c r="I21" i="18"/>
  <c r="AZ20" i="18"/>
  <c r="BD20" i="18" s="1"/>
  <c r="AQ20" i="18"/>
  <c r="AP20" i="18"/>
  <c r="AO20" i="18"/>
  <c r="AN20" i="18"/>
  <c r="AM20" i="18"/>
  <c r="AB20" i="18"/>
  <c r="AA20" i="18"/>
  <c r="Z20" i="18"/>
  <c r="Y20" i="18"/>
  <c r="X20" i="18"/>
  <c r="M20" i="18"/>
  <c r="L20" i="18"/>
  <c r="K20" i="18"/>
  <c r="J20" i="18"/>
  <c r="I20" i="18"/>
  <c r="AZ19" i="18"/>
  <c r="BC19" i="18" s="1"/>
  <c r="AQ19" i="18"/>
  <c r="AP19" i="18"/>
  <c r="AO19" i="18"/>
  <c r="AN19" i="18"/>
  <c r="AM19" i="18"/>
  <c r="AB19" i="18"/>
  <c r="AA19" i="18"/>
  <c r="Z19" i="18"/>
  <c r="Y19" i="18"/>
  <c r="X19" i="18"/>
  <c r="M19" i="18"/>
  <c r="L19" i="18"/>
  <c r="K19" i="18"/>
  <c r="J19" i="18"/>
  <c r="I19" i="18"/>
  <c r="BF18" i="18"/>
  <c r="BE18" i="18"/>
  <c r="BD18" i="18"/>
  <c r="BC18" i="18"/>
  <c r="BB18" i="18"/>
  <c r="AQ18" i="18"/>
  <c r="AP18" i="18"/>
  <c r="AO18" i="18"/>
  <c r="AN18" i="18"/>
  <c r="AM18" i="18"/>
  <c r="AB18" i="18"/>
  <c r="AA18" i="18"/>
  <c r="Z18" i="18"/>
  <c r="Y18" i="18"/>
  <c r="X18" i="18"/>
  <c r="M18" i="18"/>
  <c r="L18" i="18"/>
  <c r="K18" i="18"/>
  <c r="J18" i="18"/>
  <c r="I18" i="18"/>
  <c r="BF17" i="18"/>
  <c r="BE17" i="18"/>
  <c r="BD17" i="18"/>
  <c r="BC17" i="18"/>
  <c r="BB17" i="18"/>
  <c r="AQ17" i="18"/>
  <c r="AP17" i="18"/>
  <c r="AO17" i="18"/>
  <c r="AN17" i="18"/>
  <c r="AM17" i="18"/>
  <c r="AB17" i="18"/>
  <c r="AA17" i="18"/>
  <c r="Z17" i="18"/>
  <c r="Y17" i="18"/>
  <c r="X17" i="18"/>
  <c r="M17" i="18"/>
  <c r="L17" i="18"/>
  <c r="K17" i="18"/>
  <c r="J17" i="18"/>
  <c r="I17" i="18"/>
  <c r="BF16" i="18"/>
  <c r="BE16" i="18"/>
  <c r="BD16" i="18"/>
  <c r="BC16" i="18"/>
  <c r="BB16" i="18"/>
  <c r="AQ16" i="18"/>
  <c r="AP16" i="18"/>
  <c r="AO16" i="18"/>
  <c r="AN16" i="18"/>
  <c r="AM16" i="18"/>
  <c r="AB16" i="18"/>
  <c r="AA16" i="18"/>
  <c r="Z16" i="18"/>
  <c r="Y16" i="18"/>
  <c r="X16" i="18"/>
  <c r="M16" i="18"/>
  <c r="L16" i="18"/>
  <c r="K16" i="18"/>
  <c r="J16" i="18"/>
  <c r="I16" i="18"/>
  <c r="AZ15" i="18"/>
  <c r="BF15" i="18" s="1"/>
  <c r="AQ15" i="18"/>
  <c r="AP15" i="18"/>
  <c r="AO15" i="18"/>
  <c r="AN15" i="18"/>
  <c r="AM15" i="18"/>
  <c r="AB15" i="18"/>
  <c r="AA15" i="18"/>
  <c r="Z15" i="18"/>
  <c r="Y15" i="18"/>
  <c r="X15" i="18"/>
  <c r="M15" i="18"/>
  <c r="L15" i="18"/>
  <c r="K15" i="18"/>
  <c r="J15" i="18"/>
  <c r="I15" i="18"/>
  <c r="AZ14" i="18"/>
  <c r="BF14" i="18" s="1"/>
  <c r="AQ14" i="18"/>
  <c r="AP14" i="18"/>
  <c r="AO14" i="18"/>
  <c r="AN14" i="18"/>
  <c r="AM14" i="18"/>
  <c r="AB14" i="18"/>
  <c r="AA14" i="18"/>
  <c r="Z14" i="18"/>
  <c r="Y14" i="18"/>
  <c r="X14" i="18"/>
  <c r="M14" i="18"/>
  <c r="L14" i="18"/>
  <c r="K14" i="18"/>
  <c r="J14" i="18"/>
  <c r="I14" i="18"/>
  <c r="BF13" i="18"/>
  <c r="BE13" i="18"/>
  <c r="BD13" i="18"/>
  <c r="BC13" i="18"/>
  <c r="BB13" i="18"/>
  <c r="AQ13" i="18"/>
  <c r="AP13" i="18"/>
  <c r="AO13" i="18"/>
  <c r="AN13" i="18"/>
  <c r="AM13" i="18"/>
  <c r="AB13" i="18"/>
  <c r="AA13" i="18"/>
  <c r="Z13" i="18"/>
  <c r="Y13" i="18"/>
  <c r="X13" i="18"/>
  <c r="M13" i="18"/>
  <c r="L13" i="18"/>
  <c r="K13" i="18"/>
  <c r="J13" i="18"/>
  <c r="I13" i="18"/>
  <c r="BF12" i="18"/>
  <c r="BE12" i="18"/>
  <c r="BD12" i="18"/>
  <c r="BC12" i="18"/>
  <c r="BB12" i="18"/>
  <c r="AQ12" i="18"/>
  <c r="AP12" i="18"/>
  <c r="AO12" i="18"/>
  <c r="AN12" i="18"/>
  <c r="AM12" i="18"/>
  <c r="AB12" i="18"/>
  <c r="AA12" i="18"/>
  <c r="Z12" i="18"/>
  <c r="Y12" i="18"/>
  <c r="X12" i="18"/>
  <c r="M12" i="18"/>
  <c r="L12" i="18"/>
  <c r="K12" i="18"/>
  <c r="J12" i="18"/>
  <c r="I12" i="18"/>
  <c r="AZ11" i="18"/>
  <c r="BF11" i="18" s="1"/>
  <c r="AQ11" i="18"/>
  <c r="AP11" i="18"/>
  <c r="AO11" i="18"/>
  <c r="AN11" i="18"/>
  <c r="AM11" i="18"/>
  <c r="AB11" i="18"/>
  <c r="AA11" i="18"/>
  <c r="Z11" i="18"/>
  <c r="Y11" i="18"/>
  <c r="X11" i="18"/>
  <c r="M11" i="18"/>
  <c r="L11" i="18"/>
  <c r="K11" i="18"/>
  <c r="J11" i="18"/>
  <c r="I11" i="18"/>
  <c r="AZ10" i="18"/>
  <c r="BF10" i="18" s="1"/>
  <c r="AQ10" i="18"/>
  <c r="AP10" i="18"/>
  <c r="AO10" i="18"/>
  <c r="AN10" i="18"/>
  <c r="AM10" i="18"/>
  <c r="AB10" i="18"/>
  <c r="AA10" i="18"/>
  <c r="Z10" i="18"/>
  <c r="Y10" i="18"/>
  <c r="X10" i="18"/>
  <c r="M10" i="18"/>
  <c r="L10" i="18"/>
  <c r="K10" i="18"/>
  <c r="J10" i="18"/>
  <c r="I10" i="18"/>
  <c r="BF9" i="18"/>
  <c r="BE9" i="18"/>
  <c r="BD9" i="18"/>
  <c r="BC9" i="18"/>
  <c r="BB9" i="18"/>
  <c r="AQ9" i="18"/>
  <c r="AP9" i="18"/>
  <c r="AO9" i="18"/>
  <c r="AN9" i="18"/>
  <c r="AM9" i="18"/>
  <c r="AB9" i="18"/>
  <c r="AA9" i="18"/>
  <c r="Z9" i="18"/>
  <c r="Y9" i="18"/>
  <c r="X9" i="18"/>
  <c r="M9" i="18"/>
  <c r="L9" i="18"/>
  <c r="K9" i="18"/>
  <c r="J9" i="18"/>
  <c r="I9" i="18"/>
  <c r="BF8" i="18"/>
  <c r="BE8" i="18"/>
  <c r="BD8" i="18"/>
  <c r="BC8" i="18"/>
  <c r="BB8" i="18"/>
  <c r="AQ8" i="18"/>
  <c r="AP8" i="18"/>
  <c r="AO8" i="18"/>
  <c r="AN8" i="18"/>
  <c r="AM8" i="18"/>
  <c r="AB8" i="18"/>
  <c r="AA8" i="18"/>
  <c r="Z8" i="18"/>
  <c r="Y8" i="18"/>
  <c r="X8" i="18"/>
  <c r="M8" i="18"/>
  <c r="L8" i="18"/>
  <c r="K8" i="18"/>
  <c r="J8" i="18"/>
  <c r="I8" i="18"/>
  <c r="AZ7" i="18"/>
  <c r="BE7" i="18" s="1"/>
  <c r="AQ7" i="18"/>
  <c r="AP7" i="18"/>
  <c r="AO7" i="18"/>
  <c r="AN7" i="18"/>
  <c r="AM7" i="18"/>
  <c r="AB7" i="18"/>
  <c r="AA7" i="18"/>
  <c r="Z7" i="18"/>
  <c r="Y7" i="18"/>
  <c r="X7" i="18"/>
  <c r="M7" i="18"/>
  <c r="L7" i="18"/>
  <c r="K7" i="18"/>
  <c r="J7" i="18"/>
  <c r="I7" i="18"/>
  <c r="AZ6" i="18"/>
  <c r="BB6" i="18" s="1"/>
  <c r="AQ6" i="18"/>
  <c r="AP6" i="18"/>
  <c r="AO6" i="18"/>
  <c r="AN6" i="18"/>
  <c r="AM6" i="18"/>
  <c r="AB6" i="18"/>
  <c r="AA6" i="18"/>
  <c r="Z6" i="18"/>
  <c r="Y6" i="18"/>
  <c r="X6" i="18"/>
  <c r="M6" i="18"/>
  <c r="L6" i="18"/>
  <c r="K6" i="18"/>
  <c r="J6" i="18"/>
  <c r="I6" i="18"/>
  <c r="BF5" i="18"/>
  <c r="BE5" i="18"/>
  <c r="BD5" i="18"/>
  <c r="BC5" i="18"/>
  <c r="BB5" i="18"/>
  <c r="AQ5" i="18"/>
  <c r="AP5" i="18"/>
  <c r="AO5" i="18"/>
  <c r="AN5" i="18"/>
  <c r="AM5" i="18"/>
  <c r="AB5" i="18"/>
  <c r="AA5" i="18"/>
  <c r="Z5" i="18"/>
  <c r="Y5" i="18"/>
  <c r="X5" i="18"/>
  <c r="M5" i="18"/>
  <c r="L5" i="18"/>
  <c r="K5" i="18"/>
  <c r="J5" i="18"/>
  <c r="I5" i="18"/>
  <c r="BF4" i="18"/>
  <c r="BE4" i="18"/>
  <c r="BD4" i="18"/>
  <c r="BC4" i="18"/>
  <c r="BB4" i="18"/>
  <c r="AQ4" i="18"/>
  <c r="AP4" i="18"/>
  <c r="AO4" i="18"/>
  <c r="AN4" i="18"/>
  <c r="AM4" i="18"/>
  <c r="AB4" i="18"/>
  <c r="AA4" i="18"/>
  <c r="Z4" i="18"/>
  <c r="Y4" i="18"/>
  <c r="X4" i="18"/>
  <c r="M4" i="18"/>
  <c r="L4" i="18"/>
  <c r="K4" i="18"/>
  <c r="J4" i="18"/>
  <c r="I4" i="18"/>
  <c r="AZ3" i="18"/>
  <c r="BF3" i="18" s="1"/>
  <c r="AQ3" i="18"/>
  <c r="AP3" i="18"/>
  <c r="AO3" i="18"/>
  <c r="AN3" i="18"/>
  <c r="AM3" i="18"/>
  <c r="AB3" i="18"/>
  <c r="AA3" i="18"/>
  <c r="Z3" i="18"/>
  <c r="Y3" i="18"/>
  <c r="X3" i="18"/>
  <c r="M3" i="18"/>
  <c r="L3" i="18"/>
  <c r="K3" i="18"/>
  <c r="J3" i="18"/>
  <c r="I3" i="18"/>
  <c r="BF6" i="18" l="1"/>
  <c r="BE6" i="18"/>
  <c r="BC15" i="18"/>
  <c r="BC22" i="18"/>
  <c r="BE30" i="18"/>
  <c r="BB11" i="18"/>
  <c r="BC11" i="18"/>
  <c r="BE11" i="18"/>
  <c r="BB20" i="18"/>
  <c r="BD11" i="18"/>
  <c r="BC20" i="18"/>
  <c r="BD25" i="18"/>
  <c r="BC6" i="18"/>
  <c r="BB15" i="18"/>
  <c r="BF20" i="18"/>
  <c r="BE15" i="18"/>
  <c r="BE20" i="18"/>
  <c r="BD23" i="18"/>
  <c r="BC25" i="18"/>
  <c r="BE23" i="18"/>
  <c r="BB22" i="18"/>
  <c r="BF23" i="18"/>
  <c r="BE25" i="18"/>
  <c r="BD6" i="18"/>
  <c r="BD22" i="18"/>
  <c r="BB27" i="18"/>
  <c r="BC27" i="18"/>
  <c r="BB23" i="18"/>
  <c r="BD27" i="18"/>
  <c r="BF7" i="18"/>
  <c r="BD15" i="18"/>
  <c r="BE27" i="18"/>
  <c r="BB10" i="18"/>
  <c r="BC10" i="18"/>
  <c r="BD10" i="18"/>
  <c r="BB21" i="18"/>
  <c r="BB26" i="18"/>
  <c r="BD3" i="18"/>
  <c r="BB7" i="18"/>
  <c r="BE10" i="18"/>
  <c r="BC14" i="18"/>
  <c r="BE19" i="18"/>
  <c r="BC21" i="18"/>
  <c r="BC26" i="18"/>
  <c r="BE3" i="18"/>
  <c r="BC7" i="18"/>
  <c r="BD14" i="18"/>
  <c r="BF19" i="18"/>
  <c r="BD21" i="18"/>
  <c r="BD26" i="18"/>
  <c r="BB30" i="18"/>
  <c r="BB3" i="18"/>
  <c r="BC3" i="18"/>
  <c r="BD19" i="18"/>
  <c r="BD7" i="18"/>
  <c r="BE14" i="18"/>
  <c r="BE21" i="18"/>
  <c r="BE26" i="18"/>
  <c r="BC30" i="18"/>
  <c r="BB19" i="18"/>
  <c r="BB14" i="18"/>
  <c r="BU7" i="17" l="1"/>
  <c r="BV7" i="17" s="1"/>
  <c r="BU8" i="17"/>
  <c r="BV8" i="17" s="1"/>
  <c r="BU9" i="17"/>
  <c r="BV9" i="17" s="1"/>
  <c r="BU10" i="17"/>
  <c r="BV10" i="17" s="1"/>
  <c r="BU11" i="17"/>
  <c r="BV11" i="17" s="1"/>
  <c r="BU12" i="17"/>
  <c r="BV12" i="17" s="1"/>
  <c r="BU13" i="17"/>
  <c r="BV13" i="17" s="1"/>
  <c r="BU14" i="17"/>
  <c r="BV14" i="17" s="1"/>
  <c r="BU15" i="17"/>
  <c r="BV15" i="17" s="1"/>
  <c r="BU16" i="17"/>
  <c r="BV16" i="17" s="1"/>
  <c r="BU6" i="17"/>
  <c r="BV6" i="17" s="1"/>
  <c r="AL8" i="17"/>
  <c r="AM8" i="17" s="1"/>
  <c r="AL10" i="17"/>
  <c r="AM10" i="17" s="1"/>
  <c r="AL11" i="17"/>
  <c r="AM11" i="17" s="1"/>
  <c r="AL12" i="17"/>
  <c r="AM12" i="17" s="1"/>
  <c r="AL13" i="17"/>
  <c r="AM13" i="17" s="1"/>
  <c r="AL14" i="17"/>
  <c r="AM14" i="17" s="1"/>
  <c r="AL16" i="17"/>
  <c r="AM16" i="17" s="1"/>
  <c r="AL18" i="17"/>
  <c r="AM18" i="17" s="1"/>
  <c r="AL19" i="17"/>
  <c r="AM19" i="17" s="1"/>
  <c r="AL20" i="17"/>
  <c r="AM20" i="17" s="1"/>
  <c r="AL21" i="17"/>
  <c r="AM21" i="17" s="1"/>
  <c r="AL22" i="17"/>
  <c r="AM22" i="17" s="1"/>
  <c r="AL6" i="17"/>
  <c r="AM6" i="17" s="1"/>
  <c r="AL9" i="17"/>
  <c r="AM9" i="17" s="1"/>
  <c r="AL15" i="17"/>
  <c r="AM15" i="17" s="1"/>
  <c r="AL17" i="17"/>
  <c r="AM17" i="17" s="1"/>
  <c r="AL7" i="17"/>
  <c r="AM7" i="17" s="1"/>
  <c r="AD7" i="17"/>
  <c r="AE7" i="17" s="1"/>
  <c r="AD8" i="17"/>
  <c r="AE8" i="17" s="1"/>
  <c r="AD9" i="17"/>
  <c r="AE9" i="17" s="1"/>
  <c r="AD10" i="17"/>
  <c r="AE10" i="17" s="1"/>
  <c r="AD12" i="17"/>
  <c r="AE12" i="17" s="1"/>
  <c r="AD16" i="17"/>
  <c r="AE16" i="17" s="1"/>
  <c r="AD17" i="17"/>
  <c r="AE17" i="17" s="1"/>
  <c r="AD18" i="17"/>
  <c r="AE18" i="17" s="1"/>
  <c r="AD19" i="17"/>
  <c r="AE19" i="17" s="1"/>
  <c r="AD20" i="17"/>
  <c r="AE20" i="17" s="1"/>
  <c r="AD22" i="17"/>
  <c r="AE22" i="17" s="1"/>
  <c r="AD11" i="17"/>
  <c r="AE11" i="17" s="1"/>
  <c r="AD13" i="17"/>
  <c r="AE13" i="17" s="1"/>
  <c r="AD14" i="17"/>
  <c r="AE14" i="17" s="1"/>
  <c r="AD15" i="17"/>
  <c r="AE15" i="17" s="1"/>
  <c r="AD21" i="17"/>
  <c r="AE21" i="17" s="1"/>
  <c r="AD6" i="17"/>
  <c r="AE6" i="17" s="1"/>
  <c r="N7" i="17"/>
  <c r="O7" i="17" s="1"/>
  <c r="N8" i="17"/>
  <c r="O8" i="17" s="1"/>
  <c r="N10" i="17"/>
  <c r="O10" i="17" s="1"/>
  <c r="N11" i="17"/>
  <c r="O11" i="17" s="1"/>
  <c r="N13" i="17"/>
  <c r="O13" i="17" s="1"/>
  <c r="N14" i="17"/>
  <c r="O14" i="17" s="1"/>
  <c r="N17" i="17"/>
  <c r="O17" i="17" s="1"/>
  <c r="N18" i="17"/>
  <c r="O18" i="17" s="1"/>
  <c r="N19" i="17"/>
  <c r="O19" i="17" s="1"/>
  <c r="N20" i="17"/>
  <c r="O20" i="17" s="1"/>
  <c r="N22" i="17"/>
  <c r="O22" i="17" s="1"/>
  <c r="N9" i="17"/>
  <c r="O9" i="17" s="1"/>
  <c r="N12" i="17"/>
  <c r="O12" i="17" s="1"/>
  <c r="N15" i="17"/>
  <c r="O15" i="17" s="1"/>
  <c r="N16" i="17"/>
  <c r="O16" i="17" s="1"/>
  <c r="N21" i="17"/>
  <c r="O21" i="17" s="1"/>
  <c r="N6" i="17"/>
  <c r="O6" i="17" s="1"/>
  <c r="CD6" i="17"/>
  <c r="CD15" i="17"/>
  <c r="CD14" i="17"/>
  <c r="CD13" i="17"/>
  <c r="CD16" i="17"/>
  <c r="CD7" i="17"/>
  <c r="CD9" i="17"/>
  <c r="CD8" i="17"/>
  <c r="CD11" i="17"/>
  <c r="CD10" i="17"/>
  <c r="CD17" i="17"/>
  <c r="CD12" i="17"/>
  <c r="BN7" i="17"/>
  <c r="BN8" i="17"/>
  <c r="BN9" i="17"/>
  <c r="BN10" i="17"/>
  <c r="BN11" i="17"/>
  <c r="BN12" i="17"/>
  <c r="BN13" i="17"/>
  <c r="BN14" i="17"/>
  <c r="BN15" i="17"/>
  <c r="BN16" i="17"/>
  <c r="BN17" i="17"/>
  <c r="BN6" i="17"/>
  <c r="BF8" i="17"/>
  <c r="BF9" i="17"/>
  <c r="BF10" i="17"/>
  <c r="BF11" i="17"/>
  <c r="BF12" i="17"/>
  <c r="BF14" i="17"/>
  <c r="BF15" i="17"/>
  <c r="BF16" i="17"/>
  <c r="BF17" i="17"/>
  <c r="BF6" i="17"/>
  <c r="BF13" i="17"/>
  <c r="BF7" i="17"/>
  <c r="AX7" i="17"/>
  <c r="AX8" i="17"/>
  <c r="AX9" i="17"/>
  <c r="AX10" i="17"/>
  <c r="AX12" i="17"/>
  <c r="AX13" i="17"/>
  <c r="AX14" i="17"/>
  <c r="AX15" i="17"/>
  <c r="AX17" i="17"/>
  <c r="AX11" i="17"/>
  <c r="AX16" i="17"/>
  <c r="AX6" i="17"/>
  <c r="W7" i="17"/>
  <c r="W8" i="17"/>
  <c r="W9" i="17"/>
  <c r="W10" i="17"/>
  <c r="W11" i="17"/>
  <c r="W12" i="17"/>
  <c r="W13" i="17"/>
  <c r="W14" i="17"/>
  <c r="W16" i="17"/>
  <c r="W17" i="17"/>
  <c r="W18" i="17"/>
  <c r="W21" i="17"/>
  <c r="W15" i="17"/>
  <c r="W19" i="17"/>
  <c r="W20" i="17"/>
  <c r="W6" i="17"/>
  <c r="G7" i="17"/>
  <c r="G8" i="17"/>
  <c r="G9" i="17"/>
  <c r="G10" i="17"/>
  <c r="G13" i="17"/>
  <c r="G14" i="17"/>
  <c r="G15" i="17"/>
  <c r="G16" i="17"/>
  <c r="G19" i="17"/>
  <c r="G20" i="17"/>
  <c r="G22" i="17"/>
  <c r="G11" i="17"/>
  <c r="G12" i="17"/>
  <c r="G17" i="17"/>
  <c r="G18" i="17"/>
  <c r="G21" i="17"/>
  <c r="G6" i="17"/>
  <c r="BZ7" i="16"/>
  <c r="CA7" i="16" s="1"/>
  <c r="BZ8" i="16"/>
  <c r="CA8" i="16" s="1"/>
  <c r="BZ9" i="16"/>
  <c r="CA9" i="16" s="1"/>
  <c r="BZ10" i="16"/>
  <c r="CA10" i="16" s="1"/>
  <c r="BZ11" i="16"/>
  <c r="CA11" i="16" s="1"/>
  <c r="BZ12" i="16"/>
  <c r="CA12" i="16" s="1"/>
  <c r="BZ13" i="16"/>
  <c r="CA13" i="16" s="1"/>
  <c r="BZ14" i="16"/>
  <c r="CA14" i="16" s="1"/>
  <c r="BZ15" i="16"/>
  <c r="CA15" i="16" s="1"/>
  <c r="BZ6" i="16"/>
  <c r="CA6" i="16" s="1"/>
  <c r="BR8" i="16"/>
  <c r="BS8" i="16" s="1"/>
  <c r="BR9" i="16"/>
  <c r="BS9" i="16" s="1"/>
  <c r="BR10" i="16"/>
  <c r="BS10" i="16" s="1"/>
  <c r="BR11" i="16"/>
  <c r="BS11" i="16" s="1"/>
  <c r="BR12" i="16"/>
  <c r="BS12" i="16" s="1"/>
  <c r="BR15" i="16"/>
  <c r="BS15" i="16" s="1"/>
  <c r="BR16" i="16"/>
  <c r="BS16" i="16" s="1"/>
  <c r="BR17" i="16"/>
  <c r="BS17" i="16" s="1"/>
  <c r="BR18" i="16"/>
  <c r="BS18" i="16" s="1"/>
  <c r="BR7" i="16"/>
  <c r="BS7" i="16" s="1"/>
  <c r="BR13" i="16"/>
  <c r="BS13" i="16" s="1"/>
  <c r="BR14" i="16"/>
  <c r="BS14" i="16" s="1"/>
  <c r="BR6" i="16"/>
  <c r="BS6" i="16" s="1"/>
  <c r="BJ9" i="16"/>
  <c r="BK9" i="16" s="1"/>
  <c r="BJ10" i="16"/>
  <c r="BK10" i="16" s="1"/>
  <c r="BJ12" i="16"/>
  <c r="BK12" i="16" s="1"/>
  <c r="BJ13" i="16"/>
  <c r="BK13" i="16" s="1"/>
  <c r="BJ15" i="16"/>
  <c r="BK15" i="16" s="1"/>
  <c r="BJ16" i="16"/>
  <c r="BK16" i="16" s="1"/>
  <c r="BJ18" i="16"/>
  <c r="BK18" i="16" s="1"/>
  <c r="BJ19" i="16"/>
  <c r="BK19" i="16" s="1"/>
  <c r="BJ20" i="16"/>
  <c r="BK20" i="16" s="1"/>
  <c r="BJ21" i="16"/>
  <c r="BK21" i="16" s="1"/>
  <c r="BJ22" i="16"/>
  <c r="BK22" i="16" s="1"/>
  <c r="BJ23" i="16"/>
  <c r="BK23" i="16" s="1"/>
  <c r="BJ24" i="16"/>
  <c r="BK24" i="16" s="1"/>
  <c r="BJ6" i="16"/>
  <c r="BK6" i="16" s="1"/>
  <c r="BJ7" i="16"/>
  <c r="BK7" i="16" s="1"/>
  <c r="BJ11" i="16"/>
  <c r="BK11" i="16" s="1"/>
  <c r="BJ14" i="16"/>
  <c r="BK14" i="16" s="1"/>
  <c r="BJ17" i="16"/>
  <c r="BK17" i="16" s="1"/>
  <c r="BJ8" i="16"/>
  <c r="BK8" i="16" s="1"/>
  <c r="BB7" i="16"/>
  <c r="BC7" i="16" s="1"/>
  <c r="BB8" i="16"/>
  <c r="BC8" i="16" s="1"/>
  <c r="BB10" i="16"/>
  <c r="BC10" i="16" s="1"/>
  <c r="BB11" i="16"/>
  <c r="BC11" i="16" s="1"/>
  <c r="BB14" i="16"/>
  <c r="BC14" i="16" s="1"/>
  <c r="BB15" i="16"/>
  <c r="BC15" i="16" s="1"/>
  <c r="BB16" i="16"/>
  <c r="BC16" i="16" s="1"/>
  <c r="BB17" i="16"/>
  <c r="BC17" i="16" s="1"/>
  <c r="BB19" i="16"/>
  <c r="BC19" i="16" s="1"/>
  <c r="BB9" i="16"/>
  <c r="BC9" i="16" s="1"/>
  <c r="BB12" i="16"/>
  <c r="BC12" i="16" s="1"/>
  <c r="BB13" i="16"/>
  <c r="BC13" i="16" s="1"/>
  <c r="BB18" i="16"/>
  <c r="BC18" i="16" s="1"/>
  <c r="BB6" i="16"/>
  <c r="BC6" i="16" s="1"/>
  <c r="AT7" i="16"/>
  <c r="AU7" i="16" s="1"/>
  <c r="AT8" i="16"/>
  <c r="AU8" i="16" s="1"/>
  <c r="AT9" i="16"/>
  <c r="AU9" i="16" s="1"/>
  <c r="AT10" i="16"/>
  <c r="AU10" i="16" s="1"/>
  <c r="AT11" i="16"/>
  <c r="AU11" i="16" s="1"/>
  <c r="AT12" i="16"/>
  <c r="AU12" i="16" s="1"/>
  <c r="AT14" i="16"/>
  <c r="AU14" i="16" s="1"/>
  <c r="AT15" i="16"/>
  <c r="AU15" i="16" s="1"/>
  <c r="AT16" i="16"/>
  <c r="AU16" i="16" s="1"/>
  <c r="AT13" i="16"/>
  <c r="AU13" i="16" s="1"/>
  <c r="AT6" i="16"/>
  <c r="AU6" i="16" s="1"/>
  <c r="AL7" i="16"/>
  <c r="AM7" i="16" s="1"/>
  <c r="AL8" i="16"/>
  <c r="AM8" i="16" s="1"/>
  <c r="AL9" i="16"/>
  <c r="AM9" i="16" s="1"/>
  <c r="AL10" i="16"/>
  <c r="AM10" i="16" s="1"/>
  <c r="AL11" i="16"/>
  <c r="AM11" i="16" s="1"/>
  <c r="AL12" i="16"/>
  <c r="AM12" i="16" s="1"/>
  <c r="AL13" i="16"/>
  <c r="AM13" i="16" s="1"/>
  <c r="AL14" i="16"/>
  <c r="AM14" i="16" s="1"/>
  <c r="AL15" i="16"/>
  <c r="AM15" i="16" s="1"/>
  <c r="AL6" i="16"/>
  <c r="AM6" i="16" s="1"/>
  <c r="N15" i="16"/>
  <c r="O15" i="16" s="1"/>
  <c r="N17" i="16"/>
  <c r="O17" i="16" s="1"/>
  <c r="N6" i="16"/>
  <c r="O6" i="16" s="1"/>
  <c r="N9" i="16"/>
  <c r="O9" i="16" s="1"/>
  <c r="N14" i="16"/>
  <c r="O14" i="16" s="1"/>
  <c r="N12" i="16"/>
  <c r="O12" i="16" s="1"/>
  <c r="N7" i="16"/>
  <c r="O7" i="16" s="1"/>
  <c r="N11" i="16"/>
  <c r="O11" i="16" s="1"/>
  <c r="N13" i="16"/>
  <c r="O13" i="16" s="1"/>
  <c r="N8" i="16"/>
  <c r="O8" i="16" s="1"/>
  <c r="N16" i="16"/>
  <c r="O16" i="16" s="1"/>
  <c r="N10" i="16"/>
  <c r="O10" i="16" s="1"/>
  <c r="F7" i="16"/>
  <c r="G7" i="16" s="1"/>
  <c r="F8" i="16"/>
  <c r="G8" i="16" s="1"/>
  <c r="F9" i="16"/>
  <c r="G9" i="16" s="1"/>
  <c r="F11" i="16"/>
  <c r="G11" i="16" s="1"/>
  <c r="F12" i="16"/>
  <c r="G12" i="16" s="1"/>
  <c r="F13" i="16"/>
  <c r="G13" i="16" s="1"/>
  <c r="F15" i="16"/>
  <c r="G15" i="16" s="1"/>
  <c r="F16" i="16"/>
  <c r="G16" i="16" s="1"/>
  <c r="F17" i="16"/>
  <c r="G17" i="16" s="1"/>
  <c r="F10" i="16"/>
  <c r="G10" i="16" s="1"/>
  <c r="F14" i="16"/>
  <c r="G14" i="16" s="1"/>
  <c r="F6" i="16"/>
  <c r="G6" i="16" s="1"/>
  <c r="CI8" i="16"/>
  <c r="CI9" i="16"/>
  <c r="CI10" i="16"/>
  <c r="CI12" i="16"/>
  <c r="CI13" i="16"/>
  <c r="CI14" i="16"/>
  <c r="CI15" i="16"/>
  <c r="CI18" i="16"/>
  <c r="CI19" i="16"/>
  <c r="CI7" i="16"/>
  <c r="CI11" i="16"/>
  <c r="CI16" i="16"/>
  <c r="CI17" i="16"/>
  <c r="CI6" i="16"/>
  <c r="AE7" i="16"/>
  <c r="AE8" i="16"/>
  <c r="AE9" i="16"/>
  <c r="AE10" i="16"/>
  <c r="AE11" i="16"/>
  <c r="AE12" i="16"/>
  <c r="AE14" i="16"/>
  <c r="AE15" i="16"/>
  <c r="AE18" i="16"/>
  <c r="AE19" i="16"/>
  <c r="AE13" i="16"/>
  <c r="AE16" i="16"/>
  <c r="AE17" i="16"/>
  <c r="AE6" i="16"/>
  <c r="W15" i="16"/>
  <c r="W20" i="16"/>
  <c r="W11" i="16"/>
  <c r="W7" i="16"/>
  <c r="W19" i="16"/>
  <c r="W9" i="16"/>
  <c r="W21" i="16"/>
  <c r="W13" i="16"/>
  <c r="W6" i="16"/>
  <c r="W14" i="16"/>
  <c r="W18" i="16"/>
  <c r="W10" i="16"/>
  <c r="W16" i="16"/>
  <c r="W12" i="16"/>
  <c r="W8" i="16"/>
  <c r="W17" i="16"/>
  <c r="AM7" i="15"/>
  <c r="AM8" i="15"/>
  <c r="AM9" i="15"/>
  <c r="AM10" i="15"/>
  <c r="AM11" i="15"/>
  <c r="AM12" i="15"/>
  <c r="AM13" i="15"/>
  <c r="AM14" i="15"/>
  <c r="AM15" i="15"/>
  <c r="AM6" i="15"/>
  <c r="AE7" i="15"/>
  <c r="AE8" i="15"/>
  <c r="AE11" i="15"/>
  <c r="AE12" i="15"/>
  <c r="AE13" i="15"/>
  <c r="AE14" i="15"/>
  <c r="AE15" i="15"/>
  <c r="AE16" i="15"/>
  <c r="AE18" i="15"/>
  <c r="AE9" i="15"/>
  <c r="AE17" i="15"/>
  <c r="AE10" i="15"/>
  <c r="AE6" i="15"/>
  <c r="W9" i="15"/>
  <c r="W10" i="15"/>
  <c r="W12" i="15"/>
  <c r="W13" i="15"/>
  <c r="W14" i="15"/>
  <c r="W15" i="15"/>
  <c r="W16" i="15"/>
  <c r="W22" i="15"/>
  <c r="W23" i="15"/>
  <c r="W7" i="15"/>
  <c r="W8" i="15"/>
  <c r="W11" i="15"/>
  <c r="W17" i="15"/>
  <c r="W18" i="15"/>
  <c r="W19" i="15"/>
  <c r="W20" i="15"/>
  <c r="W21" i="15"/>
  <c r="W6" i="15"/>
  <c r="O7" i="15"/>
  <c r="O9" i="15"/>
  <c r="O10" i="15"/>
  <c r="O12" i="15"/>
  <c r="O13" i="15"/>
  <c r="O14" i="15"/>
  <c r="O15" i="15"/>
  <c r="O16" i="15"/>
  <c r="O17" i="15"/>
  <c r="O8" i="15"/>
  <c r="O11" i="15"/>
  <c r="O6" i="15"/>
  <c r="G7" i="15"/>
  <c r="G8" i="15"/>
  <c r="G9" i="15"/>
  <c r="G10" i="15"/>
  <c r="G11" i="15"/>
  <c r="G12" i="15"/>
  <c r="G14" i="15"/>
  <c r="G16" i="15"/>
  <c r="G17" i="15"/>
  <c r="G13" i="15"/>
  <c r="G15" i="15"/>
  <c r="G6" i="15"/>
  <c r="CJ7" i="15"/>
  <c r="CJ8" i="15"/>
  <c r="CJ9" i="15"/>
  <c r="CJ10" i="15"/>
  <c r="CJ11" i="15"/>
  <c r="CJ13" i="15"/>
  <c r="CJ14" i="15"/>
  <c r="CJ18" i="15"/>
  <c r="CJ19" i="15"/>
  <c r="CJ12" i="15"/>
  <c r="CJ15" i="15"/>
  <c r="CJ16" i="15"/>
  <c r="CJ17" i="15"/>
  <c r="CJ6" i="15"/>
  <c r="CB7" i="15"/>
  <c r="CB8" i="15"/>
  <c r="CB9" i="15"/>
  <c r="CB10" i="15"/>
  <c r="CB11" i="15"/>
  <c r="CB12" i="15"/>
  <c r="CB13" i="15"/>
  <c r="CB14" i="15"/>
  <c r="CB15" i="15"/>
  <c r="CB16" i="15"/>
  <c r="CB6" i="15"/>
  <c r="BT7" i="15"/>
  <c r="BT16" i="15"/>
  <c r="BT8" i="15"/>
  <c r="BT9" i="15"/>
  <c r="BT10" i="15"/>
  <c r="BT11" i="15"/>
  <c r="BT12" i="15"/>
  <c r="BT13" i="15"/>
  <c r="BT14" i="15"/>
  <c r="BT15" i="15"/>
  <c r="BT17" i="15"/>
  <c r="BT18" i="15"/>
  <c r="BT6" i="15"/>
  <c r="BL7" i="15"/>
  <c r="BL8" i="15"/>
  <c r="BL10" i="15"/>
  <c r="BL12" i="15"/>
  <c r="BL14" i="15"/>
  <c r="BL15" i="15"/>
  <c r="BL16" i="15"/>
  <c r="BL17" i="15"/>
  <c r="BL18" i="15"/>
  <c r="BL20" i="15"/>
  <c r="BL21" i="15"/>
  <c r="BL22" i="15"/>
  <c r="BL9" i="15"/>
  <c r="BL11" i="15"/>
  <c r="BL13" i="15"/>
  <c r="BL19" i="15"/>
  <c r="BL23" i="15"/>
  <c r="BL24" i="15"/>
  <c r="BL6" i="15"/>
  <c r="BD12" i="15"/>
  <c r="BD18" i="15"/>
  <c r="BD7" i="15"/>
  <c r="BD8" i="15"/>
  <c r="BD9" i="15"/>
  <c r="BD10" i="15"/>
  <c r="BD11" i="15"/>
  <c r="BD13" i="15"/>
  <c r="BD14" i="15"/>
  <c r="BD15" i="15"/>
  <c r="BD16" i="15"/>
  <c r="BD17" i="15"/>
  <c r="BD19" i="15"/>
  <c r="BD6" i="15"/>
  <c r="AV6" i="15"/>
  <c r="AV8" i="15"/>
  <c r="AV9" i="15"/>
  <c r="AV10" i="15"/>
  <c r="AV11" i="15"/>
  <c r="AV12" i="15"/>
  <c r="AV13" i="15"/>
  <c r="AV14" i="15"/>
  <c r="AV15" i="15"/>
  <c r="AV16" i="15"/>
  <c r="AV7" i="15"/>
  <c r="AN10" i="8" l="1"/>
  <c r="AN12" i="8"/>
  <c r="AU17" i="8" l="1"/>
  <c r="AT17" i="8"/>
  <c r="AN17" i="8"/>
  <c r="AU16" i="8"/>
  <c r="AT16" i="8"/>
  <c r="AN16" i="8"/>
  <c r="AU15" i="8"/>
  <c r="AT15" i="8"/>
  <c r="AU14" i="8"/>
  <c r="AT14" i="8"/>
  <c r="AU13" i="8"/>
  <c r="AT13" i="8"/>
  <c r="AN13" i="8"/>
  <c r="AU12" i="8"/>
  <c r="AT12" i="8"/>
  <c r="AU11" i="8"/>
  <c r="AT11" i="8"/>
  <c r="AN11" i="8"/>
  <c r="AU10" i="8"/>
  <c r="AT10" i="8"/>
  <c r="AU9" i="8"/>
  <c r="AT9" i="8"/>
  <c r="AN9" i="8"/>
  <c r="AU8" i="8"/>
  <c r="AT8" i="8"/>
  <c r="AN8" i="8"/>
  <c r="AU7" i="8"/>
  <c r="AT7" i="8"/>
  <c r="AN7" i="8"/>
  <c r="AU6" i="8"/>
  <c r="AT6" i="8"/>
  <c r="AN6" i="8"/>
  <c r="AU5" i="8"/>
  <c r="AT5" i="8"/>
  <c r="AN5" i="8"/>
  <c r="AU4" i="8"/>
  <c r="AT4" i="8"/>
  <c r="AN4" i="8"/>
  <c r="AU3" i="8"/>
  <c r="AT3" i="8"/>
  <c r="BA30" i="7"/>
  <c r="AV30" i="7"/>
  <c r="AU30" i="7"/>
  <c r="AX30" i="7" s="1"/>
  <c r="AO30" i="7"/>
  <c r="AP30" i="7" s="1"/>
  <c r="BA29" i="7"/>
  <c r="AV29" i="7"/>
  <c r="AU29" i="7"/>
  <c r="AX29" i="7" s="1"/>
  <c r="AO29" i="7"/>
  <c r="AP29" i="7" s="1"/>
  <c r="BA28" i="7"/>
  <c r="AV28" i="7"/>
  <c r="AU28" i="7"/>
  <c r="AX28" i="7" s="1"/>
  <c r="AO28" i="7"/>
  <c r="AP28" i="7" s="1"/>
  <c r="BA27" i="7"/>
  <c r="AV27" i="7"/>
  <c r="AU27" i="7"/>
  <c r="AX27" i="7" s="1"/>
  <c r="AZ27" i="7" s="1"/>
  <c r="BB27" i="7" s="1"/>
  <c r="BF27" i="7" s="1"/>
  <c r="BH27" i="7" s="1"/>
  <c r="AO27" i="7"/>
  <c r="AP27" i="7" s="1"/>
  <c r="BA26" i="7"/>
  <c r="AV26" i="7"/>
  <c r="AU26" i="7"/>
  <c r="AX26" i="7" s="1"/>
  <c r="AO26" i="7"/>
  <c r="AP26" i="7" s="1"/>
  <c r="BA25" i="7"/>
  <c r="AV25" i="7"/>
  <c r="AU25" i="7"/>
  <c r="AX25" i="7" s="1"/>
  <c r="AO25" i="7"/>
  <c r="AP25" i="7" s="1"/>
  <c r="BA24" i="7"/>
  <c r="AV24" i="7"/>
  <c r="AU24" i="7"/>
  <c r="AO24" i="7"/>
  <c r="AP24" i="7" s="1"/>
  <c r="BA23" i="7"/>
  <c r="AV23" i="7"/>
  <c r="AU23" i="7"/>
  <c r="AX23" i="7" s="1"/>
  <c r="AO23" i="7"/>
  <c r="AP23" i="7" s="1"/>
  <c r="BA22" i="7"/>
  <c r="AV22" i="7"/>
  <c r="AU22" i="7"/>
  <c r="AX22" i="7" s="1"/>
  <c r="AP22" i="7"/>
  <c r="BA21" i="7"/>
  <c r="AV21" i="7"/>
  <c r="AU21" i="7"/>
  <c r="AX21" i="7" s="1"/>
  <c r="AP21" i="7"/>
  <c r="BA20" i="7"/>
  <c r="AV20" i="7"/>
  <c r="AU20" i="7"/>
  <c r="AX20" i="7" s="1"/>
  <c r="AO20" i="7"/>
  <c r="AP20" i="7" s="1"/>
  <c r="BA19" i="7"/>
  <c r="AV19" i="7"/>
  <c r="AU19" i="7"/>
  <c r="AX19" i="7" s="1"/>
  <c r="AO19" i="7"/>
  <c r="AP19" i="7" s="1"/>
  <c r="BA18" i="7"/>
  <c r="AV18" i="7"/>
  <c r="AU18" i="7"/>
  <c r="AX18" i="7" s="1"/>
  <c r="AO18" i="7"/>
  <c r="AP18" i="7" s="1"/>
  <c r="BA17" i="7"/>
  <c r="AV17" i="7"/>
  <c r="AU17" i="7"/>
  <c r="AX17" i="7" s="1"/>
  <c r="AO17" i="7"/>
  <c r="AP17" i="7" s="1"/>
  <c r="BA16" i="7"/>
  <c r="AV16" i="7"/>
  <c r="AU16" i="7"/>
  <c r="AX16" i="7" s="1"/>
  <c r="AO16" i="7"/>
  <c r="AP16" i="7" s="1"/>
  <c r="BA15" i="7"/>
  <c r="AV15" i="7"/>
  <c r="AU15" i="7"/>
  <c r="AX15" i="7" s="1"/>
  <c r="AY15" i="7" s="1"/>
  <c r="AO15" i="7"/>
  <c r="AP15" i="7" s="1"/>
  <c r="BA14" i="7"/>
  <c r="AV14" i="7"/>
  <c r="AU14" i="7"/>
  <c r="AO14" i="7"/>
  <c r="AP14" i="7" s="1"/>
  <c r="BA13" i="7"/>
  <c r="AV13" i="7"/>
  <c r="AU13" i="7"/>
  <c r="AX13" i="7" s="1"/>
  <c r="AO13" i="7"/>
  <c r="AP13" i="7" s="1"/>
  <c r="BA12" i="7"/>
  <c r="AV12" i="7"/>
  <c r="AU12" i="7"/>
  <c r="AX12" i="7" s="1"/>
  <c r="AO12" i="7"/>
  <c r="AP12" i="7" s="1"/>
  <c r="BA11" i="7"/>
  <c r="AV11" i="7"/>
  <c r="AU11" i="7"/>
  <c r="AX11" i="7" s="1"/>
  <c r="AO11" i="7"/>
  <c r="AP11" i="7" s="1"/>
  <c r="BA10" i="7"/>
  <c r="AV10" i="7"/>
  <c r="AU10" i="7"/>
  <c r="AX10" i="7" s="1"/>
  <c r="AO10" i="7"/>
  <c r="AP10" i="7" s="1"/>
  <c r="BA9" i="7"/>
  <c r="AV9" i="7"/>
  <c r="AU9" i="7"/>
  <c r="AX9" i="7" s="1"/>
  <c r="AO9" i="7"/>
  <c r="AP9" i="7" s="1"/>
  <c r="BA8" i="7"/>
  <c r="AV8" i="7"/>
  <c r="AU8" i="7"/>
  <c r="AX8" i="7" s="1"/>
  <c r="AO8" i="7"/>
  <c r="AP8" i="7" s="1"/>
  <c r="BA7" i="7"/>
  <c r="AV7" i="7"/>
  <c r="AU7" i="7"/>
  <c r="AX7" i="7" s="1"/>
  <c r="AO7" i="7"/>
  <c r="AP7" i="7" s="1"/>
  <c r="BA6" i="7"/>
  <c r="AV6" i="7"/>
  <c r="AU6" i="7"/>
  <c r="AO6" i="7"/>
  <c r="AP6" i="7" s="1"/>
  <c r="BA5" i="7"/>
  <c r="AV5" i="7"/>
  <c r="AU5" i="7"/>
  <c r="AX5" i="7" s="1"/>
  <c r="AO5" i="7"/>
  <c r="AP5" i="7" s="1"/>
  <c r="BA4" i="7"/>
  <c r="AV4" i="7"/>
  <c r="AU4" i="7"/>
  <c r="AX4" i="7" s="1"/>
  <c r="AO4" i="7"/>
  <c r="AP4" i="7" s="1"/>
  <c r="BA3" i="7"/>
  <c r="AV3" i="7"/>
  <c r="AU3" i="7"/>
  <c r="AX3" i="7" s="1"/>
  <c r="AO3" i="7"/>
  <c r="AP3" i="7" s="1"/>
  <c r="BA21" i="6"/>
  <c r="AX21" i="6"/>
  <c r="AS21" i="6"/>
  <c r="AR21" i="6"/>
  <c r="AS20" i="6"/>
  <c r="AR20" i="6"/>
  <c r="AN20" i="6"/>
  <c r="AS19" i="6"/>
  <c r="AR19" i="6"/>
  <c r="AN19" i="6"/>
  <c r="AS18" i="6"/>
  <c r="AR18" i="6"/>
  <c r="AN18" i="6"/>
  <c r="AS17" i="6"/>
  <c r="AR17" i="6"/>
  <c r="AN17" i="6"/>
  <c r="AS16" i="6"/>
  <c r="AR16" i="6"/>
  <c r="AN16" i="6"/>
  <c r="AS15" i="6"/>
  <c r="AR15" i="6"/>
  <c r="AN15" i="6"/>
  <c r="AS14" i="6"/>
  <c r="AR14" i="6"/>
  <c r="AN14" i="6"/>
  <c r="AS13" i="6"/>
  <c r="AR13" i="6"/>
  <c r="AN13" i="6"/>
  <c r="BA12" i="6"/>
  <c r="AX12" i="6"/>
  <c r="AS12" i="6"/>
  <c r="AR12" i="6"/>
  <c r="BA11" i="6"/>
  <c r="AX11" i="6"/>
  <c r="AS11" i="6"/>
  <c r="AR11" i="6"/>
  <c r="AS10" i="6"/>
  <c r="AR10" i="6"/>
  <c r="AN10" i="6"/>
  <c r="AS9" i="6"/>
  <c r="AR9" i="6"/>
  <c r="AN9" i="6"/>
  <c r="AS8" i="6"/>
  <c r="AR8" i="6"/>
  <c r="AN8" i="6"/>
  <c r="AS7" i="6"/>
  <c r="AR7" i="6"/>
  <c r="AN7" i="6"/>
  <c r="AS6" i="6"/>
  <c r="AR6" i="6"/>
  <c r="AN6" i="6"/>
  <c r="AS5" i="6"/>
  <c r="AR5" i="6"/>
  <c r="AN5" i="6"/>
  <c r="AS4" i="6"/>
  <c r="AR4" i="6"/>
  <c r="AN4" i="6"/>
  <c r="AS3" i="6"/>
  <c r="AR3" i="6"/>
  <c r="AN3" i="6"/>
  <c r="AZ4" i="7" l="1"/>
  <c r="BB4" i="7" s="1"/>
  <c r="BF4" i="7" s="1"/>
  <c r="BH4" i="7" s="1"/>
  <c r="AY4" i="7"/>
  <c r="AX6" i="7"/>
  <c r="AY7" i="7"/>
  <c r="AZ7" i="7"/>
  <c r="BB7" i="7" s="1"/>
  <c r="BF7" i="7" s="1"/>
  <c r="BH7" i="7" s="1"/>
  <c r="BD7" i="7"/>
  <c r="BG7" i="7" s="1"/>
  <c r="AZ12" i="7"/>
  <c r="BB12" i="7" s="1"/>
  <c r="BF12" i="7" s="1"/>
  <c r="BH12" i="7" s="1"/>
  <c r="AY12" i="7"/>
  <c r="BD12" i="7"/>
  <c r="BG12" i="7" s="1"/>
  <c r="AX14" i="7"/>
  <c r="AZ20" i="7"/>
  <c r="BB20" i="7" s="1"/>
  <c r="BF20" i="7" s="1"/>
  <c r="BH20" i="7" s="1"/>
  <c r="AY20" i="7"/>
  <c r="BD20" i="7"/>
  <c r="BG20" i="7" s="1"/>
  <c r="AZ22" i="7"/>
  <c r="BB22" i="7" s="1"/>
  <c r="BF22" i="7" s="1"/>
  <c r="BH22" i="7" s="1"/>
  <c r="AY22" i="7"/>
  <c r="AX24" i="7"/>
  <c r="AY25" i="7"/>
  <c r="AZ25" i="7"/>
  <c r="BB25" i="7" s="1"/>
  <c r="BF25" i="7" s="1"/>
  <c r="BH25" i="7" s="1"/>
  <c r="BD25" i="7"/>
  <c r="BG25" i="7" s="1"/>
  <c r="AU3" i="6"/>
  <c r="AW3" i="6" s="1"/>
  <c r="AY3" i="6" s="1"/>
  <c r="AZ3" i="6" s="1"/>
  <c r="BA3" i="6" s="1"/>
  <c r="AU5" i="6"/>
  <c r="AU6" i="6"/>
  <c r="AU7" i="6"/>
  <c r="AU9" i="6"/>
  <c r="AU10" i="6"/>
  <c r="AW10" i="6" s="1"/>
  <c r="AY10" i="6" s="1"/>
  <c r="AZ10" i="6" s="1"/>
  <c r="BA10" i="6" s="1"/>
  <c r="AU11" i="6"/>
  <c r="AW11" i="6" s="1"/>
  <c r="AU12" i="6"/>
  <c r="AW12" i="6" s="1"/>
  <c r="AU13" i="6"/>
  <c r="AU14" i="6"/>
  <c r="AW14" i="6" s="1"/>
  <c r="AY14" i="6" s="1"/>
  <c r="AZ14" i="6" s="1"/>
  <c r="BA14" i="6" s="1"/>
  <c r="AU15" i="6"/>
  <c r="AU17" i="6"/>
  <c r="AU18" i="6"/>
  <c r="AW18" i="6" s="1"/>
  <c r="AY18" i="6" s="1"/>
  <c r="AZ18" i="6" s="1"/>
  <c r="BA18" i="6" s="1"/>
  <c r="AU19" i="6"/>
  <c r="AU21" i="6"/>
  <c r="AW21" i="6" s="1"/>
  <c r="AZ10" i="7"/>
  <c r="BB10" i="7" s="1"/>
  <c r="BF10" i="7" s="1"/>
  <c r="BH10" i="7" s="1"/>
  <c r="AY10" i="7"/>
  <c r="BD10" i="7" s="1"/>
  <c r="BG10" i="7" s="1"/>
  <c r="AY19" i="7"/>
  <c r="AZ19" i="7"/>
  <c r="BB19" i="7" s="1"/>
  <c r="BF19" i="7" s="1"/>
  <c r="BH19" i="7" s="1"/>
  <c r="AZ3" i="7"/>
  <c r="BB3" i="7" s="1"/>
  <c r="BF3" i="7" s="1"/>
  <c r="BH3" i="7" s="1"/>
  <c r="AY3" i="7"/>
  <c r="BD3" i="7" s="1"/>
  <c r="BG3" i="7" s="1"/>
  <c r="BD19" i="7"/>
  <c r="BG19" i="7" s="1"/>
  <c r="BD22" i="7"/>
  <c r="BG22" i="7" s="1"/>
  <c r="BD4" i="7"/>
  <c r="BG4" i="7" s="1"/>
  <c r="AZ6" i="7"/>
  <c r="BB6" i="7" s="1"/>
  <c r="BF6" i="7" s="1"/>
  <c r="BH6" i="7" s="1"/>
  <c r="AY6" i="7"/>
  <c r="BD6" i="7"/>
  <c r="BG6" i="7" s="1"/>
  <c r="AZ9" i="7"/>
  <c r="BB9" i="7" s="1"/>
  <c r="BF9" i="7" s="1"/>
  <c r="BH9" i="7" s="1"/>
  <c r="AY9" i="7"/>
  <c r="BD9" i="7" s="1"/>
  <c r="BG9" i="7" s="1"/>
  <c r="AZ18" i="7"/>
  <c r="BB18" i="7" s="1"/>
  <c r="BF18" i="7" s="1"/>
  <c r="BH18" i="7" s="1"/>
  <c r="AY18" i="7"/>
  <c r="AZ23" i="7"/>
  <c r="BB23" i="7" s="1"/>
  <c r="BF23" i="7" s="1"/>
  <c r="BH23" i="7" s="1"/>
  <c r="AY23" i="7"/>
  <c r="BD23" i="7" s="1"/>
  <c r="BG23" i="7" s="1"/>
  <c r="AZ26" i="7"/>
  <c r="BB26" i="7" s="1"/>
  <c r="BF26" i="7" s="1"/>
  <c r="BH26" i="7" s="1"/>
  <c r="AY26" i="7"/>
  <c r="BD26" i="7" s="1"/>
  <c r="BG26" i="7" s="1"/>
  <c r="AZ5" i="7"/>
  <c r="BB5" i="7" s="1"/>
  <c r="BF5" i="7" s="1"/>
  <c r="BH5" i="7" s="1"/>
  <c r="AY5" i="7"/>
  <c r="BD5" i="7" s="1"/>
  <c r="BG5" i="7" s="1"/>
  <c r="AY8" i="7"/>
  <c r="BD8" i="7" s="1"/>
  <c r="BG8" i="7" s="1"/>
  <c r="AZ8" i="7"/>
  <c r="BB8" i="7" s="1"/>
  <c r="BF8" i="7" s="1"/>
  <c r="BH8" i="7" s="1"/>
  <c r="AZ11" i="7"/>
  <c r="BB11" i="7" s="1"/>
  <c r="BF11" i="7" s="1"/>
  <c r="BH11" i="7" s="1"/>
  <c r="AY11" i="7"/>
  <c r="BD11" i="7" s="1"/>
  <c r="BG11" i="7" s="1"/>
  <c r="AZ15" i="7"/>
  <c r="BB15" i="7" s="1"/>
  <c r="BF15" i="7" s="1"/>
  <c r="BH15" i="7" s="1"/>
  <c r="AZ28" i="7"/>
  <c r="BB28" i="7" s="1"/>
  <c r="BF28" i="7" s="1"/>
  <c r="BH28" i="7" s="1"/>
  <c r="AY28" i="7"/>
  <c r="BD28" i="7" s="1"/>
  <c r="BG28" i="7" s="1"/>
  <c r="AZ30" i="7"/>
  <c r="BB30" i="7" s="1"/>
  <c r="BF30" i="7" s="1"/>
  <c r="BH30" i="7" s="1"/>
  <c r="AY30" i="7"/>
  <c r="AZ17" i="7"/>
  <c r="BB17" i="7" s="1"/>
  <c r="BF17" i="7" s="1"/>
  <c r="BH17" i="7" s="1"/>
  <c r="AY17" i="7"/>
  <c r="BD17" i="7"/>
  <c r="BG17" i="7" s="1"/>
  <c r="BD15" i="7"/>
  <c r="BG15" i="7" s="1"/>
  <c r="BD18" i="7"/>
  <c r="BG18" i="7" s="1"/>
  <c r="AZ13" i="7"/>
  <c r="BB13" i="7" s="1"/>
  <c r="BF13" i="7" s="1"/>
  <c r="BH13" i="7" s="1"/>
  <c r="AY13" i="7"/>
  <c r="BD13" i="7" s="1"/>
  <c r="BG13" i="7" s="1"/>
  <c r="AZ16" i="7"/>
  <c r="BB16" i="7" s="1"/>
  <c r="BF16" i="7" s="1"/>
  <c r="BH16" i="7" s="1"/>
  <c r="AY16" i="7"/>
  <c r="BD16" i="7" s="1"/>
  <c r="BG16" i="7" s="1"/>
  <c r="AZ29" i="7"/>
  <c r="BB29" i="7" s="1"/>
  <c r="BF29" i="7" s="1"/>
  <c r="BH29" i="7" s="1"/>
  <c r="AY29" i="7"/>
  <c r="BD29" i="7" s="1"/>
  <c r="BG29" i="7" s="1"/>
  <c r="AZ21" i="7"/>
  <c r="BB21" i="7" s="1"/>
  <c r="BF21" i="7" s="1"/>
  <c r="BH21" i="7" s="1"/>
  <c r="AY21" i="7"/>
  <c r="BD21" i="7" s="1"/>
  <c r="BG21" i="7" s="1"/>
  <c r="AY24" i="7"/>
  <c r="BD24" i="7" s="1"/>
  <c r="BG24" i="7" s="1"/>
  <c r="AZ24" i="7"/>
  <c r="BB24" i="7" s="1"/>
  <c r="BF24" i="7" s="1"/>
  <c r="BH24" i="7" s="1"/>
  <c r="AY14" i="7"/>
  <c r="BD14" i="7" s="1"/>
  <c r="BG14" i="7" s="1"/>
  <c r="AZ14" i="7"/>
  <c r="BB14" i="7" s="1"/>
  <c r="BF14" i="7" s="1"/>
  <c r="BH14" i="7" s="1"/>
  <c r="BD30" i="7"/>
  <c r="BG30" i="7" s="1"/>
  <c r="AY27" i="7"/>
  <c r="BD27" i="7" s="1"/>
  <c r="BG27" i="7" s="1"/>
  <c r="AW15" i="6"/>
  <c r="AY15" i="6" s="1"/>
  <c r="AZ15" i="6" s="1"/>
  <c r="BA15" i="6" s="1"/>
  <c r="AV15" i="6"/>
  <c r="AX15" i="6" s="1"/>
  <c r="AW19" i="6"/>
  <c r="AY19" i="6" s="1"/>
  <c r="AZ19" i="6" s="1"/>
  <c r="BA19" i="6" s="1"/>
  <c r="AV19" i="6"/>
  <c r="AX19" i="6" s="1"/>
  <c r="AW7" i="6"/>
  <c r="AY7" i="6" s="1"/>
  <c r="AZ7" i="6" s="1"/>
  <c r="BA7" i="6" s="1"/>
  <c r="AV7" i="6"/>
  <c r="AX7" i="6" s="1"/>
  <c r="AW13" i="6"/>
  <c r="AY13" i="6" s="1"/>
  <c r="AZ13" i="6" s="1"/>
  <c r="BA13" i="6" s="1"/>
  <c r="AV13" i="6"/>
  <c r="AX13" i="6" s="1"/>
  <c r="AV3" i="6"/>
  <c r="AX3" i="6" s="1"/>
  <c r="AW5" i="6"/>
  <c r="AY5" i="6" s="1"/>
  <c r="AZ5" i="6" s="1"/>
  <c r="BA5" i="6" s="1"/>
  <c r="AV5" i="6"/>
  <c r="AX5" i="6" s="1"/>
  <c r="AV18" i="6"/>
  <c r="AX18" i="6" s="1"/>
  <c r="AU20" i="6"/>
  <c r="AV10" i="6"/>
  <c r="AX10" i="6" s="1"/>
  <c r="AW17" i="6"/>
  <c r="AY17" i="6" s="1"/>
  <c r="AZ17" i="6" s="1"/>
  <c r="BA17" i="6" s="1"/>
  <c r="AV17" i="6"/>
  <c r="AX17" i="6" s="1"/>
  <c r="AU4" i="6"/>
  <c r="AW9" i="6"/>
  <c r="AY9" i="6" s="1"/>
  <c r="AZ9" i="6" s="1"/>
  <c r="BA9" i="6" s="1"/>
  <c r="AV9" i="6"/>
  <c r="AX9" i="6" s="1"/>
  <c r="AV14" i="6"/>
  <c r="AX14" i="6" s="1"/>
  <c r="AU16" i="6"/>
  <c r="AU8" i="6"/>
  <c r="AV6" i="6" l="1"/>
  <c r="AX6" i="6" s="1"/>
  <c r="AW6" i="6"/>
  <c r="AY6" i="6" s="1"/>
  <c r="AZ6" i="6" s="1"/>
  <c r="BA6" i="6" s="1"/>
  <c r="AW8" i="6"/>
  <c r="AY8" i="6" s="1"/>
  <c r="AZ8" i="6" s="1"/>
  <c r="BA8" i="6" s="1"/>
  <c r="AV8" i="6"/>
  <c r="AX8" i="6" s="1"/>
  <c r="AW16" i="6"/>
  <c r="AY16" i="6" s="1"/>
  <c r="AZ16" i="6" s="1"/>
  <c r="BA16" i="6" s="1"/>
  <c r="AV16" i="6"/>
  <c r="AX16" i="6" s="1"/>
  <c r="AW20" i="6"/>
  <c r="AY20" i="6" s="1"/>
  <c r="AZ20" i="6" s="1"/>
  <c r="BA20" i="6" s="1"/>
  <c r="AV20" i="6"/>
  <c r="AX20" i="6" s="1"/>
  <c r="AW4" i="6"/>
  <c r="AY4" i="6" s="1"/>
  <c r="AZ4" i="6" s="1"/>
  <c r="BA4" i="6" s="1"/>
  <c r="AV4" i="6"/>
  <c r="AX4" i="6" s="1"/>
  <c r="Q16" i="4" l="1"/>
  <c r="Q15" i="4"/>
  <c r="Q14" i="4"/>
  <c r="S13" i="4"/>
  <c r="R13" i="4"/>
  <c r="Q13" i="4"/>
  <c r="Q12" i="4"/>
  <c r="Q11" i="4"/>
  <c r="Q10" i="4"/>
  <c r="S9" i="4"/>
  <c r="R9" i="4"/>
  <c r="Q9" i="4"/>
  <c r="Q8" i="4"/>
  <c r="Q7" i="4"/>
  <c r="Q6" i="4"/>
  <c r="Q5" i="4"/>
  <c r="Q4" i="4"/>
  <c r="Q3" i="4"/>
  <c r="S2" i="4"/>
  <c r="R2" i="4"/>
  <c r="Q2" i="4"/>
  <c r="Q29" i="3"/>
  <c r="S28" i="3"/>
  <c r="R28" i="3"/>
  <c r="Q28" i="3"/>
  <c r="S27" i="3"/>
  <c r="R27" i="3"/>
  <c r="Q27" i="3"/>
  <c r="Q26" i="3"/>
  <c r="Q25" i="3"/>
  <c r="Q24" i="3"/>
  <c r="S23" i="3"/>
  <c r="R23" i="3"/>
  <c r="Q23" i="3"/>
  <c r="Q22" i="3"/>
  <c r="Q21" i="3"/>
  <c r="Q20" i="3"/>
  <c r="Q19" i="3"/>
  <c r="Q18" i="3"/>
  <c r="S17" i="3"/>
  <c r="R17" i="3"/>
  <c r="Q17" i="3"/>
  <c r="S16" i="3"/>
  <c r="R16" i="3"/>
  <c r="Q16" i="3"/>
  <c r="S15" i="3"/>
  <c r="R15" i="3"/>
  <c r="Q15" i="3"/>
  <c r="Q14" i="3"/>
  <c r="Q13" i="3"/>
  <c r="S12" i="3"/>
  <c r="R12" i="3"/>
  <c r="Q12" i="3"/>
  <c r="S11" i="3"/>
  <c r="R11" i="3"/>
  <c r="Q11" i="3"/>
  <c r="Q10" i="3"/>
  <c r="Q9" i="3"/>
  <c r="S8" i="3"/>
  <c r="R8" i="3"/>
  <c r="Q8" i="3"/>
  <c r="S7" i="3"/>
  <c r="R7" i="3"/>
  <c r="Q7" i="3"/>
  <c r="Q6" i="3"/>
  <c r="Q5" i="3"/>
  <c r="S4" i="3"/>
  <c r="R4" i="3"/>
  <c r="Q4" i="3"/>
  <c r="S3" i="3"/>
  <c r="R3" i="3"/>
  <c r="Q3" i="3"/>
  <c r="Q2" i="3"/>
  <c r="S20" i="2"/>
  <c r="R20" i="2"/>
  <c r="Q20" i="2"/>
  <c r="Q19" i="2"/>
  <c r="S18" i="2"/>
  <c r="R18" i="2"/>
  <c r="Q18" i="2"/>
  <c r="S17" i="2"/>
  <c r="R17" i="2"/>
  <c r="Q17" i="2"/>
  <c r="S16" i="2"/>
  <c r="R16" i="2"/>
  <c r="Q16" i="2"/>
  <c r="S15" i="2"/>
  <c r="R15" i="2"/>
  <c r="Q15" i="2"/>
  <c r="S14" i="2"/>
  <c r="R14" i="2"/>
  <c r="Q14" i="2"/>
  <c r="S13" i="2"/>
  <c r="R13" i="2"/>
  <c r="Q13" i="2"/>
  <c r="S12" i="2"/>
  <c r="R12" i="2"/>
  <c r="Q12" i="2"/>
  <c r="S11" i="2"/>
  <c r="R11" i="2"/>
  <c r="Q11" i="2"/>
  <c r="S10" i="2"/>
  <c r="R10" i="2"/>
  <c r="Q10" i="2"/>
  <c r="Q9" i="2"/>
  <c r="S8" i="2"/>
  <c r="R8" i="2"/>
  <c r="Q8" i="2"/>
  <c r="S7" i="2"/>
  <c r="R7" i="2"/>
  <c r="Q7" i="2"/>
  <c r="S6" i="2"/>
  <c r="R6" i="2"/>
  <c r="Q6" i="2"/>
  <c r="S5" i="2"/>
  <c r="R5" i="2"/>
  <c r="Q5" i="2"/>
  <c r="S4" i="2"/>
  <c r="R4" i="2"/>
  <c r="Q4" i="2"/>
  <c r="S3" i="2"/>
  <c r="R3" i="2"/>
  <c r="Q3" i="2"/>
  <c r="S2" i="2"/>
  <c r="R2" i="2"/>
  <c r="Q2" i="2"/>
</calcChain>
</file>

<file path=xl/sharedStrings.xml><?xml version="1.0" encoding="utf-8"?>
<sst xmlns="http://schemas.openxmlformats.org/spreadsheetml/2006/main" count="2787" uniqueCount="545">
  <si>
    <t>SI-1</t>
  </si>
  <si>
    <t>Metal Bioaccumulation Prediction via QSPR-q-RASPR Synergy and Cross-Species Risk Analysis</t>
  </si>
  <si>
    <t>#Equal contribution as first authors</t>
  </si>
  <si>
    <t>*Corresponding authors: K Khan, Email: kabiruddin.khan@ug.edu.pl, Phone: +48 691416458</t>
  </si>
  <si>
    <t>A Gajewicz-Skretna, Email: agnieszka.gajewicz@ug.edu.pl, Phone: +48 585235246</t>
  </si>
  <si>
    <t xml:space="preserve">URL: https://nanosens.ug.edu.pl/ </t>
  </si>
  <si>
    <t>No.</t>
  </si>
  <si>
    <t xml:space="preserve">CAS Number </t>
  </si>
  <si>
    <t xml:space="preserve"> Chemical Name</t>
  </si>
  <si>
    <t>Smiles</t>
  </si>
  <si>
    <t xml:space="preserve"> BCF 1 Unit </t>
  </si>
  <si>
    <t>pBCF(Algae)</t>
  </si>
  <si>
    <t>pBCF(Amphibians)</t>
  </si>
  <si>
    <t>pBCF(Crustaceans)</t>
  </si>
  <si>
    <t>pBCF(Fish)</t>
  </si>
  <si>
    <t>pBCF(Insects)</t>
  </si>
  <si>
    <t>pBCF(Invertebrates)</t>
  </si>
  <si>
    <t>pBCF(Molluscs)</t>
  </si>
  <si>
    <t>pBCF(Moss)</t>
  </si>
  <si>
    <t>pBCF(Plants)</t>
  </si>
  <si>
    <t>pBCF(Worms)</t>
  </si>
  <si>
    <t>Count</t>
  </si>
  <si>
    <t>Mean_p(BCF)</t>
  </si>
  <si>
    <t>SD_p(BCF)</t>
  </si>
  <si>
    <t>7429-90-5</t>
  </si>
  <si>
    <t>Aluminum</t>
  </si>
  <si>
    <t>[Al]</t>
  </si>
  <si>
    <t>L/kg</t>
  </si>
  <si>
    <t>NA</t>
  </si>
  <si>
    <t>7439-89-6</t>
  </si>
  <si>
    <t>Iron</t>
  </si>
  <si>
    <t>[Fe]</t>
  </si>
  <si>
    <t>7439-92-1</t>
  </si>
  <si>
    <t>Lead</t>
  </si>
  <si>
    <t>[Pb]</t>
  </si>
  <si>
    <t>7439-96-5</t>
  </si>
  <si>
    <t>Manganese</t>
  </si>
  <si>
    <t>[Mn]</t>
  </si>
  <si>
    <t>7439-97-6</t>
  </si>
  <si>
    <t>Mercury</t>
  </si>
  <si>
    <t>[Hg]</t>
  </si>
  <si>
    <t>7440-02-0</t>
  </si>
  <si>
    <t>Nickel</t>
  </si>
  <si>
    <t>[Ni]</t>
  </si>
  <si>
    <t>7440-22-4</t>
  </si>
  <si>
    <t>Silver</t>
  </si>
  <si>
    <t>[Ag]</t>
  </si>
  <si>
    <t>7440-31-5</t>
  </si>
  <si>
    <t>Tin</t>
  </si>
  <si>
    <t>[Sn]</t>
  </si>
  <si>
    <t>7440-36-0</t>
  </si>
  <si>
    <t>Antimony</t>
  </si>
  <si>
    <t>[Sb]</t>
  </si>
  <si>
    <t>7440-38-2</t>
  </si>
  <si>
    <t>Arsenic</t>
  </si>
  <si>
    <t>[As]</t>
  </si>
  <si>
    <t>7440-39-3</t>
  </si>
  <si>
    <t>Barium</t>
  </si>
  <si>
    <t>[Ba]</t>
  </si>
  <si>
    <t>7440-43-9</t>
  </si>
  <si>
    <t>Cadmium</t>
  </si>
  <si>
    <t>[Cd]</t>
  </si>
  <si>
    <t>7440-47-3</t>
  </si>
  <si>
    <t>Chromium</t>
  </si>
  <si>
    <t>[Cr]</t>
  </si>
  <si>
    <t>7440-48-4</t>
  </si>
  <si>
    <t>Cobalt</t>
  </si>
  <si>
    <t>[Co]</t>
  </si>
  <si>
    <t>7440-50-8</t>
  </si>
  <si>
    <t>Copper</t>
  </si>
  <si>
    <t>[Cu]</t>
  </si>
  <si>
    <t>7440-62-2</t>
  </si>
  <si>
    <t>Vanadium</t>
  </si>
  <si>
    <t>[V]</t>
  </si>
  <si>
    <t>7440-66-6</t>
  </si>
  <si>
    <t>Zinc</t>
  </si>
  <si>
    <t>[Zn]</t>
  </si>
  <si>
    <t>7440-70-2</t>
  </si>
  <si>
    <t>Calcium</t>
  </si>
  <si>
    <t>[Ca]</t>
  </si>
  <si>
    <t>7782-49-2</t>
  </si>
  <si>
    <t>Selenium</t>
  </si>
  <si>
    <t>[Se]</t>
  </si>
  <si>
    <t xml:space="preserve">BCF 1 Unit </t>
  </si>
  <si>
    <t>COUNT</t>
  </si>
  <si>
    <t>7446-70-0</t>
  </si>
  <si>
    <t>Aluminum chloride (AlCl3)</t>
  </si>
  <si>
    <t>[Al](Cl)(Cl)Cl</t>
  </si>
  <si>
    <t>Na</t>
  </si>
  <si>
    <t>7447-39-4</t>
  </si>
  <si>
    <t>Copper chloride (CuCl2)</t>
  </si>
  <si>
    <t>[Cu](Cl)Cl</t>
  </si>
  <si>
    <t>7487-94-7</t>
  </si>
  <si>
    <t>Mercury chloride (HgCl2)</t>
  </si>
  <si>
    <t>[Hg](Cl)Cl</t>
  </si>
  <si>
    <t>7550-35-8</t>
  </si>
  <si>
    <t>Lithium bromide (LiBr)</t>
  </si>
  <si>
    <t>Br[Li]</t>
  </si>
  <si>
    <t>7646-78-8</t>
  </si>
  <si>
    <t>Tetrachlorostannane (SnCl4)</t>
  </si>
  <si>
    <t>[Sn](Cl)(Cl)(Cl)Cl</t>
  </si>
  <si>
    <t>7646-79-9</t>
  </si>
  <si>
    <t>Cobalt chloride (CoCl2)</t>
  </si>
  <si>
    <t>[Co](Cl)Cl</t>
  </si>
  <si>
    <t>7646-85-7</t>
  </si>
  <si>
    <t>Zinc chloride (ZnCl2)</t>
  </si>
  <si>
    <t>[Zn](Cl)Cl</t>
  </si>
  <si>
    <t>7647-17-8</t>
  </si>
  <si>
    <t>Cesium chloride (CsCl)</t>
  </si>
  <si>
    <t>Cl[Cs]</t>
  </si>
  <si>
    <t>7681-49-4</t>
  </si>
  <si>
    <t>Sodium fluoride (NaF)</t>
  </si>
  <si>
    <t>F[Na]</t>
  </si>
  <si>
    <t>7705-08-0</t>
  </si>
  <si>
    <t>Iron chloride (FeCl3)</t>
  </si>
  <si>
    <t>[Fe](Cl)(Cl)Cl</t>
  </si>
  <si>
    <t>7718-54-9</t>
  </si>
  <si>
    <t>Nickel chloride (NiCl2)</t>
  </si>
  <si>
    <t>[Ni](Cl)Cl</t>
  </si>
  <si>
    <t>7758-89-6</t>
  </si>
  <si>
    <t>Copper chloride (CuCl)</t>
  </si>
  <si>
    <t>Cl[Cu]</t>
  </si>
  <si>
    <t>7758-94-3</t>
  </si>
  <si>
    <t>Iron chloride (FeCl2)</t>
  </si>
  <si>
    <t>[Fe](Cl)Cl</t>
  </si>
  <si>
    <t>7758-95-4</t>
  </si>
  <si>
    <t>Lead chloride (PbCl2)</t>
  </si>
  <si>
    <t>[Pb](Cl)Cl</t>
  </si>
  <si>
    <t>777301-5</t>
  </si>
  <si>
    <t>Manganese chloride (MnCl2)</t>
  </si>
  <si>
    <t>[Mn](Cl)Cl</t>
  </si>
  <si>
    <t>7783-90-6</t>
  </si>
  <si>
    <t>Silver chloride</t>
  </si>
  <si>
    <t>[Ag]Cl</t>
  </si>
  <si>
    <t>7787-47-5</t>
  </si>
  <si>
    <t>Beryllium chloride</t>
  </si>
  <si>
    <t>[Be](Cl)Cl</t>
  </si>
  <si>
    <t>10025-82-8</t>
  </si>
  <si>
    <t>Indium chloride (InCl3)</t>
  </si>
  <si>
    <t>[In](Cl)(Cl)Cl</t>
  </si>
  <si>
    <t>10025-91-9</t>
  </si>
  <si>
    <t>Antimony trichloride</t>
  </si>
  <si>
    <t>[Sb](Cl)(Cl)Cl</t>
  </si>
  <si>
    <t>10026-03-6</t>
  </si>
  <si>
    <t>(T-4)-Selenium chloride (SeCl4)</t>
  </si>
  <si>
    <t>[Se](Cl)(Cl)(Cl)Cl</t>
  </si>
  <si>
    <t>10043-52-4</t>
  </si>
  <si>
    <t>Calcium chloride (CaCl2)</t>
  </si>
  <si>
    <t>[Ca](Cl)Cl</t>
  </si>
  <si>
    <t>10108-64-2</t>
  </si>
  <si>
    <t>Cadmium chloride (CdCl2)</t>
  </si>
  <si>
    <t>[Cd](Cl)Cl</t>
  </si>
  <si>
    <t>10112-91-1</t>
  </si>
  <si>
    <t>Mercury chloride (Hg2Cl2)</t>
  </si>
  <si>
    <t>[Hg]([Hg]Cl)Cl</t>
  </si>
  <si>
    <t>10361-37-2</t>
  </si>
  <si>
    <t>Barium chloride</t>
  </si>
  <si>
    <t>[Ba](Cl)Cl</t>
  </si>
  <si>
    <t>10476-85-4</t>
  </si>
  <si>
    <t>Strontium chloride (SrCl2)</t>
  </si>
  <si>
    <t>[Sr](Cl)Cl</t>
  </si>
  <si>
    <t>11132-78-8</t>
  </si>
  <si>
    <t>Manganese chloride</t>
  </si>
  <si>
    <t>12040-57-2</t>
  </si>
  <si>
    <t>Iron chloride</t>
  </si>
  <si>
    <t>51312-24-4</t>
  </si>
  <si>
    <t>Mercury chloride</t>
  </si>
  <si>
    <t>[Cl].[Hg]</t>
  </si>
  <si>
    <t>count</t>
  </si>
  <si>
    <t>1303-28-2</t>
  </si>
  <si>
    <t>Arsenic pentoxide</t>
  </si>
  <si>
    <t>[O].[As]</t>
  </si>
  <si>
    <t>1306-19-0</t>
  </si>
  <si>
    <t>Cadmium oxide (CdO)</t>
  </si>
  <si>
    <t>[Cd]=O</t>
  </si>
  <si>
    <t>1314-13-2</t>
  </si>
  <si>
    <t>Zinc oxide (ZnO)</t>
  </si>
  <si>
    <t>O=[Zn]</t>
  </si>
  <si>
    <t>1314-41-6</t>
  </si>
  <si>
    <t>Lead oxide (Pb3O4)</t>
  </si>
  <si>
    <t>O1[Pb]O[Pb]12O[Pb]O2</t>
  </si>
  <si>
    <t>1314-62-1</t>
  </si>
  <si>
    <t>Vanadium oxide (V2O5)</t>
  </si>
  <si>
    <t>[O-2].[O-2].[O-2].[O-2].[O-2].[V].[V]</t>
  </si>
  <si>
    <t>1317-36-8</t>
  </si>
  <si>
    <t>Lead oxide (PbO)</t>
  </si>
  <si>
    <t>O=[Pb]</t>
  </si>
  <si>
    <t>1317-38-0</t>
  </si>
  <si>
    <t>Copper oxide (CuO)</t>
  </si>
  <si>
    <t>[Cu]=O</t>
  </si>
  <si>
    <t>1327-53-3</t>
  </si>
  <si>
    <t>Arsenic oxide (As2O3)</t>
  </si>
  <si>
    <t>[O-2].[O-2].[O-2].[As+3].[As+3]</t>
  </si>
  <si>
    <t>1333-82-0</t>
  </si>
  <si>
    <t>Chromium oxide (CrO3)</t>
  </si>
  <si>
    <t>[Cr](=O)(=O)=O</t>
  </si>
  <si>
    <t>744608-4</t>
  </si>
  <si>
    <t>Selenium oxide (SeO2)</t>
  </si>
  <si>
    <t>[Se](=O)=O</t>
  </si>
  <si>
    <t>13463-67-7</t>
  </si>
  <si>
    <t>Titanium oxide (TiO2)</t>
  </si>
  <si>
    <t>[Ti](=O)=O</t>
  </si>
  <si>
    <t>14124-67-5</t>
  </si>
  <si>
    <t>Selenite</t>
  </si>
  <si>
    <t>[Se](=O)([O-])[O-]</t>
  </si>
  <si>
    <t>14124-68-6</t>
  </si>
  <si>
    <t>Selenate</t>
  </si>
  <si>
    <t>[Se](=O)(=O)([O-])[O-]</t>
  </si>
  <si>
    <t>14333-18-7</t>
  </si>
  <si>
    <t>(T-4)-Vanadate (VO43-)</t>
  </si>
  <si>
    <t>[V-3](=O)(=O)(=O)=O</t>
  </si>
  <si>
    <t>21908-53-2</t>
  </si>
  <si>
    <t>Mercury oxide (HgO)</t>
  </si>
  <si>
    <t>[Hg]=O</t>
  </si>
  <si>
    <t xml:space="preserve">First-generation elemental descriptors </t>
  </si>
  <si>
    <t xml:space="preserve">Second-generation descriptors </t>
  </si>
  <si>
    <t>Third-generation descriptors</t>
  </si>
  <si>
    <t>MW</t>
  </si>
  <si>
    <t>logKow</t>
  </si>
  <si>
    <t>D1_Metals</t>
  </si>
  <si>
    <t>D2_SemiMetals</t>
  </si>
  <si>
    <t>D3_HeteroNonMetals</t>
  </si>
  <si>
    <t>Metals_SumIP</t>
  </si>
  <si>
    <t>SemiMetals_SumIP</t>
  </si>
  <si>
    <t>Electrons_ActiveM</t>
  </si>
  <si>
    <t>AtWt_ActiveM</t>
  </si>
  <si>
    <t>MassNo_ActiveM</t>
  </si>
  <si>
    <t>Neutons_ActiveM</t>
  </si>
  <si>
    <t>IP_ActivM</t>
  </si>
  <si>
    <t>X_ActivM</t>
  </si>
  <si>
    <t>VWR_ActivM</t>
  </si>
  <si>
    <t>Electrons_Activ_SM</t>
  </si>
  <si>
    <t>AtWt_Activ_SM</t>
  </si>
  <si>
    <t>MassNo_Activ_SM</t>
  </si>
  <si>
    <t>Neutons_Activ_SM</t>
  </si>
  <si>
    <t>IP_Activ_SM</t>
  </si>
  <si>
    <t>X_Activ_SM</t>
  </si>
  <si>
    <t>VWR_Activ_SM</t>
  </si>
  <si>
    <t>Electrons_Activ_NM</t>
  </si>
  <si>
    <t>AtWt_Activ_NM</t>
  </si>
  <si>
    <t>MassNo_Activ_NM</t>
  </si>
  <si>
    <t>Neutons_Activ_NM</t>
  </si>
  <si>
    <t>IP_Activ_NM</t>
  </si>
  <si>
    <t>X_Activ_NM</t>
  </si>
  <si>
    <t>VWR_Activ_NM</t>
  </si>
  <si>
    <t>SuM_Active_M_SM</t>
  </si>
  <si>
    <t>SuMElectrons_Active_M_SM</t>
  </si>
  <si>
    <t>SuMAtWt_Active_M_SM</t>
  </si>
  <si>
    <t>SuMMassNo_Active_M_SM</t>
  </si>
  <si>
    <t>SuMNeutons_Active_M_SM</t>
  </si>
  <si>
    <t>χ (electronegativity) Pauling scale</t>
  </si>
  <si>
    <t>∑χ</t>
  </si>
  <si>
    <t>Z_metal (atomic no)</t>
  </si>
  <si>
    <t>Zv_metal</t>
  </si>
  <si>
    <t>PN_metal</t>
  </si>
  <si>
    <t>λ = (Zmetal − Zvmetal)/Zvmetal</t>
  </si>
  <si>
    <t>μ=1/(PN-1)_metal</t>
  </si>
  <si>
    <t>Atomic radius (pm)</t>
  </si>
  <si>
    <t>crystal ionic radius of the metal (pm)</t>
  </si>
  <si>
    <t>density (g/cm3)</t>
  </si>
  <si>
    <t>electron affinity (eV)</t>
  </si>
  <si>
    <t>1st Ionization Potential (eV)_x</t>
  </si>
  <si>
    <t>Nhalogen</t>
  </si>
  <si>
    <t>∑χ/nHalogen</t>
  </si>
  <si>
    <t>Z_metal</t>
  </si>
  <si>
    <t>Valence</t>
  </si>
  <si>
    <t>squared_sum alpha</t>
  </si>
  <si>
    <t>First-generation elemental descriptors</t>
  </si>
  <si>
    <t>Second-generation descriptors</t>
  </si>
  <si>
    <t>Noxygen</t>
  </si>
  <si>
    <t>χ(Metal electronegativity)</t>
  </si>
  <si>
    <t>∑χ/nO</t>
  </si>
  <si>
    <t>χox</t>
  </si>
  <si>
    <t>RASAR Descriptors </t>
  </si>
  <si>
    <t>Definition</t>
  </si>
  <si>
    <t>SD Activity(Euc)</t>
  </si>
  <si>
    <t>Weighted standard deviation of the observed response values of the close source compounds using Euclidean distance.</t>
  </si>
  <si>
    <t>SD Activity(GK)</t>
  </si>
  <si>
    <t>Weighted standard deviation of the observed response values of the close source compounds using Ghose-Crippen.</t>
  </si>
  <si>
    <t>SD(ActivityLK)</t>
  </si>
  <si>
    <t>Weighted standard deviation of the observed response values of the close source compounds using Lennard-Jones potential.</t>
  </si>
  <si>
    <t>SE(EUC)</t>
  </si>
  <si>
    <t>Weighted standard error of the response values of the close source compounds using Euclidean distance.</t>
  </si>
  <si>
    <t>SE(GK)</t>
  </si>
  <si>
    <t>Weighted standard error of the response values of the close source compounds using Ghose-Crippen logKow.</t>
  </si>
  <si>
    <t>SE(LK)</t>
  </si>
  <si>
    <t>Weighted standard error of the response values of the close source compounds using Lennard-Jones potential.</t>
  </si>
  <si>
    <t>Neff(EUC)</t>
  </si>
  <si>
    <t>Effective number of close source compounds using Euclidean distance.</t>
  </si>
  <si>
    <t>Neff(GK)</t>
  </si>
  <si>
    <t>Effective number of close source compounds using Ghose-Crippen logKow.</t>
  </si>
  <si>
    <t>Neff(LK)</t>
  </si>
  <si>
    <t>Effective number of close source compounds using Lennard-Jones potential.</t>
  </si>
  <si>
    <t>CVact(Euc)</t>
  </si>
  <si>
    <t>Coefficient of variation of the observed response values of the close source compounds using Euclidean distance.</t>
  </si>
  <si>
    <t>CVact(GK)</t>
  </si>
  <si>
    <t>Coefficient of variation of the observed response values of the close source compounds using Ghose-Crippen logKow.</t>
  </si>
  <si>
    <t>CVact(LK)</t>
  </si>
  <si>
    <t>Coefficient of variation of the observed response values of the close source compounds using Lennard-Jones potential.</t>
  </si>
  <si>
    <t>CVsim(Euc)</t>
  </si>
  <si>
    <t>Coefficient of variation of the similarity values of the close source compounds using Euclidean distance.</t>
  </si>
  <si>
    <t>CVsim(GK)</t>
  </si>
  <si>
    <t>Coefficient of variation of the similarity values of the close source compounds using Ghose-Crippen logKow.</t>
  </si>
  <si>
    <t>CVsim(LK)</t>
  </si>
  <si>
    <t>Coefficient of variation of the similarity values of the close source compounds using Lennard-Jones potential.</t>
  </si>
  <si>
    <t>MaxPos(Euc)</t>
  </si>
  <si>
    <t>Similarity value of the closest positive source compound using Euclidean distance.</t>
  </si>
  <si>
    <t>MaxPos(GK)</t>
  </si>
  <si>
    <t>Similarity value of the closest positive source compound using Ghose-Crippen logKow.</t>
  </si>
  <si>
    <t>MaxPos(LK)</t>
  </si>
  <si>
    <t>Similarity value of the closest positive source compound using Lennard-Jones potential.</t>
  </si>
  <si>
    <t>MaxNeg(Euc)</t>
  </si>
  <si>
    <t>Similarity value of the closest negative source compound using Euclidean distance.</t>
  </si>
  <si>
    <t>MaxNeg(GK)</t>
  </si>
  <si>
    <t>Similarity value of the closest negative source compound using Ghose-Crippen logKow.</t>
  </si>
  <si>
    <t>MaxNeg(LK)</t>
  </si>
  <si>
    <t>Similarity value of the closest negative source compound using Lennard-Jones potential.</t>
  </si>
  <si>
    <t>g(Euc)</t>
  </si>
  <si>
    <t>Banerjee-Roy concordance measure using Euclidean distance.</t>
  </si>
  <si>
    <t>g(GK)</t>
  </si>
  <si>
    <t>Banerjee-Roy concordance measure using Ghose-Crippen logKow.</t>
  </si>
  <si>
    <t>g(LK)</t>
  </si>
  <si>
    <t>Banerjee-Roy concordance measure using Lennard-Jones potential.</t>
  </si>
  <si>
    <t>Avg.Sim(Euc)</t>
  </si>
  <si>
    <t>Average similarity value of the close source compounds using Euclidean distance.</t>
  </si>
  <si>
    <t>Avg.Sim(GK)</t>
  </si>
  <si>
    <t>Average similarity value of the close source compounds using Ghose-Crippen logKow.</t>
  </si>
  <si>
    <t>Avg.Sim(LK)</t>
  </si>
  <si>
    <t>Average similarity value of the close source compounds using Lennard-Jones potential.</t>
  </si>
  <si>
    <t>SD similarity(Euc)</t>
  </si>
  <si>
    <t>Standard deviation of the similarity values of the close source compounds using Euclidean distance.</t>
  </si>
  <si>
    <t>SD similarity(GK)</t>
  </si>
  <si>
    <t>Standard deviation of the similarity values of the close source compounds using Ghose-Crippen logKow.</t>
  </si>
  <si>
    <t>SD similarity(LK)</t>
  </si>
  <si>
    <t>Standard deviation of the similarity values of the close source compounds using Lennard-Jones potential.</t>
  </si>
  <si>
    <t>gm(Euc)</t>
  </si>
  <si>
    <t>Banerjee-Roy coefficient using Euclidean distance.</t>
  </si>
  <si>
    <t>gm(GK)</t>
  </si>
  <si>
    <t>Banerjee-Roy coefficient using Ghose-Crippen logKow.</t>
  </si>
  <si>
    <t>gm(LK)</t>
  </si>
  <si>
    <t>Banerjee-Roy coefficient using Lennard-Jones potential.</t>
  </si>
  <si>
    <t>Size of dataset</t>
  </si>
  <si>
    <t>Number of training data points</t>
  </si>
  <si>
    <t>Number of test data points</t>
  </si>
  <si>
    <t>Number of descriptors used in the model</t>
  </si>
  <si>
    <t>QSPR models</t>
  </si>
  <si>
    <t>Metals</t>
  </si>
  <si>
    <t>Metal halides</t>
  </si>
  <si>
    <t>Metal oxides</t>
  </si>
  <si>
    <t>q-RASPR models</t>
  </si>
  <si>
    <t>SbSDs models</t>
  </si>
  <si>
    <t xml:space="preserve">Metals </t>
  </si>
  <si>
    <t>pBCF(Mean) QSAR</t>
  </si>
  <si>
    <t>pBCF(Mean) q-RASPR</t>
  </si>
  <si>
    <t>pBCF(SD) QSAR</t>
  </si>
  <si>
    <t>pBCF(SD) q-RASPR</t>
  </si>
  <si>
    <t xml:space="preserve">pBCF(HC5) </t>
  </si>
  <si>
    <t>Metals Halides</t>
  </si>
  <si>
    <t>Metal Oxide</t>
  </si>
  <si>
    <t>∑ε = εmetal·Nmeta</t>
  </si>
  <si>
    <t>Observed pBCF(Algae)</t>
  </si>
  <si>
    <t>Set*</t>
  </si>
  <si>
    <t>Predicted pBCF(Algae)</t>
  </si>
  <si>
    <t>Residuals</t>
  </si>
  <si>
    <t>(∑α)2</t>
  </si>
  <si>
    <t>Crystal ionic radius of the metal (pm)</t>
  </si>
  <si>
    <t>Observed pBCF(Crustaceans)</t>
  </si>
  <si>
    <t>Predicted pBCF(Crustaceans)</t>
  </si>
  <si>
    <t>Observed pBCF(Fish)</t>
  </si>
  <si>
    <t>Set</t>
  </si>
  <si>
    <t>Predicted pBCF(Fish)</t>
  </si>
  <si>
    <t>Observed pBCF(Molluscs)</t>
  </si>
  <si>
    <t>Predicted pBCF(Molluscs)</t>
  </si>
  <si>
    <t>Observed pBCF(Plants)</t>
  </si>
  <si>
    <t>Predicted pBCF(Plants)</t>
  </si>
  <si>
    <t>μ = 1/(PNmetal − 1)</t>
  </si>
  <si>
    <t>T</t>
  </si>
  <si>
    <t>Cupric chloride</t>
  </si>
  <si>
    <t>V</t>
  </si>
  <si>
    <t xml:space="preserve">Aluminum chloride </t>
  </si>
  <si>
    <t>Tetrachlorostannane</t>
  </si>
  <si>
    <t>Cobalt chloride</t>
  </si>
  <si>
    <t>Zinc chloride</t>
  </si>
  <si>
    <t>Nickel chloride</t>
  </si>
  <si>
    <t>Copper chloride</t>
  </si>
  <si>
    <t>Cadmium chloride</t>
  </si>
  <si>
    <t>Lead chloride</t>
  </si>
  <si>
    <t>Manganese chlorid</t>
  </si>
  <si>
    <t>* T indicates training set</t>
  </si>
  <si>
    <t>Calcium chloride</t>
  </si>
  <si>
    <t>* T and V indicate training and test sets, respectively</t>
  </si>
  <si>
    <t>gm(Euc)[Banerjee-Roy Coefficient]</t>
  </si>
  <si>
    <t>gm(GK)[Banerjee-Roy Coefficient]</t>
  </si>
  <si>
    <t>QSPR</t>
  </si>
  <si>
    <t>q-RASPR</t>
  </si>
  <si>
    <t>HC5</t>
  </si>
  <si>
    <t>Observed pBCF(Mean)</t>
  </si>
  <si>
    <t>Predicted pBCF(Mean)</t>
  </si>
  <si>
    <t>Observed pBCF(SD)</t>
  </si>
  <si>
    <t>Predicted pBCF(SD)</t>
  </si>
  <si>
    <t>gm(LK)[Banerjee-Roy Coefficient]</t>
  </si>
  <si>
    <t>Observed HC5</t>
  </si>
  <si>
    <t>Predicted HC5</t>
  </si>
  <si>
    <t>Metals-QSPR</t>
  </si>
  <si>
    <t>Metals-q-RASPR</t>
  </si>
  <si>
    <t>Metal Halide-QSPR</t>
  </si>
  <si>
    <t>Metal Halide-q-RASPR</t>
  </si>
  <si>
    <t>compoundName</t>
  </si>
  <si>
    <t>AlgaeToxicity</t>
  </si>
  <si>
    <t>CrustaceansToxicity</t>
  </si>
  <si>
    <t>FishToxicity</t>
  </si>
  <si>
    <t>MolluscsToxicity</t>
  </si>
  <si>
    <t>PlantsToxicity</t>
  </si>
  <si>
    <t>Mean</t>
  </si>
  <si>
    <t>SD</t>
  </si>
  <si>
    <t>AlgaeProbabilityDis</t>
  </si>
  <si>
    <t>CrustaceansProbabilityDis</t>
  </si>
  <si>
    <t>FishProbabilityDis</t>
  </si>
  <si>
    <t>MolluscsProbabilityDis</t>
  </si>
  <si>
    <t>PlantsProbabilityDis</t>
  </si>
  <si>
    <t>Aluminum chloride (AlCl₃)</t>
  </si>
  <si>
    <t>Copper(II) chloride (CuCl₂)</t>
  </si>
  <si>
    <t>Mercury(II) chloride (HgCl₂)</t>
  </si>
  <si>
    <t>Tin(IV) chloride (SnCl₄)</t>
  </si>
  <si>
    <t>Cobalt chloride (CoCl₂)</t>
  </si>
  <si>
    <t>Zinc chloride (ZnCl₂)</t>
  </si>
  <si>
    <t>Iron(III) chloride (FeCl₃)</t>
  </si>
  <si>
    <t>Nickel chloride (NiCl₂)</t>
  </si>
  <si>
    <t>Copper(I) chloride (CuCl)</t>
  </si>
  <si>
    <t>Iron(II) chloride (FeCl₂)</t>
  </si>
  <si>
    <t>Lead chloride (PbCl₂)</t>
  </si>
  <si>
    <t>Manganese chloride (MnCl₂)</t>
  </si>
  <si>
    <t>Silver chloride (AgCl)</t>
  </si>
  <si>
    <t>Beryllium chloride (BeCl₂)</t>
  </si>
  <si>
    <t>Indium chloride (InCl₃)</t>
  </si>
  <si>
    <t>Antimony trichloride (SbCl₃)</t>
  </si>
  <si>
    <t>Scandium</t>
  </si>
  <si>
    <t>Selenium tetrachloride (SeCl₄)</t>
  </si>
  <si>
    <t>Yttrium</t>
  </si>
  <si>
    <t>Calcium chloride (CaCl₂)</t>
  </si>
  <si>
    <t>Uranium</t>
  </si>
  <si>
    <t>Cadmium chloride (CdCl₂)</t>
  </si>
  <si>
    <t>Radium</t>
  </si>
  <si>
    <t>Mercury(I) chloride (Hg₂Cl₂)</t>
  </si>
  <si>
    <t>Francium</t>
  </si>
  <si>
    <t>Barium chloride (BaCl₂)</t>
  </si>
  <si>
    <t>Thulium</t>
  </si>
  <si>
    <t>Strontium chloride (SrCl₂)</t>
  </si>
  <si>
    <t>Erbium</t>
  </si>
  <si>
    <t>Holmium</t>
  </si>
  <si>
    <t>Iron chloride (FeCl₃)</t>
  </si>
  <si>
    <t>Lutetium</t>
  </si>
  <si>
    <t>Mercury chloride (HgCl₂)</t>
  </si>
  <si>
    <t>Actinium</t>
  </si>
  <si>
    <t>Thorium tetrachloride (ThCl₄)</t>
  </si>
  <si>
    <t>Protactinium</t>
  </si>
  <si>
    <t>Uranium hexafluoride (UF₆)</t>
  </si>
  <si>
    <t>Californium</t>
  </si>
  <si>
    <t>Plutonium trifluoride (PuF₃)</t>
  </si>
  <si>
    <t>Einsteinium</t>
  </si>
  <si>
    <t>Lanthanum trichloride (LaCl₃)</t>
  </si>
  <si>
    <t>Mendelevium</t>
  </si>
  <si>
    <t>Neodymium trifluoride (NdF₃)</t>
  </si>
  <si>
    <t>Nobelium</t>
  </si>
  <si>
    <t>Erbium trichloride (ErCl₃)</t>
  </si>
  <si>
    <t>Osmium</t>
  </si>
  <si>
    <t>Holmium trichloride (HoCl₃)</t>
  </si>
  <si>
    <t>Rubidium</t>
  </si>
  <si>
    <t>Ytterbium trichloride (YbCl₃)</t>
  </si>
  <si>
    <t>Promethium</t>
  </si>
  <si>
    <t>Scandium trifluoride (ScF₃)</t>
  </si>
  <si>
    <t>Ytterbium</t>
  </si>
  <si>
    <t>Dysprosium trifluoride (DyF₃)</t>
  </si>
  <si>
    <t>Curium</t>
  </si>
  <si>
    <t>Gadolinium trichloride (GdCl₃)</t>
  </si>
  <si>
    <t>Americium</t>
  </si>
  <si>
    <t>Samarium trifluoride (SmF₃)</t>
  </si>
  <si>
    <t>Berkelium</t>
  </si>
  <si>
    <t>Terbium trifluoride (TbF₃)</t>
  </si>
  <si>
    <t>Plutonium</t>
  </si>
  <si>
    <t>Europium trichloride (EuCl₃)</t>
  </si>
  <si>
    <t>Thorium</t>
  </si>
  <si>
    <t>Yttrium trifluoride (YF₃)</t>
  </si>
  <si>
    <t>Zirconium</t>
  </si>
  <si>
    <t>Actinium trifluoride (AcF₃)</t>
  </si>
  <si>
    <t>Neptunium</t>
  </si>
  <si>
    <t>Tantalum pentafluoride (TaF₅)</t>
  </si>
  <si>
    <t>Hafnium tetrachloride (HfCl₄)</t>
  </si>
  <si>
    <t>Titanium tetrachloride (TiCl₄)</t>
  </si>
  <si>
    <t>Zirconium tetrachloride (ZrCl₄)</t>
  </si>
  <si>
    <t>Vanadium pentafluoride (VF₅)</t>
  </si>
  <si>
    <t>Chromium hexafluoride (CrF₆)</t>
  </si>
  <si>
    <t>Molybdenum hexafluoride (MoF₆)</t>
  </si>
  <si>
    <t>Tungsten hexafluoride (WF₆)</t>
  </si>
  <si>
    <t>Osmium tetrachloride (OsCl₄)</t>
  </si>
  <si>
    <t>Ruthenium tetrachloride (RuCl₄)</t>
  </si>
  <si>
    <t>Rhenium pentachloride (ReCl₅)</t>
  </si>
  <si>
    <t>Niobium pentafluoride (NbF₅)</t>
  </si>
  <si>
    <t>Boron trifluoride (BF₃)</t>
  </si>
  <si>
    <t>Aluminum tribromide (AlBr₃)</t>
  </si>
  <si>
    <t>Gallium tribromide (GaBr₃)</t>
  </si>
  <si>
    <t>Indium triiodide (InI₃)</t>
  </si>
  <si>
    <t>Thallium(I) chloride (TlCl)</t>
  </si>
  <si>
    <t>Thallium(III) chloride (TlCl₃)</t>
  </si>
  <si>
    <t>Tin(II) fluoride (SnF₂)</t>
  </si>
  <si>
    <t>Tin(IV) bromide (SnBr₄)</t>
  </si>
  <si>
    <t>Antimony trifluoride (SbF₃)</t>
  </si>
  <si>
    <t>Bismuth trichloride (BiCl₃)</t>
  </si>
  <si>
    <t>Cesium fluoride (CsF)</t>
  </si>
  <si>
    <t>Rubidium chloride (RbCl)</t>
  </si>
  <si>
    <t>Rubidium bromide (RbBr)</t>
  </si>
  <si>
    <t>Rubidium iodide (RbI)</t>
  </si>
  <si>
    <t>Lithium iodide (LiI)</t>
  </si>
  <si>
    <t>Magnesium bromide (MgBr₂)</t>
  </si>
  <si>
    <t>Calcium iodide (CaI₂)</t>
  </si>
  <si>
    <t>Strontium bromide (SrBr₂)</t>
  </si>
  <si>
    <t>Barium fluoride (BaF₂)</t>
  </si>
  <si>
    <t>Radium chloride (RaCl₂)</t>
  </si>
  <si>
    <t>Cobalt(III) fluoride (CoF₃)</t>
  </si>
  <si>
    <t>Iron(III) fluoride (FeF₃)</t>
  </si>
  <si>
    <r>
      <t>V</t>
    </r>
    <r>
      <rPr>
        <i/>
        <vertAlign val="subscript"/>
        <sz val="11"/>
        <color theme="1"/>
        <rFont val="Times New Roman"/>
        <family val="1"/>
      </rPr>
      <t>metal</t>
    </r>
  </si>
  <si>
    <r>
      <t>α</t>
    </r>
    <r>
      <rPr>
        <i/>
        <vertAlign val="subscript"/>
        <sz val="11"/>
        <color theme="1"/>
        <rFont val="Times New Roman"/>
        <family val="1"/>
      </rPr>
      <t>metal</t>
    </r>
    <r>
      <rPr>
        <i/>
        <sz val="11"/>
        <color theme="1"/>
        <rFont val="Times New Roman"/>
        <family val="1"/>
      </rPr>
      <t> = λ·μ</t>
    </r>
  </si>
  <si>
    <r>
      <t>∑α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= 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·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metal</t>
    </r>
  </si>
  <si>
    <r>
      <t>ε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= −α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+ (0.3·</t>
    </r>
    <r>
      <rPr>
        <i/>
        <sz val="8"/>
        <color rgb="FF000000"/>
        <rFont val="Times New Roman"/>
        <family val="1"/>
      </rPr>
      <t>Z</t>
    </r>
    <r>
      <rPr>
        <sz val="6"/>
        <color rgb="FF000000"/>
        <rFont val="Times New Roman"/>
        <family val="1"/>
      </rPr>
      <t>vmetal</t>
    </r>
    <r>
      <rPr>
        <sz val="8"/>
        <color rgb="FF000000"/>
        <rFont val="Times New Roman"/>
        <family val="1"/>
      </rPr>
      <t>)</t>
    </r>
  </si>
  <si>
    <r>
      <t>(∑α)</t>
    </r>
    <r>
      <rPr>
        <sz val="6"/>
        <color rgb="FF000000"/>
        <rFont val="Times New Roman"/>
        <family val="1"/>
      </rPr>
      <t>2</t>
    </r>
  </si>
  <si>
    <r>
      <t>∑ε = ε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·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meta</t>
    </r>
  </si>
  <si>
    <r>
      <t>∑ε/</t>
    </r>
    <r>
      <rPr>
        <i/>
        <sz val="8"/>
        <color rgb="FF000000"/>
        <rFont val="Times New Roman"/>
        <family val="1"/>
      </rPr>
      <t>N</t>
    </r>
  </si>
  <si>
    <r>
      <t>(∑ε/</t>
    </r>
    <r>
      <rPr>
        <i/>
        <sz val="8"/>
        <color rgb="FF000000"/>
        <rFont val="Times New Roman"/>
        <family val="1"/>
      </rPr>
      <t>N</t>
    </r>
    <r>
      <rPr>
        <sz val="8"/>
        <color rgb="FF000000"/>
        <rFont val="Times New Roman"/>
        <family val="1"/>
      </rPr>
      <t>)</t>
    </r>
    <r>
      <rPr>
        <sz val="6"/>
        <color rgb="FF000000"/>
        <rFont val="Times New Roman"/>
        <family val="1"/>
      </rPr>
      <t>2</t>
    </r>
  </si>
  <si>
    <r>
      <t>χ</t>
    </r>
    <r>
      <rPr>
        <sz val="6"/>
        <color rgb="FF000000"/>
        <rFont val="Times New Roman"/>
        <family val="1"/>
      </rPr>
      <t>ox</t>
    </r>
    <r>
      <rPr>
        <sz val="8"/>
        <color rgb="FF000000"/>
        <rFont val="Times New Roman"/>
        <family val="1"/>
      </rPr>
      <t>(oxidation number of the metal)</t>
    </r>
  </si>
  <si>
    <r>
      <t>λ = (</t>
    </r>
    <r>
      <rPr>
        <i/>
        <sz val="8"/>
        <color rgb="FF000000"/>
        <rFont val="Times New Roman"/>
        <family val="1"/>
      </rPr>
      <t>Z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− </t>
    </r>
    <r>
      <rPr>
        <i/>
        <sz val="8"/>
        <color rgb="FF000000"/>
        <rFont val="Times New Roman"/>
        <family val="1"/>
      </rPr>
      <t>Z</t>
    </r>
    <r>
      <rPr>
        <sz val="6"/>
        <color rgb="FF000000"/>
        <rFont val="Times New Roman"/>
        <family val="1"/>
      </rPr>
      <t>vmetal</t>
    </r>
    <r>
      <rPr>
        <sz val="8"/>
        <color rgb="FF000000"/>
        <rFont val="Times New Roman"/>
        <family val="1"/>
      </rPr>
      <t>)/</t>
    </r>
    <r>
      <rPr>
        <i/>
        <sz val="8"/>
        <color rgb="FF000000"/>
        <rFont val="Times New Roman"/>
        <family val="1"/>
      </rPr>
      <t>Z</t>
    </r>
    <r>
      <rPr>
        <sz val="6"/>
        <color rgb="FF000000"/>
        <rFont val="Times New Roman"/>
        <family val="1"/>
      </rPr>
      <t>vmetal</t>
    </r>
  </si>
  <si>
    <r>
      <t>μ = 1/(PN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− 1)</t>
    </r>
  </si>
  <si>
    <r>
      <t>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= λ·μ</t>
    </r>
  </si>
  <si>
    <r>
      <t>∑αhalo</t>
    </r>
    <r>
      <rPr>
        <sz val="8"/>
        <color rgb="FF000000"/>
        <rFont val="Times New Roman"/>
        <family val="1"/>
      </rPr>
      <t> = αhalo·</t>
    </r>
    <r>
      <rPr>
        <i/>
        <sz val="8"/>
        <color rgb="FF000000"/>
        <rFont val="Times New Roman"/>
        <family val="1"/>
      </rPr>
      <t>Nhalo</t>
    </r>
  </si>
  <si>
    <r>
      <t>∑ε = ε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·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+ εhalo·</t>
    </r>
    <r>
      <rPr>
        <i/>
        <sz val="8"/>
        <color rgb="FF000000"/>
        <rFont val="Times New Roman"/>
        <family val="1"/>
      </rPr>
      <t>Nhalo</t>
    </r>
  </si>
  <si>
    <r>
      <t>αhalo</t>
    </r>
    <r>
      <rPr>
        <sz val="8"/>
        <color rgb="FF000000"/>
        <rFont val="Times New Roman"/>
        <family val="1"/>
      </rPr>
      <t> = λ·μ</t>
    </r>
  </si>
  <si>
    <r>
      <t>∑α = ∑α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+ ∑α</t>
    </r>
    <r>
      <rPr>
        <sz val="6"/>
        <color rgb="FF000000"/>
        <rFont val="Times New Roman"/>
        <family val="1"/>
      </rPr>
      <t>halo</t>
    </r>
  </si>
  <si>
    <r>
      <t>ε</t>
    </r>
    <r>
      <rPr>
        <sz val="6"/>
        <color rgb="FF000000"/>
        <rFont val="Times New Roman"/>
        <family val="1"/>
      </rPr>
      <t>halo</t>
    </r>
    <r>
      <rPr>
        <sz val="8"/>
        <color rgb="FF000000"/>
        <rFont val="Times New Roman"/>
        <family val="1"/>
      </rPr>
      <t> = −αhalo + (0.3·</t>
    </r>
    <r>
      <rPr>
        <i/>
        <sz val="8"/>
        <color rgb="FF000000"/>
        <rFont val="Times New Roman"/>
        <family val="1"/>
      </rPr>
      <t>Z</t>
    </r>
    <r>
      <rPr>
        <sz val="6"/>
        <color rgb="FF000000"/>
        <rFont val="Times New Roman"/>
        <family val="1"/>
      </rPr>
      <t>vhalo</t>
    </r>
    <r>
      <rPr>
        <sz val="8"/>
        <color rgb="FF000000"/>
        <rFont val="Times New Roman"/>
        <family val="1"/>
      </rPr>
      <t>)</t>
    </r>
  </si>
  <si>
    <r>
      <t>∑α</t>
    </r>
    <r>
      <rPr>
        <sz val="6"/>
        <color rgb="FF000000"/>
        <rFont val="Times New Roman"/>
        <family val="1"/>
      </rPr>
      <t>oxy</t>
    </r>
    <r>
      <rPr>
        <sz val="8"/>
        <color rgb="FF000000"/>
        <rFont val="Times New Roman"/>
        <family val="1"/>
      </rPr>
      <t> = 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oxy</t>
    </r>
    <r>
      <rPr>
        <sz val="8"/>
        <color rgb="FF000000"/>
        <rFont val="Times New Roman"/>
        <family val="1"/>
      </rPr>
      <t>·0.33</t>
    </r>
  </si>
  <si>
    <r>
      <t>∑α = ∑α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+ ∑α</t>
    </r>
    <r>
      <rPr>
        <sz val="6"/>
        <color rgb="FF000000"/>
        <rFont val="Times New Roman"/>
        <family val="1"/>
      </rPr>
      <t>oxy</t>
    </r>
  </si>
  <si>
    <r>
      <t>∑ε = ε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·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metal</t>
    </r>
    <r>
      <rPr>
        <sz val="8"/>
        <color rgb="FF000000"/>
        <rFont val="Times New Roman"/>
        <family val="1"/>
      </rPr>
      <t> + ε</t>
    </r>
    <r>
      <rPr>
        <sz val="6"/>
        <color rgb="FF000000"/>
        <rFont val="Times New Roman"/>
        <family val="1"/>
      </rPr>
      <t>oxy</t>
    </r>
    <r>
      <rPr>
        <sz val="8"/>
        <color rgb="FF000000"/>
        <rFont val="Times New Roman"/>
        <family val="1"/>
      </rPr>
      <t>·</t>
    </r>
    <r>
      <rPr>
        <i/>
        <sz val="8"/>
        <color rgb="FF000000"/>
        <rFont val="Times New Roman"/>
        <family val="1"/>
      </rPr>
      <t>N</t>
    </r>
    <r>
      <rPr>
        <sz val="6"/>
        <color rgb="FF000000"/>
        <rFont val="Times New Roman"/>
        <family val="1"/>
      </rPr>
      <t>oxy</t>
    </r>
  </si>
  <si>
    <r>
      <t>Ramin Abdullayev</t>
    </r>
    <r>
      <rPr>
        <vertAlign val="superscript"/>
        <sz val="12"/>
        <color theme="1"/>
        <rFont val="Times New Roman"/>
        <family val="1"/>
      </rPr>
      <t>1#</t>
    </r>
    <r>
      <rPr>
        <sz val="12"/>
        <color theme="1"/>
        <rFont val="Times New Roman"/>
        <family val="1"/>
      </rPr>
      <t>, Kabiruddin Khan</t>
    </r>
    <r>
      <rPr>
        <vertAlign val="superscript"/>
        <sz val="12"/>
        <color theme="1"/>
        <rFont val="Times New Roman"/>
        <family val="1"/>
      </rPr>
      <t>1*#</t>
    </r>
    <r>
      <rPr>
        <sz val="12"/>
        <color theme="1"/>
        <rFont val="Times New Roman"/>
        <family val="1"/>
      </rPr>
      <t>, Gopala Krishna Jillella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, Varun Gopalakrishnan Nair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Sk. Abdul Amin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, Joyita Roy</t>
    </r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, Mahmoud Bousily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, Agnieszka Gajewicz-Skretna</t>
    </r>
    <r>
      <rPr>
        <vertAlign val="superscript"/>
        <sz val="12"/>
        <color theme="1"/>
        <rFont val="Times New Roman"/>
        <family val="1"/>
      </rPr>
      <t>1*</t>
    </r>
  </si>
  <si>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>Laboratory of Environmental Chemoinformatics, Faculty of Chemistry, University of Gdansk, Wita Stwosza 63, 80-308 Gdansk, Poland</t>
    </r>
  </si>
  <si>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Department of Pharmaceutical Chemistry, Dr. K. V. Subba Reddy Institute of Pharmacy, Dupadu, Kurnool, Andhra Pradesh, India-518218</t>
    </r>
  </si>
  <si>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>Department of Pharmacy, University of Salerno, Via Giovanni Paolo II, 132, 84084 Fisciano, SA, Italy</t>
    </r>
  </si>
  <si>
    <r>
      <rPr>
        <vertAlign val="superscript"/>
        <sz val="12"/>
        <color theme="1"/>
        <rFont val="Times New Roman"/>
        <family val="1"/>
      </rPr>
      <t>4</t>
    </r>
    <r>
      <rPr>
        <sz val="12"/>
        <color theme="1"/>
        <rFont val="Times New Roman"/>
        <family val="1"/>
      </rPr>
      <t>Global College of Pharmaceutical Technology, NH34, Palpara, Kolkata, West Bengal 741102, India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</si>
</sst>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6"/>
      <color rgb="FF000000"/>
      <name val="Times New Roman"/>
      <family val="1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11"/>
      <color rgb="FF242424"/>
      <name val="Times New Roman"/>
      <family val="1"/>
    </font>
    <font>
      <sz val="11"/>
      <color rgb="FF242424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3F7D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4EDFA"/>
        <bgColor indexed="64"/>
      </patternFill>
    </fill>
    <fill>
      <patternFill patternType="solid">
        <fgColor rgb="FFFAE6E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2" fontId="4" fillId="0" borderId="0" xfId="0" applyNumberFormat="1" applyFont="1"/>
    <xf numFmtId="2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6" fillId="6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5" borderId="0" xfId="0" applyFont="1" applyFill="1"/>
    <xf numFmtId="0" fontId="4" fillId="7" borderId="0" xfId="0" applyFont="1" applyFill="1"/>
    <xf numFmtId="0" fontId="14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2" fontId="4" fillId="5" borderId="0" xfId="0" applyNumberFormat="1" applyFont="1" applyFill="1"/>
    <xf numFmtId="0" fontId="4" fillId="5" borderId="0" xfId="0" applyFont="1" applyFill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0" fontId="5" fillId="5" borderId="0" xfId="0" applyFont="1" applyFill="1"/>
    <xf numFmtId="2" fontId="5" fillId="5" borderId="0" xfId="0" applyNumberFormat="1" applyFont="1" applyFill="1"/>
    <xf numFmtId="2" fontId="4" fillId="7" borderId="0" xfId="0" applyNumberFormat="1" applyFont="1" applyFill="1"/>
    <xf numFmtId="2" fontId="4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7" borderId="0" xfId="0" applyFont="1" applyFill="1"/>
    <xf numFmtId="2" fontId="5" fillId="7" borderId="0" xfId="0" applyNumberFormat="1" applyFont="1" applyFill="1"/>
    <xf numFmtId="0" fontId="6" fillId="0" borderId="0" xfId="0" applyFont="1" applyAlignment="1">
      <alignment vertical="center" wrapText="1"/>
    </xf>
    <xf numFmtId="0" fontId="4" fillId="7" borderId="3" xfId="0" applyFont="1" applyFill="1" applyBorder="1"/>
    <xf numFmtId="2" fontId="4" fillId="7" borderId="3" xfId="0" applyNumberFormat="1" applyFont="1" applyFill="1" applyBorder="1"/>
    <xf numFmtId="0" fontId="4" fillId="7" borderId="3" xfId="0" applyFont="1" applyFill="1" applyBorder="1" applyAlignment="1">
      <alignment horizontal="center" vertical="center"/>
    </xf>
    <xf numFmtId="2" fontId="4" fillId="7" borderId="3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5" fillId="7" borderId="3" xfId="0" applyFont="1" applyFill="1" applyBorder="1"/>
    <xf numFmtId="2" fontId="5" fillId="7" borderId="3" xfId="0" applyNumberFormat="1" applyFont="1" applyFill="1" applyBorder="1"/>
    <xf numFmtId="0" fontId="4" fillId="5" borderId="3" xfId="0" applyFont="1" applyFill="1" applyBorder="1"/>
    <xf numFmtId="2" fontId="4" fillId="5" borderId="3" xfId="0" applyNumberFormat="1" applyFont="1" applyFill="1" applyBorder="1"/>
    <xf numFmtId="0" fontId="4" fillId="5" borderId="3" xfId="0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/>
    <xf numFmtId="2" fontId="5" fillId="5" borderId="3" xfId="0" applyNumberFormat="1" applyFont="1" applyFill="1" applyBorder="1"/>
    <xf numFmtId="0" fontId="4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8" borderId="0" xfId="0" applyFont="1" applyFill="1"/>
    <xf numFmtId="0" fontId="14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2" fontId="4" fillId="8" borderId="0" xfId="0" applyNumberFormat="1" applyFont="1" applyFill="1"/>
    <xf numFmtId="0" fontId="4" fillId="8" borderId="0" xfId="0" applyFont="1" applyFill="1" applyAlignment="1">
      <alignment horizontal="center" vertical="center"/>
    </xf>
    <xf numFmtId="2" fontId="4" fillId="5" borderId="0" xfId="0" applyNumberFormat="1" applyFont="1" applyFill="1" applyAlignment="1">
      <alignment horizontal="right" vertical="center"/>
    </xf>
    <xf numFmtId="2" fontId="4" fillId="5" borderId="3" xfId="0" applyNumberFormat="1" applyFont="1" applyFill="1" applyBorder="1" applyAlignment="1">
      <alignment horizontal="right" vertical="center"/>
    </xf>
    <xf numFmtId="0" fontId="4" fillId="8" borderId="3" xfId="0" applyFont="1" applyFill="1" applyBorder="1"/>
    <xf numFmtId="2" fontId="4" fillId="8" borderId="3" xfId="0" applyNumberFormat="1" applyFont="1" applyFill="1" applyBorder="1"/>
    <xf numFmtId="0" fontId="4" fillId="8" borderId="3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2" fontId="4" fillId="7" borderId="0" xfId="0" applyNumberFormat="1" applyFont="1" applyFill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2" fontId="4" fillId="7" borderId="3" xfId="0" applyNumberFormat="1" applyFont="1" applyFill="1" applyBorder="1" applyAlignment="1">
      <alignment horizontal="right" vertic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center" vertical="center"/>
    </xf>
    <xf numFmtId="0" fontId="6" fillId="6" borderId="0" xfId="0" applyFont="1" applyFill="1"/>
    <xf numFmtId="2" fontId="3" fillId="0" borderId="0" xfId="1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</cellXfs>
  <cellStyles count="2">
    <cellStyle name="Normal 2" xfId="1" xr:uid="{B56E3905-E43B-4BF6-B0AE-39B1C6552003}"/>
    <cellStyle name="Normalny" xfId="0" builtinId="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D4EDFA"/>
      <color rgb="FFFAE6EC"/>
      <color rgb="FFF7E3FC"/>
      <color rgb="FFF3F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6"/>
  <sheetViews>
    <sheetView tabSelected="1" workbookViewId="0">
      <selection activeCell="I2" sqref="I2"/>
    </sheetView>
  </sheetViews>
  <sheetFormatPr baseColWidth="10" defaultColWidth="8.6640625" defaultRowHeight="16" x14ac:dyDescent="0.2"/>
  <cols>
    <col min="1" max="16384" width="8.6640625" style="2"/>
  </cols>
  <sheetData>
    <row r="2" spans="2:10" ht="18" x14ac:dyDescent="0.2">
      <c r="I2" s="96" t="s">
        <v>0</v>
      </c>
    </row>
    <row r="6" spans="2:10" ht="20" x14ac:dyDescent="0.2">
      <c r="J6" s="95" t="s">
        <v>1</v>
      </c>
    </row>
    <row r="10" spans="2:10" ht="18" x14ac:dyDescent="0.2">
      <c r="C10" s="2" t="s">
        <v>540</v>
      </c>
    </row>
    <row r="13" spans="2:10" ht="18" x14ac:dyDescent="0.2">
      <c r="B13" s="2" t="s">
        <v>541</v>
      </c>
    </row>
    <row r="14" spans="2:10" ht="18" x14ac:dyDescent="0.2">
      <c r="B14" s="2" t="s">
        <v>542</v>
      </c>
    </row>
    <row r="15" spans="2:10" ht="18" x14ac:dyDescent="0.2">
      <c r="B15" s="2" t="s">
        <v>543</v>
      </c>
    </row>
    <row r="16" spans="2:10" ht="18" x14ac:dyDescent="0.2">
      <c r="B16" s="2" t="s">
        <v>544</v>
      </c>
    </row>
    <row r="19" spans="2:2" x14ac:dyDescent="0.2">
      <c r="B19" s="2" t="s">
        <v>2</v>
      </c>
    </row>
    <row r="24" spans="2:2" x14ac:dyDescent="0.2">
      <c r="B24" s="2" t="s">
        <v>3</v>
      </c>
    </row>
    <row r="25" spans="2:2" x14ac:dyDescent="0.2">
      <c r="B25" s="2" t="s">
        <v>4</v>
      </c>
    </row>
    <row r="26" spans="2:2" x14ac:dyDescent="0.2">
      <c r="B26" s="2" t="s">
        <v>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ABF9-7D5D-458E-AA76-1F0D7505BBD2}">
  <dimension ref="A1:CD303"/>
  <sheetViews>
    <sheetView workbookViewId="0">
      <selection sqref="A1:AM1"/>
    </sheetView>
  </sheetViews>
  <sheetFormatPr baseColWidth="10" defaultColWidth="8.83203125" defaultRowHeight="14" x14ac:dyDescent="0.15"/>
  <cols>
    <col min="1" max="19" width="8.6640625" style="38"/>
    <col min="20" max="20" width="10" style="38" customWidth="1"/>
    <col min="21" max="21" width="8.6640625" style="38"/>
    <col min="22" max="22" width="10.83203125" style="38" customWidth="1"/>
    <col min="23" max="39" width="8.6640625" style="38"/>
    <col min="40" max="41" width="8.6640625" style="7"/>
    <col min="42" max="42" width="26.6640625" style="7" bestFit="1" customWidth="1"/>
    <col min="43" max="43" width="8.6640625" style="7"/>
    <col min="44" max="16384" width="8.83203125" style="7"/>
  </cols>
  <sheetData>
    <row r="1" spans="1:82" x14ac:dyDescent="0.15">
      <c r="A1" s="105" t="s">
        <v>346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36"/>
      <c r="AO1" s="37" t="s">
        <v>6</v>
      </c>
      <c r="AP1" s="37" t="s">
        <v>8</v>
      </c>
      <c r="AQ1" s="36"/>
      <c r="AR1" s="105" t="s">
        <v>347</v>
      </c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</row>
    <row r="2" spans="1:82" x14ac:dyDescent="0.15">
      <c r="AO2" s="37">
        <v>59</v>
      </c>
      <c r="AP2" s="37" t="s">
        <v>90</v>
      </c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</row>
    <row r="3" spans="1:82" x14ac:dyDescent="0.15">
      <c r="A3" s="105" t="s">
        <v>393</v>
      </c>
      <c r="B3" s="105"/>
      <c r="C3" s="105"/>
      <c r="D3" s="105"/>
      <c r="E3" s="105"/>
      <c r="F3" s="105"/>
      <c r="G3" s="105"/>
      <c r="I3" s="105" t="s">
        <v>394</v>
      </c>
      <c r="J3" s="105"/>
      <c r="K3" s="105"/>
      <c r="L3" s="105"/>
      <c r="M3" s="105"/>
      <c r="N3" s="105"/>
      <c r="O3" s="105"/>
      <c r="Q3" s="105" t="s">
        <v>393</v>
      </c>
      <c r="R3" s="105"/>
      <c r="S3" s="105"/>
      <c r="T3" s="105"/>
      <c r="U3" s="105"/>
      <c r="V3" s="105"/>
      <c r="W3" s="105"/>
      <c r="Y3" s="105" t="s">
        <v>394</v>
      </c>
      <c r="Z3" s="105"/>
      <c r="AA3" s="105"/>
      <c r="AB3" s="105"/>
      <c r="AC3" s="105"/>
      <c r="AD3" s="105"/>
      <c r="AE3" s="105"/>
      <c r="AG3" s="105" t="s">
        <v>395</v>
      </c>
      <c r="AH3" s="106"/>
      <c r="AI3" s="106"/>
      <c r="AJ3" s="106"/>
      <c r="AK3" s="106"/>
      <c r="AL3" s="106"/>
      <c r="AM3" s="106"/>
      <c r="AN3" s="36"/>
      <c r="AO3" s="7">
        <v>60</v>
      </c>
      <c r="AP3" s="7" t="s">
        <v>93</v>
      </c>
      <c r="AQ3" s="36"/>
      <c r="AR3" s="105" t="s">
        <v>393</v>
      </c>
      <c r="AS3" s="105"/>
      <c r="AT3" s="105"/>
      <c r="AU3" s="105"/>
      <c r="AV3" s="105"/>
      <c r="AW3" s="105"/>
      <c r="AX3" s="105"/>
      <c r="AY3" s="39"/>
      <c r="AZ3" s="105" t="s">
        <v>394</v>
      </c>
      <c r="BA3" s="105"/>
      <c r="BB3" s="105"/>
      <c r="BC3" s="105"/>
      <c r="BD3" s="105"/>
      <c r="BE3" s="105"/>
      <c r="BF3" s="105"/>
      <c r="BG3" s="39"/>
      <c r="BH3" s="105" t="s">
        <v>393</v>
      </c>
      <c r="BI3" s="106"/>
      <c r="BJ3" s="106"/>
      <c r="BK3" s="106"/>
      <c r="BL3" s="106"/>
      <c r="BM3" s="106"/>
      <c r="BN3" s="106"/>
      <c r="BO3" s="39"/>
      <c r="BP3" s="105" t="s">
        <v>394</v>
      </c>
      <c r="BQ3" s="106"/>
      <c r="BR3" s="106"/>
      <c r="BS3" s="106"/>
      <c r="BT3" s="106"/>
      <c r="BU3" s="106"/>
      <c r="BV3" s="106"/>
      <c r="BW3" s="39"/>
      <c r="BX3" s="105" t="s">
        <v>395</v>
      </c>
      <c r="BY3" s="106"/>
      <c r="BZ3" s="106"/>
      <c r="CA3" s="106"/>
      <c r="CB3" s="106"/>
      <c r="CC3" s="106"/>
      <c r="CD3" s="106"/>
    </row>
    <row r="4" spans="1:82" x14ac:dyDescent="0.15">
      <c r="AO4" s="24">
        <v>63</v>
      </c>
      <c r="AP4" s="24" t="s">
        <v>102</v>
      </c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</row>
    <row r="5" spans="1:82" s="20" customFormat="1" ht="75" x14ac:dyDescent="0.15">
      <c r="A5" s="40" t="s">
        <v>8</v>
      </c>
      <c r="B5" s="40" t="s">
        <v>224</v>
      </c>
      <c r="C5" s="40" t="s">
        <v>254</v>
      </c>
      <c r="D5" s="40" t="s">
        <v>396</v>
      </c>
      <c r="E5" s="40" t="s">
        <v>361</v>
      </c>
      <c r="F5" s="40" t="s">
        <v>397</v>
      </c>
      <c r="G5" s="41" t="s">
        <v>363</v>
      </c>
      <c r="H5" s="42"/>
      <c r="I5" s="40" t="s">
        <v>8</v>
      </c>
      <c r="J5" s="40" t="s">
        <v>391</v>
      </c>
      <c r="K5" s="40" t="s">
        <v>254</v>
      </c>
      <c r="L5" s="40" t="s">
        <v>396</v>
      </c>
      <c r="M5" s="40" t="s">
        <v>361</v>
      </c>
      <c r="N5" s="40" t="s">
        <v>397</v>
      </c>
      <c r="O5" s="41" t="s">
        <v>363</v>
      </c>
      <c r="P5" s="42"/>
      <c r="Q5" s="40" t="s">
        <v>8</v>
      </c>
      <c r="R5" s="41" t="s">
        <v>227</v>
      </c>
      <c r="S5" s="41" t="s">
        <v>254</v>
      </c>
      <c r="T5" s="40" t="s">
        <v>398</v>
      </c>
      <c r="U5" s="40" t="s">
        <v>361</v>
      </c>
      <c r="V5" s="40" t="s">
        <v>399</v>
      </c>
      <c r="W5" s="41" t="s">
        <v>363</v>
      </c>
      <c r="X5" s="42"/>
      <c r="Y5" s="40" t="s">
        <v>8</v>
      </c>
      <c r="Z5" s="41" t="s">
        <v>313</v>
      </c>
      <c r="AA5" s="41" t="s">
        <v>400</v>
      </c>
      <c r="AB5" s="40" t="s">
        <v>398</v>
      </c>
      <c r="AC5" s="40" t="s">
        <v>361</v>
      </c>
      <c r="AD5" s="40" t="s">
        <v>399</v>
      </c>
      <c r="AE5" s="41" t="s">
        <v>363</v>
      </c>
      <c r="AF5" s="42"/>
      <c r="AG5" s="40" t="s">
        <v>8</v>
      </c>
      <c r="AH5" s="43" t="s">
        <v>311</v>
      </c>
      <c r="AI5" s="43" t="s">
        <v>257</v>
      </c>
      <c r="AJ5" s="40" t="s">
        <v>401</v>
      </c>
      <c r="AK5" s="40" t="s">
        <v>361</v>
      </c>
      <c r="AL5" s="40" t="s">
        <v>402</v>
      </c>
      <c r="AM5" s="41" t="s">
        <v>363</v>
      </c>
      <c r="AN5" s="44"/>
      <c r="AO5" s="24">
        <v>64</v>
      </c>
      <c r="AP5" s="24" t="s">
        <v>105</v>
      </c>
      <c r="AQ5" s="44"/>
      <c r="AR5" s="45" t="s">
        <v>8</v>
      </c>
      <c r="AS5" s="45" t="s">
        <v>230</v>
      </c>
      <c r="AT5" s="45" t="s">
        <v>262</v>
      </c>
      <c r="AU5" s="45" t="s">
        <v>396</v>
      </c>
      <c r="AV5" s="45" t="s">
        <v>361</v>
      </c>
      <c r="AW5" s="45" t="s">
        <v>397</v>
      </c>
      <c r="AX5" s="46" t="s">
        <v>363</v>
      </c>
      <c r="AY5" s="47"/>
      <c r="AZ5" s="45" t="s">
        <v>8</v>
      </c>
      <c r="BA5" s="45" t="s">
        <v>275</v>
      </c>
      <c r="BB5" s="45" t="s">
        <v>297</v>
      </c>
      <c r="BC5" s="45" t="s">
        <v>396</v>
      </c>
      <c r="BD5" s="45" t="s">
        <v>361</v>
      </c>
      <c r="BE5" s="45" t="s">
        <v>397</v>
      </c>
      <c r="BF5" s="46" t="s">
        <v>363</v>
      </c>
      <c r="BG5" s="47"/>
      <c r="BH5" s="45" t="s">
        <v>8</v>
      </c>
      <c r="BI5" s="46" t="s">
        <v>218</v>
      </c>
      <c r="BJ5" s="46" t="s">
        <v>257</v>
      </c>
      <c r="BK5" s="46" t="s">
        <v>398</v>
      </c>
      <c r="BL5" s="45" t="s">
        <v>361</v>
      </c>
      <c r="BM5" s="46" t="s">
        <v>399</v>
      </c>
      <c r="BN5" s="46" t="s">
        <v>363</v>
      </c>
      <c r="BO5" s="47"/>
      <c r="BP5" s="45" t="s">
        <v>8</v>
      </c>
      <c r="BQ5" s="46" t="s">
        <v>309</v>
      </c>
      <c r="BR5" s="46" t="s">
        <v>317</v>
      </c>
      <c r="BS5" s="46" t="s">
        <v>398</v>
      </c>
      <c r="BT5" s="45" t="s">
        <v>361</v>
      </c>
      <c r="BU5" s="46" t="s">
        <v>399</v>
      </c>
      <c r="BV5" s="46" t="s">
        <v>363</v>
      </c>
      <c r="BW5" s="47"/>
      <c r="BX5" s="45" t="s">
        <v>8</v>
      </c>
      <c r="BY5" s="48" t="s">
        <v>229</v>
      </c>
      <c r="BZ5" s="48" t="s">
        <v>309</v>
      </c>
      <c r="CA5" s="48" t="s">
        <v>401</v>
      </c>
      <c r="CB5" s="45" t="s">
        <v>361</v>
      </c>
      <c r="CC5" s="48" t="s">
        <v>402</v>
      </c>
      <c r="CD5" s="46" t="s">
        <v>363</v>
      </c>
    </row>
    <row r="6" spans="1:82" x14ac:dyDescent="0.15">
      <c r="A6" s="38" t="s">
        <v>25</v>
      </c>
      <c r="B6" s="38">
        <v>13</v>
      </c>
      <c r="C6" s="38">
        <v>3</v>
      </c>
      <c r="D6" s="49">
        <v>3.2110622599999998</v>
      </c>
      <c r="E6" s="50" t="s">
        <v>376</v>
      </c>
      <c r="F6" s="49">
        <v>4.0033000000000003</v>
      </c>
      <c r="G6" s="49">
        <f t="shared" ref="G6:G22" si="0">(D6-F6)</f>
        <v>-0.79223774000000047</v>
      </c>
      <c r="I6" s="38" t="s">
        <v>25</v>
      </c>
      <c r="J6" s="49">
        <v>0.33333333300000001</v>
      </c>
      <c r="K6" s="38">
        <v>3</v>
      </c>
      <c r="L6" s="49">
        <v>3.2110622599999998</v>
      </c>
      <c r="M6" s="50" t="s">
        <v>376</v>
      </c>
      <c r="N6" s="38">
        <f t="shared" ref="N6:N22" si="1">3.48 + 1.8 *J6- 0.202 *K6</f>
        <v>3.4739999994000001</v>
      </c>
      <c r="O6" s="49">
        <f t="shared" ref="O6:O22" si="2">(L6-N6)</f>
        <v>-0.26293773940000031</v>
      </c>
      <c r="Q6" s="38" t="s">
        <v>25</v>
      </c>
      <c r="R6" s="38">
        <v>14</v>
      </c>
      <c r="S6" s="38">
        <v>3</v>
      </c>
      <c r="T6" s="49">
        <v>2.2188160099999998</v>
      </c>
      <c r="U6" s="50" t="s">
        <v>376</v>
      </c>
      <c r="V6" s="49">
        <v>2.3673999999999999</v>
      </c>
      <c r="W6" s="49">
        <f t="shared" ref="W6:W21" si="3">(T6-V6)</f>
        <v>-0.14858399000000011</v>
      </c>
      <c r="Y6" s="38" t="s">
        <v>25</v>
      </c>
      <c r="Z6" s="49">
        <v>0.48514085499999998</v>
      </c>
      <c r="AA6" s="49">
        <v>1</v>
      </c>
      <c r="AB6" s="49">
        <v>2.2188160099999998</v>
      </c>
      <c r="AC6" s="51" t="s">
        <v>376</v>
      </c>
      <c r="AD6" s="49">
        <f t="shared" ref="AD6:AD22" si="4">1.28 + 0.275 *Z6+ 0.833*AA6</f>
        <v>2.246413735125</v>
      </c>
      <c r="AE6" s="49">
        <f t="shared" ref="AE6:AE22" si="5">(AB6-AD6)</f>
        <v>-2.7597725125000139E-2</v>
      </c>
      <c r="AG6" s="52" t="s">
        <v>25</v>
      </c>
      <c r="AH6" s="53">
        <v>1</v>
      </c>
      <c r="AI6" s="52">
        <v>184</v>
      </c>
      <c r="AJ6" s="53">
        <v>0.36400715700000003</v>
      </c>
      <c r="AK6" s="50" t="s">
        <v>378</v>
      </c>
      <c r="AL6" s="38">
        <f t="shared" ref="AL6:AL22" si="6">156 - 159 *AH6 + 0.0195*AI6</f>
        <v>0.58800000000000008</v>
      </c>
      <c r="AM6" s="49">
        <f t="shared" ref="AM6:AM22" si="7">(AJ6-AL6)</f>
        <v>-0.22399284300000005</v>
      </c>
      <c r="AN6" s="24"/>
      <c r="AO6" s="24">
        <v>67</v>
      </c>
      <c r="AP6" s="24" t="s">
        <v>114</v>
      </c>
      <c r="AQ6" s="24"/>
      <c r="AR6" s="39" t="s">
        <v>90</v>
      </c>
      <c r="AS6" s="54">
        <v>0.128</v>
      </c>
      <c r="AT6" s="54">
        <v>2</v>
      </c>
      <c r="AU6" s="54">
        <v>2.66936841148202</v>
      </c>
      <c r="AV6" s="55" t="s">
        <v>376</v>
      </c>
      <c r="AW6" s="54">
        <v>2.6409599999999998</v>
      </c>
      <c r="AX6" s="54">
        <f t="shared" ref="AX6:AX17" si="8">(AU6-AW6)</f>
        <v>2.8408411482020224E-2</v>
      </c>
      <c r="AY6" s="39"/>
      <c r="AZ6" s="39" t="s">
        <v>90</v>
      </c>
      <c r="BA6" s="54">
        <v>0.9145967350705555</v>
      </c>
      <c r="BB6" s="54">
        <v>0.4080488211195521</v>
      </c>
      <c r="BC6" s="54">
        <v>2.66936841148202</v>
      </c>
      <c r="BD6" s="55" t="s">
        <v>378</v>
      </c>
      <c r="BE6" s="54">
        <v>1.7043245900194908</v>
      </c>
      <c r="BF6" s="54">
        <f t="shared" ref="BF6:BF17" si="9">(BC6-BE6)</f>
        <v>0.96504382146252921</v>
      </c>
      <c r="BG6" s="39"/>
      <c r="BH6" s="39" t="s">
        <v>90</v>
      </c>
      <c r="BI6" s="54">
        <v>0.05</v>
      </c>
      <c r="BJ6" s="54">
        <v>140</v>
      </c>
      <c r="BK6" s="54">
        <v>0.89013722381930938</v>
      </c>
      <c r="BL6" s="55" t="s">
        <v>376</v>
      </c>
      <c r="BM6" s="54">
        <v>0.97854999999999981</v>
      </c>
      <c r="BN6" s="54">
        <f t="shared" ref="BN6:BN17" si="10">(BK6-BM6)</f>
        <v>-8.8412776180690433E-2</v>
      </c>
      <c r="BO6" s="39"/>
      <c r="BP6" s="39" t="s">
        <v>90</v>
      </c>
      <c r="BQ6" s="54">
        <v>0.38980886599999998</v>
      </c>
      <c r="BR6" s="54">
        <v>0.66666666699999999</v>
      </c>
      <c r="BS6" s="54">
        <v>0.89013722399999995</v>
      </c>
      <c r="BT6" s="56" t="s">
        <v>376</v>
      </c>
      <c r="BU6" s="54">
        <f t="shared" ref="BU6:BU16" si="11">0.377 + 1.2 *BQ6</f>
        <v>0.84477063919999995</v>
      </c>
      <c r="BV6" s="54">
        <f t="shared" ref="BV6:BV16" si="12">(BS6-BU6)</f>
        <v>4.5366584799999998E-2</v>
      </c>
      <c r="BW6" s="39"/>
      <c r="BX6" s="57" t="s">
        <v>90</v>
      </c>
      <c r="BY6" s="57">
        <v>1.9</v>
      </c>
      <c r="BZ6" s="58">
        <v>1</v>
      </c>
      <c r="CA6" s="58">
        <v>16.035875592358721</v>
      </c>
      <c r="CB6" s="56" t="s">
        <v>376</v>
      </c>
      <c r="CC6" s="54">
        <v>16.545949999999998</v>
      </c>
      <c r="CD6" s="54">
        <f t="shared" ref="CD6:CD17" si="13">(CA6-CC6)</f>
        <v>-0.51007440764127665</v>
      </c>
    </row>
    <row r="7" spans="1:82" x14ac:dyDescent="0.15">
      <c r="A7" s="38" t="s">
        <v>30</v>
      </c>
      <c r="B7" s="38">
        <v>26</v>
      </c>
      <c r="C7" s="38">
        <v>4</v>
      </c>
      <c r="D7" s="49">
        <v>3.6995066689999998</v>
      </c>
      <c r="E7" s="50" t="s">
        <v>376</v>
      </c>
      <c r="F7" s="49">
        <v>3.2065999999999999</v>
      </c>
      <c r="G7" s="49">
        <f t="shared" si="0"/>
        <v>0.49290666899999991</v>
      </c>
      <c r="I7" s="38" t="s">
        <v>30</v>
      </c>
      <c r="J7" s="49">
        <v>0.33333333300000001</v>
      </c>
      <c r="K7" s="38">
        <v>4</v>
      </c>
      <c r="L7" s="49">
        <v>3.6995066689999998</v>
      </c>
      <c r="M7" s="50" t="s">
        <v>376</v>
      </c>
      <c r="N7" s="38">
        <f t="shared" si="1"/>
        <v>3.2719999994000002</v>
      </c>
      <c r="O7" s="49">
        <f t="shared" si="2"/>
        <v>0.42750666959999961</v>
      </c>
      <c r="Q7" s="38" t="s">
        <v>30</v>
      </c>
      <c r="R7" s="38">
        <v>30</v>
      </c>
      <c r="S7" s="38">
        <v>4</v>
      </c>
      <c r="T7" s="49">
        <v>2.198089585</v>
      </c>
      <c r="U7" s="50" t="s">
        <v>376</v>
      </c>
      <c r="V7" s="49">
        <v>1.851</v>
      </c>
      <c r="W7" s="49">
        <f t="shared" si="3"/>
        <v>0.34708958499999998</v>
      </c>
      <c r="Y7" s="38" t="s">
        <v>30</v>
      </c>
      <c r="Z7" s="49">
        <v>1</v>
      </c>
      <c r="AA7" s="49">
        <v>0.33333333300000001</v>
      </c>
      <c r="AB7" s="49">
        <v>2.198089585</v>
      </c>
      <c r="AC7" s="51" t="s">
        <v>376</v>
      </c>
      <c r="AD7" s="49">
        <f t="shared" si="4"/>
        <v>1.8326666663890001</v>
      </c>
      <c r="AE7" s="49">
        <f t="shared" si="5"/>
        <v>0.36542291861099985</v>
      </c>
      <c r="AG7" s="52" t="s">
        <v>30</v>
      </c>
      <c r="AH7" s="53">
        <v>1</v>
      </c>
      <c r="AI7" s="52">
        <v>194</v>
      </c>
      <c r="AJ7" s="53">
        <v>1.21240942</v>
      </c>
      <c r="AK7" s="50" t="s">
        <v>376</v>
      </c>
      <c r="AL7" s="38">
        <f t="shared" si="6"/>
        <v>0.78299999999999992</v>
      </c>
      <c r="AM7" s="49">
        <f t="shared" si="7"/>
        <v>0.42940942000000004</v>
      </c>
      <c r="AN7" s="24"/>
      <c r="AO7" s="24">
        <v>68</v>
      </c>
      <c r="AP7" s="24" t="s">
        <v>117</v>
      </c>
      <c r="AQ7" s="24"/>
      <c r="AR7" s="39" t="s">
        <v>93</v>
      </c>
      <c r="AS7" s="54">
        <v>0.157</v>
      </c>
      <c r="AT7" s="54">
        <v>2</v>
      </c>
      <c r="AU7" s="54">
        <v>2.6516443598339015</v>
      </c>
      <c r="AV7" s="55" t="s">
        <v>376</v>
      </c>
      <c r="AW7" s="54">
        <v>2.7879899999999997</v>
      </c>
      <c r="AX7" s="54">
        <f t="shared" si="8"/>
        <v>-0.13634564016609829</v>
      </c>
      <c r="AY7" s="39"/>
      <c r="AZ7" s="39" t="s">
        <v>93</v>
      </c>
      <c r="BA7" s="54">
        <v>0.35464885559743092</v>
      </c>
      <c r="BB7" s="54">
        <v>0.12553483643049107</v>
      </c>
      <c r="BC7" s="54">
        <v>2.6516443598339015</v>
      </c>
      <c r="BD7" s="55" t="s">
        <v>376</v>
      </c>
      <c r="BE7" s="54">
        <v>2.8630830367389715</v>
      </c>
      <c r="BF7" s="54">
        <f t="shared" si="9"/>
        <v>-0.21143867690507001</v>
      </c>
      <c r="BG7" s="39"/>
      <c r="BH7" s="39" t="s">
        <v>93</v>
      </c>
      <c r="BI7" s="54">
        <v>-0.22</v>
      </c>
      <c r="BJ7" s="54">
        <v>209</v>
      </c>
      <c r="BK7" s="54">
        <v>1.5766936937253613</v>
      </c>
      <c r="BL7" s="55" t="s">
        <v>376</v>
      </c>
      <c r="BM7" s="54">
        <v>1.7638299999999998</v>
      </c>
      <c r="BN7" s="54">
        <f t="shared" si="10"/>
        <v>-0.18713630627463851</v>
      </c>
      <c r="BO7" s="39"/>
      <c r="BP7" s="39" t="s">
        <v>93</v>
      </c>
      <c r="BQ7" s="54">
        <v>1</v>
      </c>
      <c r="BR7" s="54">
        <v>0.66666666699999999</v>
      </c>
      <c r="BS7" s="54">
        <v>1.576693694</v>
      </c>
      <c r="BT7" s="56" t="s">
        <v>376</v>
      </c>
      <c r="BU7" s="54">
        <f t="shared" si="11"/>
        <v>1.577</v>
      </c>
      <c r="BV7" s="54">
        <f t="shared" si="12"/>
        <v>-3.0630599999992292E-4</v>
      </c>
      <c r="BW7" s="39"/>
      <c r="BX7" s="57" t="s">
        <v>93</v>
      </c>
      <c r="BY7" s="57">
        <v>1.9</v>
      </c>
      <c r="BZ7" s="58">
        <v>0.14180009481367278</v>
      </c>
      <c r="CA7" s="58">
        <v>1.1428342137553205</v>
      </c>
      <c r="CB7" s="56" t="s">
        <v>376</v>
      </c>
      <c r="CC7" s="54">
        <v>2.767207242271442</v>
      </c>
      <c r="CD7" s="54">
        <f t="shared" si="13"/>
        <v>-1.6243730285161215</v>
      </c>
    </row>
    <row r="8" spans="1:82" x14ac:dyDescent="0.15">
      <c r="A8" s="38" t="s">
        <v>33</v>
      </c>
      <c r="B8" s="38">
        <v>82</v>
      </c>
      <c r="C8" s="38">
        <v>6</v>
      </c>
      <c r="D8" s="49">
        <v>2.673788923</v>
      </c>
      <c r="E8" s="50" t="s">
        <v>376</v>
      </c>
      <c r="F8" s="49">
        <v>2.9361999999999995</v>
      </c>
      <c r="G8" s="49">
        <f t="shared" si="0"/>
        <v>-0.26241107699999944</v>
      </c>
      <c r="I8" s="38" t="s">
        <v>33</v>
      </c>
      <c r="J8" s="49">
        <v>0.33333333300000001</v>
      </c>
      <c r="K8" s="38">
        <v>6</v>
      </c>
      <c r="L8" s="49">
        <v>2.673788923</v>
      </c>
      <c r="M8" s="50" t="s">
        <v>376</v>
      </c>
      <c r="N8" s="38">
        <f t="shared" si="1"/>
        <v>2.8679999993999998</v>
      </c>
      <c r="O8" s="49">
        <f t="shared" si="2"/>
        <v>-0.19421107639999979</v>
      </c>
      <c r="Q8" s="38" t="s">
        <v>33</v>
      </c>
      <c r="R8" s="38">
        <v>125</v>
      </c>
      <c r="S8" s="38">
        <v>6</v>
      </c>
      <c r="T8" s="49">
        <v>1.6656192400000001</v>
      </c>
      <c r="U8" s="50" t="s">
        <v>376</v>
      </c>
      <c r="V8" s="49">
        <v>1.7694999999999999</v>
      </c>
      <c r="W8" s="49">
        <f t="shared" si="3"/>
        <v>-0.10388075999999979</v>
      </c>
      <c r="Y8" s="38" t="s">
        <v>33</v>
      </c>
      <c r="Z8" s="49">
        <v>0.50348969600000004</v>
      </c>
      <c r="AA8" s="49">
        <v>0.33333333300000001</v>
      </c>
      <c r="AB8" s="49">
        <v>1.6656192400000001</v>
      </c>
      <c r="AC8" s="51" t="s">
        <v>376</v>
      </c>
      <c r="AD8" s="49">
        <f t="shared" si="4"/>
        <v>1.6961263327889999</v>
      </c>
      <c r="AE8" s="49">
        <f t="shared" si="5"/>
        <v>-3.0507092788999879E-2</v>
      </c>
      <c r="AG8" s="52" t="s">
        <v>33</v>
      </c>
      <c r="AH8" s="53">
        <v>1</v>
      </c>
      <c r="AI8" s="52">
        <v>202</v>
      </c>
      <c r="AJ8" s="53">
        <v>0.85870753399999999</v>
      </c>
      <c r="AK8" s="50" t="s">
        <v>376</v>
      </c>
      <c r="AL8" s="38">
        <f t="shared" si="6"/>
        <v>0.93900000000000006</v>
      </c>
      <c r="AM8" s="49">
        <f t="shared" si="7"/>
        <v>-8.0292466000000062E-2</v>
      </c>
      <c r="AN8" s="24"/>
      <c r="AO8" s="24">
        <v>71</v>
      </c>
      <c r="AP8" s="24" t="s">
        <v>126</v>
      </c>
      <c r="AQ8" s="24"/>
      <c r="AR8" s="39" t="s">
        <v>102</v>
      </c>
      <c r="AS8" s="54">
        <v>0.125</v>
      </c>
      <c r="AT8" s="54">
        <v>2</v>
      </c>
      <c r="AU8" s="54">
        <v>2.4160934639075129</v>
      </c>
      <c r="AV8" s="55" t="s">
        <v>376</v>
      </c>
      <c r="AW8" s="54">
        <v>2.62575</v>
      </c>
      <c r="AX8" s="54">
        <f t="shared" si="8"/>
        <v>-0.20965653609248713</v>
      </c>
      <c r="AY8" s="39"/>
      <c r="AZ8" s="39" t="s">
        <v>102</v>
      </c>
      <c r="BA8" s="54">
        <v>0.7349240564406585</v>
      </c>
      <c r="BB8" s="54">
        <v>0.33261204369196573</v>
      </c>
      <c r="BC8" s="54">
        <v>2.4160934639075129</v>
      </c>
      <c r="BD8" s="55" t="s">
        <v>376</v>
      </c>
      <c r="BE8" s="54">
        <v>1.8433566504026446</v>
      </c>
      <c r="BF8" s="54">
        <f t="shared" si="9"/>
        <v>0.57273681350486827</v>
      </c>
      <c r="BG8" s="39"/>
      <c r="BH8" s="39" t="s">
        <v>102</v>
      </c>
      <c r="BI8" s="54">
        <v>0.85</v>
      </c>
      <c r="BJ8" s="54">
        <v>192</v>
      </c>
      <c r="BK8" s="54">
        <v>1.6040176613637016</v>
      </c>
      <c r="BL8" s="55" t="s">
        <v>376</v>
      </c>
      <c r="BM8" s="54">
        <v>1.1880299999999999</v>
      </c>
      <c r="BN8" s="54">
        <f t="shared" si="10"/>
        <v>0.41598766136370169</v>
      </c>
      <c r="BO8" s="39"/>
      <c r="BP8" s="39" t="s">
        <v>102</v>
      </c>
      <c r="BQ8" s="54">
        <v>1</v>
      </c>
      <c r="BR8" s="54">
        <v>0.66666666699999999</v>
      </c>
      <c r="BS8" s="54">
        <v>1.6040176610000001</v>
      </c>
      <c r="BT8" s="56" t="s">
        <v>376</v>
      </c>
      <c r="BU8" s="54">
        <f t="shared" si="11"/>
        <v>1.577</v>
      </c>
      <c r="BV8" s="54">
        <f t="shared" si="12"/>
        <v>2.7017661000000137E-2</v>
      </c>
      <c r="BW8" s="39"/>
      <c r="BX8" s="57" t="s">
        <v>102</v>
      </c>
      <c r="BY8" s="57">
        <v>1.8</v>
      </c>
      <c r="BZ8" s="58">
        <v>0</v>
      </c>
      <c r="CA8" s="58">
        <v>0.59907943422035337</v>
      </c>
      <c r="CB8" s="56" t="s">
        <v>376</v>
      </c>
      <c r="CC8" s="54">
        <v>0.54140000000000021</v>
      </c>
      <c r="CD8" s="54">
        <f t="shared" si="13"/>
        <v>5.7679434220353154E-2</v>
      </c>
    </row>
    <row r="9" spans="1:82" x14ac:dyDescent="0.15">
      <c r="A9" s="38" t="s">
        <v>36</v>
      </c>
      <c r="B9" s="38">
        <v>25</v>
      </c>
      <c r="C9" s="38">
        <v>4</v>
      </c>
      <c r="D9" s="49">
        <v>3.3896846940000001</v>
      </c>
      <c r="E9" s="50" t="s">
        <v>376</v>
      </c>
      <c r="F9" s="49">
        <v>3.1624999999999996</v>
      </c>
      <c r="G9" s="49">
        <f t="shared" si="0"/>
        <v>0.22718469400000041</v>
      </c>
      <c r="I9" s="38" t="s">
        <v>36</v>
      </c>
      <c r="J9" s="49">
        <v>0.33333333300000001</v>
      </c>
      <c r="K9" s="38">
        <v>4</v>
      </c>
      <c r="L9" s="49">
        <v>3.3896846940000001</v>
      </c>
      <c r="M9" s="50" t="s">
        <v>378</v>
      </c>
      <c r="N9" s="38">
        <f t="shared" si="1"/>
        <v>3.2719999994000002</v>
      </c>
      <c r="O9" s="49">
        <f t="shared" si="2"/>
        <v>0.11768469459999986</v>
      </c>
      <c r="Q9" s="38" t="s">
        <v>36</v>
      </c>
      <c r="R9" s="38">
        <v>30</v>
      </c>
      <c r="S9" s="38">
        <v>4</v>
      </c>
      <c r="T9" s="49">
        <v>1.507989808</v>
      </c>
      <c r="U9" s="50" t="s">
        <v>376</v>
      </c>
      <c r="V9" s="49">
        <v>1.851</v>
      </c>
      <c r="W9" s="49">
        <f t="shared" si="3"/>
        <v>-0.34301019199999994</v>
      </c>
      <c r="Y9" s="38" t="s">
        <v>36</v>
      </c>
      <c r="Z9" s="49">
        <v>1</v>
      </c>
      <c r="AA9" s="49">
        <v>0.33333333300000001</v>
      </c>
      <c r="AB9" s="49">
        <v>1.507989808</v>
      </c>
      <c r="AC9" s="51" t="s">
        <v>376</v>
      </c>
      <c r="AD9" s="49">
        <f t="shared" si="4"/>
        <v>1.8326666663890001</v>
      </c>
      <c r="AE9" s="49">
        <f t="shared" si="5"/>
        <v>-0.32467685838900007</v>
      </c>
      <c r="AG9" s="52" t="s">
        <v>36</v>
      </c>
      <c r="AH9" s="53">
        <v>0.96472403600000001</v>
      </c>
      <c r="AI9" s="52">
        <v>197</v>
      </c>
      <c r="AJ9" s="53">
        <v>8.1103847889999994</v>
      </c>
      <c r="AK9" s="50" t="s">
        <v>378</v>
      </c>
      <c r="AL9" s="38">
        <f t="shared" si="6"/>
        <v>6.4503782760000128</v>
      </c>
      <c r="AM9" s="49">
        <f t="shared" si="7"/>
        <v>1.6600065129999866</v>
      </c>
      <c r="AN9" s="24"/>
      <c r="AO9" s="24">
        <v>72</v>
      </c>
      <c r="AP9" s="24" t="s">
        <v>129</v>
      </c>
      <c r="AQ9" s="24"/>
      <c r="AR9" s="39" t="s">
        <v>105</v>
      </c>
      <c r="AS9" s="54">
        <v>0.13800000000000001</v>
      </c>
      <c r="AT9" s="54">
        <v>2</v>
      </c>
      <c r="AU9" s="54">
        <v>2.7596107830027603</v>
      </c>
      <c r="AV9" s="55" t="s">
        <v>376</v>
      </c>
      <c r="AW9" s="54">
        <v>2.6916599999999997</v>
      </c>
      <c r="AX9" s="54">
        <f t="shared" si="8"/>
        <v>6.7950783002760584E-2</v>
      </c>
      <c r="AY9" s="39"/>
      <c r="AZ9" s="39" t="s">
        <v>105</v>
      </c>
      <c r="BA9" s="54">
        <v>5.8697929439495117E-2</v>
      </c>
      <c r="BB9" s="54">
        <v>2.0652580134236261E-2</v>
      </c>
      <c r="BC9" s="54">
        <v>2.7596107830027603</v>
      </c>
      <c r="BD9" s="55" t="s">
        <v>376</v>
      </c>
      <c r="BE9" s="54">
        <v>2.7956588252793324</v>
      </c>
      <c r="BF9" s="54">
        <f t="shared" si="9"/>
        <v>-3.6048042276572101E-2</v>
      </c>
      <c r="BG9" s="39"/>
      <c r="BH9" s="39" t="s">
        <v>105</v>
      </c>
      <c r="BI9" s="54">
        <v>0.15</v>
      </c>
      <c r="BJ9" s="54">
        <v>139</v>
      </c>
      <c r="BK9" s="54">
        <v>0.88244870096984918</v>
      </c>
      <c r="BL9" s="55" t="s">
        <v>376</v>
      </c>
      <c r="BM9" s="54">
        <v>0.93055999999999983</v>
      </c>
      <c r="BN9" s="54">
        <f t="shared" si="10"/>
        <v>-4.8111299030150656E-2</v>
      </c>
      <c r="BO9" s="39"/>
      <c r="BP9" s="39" t="s">
        <v>105</v>
      </c>
      <c r="BQ9" s="54">
        <v>0.32788352399999998</v>
      </c>
      <c r="BR9" s="54">
        <v>0.66666666699999999</v>
      </c>
      <c r="BS9" s="54">
        <v>0.88244870099999995</v>
      </c>
      <c r="BT9" s="56" t="s">
        <v>376</v>
      </c>
      <c r="BU9" s="54">
        <f t="shared" si="11"/>
        <v>0.77046022879999998</v>
      </c>
      <c r="BV9" s="54">
        <f t="shared" si="12"/>
        <v>0.11198847219999997</v>
      </c>
      <c r="BW9" s="39"/>
      <c r="BX9" s="57" t="s">
        <v>105</v>
      </c>
      <c r="BY9" s="57">
        <v>1.6</v>
      </c>
      <c r="BZ9" s="58">
        <v>1</v>
      </c>
      <c r="CA9" s="58">
        <v>20.322759133537552</v>
      </c>
      <c r="CB9" s="56" t="s">
        <v>376</v>
      </c>
      <c r="CC9" s="54">
        <v>16.698499999999999</v>
      </c>
      <c r="CD9" s="54">
        <f t="shared" si="13"/>
        <v>3.6242591335375529</v>
      </c>
    </row>
    <row r="10" spans="1:82" x14ac:dyDescent="0.15">
      <c r="A10" s="38" t="s">
        <v>39</v>
      </c>
      <c r="B10" s="38">
        <v>80</v>
      </c>
      <c r="C10" s="38">
        <v>6</v>
      </c>
      <c r="D10" s="49">
        <v>2.9735444819999999</v>
      </c>
      <c r="E10" s="50" t="s">
        <v>376</v>
      </c>
      <c r="F10" s="49">
        <v>2.847999999999999</v>
      </c>
      <c r="G10" s="49">
        <f t="shared" si="0"/>
        <v>0.1255444820000009</v>
      </c>
      <c r="I10" s="38" t="s">
        <v>39</v>
      </c>
      <c r="J10" s="49">
        <v>0.33333333300000001</v>
      </c>
      <c r="K10" s="38">
        <v>6</v>
      </c>
      <c r="L10" s="49">
        <v>2.9735444819999999</v>
      </c>
      <c r="M10" s="50" t="s">
        <v>376</v>
      </c>
      <c r="N10" s="38">
        <f t="shared" si="1"/>
        <v>2.8679999993999998</v>
      </c>
      <c r="O10" s="49">
        <f t="shared" si="2"/>
        <v>0.10554448260000004</v>
      </c>
      <c r="Q10" s="38" t="s">
        <v>39</v>
      </c>
      <c r="R10" s="38">
        <v>121</v>
      </c>
      <c r="S10" s="38">
        <v>6</v>
      </c>
      <c r="T10" s="49">
        <v>1.7962179060000001</v>
      </c>
      <c r="U10" s="50" t="s">
        <v>376</v>
      </c>
      <c r="V10" s="49">
        <v>1.7090999999999994</v>
      </c>
      <c r="W10" s="49">
        <f t="shared" si="3"/>
        <v>8.7117906000000689E-2</v>
      </c>
      <c r="Y10" s="38" t="s">
        <v>39</v>
      </c>
      <c r="Z10" s="49">
        <v>0.56716735900000004</v>
      </c>
      <c r="AA10" s="49">
        <v>0.33333333300000001</v>
      </c>
      <c r="AB10" s="49">
        <v>1.7962179060000001</v>
      </c>
      <c r="AC10" s="51" t="s">
        <v>376</v>
      </c>
      <c r="AD10" s="49">
        <f t="shared" si="4"/>
        <v>1.713637690114</v>
      </c>
      <c r="AE10" s="49">
        <f t="shared" si="5"/>
        <v>8.2580215886000063E-2</v>
      </c>
      <c r="AG10" s="52" t="s">
        <v>39</v>
      </c>
      <c r="AH10" s="53">
        <v>1</v>
      </c>
      <c r="AI10" s="52">
        <v>209</v>
      </c>
      <c r="AJ10" s="53">
        <v>1.0441575329999999</v>
      </c>
      <c r="AK10" s="50" t="s">
        <v>376</v>
      </c>
      <c r="AL10" s="38">
        <f t="shared" si="6"/>
        <v>1.0754999999999999</v>
      </c>
      <c r="AM10" s="49">
        <f t="shared" si="7"/>
        <v>-3.1342466999999985E-2</v>
      </c>
      <c r="AN10" s="24"/>
      <c r="AO10" s="24">
        <v>73</v>
      </c>
      <c r="AP10" s="24" t="s">
        <v>132</v>
      </c>
      <c r="AQ10" s="24"/>
      <c r="AR10" s="39" t="s">
        <v>114</v>
      </c>
      <c r="AS10" s="54">
        <v>0.126</v>
      </c>
      <c r="AT10" s="54">
        <v>3</v>
      </c>
      <c r="AU10" s="54">
        <v>3.4190732399120538</v>
      </c>
      <c r="AV10" s="55" t="s">
        <v>376</v>
      </c>
      <c r="AW10" s="54">
        <v>3.2768200000000003</v>
      </c>
      <c r="AX10" s="54">
        <f t="shared" si="8"/>
        <v>0.14225323991205352</v>
      </c>
      <c r="AY10" s="39"/>
      <c r="AZ10" s="39" t="s">
        <v>114</v>
      </c>
      <c r="BA10" s="54">
        <v>0.29396432410176904</v>
      </c>
      <c r="BB10" s="54">
        <v>7.6199813876106123E-2</v>
      </c>
      <c r="BC10" s="54">
        <v>3.4190732399120538</v>
      </c>
      <c r="BD10" s="55" t="s">
        <v>376</v>
      </c>
      <c r="BE10" s="54">
        <v>3.2750412788705714</v>
      </c>
      <c r="BF10" s="54">
        <f t="shared" si="9"/>
        <v>0.14403196104148241</v>
      </c>
      <c r="BG10" s="39"/>
      <c r="BH10" s="39" t="s">
        <v>114</v>
      </c>
      <c r="BI10" s="54">
        <v>0.16</v>
      </c>
      <c r="BJ10" s="54">
        <v>194</v>
      </c>
      <c r="BK10" s="54">
        <v>1.8318310403975939</v>
      </c>
      <c r="BL10" s="55" t="s">
        <v>376</v>
      </c>
      <c r="BM10" s="54">
        <v>1.4706999999999999</v>
      </c>
      <c r="BN10" s="54">
        <f t="shared" si="10"/>
        <v>0.36113104039759403</v>
      </c>
      <c r="BO10" s="39"/>
      <c r="BP10" s="39" t="s">
        <v>114</v>
      </c>
      <c r="BQ10" s="54">
        <v>1</v>
      </c>
      <c r="BR10" s="54">
        <v>0.66666666699999999</v>
      </c>
      <c r="BS10" s="54">
        <v>1.83183104</v>
      </c>
      <c r="BT10" s="56" t="s">
        <v>376</v>
      </c>
      <c r="BU10" s="54">
        <f t="shared" si="11"/>
        <v>1.577</v>
      </c>
      <c r="BV10" s="54">
        <f t="shared" si="12"/>
        <v>0.25483104000000001</v>
      </c>
      <c r="BW10" s="39"/>
      <c r="BX10" s="57" t="s">
        <v>114</v>
      </c>
      <c r="BY10" s="57">
        <v>1.8</v>
      </c>
      <c r="BZ10" s="58">
        <v>1</v>
      </c>
      <c r="CA10" s="58">
        <v>2.5451370814025429</v>
      </c>
      <c r="CB10" s="56" t="s">
        <v>378</v>
      </c>
      <c r="CC10" s="54">
        <v>16.596799999999998</v>
      </c>
      <c r="CD10" s="54">
        <f t="shared" si="13"/>
        <v>-14.051662918597454</v>
      </c>
    </row>
    <row r="11" spans="1:82" x14ac:dyDescent="0.15">
      <c r="A11" s="38" t="s">
        <v>42</v>
      </c>
      <c r="B11" s="38">
        <v>28</v>
      </c>
      <c r="C11" s="38">
        <v>4</v>
      </c>
      <c r="D11" s="49">
        <v>2.096676955</v>
      </c>
      <c r="E11" s="50" t="s">
        <v>378</v>
      </c>
      <c r="F11" s="49">
        <v>3.2947999999999986</v>
      </c>
      <c r="G11" s="49">
        <f t="shared" si="0"/>
        <v>-1.1981230449999987</v>
      </c>
      <c r="I11" s="38" t="s">
        <v>42</v>
      </c>
      <c r="J11" s="49">
        <v>-0.33333333300000001</v>
      </c>
      <c r="K11" s="38">
        <v>4</v>
      </c>
      <c r="L11" s="49">
        <v>2.096676955</v>
      </c>
      <c r="M11" s="50" t="s">
        <v>376</v>
      </c>
      <c r="N11" s="38">
        <f t="shared" si="1"/>
        <v>2.0720000006000001</v>
      </c>
      <c r="O11" s="49">
        <f t="shared" si="2"/>
        <v>2.467695439999984E-2</v>
      </c>
      <c r="Q11" s="38" t="s">
        <v>42</v>
      </c>
      <c r="R11" s="38">
        <v>31</v>
      </c>
      <c r="S11" s="38">
        <v>4</v>
      </c>
      <c r="T11" s="49">
        <v>1.9725403770000001</v>
      </c>
      <c r="U11" s="50" t="s">
        <v>376</v>
      </c>
      <c r="V11" s="49">
        <v>1.8660999999999994</v>
      </c>
      <c r="W11" s="49">
        <f t="shared" si="3"/>
        <v>0.10644037700000064</v>
      </c>
      <c r="Y11" s="38" t="s">
        <v>42</v>
      </c>
      <c r="Z11" s="49">
        <v>0.99964562499999998</v>
      </c>
      <c r="AA11" s="49">
        <v>0.33333333300000001</v>
      </c>
      <c r="AB11" s="49">
        <v>1.9725403770000001</v>
      </c>
      <c r="AC11" s="51" t="s">
        <v>378</v>
      </c>
      <c r="AD11" s="49">
        <f t="shared" si="4"/>
        <v>1.8325692132640001</v>
      </c>
      <c r="AE11" s="49">
        <f t="shared" si="5"/>
        <v>0.13997116373599994</v>
      </c>
      <c r="AG11" s="52" t="s">
        <v>42</v>
      </c>
      <c r="AH11" s="53">
        <v>1</v>
      </c>
      <c r="AI11" s="52">
        <v>163</v>
      </c>
      <c r="AJ11" s="53">
        <v>7.1096468999999995E-2</v>
      </c>
      <c r="AK11" s="50" t="s">
        <v>376</v>
      </c>
      <c r="AL11" s="38">
        <f t="shared" si="6"/>
        <v>0.1785000000000001</v>
      </c>
      <c r="AM11" s="49">
        <f t="shared" si="7"/>
        <v>-0.10740353100000011</v>
      </c>
      <c r="AN11" s="24"/>
      <c r="AO11" s="7">
        <v>79</v>
      </c>
      <c r="AP11" s="7" t="s">
        <v>150</v>
      </c>
      <c r="AQ11" s="24"/>
      <c r="AR11" s="39" t="s">
        <v>117</v>
      </c>
      <c r="AS11" s="54">
        <v>0.124</v>
      </c>
      <c r="AT11" s="54">
        <v>2</v>
      </c>
      <c r="AU11" s="54">
        <v>1.3647241851001322</v>
      </c>
      <c r="AV11" s="55" t="s">
        <v>378</v>
      </c>
      <c r="AW11" s="54">
        <v>2.6206800000000001</v>
      </c>
      <c r="AX11" s="54">
        <f t="shared" si="8"/>
        <v>-1.255955814899868</v>
      </c>
      <c r="AY11" s="39"/>
      <c r="AZ11" s="39" t="s">
        <v>117</v>
      </c>
      <c r="BA11" s="54">
        <v>0.74157018042939427</v>
      </c>
      <c r="BB11" s="54">
        <v>0.34656839668366152</v>
      </c>
      <c r="BC11" s="54">
        <v>1.3647241851001322</v>
      </c>
      <c r="BD11" s="55" t="s">
        <v>376</v>
      </c>
      <c r="BE11" s="54">
        <v>1.6673750501660569</v>
      </c>
      <c r="BF11" s="54">
        <f t="shared" si="9"/>
        <v>-0.30265086506592476</v>
      </c>
      <c r="BG11" s="39"/>
      <c r="BH11" s="39" t="s">
        <v>117</v>
      </c>
      <c r="BI11" s="54">
        <v>0.05</v>
      </c>
      <c r="BJ11" s="54">
        <v>163</v>
      </c>
      <c r="BK11" s="54">
        <v>1.6761179761481788</v>
      </c>
      <c r="BL11" s="55" t="s">
        <v>376</v>
      </c>
      <c r="BM11" s="54">
        <v>1.2060199999999999</v>
      </c>
      <c r="BN11" s="54">
        <f t="shared" si="10"/>
        <v>0.47009797614817894</v>
      </c>
      <c r="BO11" s="39"/>
      <c r="BP11" s="39" t="s">
        <v>117</v>
      </c>
      <c r="BQ11" s="54">
        <v>1</v>
      </c>
      <c r="BR11" s="54">
        <v>0.66666666699999999</v>
      </c>
      <c r="BS11" s="54">
        <v>1.676117976</v>
      </c>
      <c r="BT11" s="56" t="s">
        <v>376</v>
      </c>
      <c r="BU11" s="54">
        <f t="shared" si="11"/>
        <v>1.577</v>
      </c>
      <c r="BV11" s="54">
        <f t="shared" si="12"/>
        <v>9.9117976000000052E-2</v>
      </c>
      <c r="BW11" s="39"/>
      <c r="BX11" s="57" t="s">
        <v>117</v>
      </c>
      <c r="BY11" s="57">
        <v>1.8</v>
      </c>
      <c r="BZ11" s="58">
        <v>0</v>
      </c>
      <c r="CA11" s="58">
        <v>4.0505137831687181E-2</v>
      </c>
      <c r="CB11" s="56" t="s">
        <v>376</v>
      </c>
      <c r="CC11" s="54">
        <v>0.54140000000000021</v>
      </c>
      <c r="CD11" s="54">
        <f t="shared" si="13"/>
        <v>-0.50089486216831303</v>
      </c>
    </row>
    <row r="12" spans="1:82" x14ac:dyDescent="0.15">
      <c r="A12" s="38" t="s">
        <v>45</v>
      </c>
      <c r="B12" s="38">
        <v>47</v>
      </c>
      <c r="C12" s="38">
        <v>5</v>
      </c>
      <c r="D12" s="49">
        <v>3.4949023389999998</v>
      </c>
      <c r="E12" s="50" t="s">
        <v>378</v>
      </c>
      <c r="F12" s="49">
        <v>2.7626999999999997</v>
      </c>
      <c r="G12" s="49">
        <f t="shared" si="0"/>
        <v>0.73220233900000009</v>
      </c>
      <c r="I12" s="38" t="s">
        <v>45</v>
      </c>
      <c r="J12" s="49">
        <v>0.33333333300000001</v>
      </c>
      <c r="K12" s="38">
        <v>5</v>
      </c>
      <c r="L12" s="49">
        <v>3.4949023389999998</v>
      </c>
      <c r="M12" s="50" t="s">
        <v>378</v>
      </c>
      <c r="N12" s="38">
        <f t="shared" si="1"/>
        <v>3.0699999994000002</v>
      </c>
      <c r="O12" s="49">
        <f t="shared" si="2"/>
        <v>0.42490233959999957</v>
      </c>
      <c r="Q12" s="38" t="s">
        <v>45</v>
      </c>
      <c r="R12" s="38">
        <v>61</v>
      </c>
      <c r="S12" s="38">
        <v>5</v>
      </c>
      <c r="T12" s="49">
        <v>1.8844222269999999</v>
      </c>
      <c r="U12" s="50" t="s">
        <v>376</v>
      </c>
      <c r="V12" s="49">
        <v>1.5610999999999997</v>
      </c>
      <c r="W12" s="49">
        <f t="shared" si="3"/>
        <v>0.32332222700000024</v>
      </c>
      <c r="Y12" s="38" t="s">
        <v>45</v>
      </c>
      <c r="Z12" s="49">
        <v>0.99681514000000004</v>
      </c>
      <c r="AA12" s="49">
        <v>0.33333333300000001</v>
      </c>
      <c r="AB12" s="49">
        <v>1.8844222269999999</v>
      </c>
      <c r="AC12" s="51" t="s">
        <v>376</v>
      </c>
      <c r="AD12" s="49">
        <f t="shared" si="4"/>
        <v>1.831790829889</v>
      </c>
      <c r="AE12" s="49">
        <f t="shared" si="5"/>
        <v>5.2631397110999956E-2</v>
      </c>
      <c r="AG12" s="52" t="s">
        <v>45</v>
      </c>
      <c r="AH12" s="53">
        <v>1</v>
      </c>
      <c r="AI12" s="52">
        <v>172</v>
      </c>
      <c r="AJ12" s="53">
        <v>2.483291919</v>
      </c>
      <c r="AK12" s="50" t="s">
        <v>376</v>
      </c>
      <c r="AL12" s="38">
        <f t="shared" si="6"/>
        <v>0.35400000000000009</v>
      </c>
      <c r="AM12" s="49">
        <f t="shared" si="7"/>
        <v>2.1292919189999999</v>
      </c>
      <c r="AN12" s="24"/>
      <c r="AO12" s="7">
        <v>83</v>
      </c>
      <c r="AP12" s="7" t="s">
        <v>162</v>
      </c>
      <c r="AQ12" s="24"/>
      <c r="AR12" s="39" t="s">
        <v>126</v>
      </c>
      <c r="AS12" s="54">
        <v>0.154</v>
      </c>
      <c r="AT12" s="54">
        <v>2</v>
      </c>
      <c r="AU12" s="54">
        <v>2.5012930716448514</v>
      </c>
      <c r="AV12" s="55" t="s">
        <v>376</v>
      </c>
      <c r="AW12" s="54">
        <v>2.77278</v>
      </c>
      <c r="AX12" s="54">
        <f t="shared" si="8"/>
        <v>-0.27148692835514865</v>
      </c>
      <c r="AY12" s="39"/>
      <c r="AZ12" s="39" t="s">
        <v>126</v>
      </c>
      <c r="BA12" s="54">
        <v>0.36242303620343902</v>
      </c>
      <c r="BB12" s="54">
        <v>0.13260053517123335</v>
      </c>
      <c r="BC12" s="54">
        <v>2.5012930716448514</v>
      </c>
      <c r="BD12" s="55" t="s">
        <v>376</v>
      </c>
      <c r="BE12" s="54">
        <v>2.7989019664295594</v>
      </c>
      <c r="BF12" s="54">
        <f t="shared" si="9"/>
        <v>-0.29760889478470798</v>
      </c>
      <c r="BG12" s="39"/>
      <c r="BH12" s="39" t="s">
        <v>126</v>
      </c>
      <c r="BI12" s="54">
        <v>1.35</v>
      </c>
      <c r="BJ12" s="54">
        <v>202</v>
      </c>
      <c r="BK12" s="54">
        <v>0.80466017050607186</v>
      </c>
      <c r="BL12" s="55" t="s">
        <v>376</v>
      </c>
      <c r="BM12" s="54">
        <v>1.0964299999999998</v>
      </c>
      <c r="BN12" s="54">
        <f t="shared" si="10"/>
        <v>-0.29176982949392793</v>
      </c>
      <c r="BO12" s="39"/>
      <c r="BP12" s="39" t="s">
        <v>126</v>
      </c>
      <c r="BQ12" s="54">
        <v>0.42105555900000002</v>
      </c>
      <c r="BR12" s="54">
        <v>0.66666666699999999</v>
      </c>
      <c r="BS12" s="54">
        <v>0.80466017099999998</v>
      </c>
      <c r="BT12" s="56" t="s">
        <v>376</v>
      </c>
      <c r="BU12" s="54">
        <f t="shared" si="11"/>
        <v>0.88226667079999999</v>
      </c>
      <c r="BV12" s="54">
        <f t="shared" si="12"/>
        <v>-7.7606499800000006E-2</v>
      </c>
      <c r="BW12" s="39"/>
      <c r="BX12" s="57" t="s">
        <v>126</v>
      </c>
      <c r="BY12" s="57">
        <v>1.8</v>
      </c>
      <c r="BZ12" s="58">
        <v>1</v>
      </c>
      <c r="CA12" s="58">
        <v>15.053139667470317</v>
      </c>
      <c r="CB12" s="56" t="s">
        <v>376</v>
      </c>
      <c r="CC12" s="54">
        <v>16.596799999999998</v>
      </c>
      <c r="CD12" s="54">
        <f t="shared" si="13"/>
        <v>-1.5436603325296812</v>
      </c>
    </row>
    <row r="13" spans="1:82" x14ac:dyDescent="0.15">
      <c r="A13" s="38" t="s">
        <v>51</v>
      </c>
      <c r="B13" s="38">
        <v>0</v>
      </c>
      <c r="C13" s="38">
        <v>5</v>
      </c>
      <c r="D13" s="49">
        <v>0.58684162500000003</v>
      </c>
      <c r="E13" s="50" t="s">
        <v>376</v>
      </c>
      <c r="F13" s="49">
        <v>0.6899999999999995</v>
      </c>
      <c r="G13" s="49">
        <f t="shared" si="0"/>
        <v>-0.10315837499999947</v>
      </c>
      <c r="I13" s="38" t="s">
        <v>51</v>
      </c>
      <c r="J13" s="49">
        <v>-1</v>
      </c>
      <c r="K13" s="38">
        <v>5</v>
      </c>
      <c r="L13" s="49">
        <v>0.58684162500000003</v>
      </c>
      <c r="M13" s="50" t="s">
        <v>376</v>
      </c>
      <c r="N13" s="38">
        <f t="shared" si="1"/>
        <v>0.66999999999999993</v>
      </c>
      <c r="O13" s="49">
        <f t="shared" si="2"/>
        <v>-8.3158374999999896E-2</v>
      </c>
      <c r="Q13" s="38" t="s">
        <v>51</v>
      </c>
      <c r="R13" s="38">
        <v>0</v>
      </c>
      <c r="S13" s="38">
        <v>5</v>
      </c>
      <c r="T13" s="49">
        <v>0.53444878600000001</v>
      </c>
      <c r="U13" s="50" t="s">
        <v>376</v>
      </c>
      <c r="V13" s="49">
        <v>0.63999999999999968</v>
      </c>
      <c r="W13" s="49">
        <f t="shared" si="3"/>
        <v>-0.10555121399999967</v>
      </c>
      <c r="Y13" s="38" t="s">
        <v>51</v>
      </c>
      <c r="Z13" s="49">
        <v>1</v>
      </c>
      <c r="AA13" s="49">
        <v>-1</v>
      </c>
      <c r="AB13" s="49">
        <v>0.53444878600000001</v>
      </c>
      <c r="AC13" s="51" t="s">
        <v>378</v>
      </c>
      <c r="AD13" s="49">
        <f t="shared" si="4"/>
        <v>0.7220000000000002</v>
      </c>
      <c r="AE13" s="49">
        <f t="shared" si="5"/>
        <v>-0.18755121400000019</v>
      </c>
      <c r="AG13" s="52" t="s">
        <v>51</v>
      </c>
      <c r="AH13" s="53">
        <v>1</v>
      </c>
      <c r="AI13" s="52">
        <v>206</v>
      </c>
      <c r="AJ13" s="53">
        <v>0.51012119899999997</v>
      </c>
      <c r="AK13" s="50" t="s">
        <v>376</v>
      </c>
      <c r="AL13" s="38">
        <f t="shared" si="6"/>
        <v>1.0170000000000003</v>
      </c>
      <c r="AM13" s="49">
        <f t="shared" si="7"/>
        <v>-0.50687880100000038</v>
      </c>
      <c r="AN13" s="24"/>
      <c r="AO13" s="7">
        <v>84</v>
      </c>
      <c r="AP13" s="7" t="s">
        <v>164</v>
      </c>
      <c r="AQ13" s="24"/>
      <c r="AR13" s="39" t="s">
        <v>129</v>
      </c>
      <c r="AS13" s="54">
        <v>0.126</v>
      </c>
      <c r="AT13" s="54">
        <v>2</v>
      </c>
      <c r="AU13" s="54">
        <v>2.7882343928127407</v>
      </c>
      <c r="AV13" s="55" t="s">
        <v>376</v>
      </c>
      <c r="AW13" s="54">
        <v>2.6308199999999999</v>
      </c>
      <c r="AX13" s="54">
        <f t="shared" si="8"/>
        <v>0.15741439281274072</v>
      </c>
      <c r="AY13" s="39"/>
      <c r="AZ13" s="39" t="s">
        <v>129</v>
      </c>
      <c r="BA13" s="54">
        <v>0.87001771997122668</v>
      </c>
      <c r="BB13" s="54">
        <v>0.415557672795627</v>
      </c>
      <c r="BC13" s="54">
        <v>2.7882343928127407</v>
      </c>
      <c r="BD13" s="55" t="s">
        <v>378</v>
      </c>
      <c r="BE13" s="54">
        <v>1.3375677240643382</v>
      </c>
      <c r="BF13" s="54">
        <f t="shared" si="9"/>
        <v>1.4506666687484024</v>
      </c>
      <c r="BG13" s="39"/>
      <c r="BH13" s="39" t="s">
        <v>129</v>
      </c>
      <c r="BI13" s="54">
        <v>0.85</v>
      </c>
      <c r="BJ13" s="54">
        <v>197</v>
      </c>
      <c r="BK13" s="54">
        <v>1.1319886103007051</v>
      </c>
      <c r="BL13" s="55" t="s">
        <v>376</v>
      </c>
      <c r="BM13" s="54">
        <v>1.2374799999999999</v>
      </c>
      <c r="BN13" s="54">
        <f t="shared" si="10"/>
        <v>-0.10549138969929484</v>
      </c>
      <c r="BO13" s="39"/>
      <c r="BP13" s="39" t="s">
        <v>129</v>
      </c>
      <c r="BQ13" s="54">
        <v>1</v>
      </c>
      <c r="BR13" s="54">
        <v>0.66666666699999999</v>
      </c>
      <c r="BS13" s="54">
        <v>1.1319886100000001</v>
      </c>
      <c r="BT13" s="56" t="s">
        <v>376</v>
      </c>
      <c r="BU13" s="54">
        <f t="shared" si="11"/>
        <v>1.577</v>
      </c>
      <c r="BV13" s="54">
        <f t="shared" si="12"/>
        <v>-0.4450113899999999</v>
      </c>
      <c r="BW13" s="39"/>
      <c r="BX13" s="57" t="s">
        <v>129</v>
      </c>
      <c r="BY13" s="57">
        <v>1.5</v>
      </c>
      <c r="BZ13" s="58">
        <v>0.25619234483861997</v>
      </c>
      <c r="CA13" s="58">
        <v>8.4355446567595571</v>
      </c>
      <c r="CB13" s="56" t="s">
        <v>376</v>
      </c>
      <c r="CC13" s="54">
        <v>4.8072205733219784</v>
      </c>
      <c r="CD13" s="54">
        <f t="shared" si="13"/>
        <v>3.6283240834375787</v>
      </c>
    </row>
    <row r="14" spans="1:82" x14ac:dyDescent="0.15">
      <c r="A14" s="38" t="s">
        <v>54</v>
      </c>
      <c r="B14" s="38">
        <v>0</v>
      </c>
      <c r="C14" s="38">
        <v>4</v>
      </c>
      <c r="D14" s="49">
        <v>2.5587941760000001</v>
      </c>
      <c r="E14" s="50" t="s">
        <v>376</v>
      </c>
      <c r="F14" s="49">
        <v>2.0599999999999996</v>
      </c>
      <c r="G14" s="49">
        <f t="shared" si="0"/>
        <v>0.49879417600000053</v>
      </c>
      <c r="I14" s="38" t="s">
        <v>54</v>
      </c>
      <c r="J14" s="49">
        <v>-0.33333333300000001</v>
      </c>
      <c r="K14" s="38">
        <v>4</v>
      </c>
      <c r="L14" s="49">
        <v>2.5587941760000001</v>
      </c>
      <c r="M14" s="50" t="s">
        <v>376</v>
      </c>
      <c r="N14" s="38">
        <f t="shared" si="1"/>
        <v>2.0720000006000001</v>
      </c>
      <c r="O14" s="49">
        <f t="shared" si="2"/>
        <v>0.48679417540000003</v>
      </c>
      <c r="Q14" s="38" t="s">
        <v>54</v>
      </c>
      <c r="R14" s="38">
        <v>0</v>
      </c>
      <c r="S14" s="38">
        <v>4</v>
      </c>
      <c r="T14" s="49">
        <v>1.3545715330000001</v>
      </c>
      <c r="U14" s="50" t="s">
        <v>376</v>
      </c>
      <c r="V14" s="49">
        <v>1.3979999999999997</v>
      </c>
      <c r="W14" s="49">
        <f t="shared" si="3"/>
        <v>-4.3428466999999582E-2</v>
      </c>
      <c r="Y14" s="38" t="s">
        <v>54</v>
      </c>
      <c r="Z14" s="49">
        <v>1</v>
      </c>
      <c r="AA14" s="49">
        <v>-0.33333333300000001</v>
      </c>
      <c r="AB14" s="49">
        <v>1.3545715330000001</v>
      </c>
      <c r="AC14" s="51" t="s">
        <v>378</v>
      </c>
      <c r="AD14" s="49">
        <f t="shared" si="4"/>
        <v>1.2773333336110002</v>
      </c>
      <c r="AE14" s="49">
        <f t="shared" si="5"/>
        <v>7.7238199388999895E-2</v>
      </c>
      <c r="AG14" s="52" t="s">
        <v>54</v>
      </c>
      <c r="AH14" s="53">
        <v>1</v>
      </c>
      <c r="AI14" s="52">
        <v>185</v>
      </c>
      <c r="AJ14" s="53">
        <v>2.1405432339999999</v>
      </c>
      <c r="AK14" s="50" t="s">
        <v>376</v>
      </c>
      <c r="AL14" s="38">
        <f t="shared" si="6"/>
        <v>0.60749999999999993</v>
      </c>
      <c r="AM14" s="49">
        <f t="shared" si="7"/>
        <v>1.533043234</v>
      </c>
      <c r="AN14" s="24"/>
      <c r="AO14" s="7">
        <v>58</v>
      </c>
      <c r="AP14" s="7" t="s">
        <v>86</v>
      </c>
      <c r="AQ14" s="24"/>
      <c r="AR14" s="39" t="s">
        <v>132</v>
      </c>
      <c r="AS14" s="54">
        <v>0.14399999999999999</v>
      </c>
      <c r="AT14" s="54">
        <v>1</v>
      </c>
      <c r="AU14" s="54">
        <v>2.0663252357083572</v>
      </c>
      <c r="AV14" s="55" t="s">
        <v>376</v>
      </c>
      <c r="AW14" s="54">
        <v>2.0760799999999997</v>
      </c>
      <c r="AX14" s="54">
        <f t="shared" si="8"/>
        <v>-9.7547642916424593E-3</v>
      </c>
      <c r="AY14" s="39"/>
      <c r="AZ14" s="39" t="s">
        <v>132</v>
      </c>
      <c r="BA14" s="54">
        <v>0.37647632214784227</v>
      </c>
      <c r="BB14" s="54">
        <v>0.19391430897925171</v>
      </c>
      <c r="BC14" s="54">
        <v>2.0663252357083572</v>
      </c>
      <c r="BD14" s="55" t="s">
        <v>376</v>
      </c>
      <c r="BE14" s="54">
        <v>1.9402022927527574</v>
      </c>
      <c r="BF14" s="54">
        <f t="shared" si="9"/>
        <v>0.12612294295559989</v>
      </c>
      <c r="BG14" s="39"/>
      <c r="BH14" s="39" t="s">
        <v>132</v>
      </c>
      <c r="BI14" s="54">
        <v>0.54</v>
      </c>
      <c r="BJ14" s="54">
        <v>172</v>
      </c>
      <c r="BK14" s="54">
        <v>0.72838063945961018</v>
      </c>
      <c r="BL14" s="55" t="s">
        <v>376</v>
      </c>
      <c r="BM14" s="54">
        <v>1.1083399999999999</v>
      </c>
      <c r="BN14" s="54">
        <f t="shared" si="10"/>
        <v>-0.3799593605403897</v>
      </c>
      <c r="BO14" s="39"/>
      <c r="BP14" s="39" t="s">
        <v>132</v>
      </c>
      <c r="BQ14" s="54">
        <v>0.36217418200000001</v>
      </c>
      <c r="BR14" s="54">
        <v>0.66666666699999999</v>
      </c>
      <c r="BS14" s="54">
        <v>0.72838063900000005</v>
      </c>
      <c r="BT14" s="56" t="s">
        <v>376</v>
      </c>
      <c r="BU14" s="54">
        <f t="shared" si="11"/>
        <v>0.81160901839999999</v>
      </c>
      <c r="BV14" s="54">
        <f t="shared" si="12"/>
        <v>-8.3228379399999941E-2</v>
      </c>
      <c r="BW14" s="39"/>
      <c r="BX14" s="57" t="s">
        <v>132</v>
      </c>
      <c r="BY14" s="57">
        <v>1.9</v>
      </c>
      <c r="BZ14" s="58">
        <v>8.2947520684302514E-2</v>
      </c>
      <c r="CA14" s="58">
        <v>7.3814058348432416</v>
      </c>
      <c r="CB14" s="56" t="s">
        <v>376</v>
      </c>
      <c r="CC14" s="54">
        <v>1.8223056235947508</v>
      </c>
      <c r="CD14" s="54">
        <f t="shared" si="13"/>
        <v>5.5591002112484906</v>
      </c>
    </row>
    <row r="15" spans="1:82" ht="15" x14ac:dyDescent="0.15">
      <c r="A15" s="38" t="s">
        <v>57</v>
      </c>
      <c r="B15" s="38">
        <v>56</v>
      </c>
      <c r="C15" s="38">
        <v>6</v>
      </c>
      <c r="D15" s="49">
        <v>1.2194541640000001</v>
      </c>
      <c r="E15" s="50" t="s">
        <v>376</v>
      </c>
      <c r="F15" s="49">
        <v>1.7895999999999983</v>
      </c>
      <c r="G15" s="49">
        <f t="shared" si="0"/>
        <v>-0.57014583599999824</v>
      </c>
      <c r="I15" s="38" t="s">
        <v>57</v>
      </c>
      <c r="J15" s="49">
        <v>-0.33333333300000001</v>
      </c>
      <c r="K15" s="38">
        <v>6</v>
      </c>
      <c r="L15" s="49">
        <v>1.2194541640000001</v>
      </c>
      <c r="M15" s="50" t="s">
        <v>378</v>
      </c>
      <c r="N15" s="38">
        <f t="shared" si="1"/>
        <v>1.6680000005999998</v>
      </c>
      <c r="O15" s="49">
        <f t="shared" si="2"/>
        <v>-0.44854583659999969</v>
      </c>
      <c r="Q15" s="38" t="s">
        <v>57</v>
      </c>
      <c r="R15" s="38">
        <v>81</v>
      </c>
      <c r="S15" s="38">
        <v>6</v>
      </c>
      <c r="T15" s="49">
        <v>0.75186377999999998</v>
      </c>
      <c r="U15" s="50" t="s">
        <v>378</v>
      </c>
      <c r="V15" s="49">
        <v>1.1051000000000002</v>
      </c>
      <c r="W15" s="49">
        <f t="shared" si="3"/>
        <v>-0.35323622000000021</v>
      </c>
      <c r="Y15" s="38" t="s">
        <v>57</v>
      </c>
      <c r="Z15" s="49">
        <v>1</v>
      </c>
      <c r="AA15" s="49">
        <v>-0.33333333300000001</v>
      </c>
      <c r="AB15" s="49">
        <v>0.75186377999999998</v>
      </c>
      <c r="AC15" s="51" t="s">
        <v>378</v>
      </c>
      <c r="AD15" s="49">
        <f t="shared" si="4"/>
        <v>1.2773333336110002</v>
      </c>
      <c r="AE15" s="49">
        <f t="shared" si="5"/>
        <v>-0.52546955361100023</v>
      </c>
      <c r="AG15" s="52" t="s">
        <v>57</v>
      </c>
      <c r="AH15" s="53">
        <v>1</v>
      </c>
      <c r="AI15" s="52">
        <v>268</v>
      </c>
      <c r="AJ15" s="53">
        <v>0.96081161699999995</v>
      </c>
      <c r="AK15" s="50" t="s">
        <v>378</v>
      </c>
      <c r="AL15" s="38">
        <f t="shared" si="6"/>
        <v>2.226</v>
      </c>
      <c r="AM15" s="49">
        <f t="shared" si="7"/>
        <v>-1.2651883829999999</v>
      </c>
      <c r="AN15" s="24"/>
      <c r="AO15" s="59">
        <v>61</v>
      </c>
      <c r="AP15" s="59" t="s">
        <v>96</v>
      </c>
      <c r="AQ15" s="24"/>
      <c r="AR15" s="39" t="s">
        <v>150</v>
      </c>
      <c r="AS15" s="54">
        <v>0.154</v>
      </c>
      <c r="AT15" s="54">
        <v>2</v>
      </c>
      <c r="AU15" s="54">
        <v>3.1834036543502773</v>
      </c>
      <c r="AV15" s="55" t="s">
        <v>376</v>
      </c>
      <c r="AW15" s="54">
        <v>2.77278</v>
      </c>
      <c r="AX15" s="54">
        <f t="shared" si="8"/>
        <v>0.41062365435027726</v>
      </c>
      <c r="AY15" s="39"/>
      <c r="AZ15" s="39" t="s">
        <v>150</v>
      </c>
      <c r="BA15" s="54">
        <v>0.36242303620343902</v>
      </c>
      <c r="BB15" s="54">
        <v>0.13260053517123335</v>
      </c>
      <c r="BC15" s="54">
        <v>3.1834036543502773</v>
      </c>
      <c r="BD15" s="55" t="s">
        <v>376</v>
      </c>
      <c r="BE15" s="54">
        <v>2.7989019664295594</v>
      </c>
      <c r="BF15" s="54">
        <f t="shared" si="9"/>
        <v>0.38450168792071793</v>
      </c>
      <c r="BG15" s="39"/>
      <c r="BH15" s="39" t="s">
        <v>150</v>
      </c>
      <c r="BI15" s="54">
        <v>-1.65</v>
      </c>
      <c r="BJ15" s="54">
        <v>158</v>
      </c>
      <c r="BK15" s="54">
        <v>1.6584053400777365</v>
      </c>
      <c r="BL15" s="55" t="s">
        <v>376</v>
      </c>
      <c r="BM15" s="54">
        <v>1.8042699999999998</v>
      </c>
      <c r="BN15" s="54">
        <f t="shared" si="10"/>
        <v>-0.14586465992226327</v>
      </c>
      <c r="BO15" s="39"/>
      <c r="BP15" s="39" t="s">
        <v>150</v>
      </c>
      <c r="BQ15" s="54">
        <v>1</v>
      </c>
      <c r="BR15" s="54">
        <v>0.66666666699999999</v>
      </c>
      <c r="BS15" s="54">
        <v>1.6584053400000001</v>
      </c>
      <c r="BT15" s="56" t="s">
        <v>376</v>
      </c>
      <c r="BU15" s="54">
        <f t="shared" si="11"/>
        <v>1.577</v>
      </c>
      <c r="BV15" s="54">
        <f t="shared" si="12"/>
        <v>8.1405340000000104E-2</v>
      </c>
      <c r="BW15" s="39"/>
      <c r="BX15" s="57" t="s">
        <v>150</v>
      </c>
      <c r="BY15" s="57">
        <v>1.7</v>
      </c>
      <c r="BZ15" s="58">
        <v>0.38301958600164782</v>
      </c>
      <c r="CA15" s="58">
        <v>2.8531648821780213</v>
      </c>
      <c r="CB15" s="56" t="s">
        <v>376</v>
      </c>
      <c r="CC15" s="54">
        <v>6.7417826610908556</v>
      </c>
      <c r="CD15" s="54">
        <f t="shared" si="13"/>
        <v>-3.8886177789128342</v>
      </c>
    </row>
    <row r="16" spans="1:82" x14ac:dyDescent="0.15">
      <c r="A16" s="38" t="s">
        <v>60</v>
      </c>
      <c r="B16" s="38">
        <v>48</v>
      </c>
      <c r="C16" s="38">
        <v>5</v>
      </c>
      <c r="D16" s="49">
        <v>3.4414923420000001</v>
      </c>
      <c r="E16" s="50" t="s">
        <v>376</v>
      </c>
      <c r="F16" s="49">
        <v>2.8068</v>
      </c>
      <c r="G16" s="49">
        <f t="shared" si="0"/>
        <v>0.63469234200000013</v>
      </c>
      <c r="I16" s="38" t="s">
        <v>60</v>
      </c>
      <c r="J16" s="49">
        <v>0.33333333300000001</v>
      </c>
      <c r="K16" s="38">
        <v>5</v>
      </c>
      <c r="L16" s="49">
        <v>3.4414923420000001</v>
      </c>
      <c r="M16" s="50" t="s">
        <v>378</v>
      </c>
      <c r="N16" s="38">
        <f t="shared" si="1"/>
        <v>3.0699999994000002</v>
      </c>
      <c r="O16" s="49">
        <f t="shared" si="2"/>
        <v>0.37149234259999986</v>
      </c>
      <c r="Q16" s="38" t="s">
        <v>60</v>
      </c>
      <c r="R16" s="38">
        <v>64</v>
      </c>
      <c r="S16" s="38">
        <v>5</v>
      </c>
      <c r="T16" s="49">
        <v>1.2831067599999999</v>
      </c>
      <c r="U16" s="50" t="s">
        <v>376</v>
      </c>
      <c r="V16" s="49">
        <v>1.6063999999999998</v>
      </c>
      <c r="W16" s="49">
        <f t="shared" si="3"/>
        <v>-0.32329323999999993</v>
      </c>
      <c r="Y16" s="38" t="s">
        <v>60</v>
      </c>
      <c r="Z16" s="49">
        <v>1</v>
      </c>
      <c r="AA16" s="49">
        <v>-0.33333333300000001</v>
      </c>
      <c r="AB16" s="49">
        <v>1.2831067599999999</v>
      </c>
      <c r="AC16" s="51" t="s">
        <v>376</v>
      </c>
      <c r="AD16" s="49">
        <f t="shared" si="4"/>
        <v>1.2773333336110002</v>
      </c>
      <c r="AE16" s="49">
        <f t="shared" si="5"/>
        <v>5.7734263889996917E-3</v>
      </c>
      <c r="AG16" s="52" t="s">
        <v>60</v>
      </c>
      <c r="AH16" s="53">
        <v>0.87096319600000005</v>
      </c>
      <c r="AI16" s="52">
        <v>158</v>
      </c>
      <c r="AJ16" s="53">
        <v>21.418138450000001</v>
      </c>
      <c r="AK16" s="50" t="s">
        <v>376</v>
      </c>
      <c r="AL16" s="38">
        <f t="shared" si="6"/>
        <v>20.597851836</v>
      </c>
      <c r="AM16" s="49">
        <f t="shared" si="7"/>
        <v>0.82028661400000047</v>
      </c>
      <c r="AN16" s="24"/>
      <c r="AO16" s="24">
        <v>62</v>
      </c>
      <c r="AP16" s="24" t="s">
        <v>99</v>
      </c>
      <c r="AQ16" s="24"/>
      <c r="AR16" s="39" t="s">
        <v>162</v>
      </c>
      <c r="AS16" s="54">
        <v>0.126</v>
      </c>
      <c r="AT16" s="54">
        <v>2</v>
      </c>
      <c r="AU16" s="54">
        <v>1.1369639685705024</v>
      </c>
      <c r="AV16" s="55" t="s">
        <v>378</v>
      </c>
      <c r="AW16" s="54">
        <v>2.6308199999999999</v>
      </c>
      <c r="AX16" s="54">
        <f t="shared" si="8"/>
        <v>-1.4938560314294975</v>
      </c>
      <c r="AY16" s="39"/>
      <c r="AZ16" s="39" t="s">
        <v>162</v>
      </c>
      <c r="BA16" s="54">
        <v>0.87001771997122668</v>
      </c>
      <c r="BB16" s="54">
        <v>0.415557672795627</v>
      </c>
      <c r="BC16" s="54">
        <v>1.1369639685705024</v>
      </c>
      <c r="BD16" s="55" t="s">
        <v>376</v>
      </c>
      <c r="BE16" s="54">
        <v>1.3375677240643382</v>
      </c>
      <c r="BF16" s="54">
        <f t="shared" si="9"/>
        <v>-0.2006037554938358</v>
      </c>
      <c r="BG16" s="39"/>
      <c r="BH16" s="39" t="s">
        <v>162</v>
      </c>
      <c r="BI16" s="54">
        <v>0.85</v>
      </c>
      <c r="BJ16" s="54">
        <v>197</v>
      </c>
      <c r="BK16" s="54">
        <v>2.1011933763998418</v>
      </c>
      <c r="BL16" s="55" t="s">
        <v>378</v>
      </c>
      <c r="BM16" s="54">
        <v>1.2374799999999999</v>
      </c>
      <c r="BN16" s="54">
        <f t="shared" si="10"/>
        <v>0.86371337639984191</v>
      </c>
      <c r="BO16" s="39"/>
      <c r="BP16" s="60" t="s">
        <v>162</v>
      </c>
      <c r="BQ16" s="61">
        <v>1</v>
      </c>
      <c r="BR16" s="61">
        <v>0.66666666699999999</v>
      </c>
      <c r="BS16" s="61">
        <v>2.1011933759999999</v>
      </c>
      <c r="BT16" s="62" t="s">
        <v>378</v>
      </c>
      <c r="BU16" s="61">
        <f t="shared" si="11"/>
        <v>1.577</v>
      </c>
      <c r="BV16" s="61">
        <f t="shared" si="12"/>
        <v>0.52419337599999993</v>
      </c>
      <c r="BW16" s="39"/>
      <c r="BX16" s="57" t="s">
        <v>162</v>
      </c>
      <c r="BY16" s="57">
        <v>1.5</v>
      </c>
      <c r="BZ16" s="58">
        <v>0.25619234483861997</v>
      </c>
      <c r="CA16" s="58">
        <v>4.7918240664217363E-3</v>
      </c>
      <c r="CB16" s="56" t="s">
        <v>376</v>
      </c>
      <c r="CC16" s="54">
        <v>4.8072205733219784</v>
      </c>
      <c r="CD16" s="54">
        <f t="shared" si="13"/>
        <v>-4.8024287492555571</v>
      </c>
    </row>
    <row r="17" spans="1:82" x14ac:dyDescent="0.15">
      <c r="A17" s="38" t="s">
        <v>63</v>
      </c>
      <c r="B17" s="38">
        <v>24</v>
      </c>
      <c r="C17" s="38">
        <v>4</v>
      </c>
      <c r="D17" s="49">
        <v>2.3569916929999999</v>
      </c>
      <c r="E17" s="50" t="s">
        <v>378</v>
      </c>
      <c r="F17" s="49">
        <v>3.1183999999999994</v>
      </c>
      <c r="G17" s="49">
        <f t="shared" si="0"/>
        <v>-0.76140830699999951</v>
      </c>
      <c r="I17" s="38" t="s">
        <v>63</v>
      </c>
      <c r="J17" s="49">
        <v>-0.33333333300000001</v>
      </c>
      <c r="K17" s="38">
        <v>4</v>
      </c>
      <c r="L17" s="49">
        <v>2.3569916929999999</v>
      </c>
      <c r="M17" s="50" t="s">
        <v>376</v>
      </c>
      <c r="N17" s="38">
        <f t="shared" si="1"/>
        <v>2.0720000006000001</v>
      </c>
      <c r="O17" s="49">
        <f t="shared" si="2"/>
        <v>0.28499169239999977</v>
      </c>
      <c r="Q17" s="38" t="s">
        <v>63</v>
      </c>
      <c r="R17" s="38">
        <v>28</v>
      </c>
      <c r="S17" s="38">
        <v>4</v>
      </c>
      <c r="T17" s="49">
        <v>2.1723147420000002</v>
      </c>
      <c r="U17" s="50" t="s">
        <v>376</v>
      </c>
      <c r="V17" s="49">
        <v>1.8207999999999993</v>
      </c>
      <c r="W17" s="49">
        <f t="shared" si="3"/>
        <v>0.35151474200000088</v>
      </c>
      <c r="Y17" s="38" t="s">
        <v>63</v>
      </c>
      <c r="Z17" s="49">
        <v>0</v>
      </c>
      <c r="AA17" s="49">
        <v>1</v>
      </c>
      <c r="AB17" s="49">
        <v>2.1723147420000002</v>
      </c>
      <c r="AC17" s="51" t="s">
        <v>376</v>
      </c>
      <c r="AD17" s="49">
        <f t="shared" si="4"/>
        <v>2.113</v>
      </c>
      <c r="AE17" s="49">
        <f t="shared" si="5"/>
        <v>5.9314742000000198E-2</v>
      </c>
      <c r="AG17" s="52" t="s">
        <v>63</v>
      </c>
      <c r="AH17" s="53">
        <v>1</v>
      </c>
      <c r="AI17" s="52">
        <v>189</v>
      </c>
      <c r="AJ17" s="53">
        <v>6.0748273999999998E-2</v>
      </c>
      <c r="AK17" s="50" t="s">
        <v>378</v>
      </c>
      <c r="AL17" s="38">
        <f t="shared" si="6"/>
        <v>0.68549999999999978</v>
      </c>
      <c r="AM17" s="49">
        <f t="shared" si="7"/>
        <v>-0.62475172599999973</v>
      </c>
      <c r="AN17" s="24"/>
      <c r="AO17" s="24">
        <v>65</v>
      </c>
      <c r="AP17" s="24" t="s">
        <v>108</v>
      </c>
      <c r="AQ17" s="24"/>
      <c r="AR17" s="60" t="s">
        <v>164</v>
      </c>
      <c r="AS17" s="61">
        <v>0.126</v>
      </c>
      <c r="AT17" s="61">
        <v>3</v>
      </c>
      <c r="AU17" s="61">
        <v>3.1306115138977622</v>
      </c>
      <c r="AV17" s="63" t="s">
        <v>376</v>
      </c>
      <c r="AW17" s="61">
        <v>3.2768200000000003</v>
      </c>
      <c r="AX17" s="61">
        <f t="shared" si="8"/>
        <v>-0.14620848610223813</v>
      </c>
      <c r="AY17" s="39"/>
      <c r="AZ17" s="60" t="s">
        <v>164</v>
      </c>
      <c r="BA17" s="61">
        <v>0.29396432410176904</v>
      </c>
      <c r="BB17" s="61">
        <v>7.6199813876106123E-2</v>
      </c>
      <c r="BC17" s="61">
        <v>3.1306115138977622</v>
      </c>
      <c r="BD17" s="63" t="s">
        <v>376</v>
      </c>
      <c r="BE17" s="61">
        <v>3.2750412788705714</v>
      </c>
      <c r="BF17" s="61">
        <f t="shared" si="9"/>
        <v>-0.14442976497280924</v>
      </c>
      <c r="BG17" s="39"/>
      <c r="BH17" s="60" t="s">
        <v>164</v>
      </c>
      <c r="BI17" s="61">
        <v>0.16</v>
      </c>
      <c r="BJ17" s="61">
        <v>194</v>
      </c>
      <c r="BK17" s="61">
        <v>0.80859969543886678</v>
      </c>
      <c r="BL17" s="63" t="s">
        <v>378</v>
      </c>
      <c r="BM17" s="61">
        <v>1.4706999999999999</v>
      </c>
      <c r="BN17" s="61">
        <f t="shared" si="10"/>
        <v>-0.66210030456113311</v>
      </c>
      <c r="BO17" s="39"/>
      <c r="BP17" s="39"/>
      <c r="BQ17" s="39"/>
      <c r="BR17" s="39"/>
      <c r="BS17" s="54"/>
      <c r="BT17" s="56"/>
      <c r="BU17" s="64"/>
      <c r="BV17" s="39"/>
      <c r="BW17" s="39"/>
      <c r="BX17" s="65" t="s">
        <v>164</v>
      </c>
      <c r="BY17" s="65">
        <v>1.8</v>
      </c>
      <c r="BZ17" s="66">
        <v>1</v>
      </c>
      <c r="CA17" s="66">
        <v>63.163329528028854</v>
      </c>
      <c r="CB17" s="62" t="s">
        <v>378</v>
      </c>
      <c r="CC17" s="61">
        <v>16.596799999999998</v>
      </c>
      <c r="CD17" s="61">
        <f t="shared" si="13"/>
        <v>46.566529528028852</v>
      </c>
    </row>
    <row r="18" spans="1:82" x14ac:dyDescent="0.15">
      <c r="A18" s="38" t="s">
        <v>66</v>
      </c>
      <c r="B18" s="38">
        <v>27</v>
      </c>
      <c r="C18" s="38">
        <v>4</v>
      </c>
      <c r="D18" s="49">
        <v>1.810533444</v>
      </c>
      <c r="E18" s="50" t="s">
        <v>378</v>
      </c>
      <c r="F18" s="49">
        <v>3.2507000000000001</v>
      </c>
      <c r="G18" s="49">
        <f t="shared" si="0"/>
        <v>-1.4401665560000001</v>
      </c>
      <c r="I18" s="38" t="s">
        <v>66</v>
      </c>
      <c r="J18" s="49">
        <v>-0.33333333300000001</v>
      </c>
      <c r="K18" s="38">
        <v>4</v>
      </c>
      <c r="L18" s="49">
        <v>1.810533444</v>
      </c>
      <c r="M18" s="50" t="s">
        <v>376</v>
      </c>
      <c r="N18" s="38">
        <f t="shared" si="1"/>
        <v>2.0720000006000001</v>
      </c>
      <c r="O18" s="49">
        <f t="shared" si="2"/>
        <v>-0.26146655660000007</v>
      </c>
      <c r="Q18" s="38" t="s">
        <v>69</v>
      </c>
      <c r="R18" s="38">
        <v>35</v>
      </c>
      <c r="S18" s="38">
        <v>4</v>
      </c>
      <c r="T18" s="49">
        <v>1.7307614099999999</v>
      </c>
      <c r="U18" s="50" t="s">
        <v>376</v>
      </c>
      <c r="V18" s="49">
        <v>1.9264999999999999</v>
      </c>
      <c r="W18" s="49">
        <f t="shared" si="3"/>
        <v>-0.19573858999999993</v>
      </c>
      <c r="Y18" s="38" t="s">
        <v>66</v>
      </c>
      <c r="Z18" s="49">
        <v>1</v>
      </c>
      <c r="AA18" s="49">
        <v>-0.33333333300000001</v>
      </c>
      <c r="AB18" s="49">
        <v>1.0312022569999999</v>
      </c>
      <c r="AC18" s="51" t="s">
        <v>376</v>
      </c>
      <c r="AD18" s="49">
        <f t="shared" si="4"/>
        <v>1.2773333336110002</v>
      </c>
      <c r="AE18" s="49">
        <f t="shared" si="5"/>
        <v>-0.24613107661100031</v>
      </c>
      <c r="AG18" s="52" t="s">
        <v>66</v>
      </c>
      <c r="AH18" s="53">
        <v>1</v>
      </c>
      <c r="AI18" s="52">
        <v>192</v>
      </c>
      <c r="AJ18" s="53">
        <v>1.3007856289999999</v>
      </c>
      <c r="AK18" s="50" t="s">
        <v>376</v>
      </c>
      <c r="AL18" s="38">
        <f t="shared" si="6"/>
        <v>0.74399999999999977</v>
      </c>
      <c r="AM18" s="49">
        <f t="shared" si="7"/>
        <v>0.55678562900000017</v>
      </c>
      <c r="AN18" s="24"/>
      <c r="AO18" s="24">
        <v>66</v>
      </c>
      <c r="AP18" s="24" t="s">
        <v>111</v>
      </c>
      <c r="AQ18" s="24"/>
      <c r="AR18" s="39"/>
      <c r="AS18" s="39"/>
      <c r="AT18" s="39"/>
      <c r="AU18" s="39"/>
      <c r="AV18" s="56"/>
      <c r="AW18" s="39"/>
      <c r="AX18" s="39"/>
      <c r="AY18" s="39"/>
      <c r="AZ18" s="39"/>
      <c r="BA18" s="39"/>
      <c r="BB18" s="39"/>
      <c r="BC18" s="39"/>
      <c r="BD18" s="56"/>
      <c r="BE18" s="39"/>
      <c r="BF18" s="39"/>
      <c r="BG18" s="39"/>
      <c r="BH18" s="39"/>
      <c r="BI18" s="39"/>
      <c r="BJ18" s="39"/>
      <c r="BK18" s="54"/>
      <c r="BL18" s="56"/>
      <c r="BM18" s="39"/>
      <c r="BN18" s="39"/>
      <c r="BO18" s="39"/>
      <c r="BP18" s="39" t="s">
        <v>390</v>
      </c>
      <c r="BQ18" s="39"/>
      <c r="BR18" s="39"/>
      <c r="BS18" s="39"/>
      <c r="BT18" s="39"/>
      <c r="BU18" s="64"/>
      <c r="BV18" s="39"/>
      <c r="BW18" s="39"/>
      <c r="BX18" s="57"/>
      <c r="BY18" s="57"/>
      <c r="BZ18" s="57"/>
      <c r="CA18" s="57"/>
      <c r="CB18" s="56"/>
      <c r="CC18" s="39"/>
      <c r="CD18" s="39"/>
    </row>
    <row r="19" spans="1:82" x14ac:dyDescent="0.15">
      <c r="A19" s="38" t="s">
        <v>69</v>
      </c>
      <c r="B19" s="38">
        <v>29</v>
      </c>
      <c r="C19" s="38">
        <v>4</v>
      </c>
      <c r="D19" s="49">
        <v>3.5499603870000001</v>
      </c>
      <c r="E19" s="50" t="s">
        <v>376</v>
      </c>
      <c r="F19" s="49">
        <v>3.3388999999999989</v>
      </c>
      <c r="G19" s="49">
        <f t="shared" si="0"/>
        <v>0.21106038700000118</v>
      </c>
      <c r="I19" s="38" t="s">
        <v>69</v>
      </c>
      <c r="J19" s="49">
        <v>0.33333333300000001</v>
      </c>
      <c r="K19" s="38">
        <v>4</v>
      </c>
      <c r="L19" s="49">
        <v>3.5499603870000001</v>
      </c>
      <c r="M19" s="50" t="s">
        <v>376</v>
      </c>
      <c r="N19" s="38">
        <f t="shared" si="1"/>
        <v>3.2719999994000002</v>
      </c>
      <c r="O19" s="49">
        <f t="shared" si="2"/>
        <v>0.27796038759999986</v>
      </c>
      <c r="Q19" s="38" t="s">
        <v>72</v>
      </c>
      <c r="R19" s="38">
        <v>28</v>
      </c>
      <c r="S19" s="38">
        <v>4</v>
      </c>
      <c r="T19" s="49">
        <v>2.0301718329999998</v>
      </c>
      <c r="U19" s="50" t="s">
        <v>378</v>
      </c>
      <c r="V19" s="49">
        <v>1.8207999999999993</v>
      </c>
      <c r="W19" s="49">
        <f t="shared" si="3"/>
        <v>0.20937183300000051</v>
      </c>
      <c r="Y19" s="38" t="s">
        <v>69</v>
      </c>
      <c r="Z19" s="49">
        <v>0.99681514000000004</v>
      </c>
      <c r="AA19" s="49">
        <v>0.33333333300000001</v>
      </c>
      <c r="AB19" s="49">
        <v>1.7307614099999999</v>
      </c>
      <c r="AC19" s="51" t="s">
        <v>376</v>
      </c>
      <c r="AD19" s="49">
        <f t="shared" si="4"/>
        <v>1.831790829889</v>
      </c>
      <c r="AE19" s="49">
        <f t="shared" si="5"/>
        <v>-0.10102941988900005</v>
      </c>
      <c r="AG19" s="52" t="s">
        <v>69</v>
      </c>
      <c r="AH19" s="53">
        <v>0.96338762200000005</v>
      </c>
      <c r="AI19" s="52">
        <v>140</v>
      </c>
      <c r="AJ19" s="53">
        <v>5.0449616380000002</v>
      </c>
      <c r="AK19" s="50" t="s">
        <v>376</v>
      </c>
      <c r="AL19" s="38">
        <f t="shared" si="6"/>
        <v>5.5513681019999801</v>
      </c>
      <c r="AM19" s="49">
        <f t="shared" si="7"/>
        <v>-0.50640646399997991</v>
      </c>
      <c r="AN19" s="24"/>
      <c r="AO19" s="24">
        <v>69</v>
      </c>
      <c r="AP19" s="24" t="s">
        <v>120</v>
      </c>
      <c r="AQ19" s="24"/>
      <c r="AR19" s="39" t="s">
        <v>390</v>
      </c>
      <c r="AS19" s="39"/>
      <c r="AT19" s="39"/>
      <c r="AU19" s="39"/>
      <c r="AV19" s="39"/>
      <c r="AW19" s="39"/>
      <c r="AX19" s="39"/>
      <c r="AY19" s="39"/>
      <c r="AZ19" s="39" t="s">
        <v>390</v>
      </c>
      <c r="BA19" s="39"/>
      <c r="BB19" s="39"/>
      <c r="BC19" s="39"/>
      <c r="BD19" s="39"/>
      <c r="BE19" s="39"/>
      <c r="BF19" s="39"/>
      <c r="BG19" s="39"/>
      <c r="BH19" s="39" t="s">
        <v>390</v>
      </c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54"/>
      <c r="BT19" s="56"/>
      <c r="BU19" s="64"/>
      <c r="BV19" s="39"/>
      <c r="BW19" s="39"/>
      <c r="BX19" s="39" t="s">
        <v>390</v>
      </c>
      <c r="BY19" s="39"/>
      <c r="BZ19" s="39"/>
      <c r="CA19" s="39"/>
      <c r="CB19" s="39"/>
      <c r="CC19" s="39"/>
      <c r="CD19" s="39"/>
    </row>
    <row r="20" spans="1:82" x14ac:dyDescent="0.15">
      <c r="A20" s="38" t="s">
        <v>72</v>
      </c>
      <c r="B20" s="38">
        <v>23</v>
      </c>
      <c r="C20" s="38">
        <v>4</v>
      </c>
      <c r="D20" s="49">
        <v>2.827399615</v>
      </c>
      <c r="E20" s="50" t="s">
        <v>376</v>
      </c>
      <c r="F20" s="49">
        <v>3.0742999999999991</v>
      </c>
      <c r="G20" s="49">
        <f t="shared" si="0"/>
        <v>-0.24690038499999911</v>
      </c>
      <c r="I20" s="38" t="s">
        <v>72</v>
      </c>
      <c r="J20" s="49">
        <v>0.33333333300000001</v>
      </c>
      <c r="K20" s="38">
        <v>4</v>
      </c>
      <c r="L20" s="49">
        <v>2.827399615</v>
      </c>
      <c r="M20" s="50" t="s">
        <v>376</v>
      </c>
      <c r="N20" s="38">
        <f t="shared" si="1"/>
        <v>3.2719999994000002</v>
      </c>
      <c r="O20" s="49">
        <f t="shared" si="2"/>
        <v>-0.44460038440000016</v>
      </c>
      <c r="Q20" s="38" t="s">
        <v>75</v>
      </c>
      <c r="R20" s="38">
        <v>35</v>
      </c>
      <c r="S20" s="38">
        <v>4</v>
      </c>
      <c r="T20" s="49">
        <v>2.036419736</v>
      </c>
      <c r="U20" s="50" t="s">
        <v>378</v>
      </c>
      <c r="V20" s="49">
        <v>1.9264999999999999</v>
      </c>
      <c r="W20" s="49">
        <f t="shared" si="3"/>
        <v>0.10991973600000016</v>
      </c>
      <c r="Y20" s="38" t="s">
        <v>72</v>
      </c>
      <c r="Z20" s="49">
        <v>0</v>
      </c>
      <c r="AA20" s="49">
        <v>1</v>
      </c>
      <c r="AB20" s="49">
        <v>2.0301718329999998</v>
      </c>
      <c r="AC20" s="51" t="s">
        <v>376</v>
      </c>
      <c r="AD20" s="49">
        <f t="shared" si="4"/>
        <v>2.113</v>
      </c>
      <c r="AE20" s="49">
        <f t="shared" si="5"/>
        <v>-8.2828167000000175E-2</v>
      </c>
      <c r="AG20" s="52" t="s">
        <v>72</v>
      </c>
      <c r="AH20" s="53">
        <v>1</v>
      </c>
      <c r="AI20" s="52">
        <v>179</v>
      </c>
      <c r="AJ20" s="53">
        <v>0.30744465700000001</v>
      </c>
      <c r="AK20" s="50" t="s">
        <v>376</v>
      </c>
      <c r="AL20" s="38">
        <f t="shared" si="6"/>
        <v>0.49049999999999994</v>
      </c>
      <c r="AM20" s="49">
        <f t="shared" si="7"/>
        <v>-0.18305534299999993</v>
      </c>
      <c r="AN20" s="24"/>
      <c r="AO20" s="24">
        <v>70</v>
      </c>
      <c r="AP20" s="24" t="s">
        <v>123</v>
      </c>
      <c r="AQ20" s="24"/>
      <c r="AR20" s="39"/>
      <c r="AS20" s="39"/>
      <c r="AT20" s="39"/>
      <c r="AU20" s="39"/>
      <c r="AV20" s="56"/>
      <c r="AW20" s="39"/>
      <c r="AX20" s="39"/>
      <c r="AY20" s="39"/>
      <c r="AZ20" s="39"/>
      <c r="BA20" s="39"/>
      <c r="BB20" s="39"/>
      <c r="BC20" s="39"/>
      <c r="BD20" s="56"/>
      <c r="BE20" s="39"/>
      <c r="BF20" s="39"/>
      <c r="BG20" s="39"/>
      <c r="BH20" s="39"/>
      <c r="BI20" s="39"/>
      <c r="BJ20" s="39"/>
      <c r="BK20" s="54"/>
      <c r="BL20" s="56"/>
      <c r="BM20" s="39"/>
      <c r="BN20" s="39"/>
      <c r="BO20" s="39"/>
      <c r="BP20" s="39"/>
      <c r="BQ20" s="39"/>
      <c r="BR20" s="39"/>
      <c r="BS20" s="54"/>
      <c r="BT20" s="56"/>
      <c r="BU20" s="64"/>
      <c r="BV20" s="39"/>
      <c r="BW20" s="39"/>
      <c r="BX20" s="57"/>
      <c r="BY20" s="57"/>
      <c r="BZ20" s="57"/>
      <c r="CA20" s="57"/>
      <c r="CB20" s="56"/>
      <c r="CC20" s="39"/>
      <c r="CD20" s="39"/>
    </row>
    <row r="21" spans="1:82" x14ac:dyDescent="0.15">
      <c r="A21" s="38" t="s">
        <v>75</v>
      </c>
      <c r="B21" s="38">
        <v>30</v>
      </c>
      <c r="C21" s="38">
        <v>4</v>
      </c>
      <c r="D21" s="49">
        <v>2.271680742</v>
      </c>
      <c r="E21" s="50" t="s">
        <v>378</v>
      </c>
      <c r="F21" s="49">
        <v>3.3829999999999991</v>
      </c>
      <c r="G21" s="49">
        <f t="shared" si="0"/>
        <v>-1.1113192579999991</v>
      </c>
      <c r="I21" s="38" t="s">
        <v>75</v>
      </c>
      <c r="J21" s="49">
        <v>-0.33333333300000001</v>
      </c>
      <c r="K21" s="38">
        <v>4</v>
      </c>
      <c r="L21" s="49">
        <v>2.271680742</v>
      </c>
      <c r="M21" s="50" t="s">
        <v>378</v>
      </c>
      <c r="N21" s="38">
        <f t="shared" si="1"/>
        <v>2.0720000006000001</v>
      </c>
      <c r="O21" s="49">
        <f t="shared" si="2"/>
        <v>0.19968074139999992</v>
      </c>
      <c r="Q21" s="67" t="s">
        <v>81</v>
      </c>
      <c r="R21" s="67">
        <v>0</v>
      </c>
      <c r="S21" s="67">
        <v>4</v>
      </c>
      <c r="T21" s="68">
        <v>1.474578232</v>
      </c>
      <c r="U21" s="69" t="s">
        <v>376</v>
      </c>
      <c r="V21" s="68">
        <v>1.3979999999999997</v>
      </c>
      <c r="W21" s="68">
        <f t="shared" si="3"/>
        <v>7.6578232000000357E-2</v>
      </c>
      <c r="Y21" s="38" t="s">
        <v>75</v>
      </c>
      <c r="Z21" s="49">
        <v>0.99681514000000004</v>
      </c>
      <c r="AA21" s="49">
        <v>0.33333333300000001</v>
      </c>
      <c r="AB21" s="49">
        <v>2.036419736</v>
      </c>
      <c r="AC21" s="51" t="s">
        <v>378</v>
      </c>
      <c r="AD21" s="49">
        <f t="shared" si="4"/>
        <v>1.831790829889</v>
      </c>
      <c r="AE21" s="49">
        <f t="shared" si="5"/>
        <v>0.20462890611100004</v>
      </c>
      <c r="AG21" s="52" t="s">
        <v>75</v>
      </c>
      <c r="AH21" s="53">
        <v>1</v>
      </c>
      <c r="AI21" s="52">
        <v>139</v>
      </c>
      <c r="AJ21" s="53">
        <v>8.3516114000000002E-2</v>
      </c>
      <c r="AK21" s="50" t="s">
        <v>376</v>
      </c>
      <c r="AL21" s="38">
        <f t="shared" si="6"/>
        <v>-0.28949999999999987</v>
      </c>
      <c r="AM21" s="49">
        <f t="shared" si="7"/>
        <v>0.3730161139999999</v>
      </c>
      <c r="AN21" s="24"/>
      <c r="AO21" s="24">
        <v>74</v>
      </c>
      <c r="AP21" s="24" t="s">
        <v>135</v>
      </c>
      <c r="AQ21" s="24"/>
      <c r="AR21" s="39"/>
      <c r="AS21" s="39"/>
      <c r="AT21" s="39"/>
      <c r="AU21" s="39"/>
      <c r="AV21" s="56"/>
      <c r="AW21" s="39"/>
      <c r="AX21" s="39"/>
      <c r="AY21" s="39"/>
      <c r="AZ21" s="39"/>
      <c r="BA21" s="39"/>
      <c r="BB21" s="39"/>
      <c r="BC21" s="39"/>
      <c r="BD21" s="56"/>
      <c r="BE21" s="39"/>
      <c r="BF21" s="39"/>
      <c r="BG21" s="39"/>
      <c r="BH21" s="39"/>
      <c r="BI21" s="39"/>
      <c r="BJ21" s="39"/>
      <c r="BK21" s="54"/>
      <c r="BL21" s="56"/>
      <c r="BM21" s="39"/>
      <c r="BN21" s="39"/>
      <c r="BO21" s="39"/>
      <c r="BP21" s="39"/>
      <c r="BQ21" s="39"/>
      <c r="BR21" s="39"/>
      <c r="BS21" s="54"/>
      <c r="BT21" s="56"/>
      <c r="BU21" s="64"/>
      <c r="BV21" s="39"/>
      <c r="BW21" s="39"/>
      <c r="BX21" s="57"/>
      <c r="BY21" s="57"/>
      <c r="BZ21" s="57"/>
      <c r="CA21" s="57"/>
      <c r="CB21" s="56"/>
      <c r="CC21" s="39"/>
      <c r="CD21" s="39"/>
    </row>
    <row r="22" spans="1:82" x14ac:dyDescent="0.15">
      <c r="A22" s="67" t="s">
        <v>81</v>
      </c>
      <c r="B22" s="67">
        <v>0</v>
      </c>
      <c r="C22" s="67">
        <v>4</v>
      </c>
      <c r="D22" s="68">
        <v>1.728965074</v>
      </c>
      <c r="E22" s="69" t="s">
        <v>376</v>
      </c>
      <c r="F22" s="68">
        <v>2.0599999999999996</v>
      </c>
      <c r="G22" s="68">
        <f t="shared" si="0"/>
        <v>-0.33103492599999962</v>
      </c>
      <c r="I22" s="67" t="s">
        <v>81</v>
      </c>
      <c r="J22" s="68">
        <v>-0.33333333300000001</v>
      </c>
      <c r="K22" s="67">
        <v>4</v>
      </c>
      <c r="L22" s="68">
        <v>1.728965074</v>
      </c>
      <c r="M22" s="69" t="s">
        <v>376</v>
      </c>
      <c r="N22" s="67">
        <f t="shared" si="1"/>
        <v>2.0720000006000001</v>
      </c>
      <c r="O22" s="68">
        <f t="shared" si="2"/>
        <v>-0.34303492660000012</v>
      </c>
      <c r="T22" s="49"/>
      <c r="U22" s="50"/>
      <c r="Y22" s="67" t="s">
        <v>81</v>
      </c>
      <c r="Z22" s="68">
        <v>1</v>
      </c>
      <c r="AA22" s="68">
        <v>-0.33333333300000001</v>
      </c>
      <c r="AB22" s="68">
        <v>1.474578232</v>
      </c>
      <c r="AC22" s="70" t="s">
        <v>376</v>
      </c>
      <c r="AD22" s="68">
        <f t="shared" si="4"/>
        <v>1.2773333336110002</v>
      </c>
      <c r="AE22" s="68">
        <f t="shared" si="5"/>
        <v>0.19724489838899983</v>
      </c>
      <c r="AG22" s="71" t="s">
        <v>81</v>
      </c>
      <c r="AH22" s="72">
        <v>1</v>
      </c>
      <c r="AI22" s="71">
        <v>190</v>
      </c>
      <c r="AJ22" s="72">
        <v>0.20104065099999999</v>
      </c>
      <c r="AK22" s="69" t="s">
        <v>376</v>
      </c>
      <c r="AL22" s="67">
        <f t="shared" si="6"/>
        <v>0.70500000000000007</v>
      </c>
      <c r="AM22" s="68">
        <f t="shared" si="7"/>
        <v>-0.50395934900000006</v>
      </c>
      <c r="AN22" s="24"/>
      <c r="AO22" s="24">
        <v>75</v>
      </c>
      <c r="AP22" s="24" t="s">
        <v>138</v>
      </c>
      <c r="AQ22" s="24"/>
      <c r="AR22" s="39"/>
      <c r="AS22" s="39"/>
      <c r="AT22" s="39"/>
      <c r="AU22" s="39"/>
      <c r="AV22" s="56"/>
      <c r="AW22" s="39"/>
      <c r="AX22" s="39"/>
      <c r="AY22" s="39"/>
      <c r="AZ22" s="39"/>
      <c r="BA22" s="39"/>
      <c r="BB22" s="39"/>
      <c r="BC22" s="39"/>
      <c r="BD22" s="56"/>
      <c r="BE22" s="39"/>
      <c r="BF22" s="39"/>
      <c r="BG22" s="39"/>
      <c r="BH22" s="39"/>
      <c r="BI22" s="39"/>
      <c r="BJ22" s="39"/>
      <c r="BK22" s="54"/>
      <c r="BL22" s="56"/>
      <c r="BM22" s="39"/>
      <c r="BN22" s="39"/>
      <c r="BO22" s="39"/>
      <c r="BP22" s="39"/>
      <c r="BQ22" s="39"/>
      <c r="BR22" s="39"/>
      <c r="BS22" s="54"/>
      <c r="BT22" s="56"/>
      <c r="BU22" s="64"/>
      <c r="BV22" s="39"/>
      <c r="BW22" s="39"/>
      <c r="BX22" s="57"/>
      <c r="BY22" s="57"/>
      <c r="BZ22" s="57"/>
      <c r="CA22" s="57"/>
      <c r="CB22" s="56"/>
      <c r="CC22" s="64"/>
      <c r="CD22" s="39"/>
    </row>
    <row r="23" spans="1:82" x14ac:dyDescent="0.15">
      <c r="E23" s="50"/>
      <c r="M23" s="50"/>
      <c r="Q23" s="38" t="s">
        <v>390</v>
      </c>
      <c r="AB23" s="49"/>
      <c r="AC23" s="50"/>
      <c r="AD23" s="73"/>
      <c r="AG23" s="52"/>
      <c r="AH23" s="52"/>
      <c r="AI23" s="52"/>
      <c r="AJ23" s="52"/>
      <c r="AK23" s="74"/>
      <c r="AO23" s="24">
        <v>76</v>
      </c>
      <c r="AP23" s="24" t="s">
        <v>141</v>
      </c>
      <c r="AR23" s="39"/>
      <c r="AS23" s="39"/>
      <c r="AT23" s="39"/>
      <c r="AU23" s="39"/>
      <c r="AV23" s="56"/>
      <c r="AW23" s="39"/>
      <c r="AX23" s="39"/>
      <c r="AY23" s="39"/>
      <c r="AZ23" s="39"/>
      <c r="BA23" s="39"/>
      <c r="BB23" s="39"/>
      <c r="BC23" s="39"/>
      <c r="BD23" s="56"/>
      <c r="BE23" s="39"/>
      <c r="BF23" s="39"/>
      <c r="BG23" s="39"/>
      <c r="BH23" s="39"/>
      <c r="BI23" s="39"/>
      <c r="BJ23" s="39"/>
      <c r="BK23" s="54"/>
      <c r="BL23" s="56"/>
      <c r="BM23" s="39"/>
      <c r="BN23" s="39"/>
      <c r="BO23" s="39"/>
      <c r="BP23" s="39"/>
      <c r="BQ23" s="39"/>
      <c r="BR23" s="39"/>
      <c r="BS23" s="54"/>
      <c r="BT23" s="56"/>
      <c r="BU23" s="64"/>
      <c r="BV23" s="39"/>
      <c r="BW23" s="39"/>
      <c r="BX23" s="57"/>
      <c r="BY23" s="57"/>
      <c r="BZ23" s="57"/>
      <c r="CA23" s="57"/>
      <c r="CB23" s="75"/>
      <c r="CC23" s="39"/>
      <c r="CD23" s="39"/>
    </row>
    <row r="24" spans="1:82" x14ac:dyDescent="0.15">
      <c r="A24" s="38" t="s">
        <v>390</v>
      </c>
      <c r="I24" s="38" t="s">
        <v>390</v>
      </c>
      <c r="Y24" s="38" t="s">
        <v>390</v>
      </c>
      <c r="AG24" s="38" t="s">
        <v>390</v>
      </c>
      <c r="AO24" s="24">
        <v>77</v>
      </c>
      <c r="AP24" s="24" t="s">
        <v>144</v>
      </c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</row>
    <row r="25" spans="1:82" x14ac:dyDescent="0.15">
      <c r="E25" s="50"/>
      <c r="AL25" s="73"/>
      <c r="AO25" s="24">
        <v>78</v>
      </c>
      <c r="AP25" s="24" t="s">
        <v>147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64"/>
      <c r="CD25" s="39"/>
    </row>
    <row r="26" spans="1:82" x14ac:dyDescent="0.15">
      <c r="AB26" s="49"/>
      <c r="AC26" s="50"/>
      <c r="AO26" s="7">
        <v>80</v>
      </c>
      <c r="AP26" s="7" t="s">
        <v>153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54"/>
      <c r="BT26" s="56"/>
      <c r="BU26" s="39"/>
      <c r="BV26" s="39"/>
      <c r="BW26" s="39"/>
      <c r="BX26" s="39"/>
      <c r="BY26" s="39"/>
      <c r="BZ26" s="39"/>
      <c r="CA26" s="39"/>
      <c r="CB26" s="39"/>
      <c r="CC26" s="39"/>
      <c r="CD26" s="39"/>
    </row>
    <row r="27" spans="1:82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24"/>
      <c r="AC27" s="15"/>
      <c r="AD27" s="7"/>
      <c r="AE27" s="7"/>
      <c r="AF27" s="7"/>
      <c r="AG27" s="7"/>
      <c r="AH27" s="7"/>
      <c r="AI27" s="7"/>
      <c r="AJ27" s="7"/>
      <c r="AK27" s="7"/>
      <c r="AL27" s="7"/>
      <c r="AM27" s="7"/>
      <c r="AO27" s="7">
        <v>81</v>
      </c>
      <c r="AP27" s="7" t="s">
        <v>156</v>
      </c>
      <c r="BS27" s="24"/>
      <c r="BT27" s="15"/>
    </row>
    <row r="28" spans="1:82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O28" s="7">
        <v>82</v>
      </c>
      <c r="AP28" s="7" t="s">
        <v>159</v>
      </c>
    </row>
    <row r="29" spans="1:82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O29" s="7">
        <v>85</v>
      </c>
      <c r="AP29" s="7" t="s">
        <v>166</v>
      </c>
    </row>
    <row r="30" spans="1:82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82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82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</sheetData>
  <sortState xmlns:xlrd2="http://schemas.microsoft.com/office/spreadsheetml/2017/richdata2" ref="AO2:AP44">
    <sortCondition sortBy="cellColor" ref="AO2:AO44" dxfId="60"/>
  </sortState>
  <mergeCells count="12">
    <mergeCell ref="BH3:BN3"/>
    <mergeCell ref="BP3:BV3"/>
    <mergeCell ref="BX3:CD3"/>
    <mergeCell ref="A1:AM1"/>
    <mergeCell ref="AR1:CD1"/>
    <mergeCell ref="A3:G3"/>
    <mergeCell ref="I3:O3"/>
    <mergeCell ref="Q3:W3"/>
    <mergeCell ref="Y3:AE3"/>
    <mergeCell ref="AG3:AM3"/>
    <mergeCell ref="AR3:AX3"/>
    <mergeCell ref="AZ3:BF3"/>
  </mergeCells>
  <conditionalFormatting sqref="A1:A1048576">
    <cfRule type="duplicateValues" dxfId="19" priority="14"/>
  </conditionalFormatting>
  <conditionalFormatting sqref="I1:I1048576">
    <cfRule type="duplicateValues" dxfId="18" priority="12"/>
  </conditionalFormatting>
  <conditionalFormatting sqref="Q1:Q1048576">
    <cfRule type="duplicateValues" dxfId="17" priority="11"/>
  </conditionalFormatting>
  <conditionalFormatting sqref="Y1:Y1048576">
    <cfRule type="duplicateValues" dxfId="16" priority="10"/>
  </conditionalFormatting>
  <conditionalFormatting sqref="Y6:Y15">
    <cfRule type="duplicateValues" dxfId="15" priority="25"/>
    <cfRule type="duplicateValues" dxfId="14" priority="26"/>
  </conditionalFormatting>
  <conditionalFormatting sqref="Y23 Y16">
    <cfRule type="duplicateValues" dxfId="13" priority="23"/>
    <cfRule type="duplicateValues" dxfId="12" priority="24"/>
  </conditionalFormatting>
  <conditionalFormatting sqref="AG1:AG23 AG25:AG1048576">
    <cfRule type="duplicateValues" dxfId="11" priority="9"/>
  </conditionalFormatting>
  <conditionalFormatting sqref="AG24">
    <cfRule type="duplicateValues" dxfId="10" priority="2"/>
  </conditionalFormatting>
  <conditionalFormatting sqref="AO1:AO1048576 AR1:AR1048576">
    <cfRule type="duplicateValues" dxfId="9" priority="8"/>
  </conditionalFormatting>
  <conditionalFormatting sqref="AO1:AO1048576 AZ1:AZ1048576">
    <cfRule type="duplicateValues" dxfId="8" priority="6"/>
  </conditionalFormatting>
  <conditionalFormatting sqref="AO1:AO1048576 BH1:BH1048576">
    <cfRule type="duplicateValues" dxfId="7" priority="5"/>
  </conditionalFormatting>
  <conditionalFormatting sqref="AO1:AO1048576 BP1:BP1048576">
    <cfRule type="duplicateValues" dxfId="6" priority="4"/>
  </conditionalFormatting>
  <conditionalFormatting sqref="BP6:BP15">
    <cfRule type="duplicateValues" dxfId="5" priority="21"/>
    <cfRule type="duplicateValues" dxfId="4" priority="22"/>
  </conditionalFormatting>
  <conditionalFormatting sqref="BP23 BP16:BP17 BP19:BP21">
    <cfRule type="duplicateValues" dxfId="3" priority="19"/>
    <cfRule type="duplicateValues" dxfId="2" priority="20"/>
  </conditionalFormatting>
  <conditionalFormatting sqref="BX1:BX18 AO1:AO1048576 BX20:BX1048576">
    <cfRule type="duplicateValues" dxfId="1" priority="3"/>
  </conditionalFormatting>
  <conditionalFormatting sqref="BX19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E067-AC05-4AC4-9279-B3C819220A30}">
  <dimension ref="A1:F36"/>
  <sheetViews>
    <sheetView zoomScaleNormal="100" workbookViewId="0">
      <selection activeCell="F1" sqref="F1"/>
    </sheetView>
  </sheetViews>
  <sheetFormatPr baseColWidth="10" defaultColWidth="8.83203125" defaultRowHeight="14" x14ac:dyDescent="0.15"/>
  <cols>
    <col min="1" max="1" width="14.5" style="7" customWidth="1"/>
    <col min="2" max="2" width="18.5" style="7" customWidth="1"/>
    <col min="3" max="3" width="11.1640625" style="7" customWidth="1"/>
    <col min="4" max="4" width="10.5" style="7" customWidth="1"/>
    <col min="5" max="5" width="12.5" style="7" customWidth="1"/>
    <col min="6" max="6" width="11.5" style="7" customWidth="1"/>
    <col min="7" max="16384" width="8.83203125" style="7"/>
  </cols>
  <sheetData>
    <row r="1" spans="1:6" s="20" customFormat="1" ht="60" x14ac:dyDescent="0.2">
      <c r="A1" s="33"/>
      <c r="B1" s="33"/>
      <c r="C1" s="33" t="s">
        <v>341</v>
      </c>
      <c r="D1" s="33" t="s">
        <v>342</v>
      </c>
      <c r="E1" s="33" t="s">
        <v>343</v>
      </c>
      <c r="F1" s="33" t="s">
        <v>344</v>
      </c>
    </row>
    <row r="2" spans="1:6" x14ac:dyDescent="0.15">
      <c r="A2" s="113" t="s">
        <v>345</v>
      </c>
      <c r="B2" s="113"/>
      <c r="C2" s="113"/>
      <c r="D2" s="113"/>
      <c r="E2" s="113"/>
      <c r="F2" s="113"/>
    </row>
    <row r="3" spans="1:6" x14ac:dyDescent="0.15">
      <c r="A3" s="109" t="s">
        <v>346</v>
      </c>
      <c r="B3" s="12" t="s">
        <v>11</v>
      </c>
      <c r="C3" s="7">
        <v>12</v>
      </c>
      <c r="D3" s="7">
        <v>10</v>
      </c>
      <c r="E3" s="7">
        <v>12</v>
      </c>
      <c r="F3" s="7">
        <v>2</v>
      </c>
    </row>
    <row r="4" spans="1:6" x14ac:dyDescent="0.15">
      <c r="A4" s="109"/>
      <c r="B4" s="12" t="s">
        <v>13</v>
      </c>
      <c r="C4" s="7">
        <v>12</v>
      </c>
      <c r="D4" s="7">
        <v>10</v>
      </c>
      <c r="E4" s="7">
        <v>12</v>
      </c>
      <c r="F4" s="7">
        <v>2</v>
      </c>
    </row>
    <row r="5" spans="1:6" x14ac:dyDescent="0.15">
      <c r="A5" s="109"/>
      <c r="B5" s="12" t="s">
        <v>14</v>
      </c>
      <c r="C5" s="7">
        <v>18</v>
      </c>
      <c r="D5" s="7">
        <v>10</v>
      </c>
      <c r="E5" s="7">
        <v>8</v>
      </c>
      <c r="F5" s="7">
        <v>2</v>
      </c>
    </row>
    <row r="6" spans="1:6" x14ac:dyDescent="0.15">
      <c r="A6" s="109"/>
      <c r="B6" s="12" t="s">
        <v>17</v>
      </c>
      <c r="C6" s="7">
        <v>13</v>
      </c>
      <c r="D6" s="7">
        <v>10</v>
      </c>
      <c r="E6" s="7">
        <v>3</v>
      </c>
      <c r="F6" s="7">
        <v>2</v>
      </c>
    </row>
    <row r="7" spans="1:6" x14ac:dyDescent="0.15">
      <c r="A7" s="110"/>
      <c r="B7" s="28" t="s">
        <v>19</v>
      </c>
      <c r="C7" s="29">
        <v>10</v>
      </c>
      <c r="D7" s="29">
        <v>10</v>
      </c>
      <c r="E7" s="30" t="s">
        <v>28</v>
      </c>
      <c r="F7" s="29">
        <v>2</v>
      </c>
    </row>
    <row r="8" spans="1:6" x14ac:dyDescent="0.15">
      <c r="A8" s="109" t="s">
        <v>347</v>
      </c>
      <c r="B8" s="12" t="s">
        <v>11</v>
      </c>
      <c r="C8" s="7">
        <v>11</v>
      </c>
      <c r="D8" s="7">
        <v>10</v>
      </c>
      <c r="E8" s="7">
        <v>1</v>
      </c>
      <c r="F8" s="7">
        <v>2</v>
      </c>
    </row>
    <row r="9" spans="1:6" x14ac:dyDescent="0.15">
      <c r="A9" s="109"/>
      <c r="B9" s="12" t="s">
        <v>13</v>
      </c>
      <c r="C9" s="7">
        <v>14</v>
      </c>
      <c r="D9" s="7">
        <v>12</v>
      </c>
      <c r="E9" s="7">
        <v>2</v>
      </c>
      <c r="F9" s="7">
        <v>2</v>
      </c>
    </row>
    <row r="10" spans="1:6" x14ac:dyDescent="0.15">
      <c r="A10" s="109"/>
      <c r="B10" s="12" t="s">
        <v>14</v>
      </c>
      <c r="C10" s="7">
        <v>19</v>
      </c>
      <c r="D10" s="7">
        <v>13</v>
      </c>
      <c r="E10" s="7">
        <v>6</v>
      </c>
      <c r="F10" s="7">
        <v>2</v>
      </c>
    </row>
    <row r="11" spans="1:6" x14ac:dyDescent="0.15">
      <c r="A11" s="109"/>
      <c r="B11" s="12" t="s">
        <v>17</v>
      </c>
      <c r="C11" s="7">
        <v>13</v>
      </c>
      <c r="D11" s="7">
        <v>11</v>
      </c>
      <c r="E11" s="7">
        <v>2</v>
      </c>
      <c r="F11" s="7">
        <v>2</v>
      </c>
    </row>
    <row r="12" spans="1:6" x14ac:dyDescent="0.15">
      <c r="A12" s="110"/>
      <c r="B12" s="28" t="s">
        <v>19</v>
      </c>
      <c r="C12" s="29">
        <v>11</v>
      </c>
      <c r="D12" s="29">
        <v>10</v>
      </c>
      <c r="E12" s="29">
        <v>1</v>
      </c>
      <c r="F12" s="29">
        <v>2</v>
      </c>
    </row>
    <row r="13" spans="1:6" x14ac:dyDescent="0.15">
      <c r="A13" s="31" t="s">
        <v>348</v>
      </c>
      <c r="B13" s="12" t="s">
        <v>14</v>
      </c>
      <c r="C13" s="32">
        <v>14</v>
      </c>
      <c r="D13" s="32">
        <v>10</v>
      </c>
      <c r="E13" s="32">
        <v>4</v>
      </c>
      <c r="F13" s="32">
        <v>2</v>
      </c>
    </row>
    <row r="14" spans="1:6" x14ac:dyDescent="0.15">
      <c r="A14" s="114" t="s">
        <v>349</v>
      </c>
      <c r="B14" s="115"/>
      <c r="C14" s="115"/>
      <c r="D14" s="115"/>
      <c r="E14" s="115"/>
      <c r="F14" s="115"/>
    </row>
    <row r="15" spans="1:6" x14ac:dyDescent="0.15">
      <c r="A15" s="109" t="s">
        <v>346</v>
      </c>
      <c r="B15" s="12" t="s">
        <v>11</v>
      </c>
      <c r="C15" s="7">
        <v>12</v>
      </c>
      <c r="D15" s="7">
        <v>10</v>
      </c>
      <c r="E15" s="7">
        <v>2</v>
      </c>
      <c r="F15" s="7">
        <v>2</v>
      </c>
    </row>
    <row r="16" spans="1:6" x14ac:dyDescent="0.15">
      <c r="A16" s="109"/>
      <c r="B16" s="12" t="s">
        <v>13</v>
      </c>
      <c r="C16" s="7">
        <v>12</v>
      </c>
      <c r="D16" s="7">
        <v>10</v>
      </c>
      <c r="E16" s="7">
        <v>2</v>
      </c>
      <c r="F16" s="7">
        <v>2</v>
      </c>
    </row>
    <row r="17" spans="1:6" x14ac:dyDescent="0.15">
      <c r="A17" s="109"/>
      <c r="B17" s="12" t="s">
        <v>14</v>
      </c>
      <c r="C17" s="7">
        <v>16</v>
      </c>
      <c r="D17" s="7">
        <v>12</v>
      </c>
      <c r="E17" s="7">
        <v>4</v>
      </c>
      <c r="F17" s="7">
        <v>2</v>
      </c>
    </row>
    <row r="18" spans="1:6" x14ac:dyDescent="0.15">
      <c r="A18" s="109"/>
      <c r="B18" s="12" t="s">
        <v>17</v>
      </c>
      <c r="C18" s="7">
        <v>14</v>
      </c>
      <c r="D18" s="7">
        <v>11</v>
      </c>
      <c r="E18" s="7">
        <v>3</v>
      </c>
      <c r="F18" s="7">
        <v>2</v>
      </c>
    </row>
    <row r="19" spans="1:6" x14ac:dyDescent="0.15">
      <c r="A19" s="110"/>
      <c r="B19" s="28" t="s">
        <v>19</v>
      </c>
      <c r="C19" s="29">
        <v>10</v>
      </c>
      <c r="D19" s="29">
        <v>10</v>
      </c>
      <c r="E19" s="30" t="s">
        <v>28</v>
      </c>
      <c r="F19" s="29">
        <v>2</v>
      </c>
    </row>
    <row r="20" spans="1:6" x14ac:dyDescent="0.15">
      <c r="A20" s="109" t="s">
        <v>347</v>
      </c>
      <c r="B20" s="12" t="s">
        <v>11</v>
      </c>
      <c r="C20" s="7">
        <v>11</v>
      </c>
      <c r="D20" s="7">
        <v>10</v>
      </c>
      <c r="E20" s="7">
        <v>1</v>
      </c>
      <c r="F20" s="7">
        <v>2</v>
      </c>
    </row>
    <row r="21" spans="1:6" x14ac:dyDescent="0.15">
      <c r="A21" s="109"/>
      <c r="B21" s="12" t="s">
        <v>13</v>
      </c>
      <c r="C21" s="7">
        <v>14</v>
      </c>
      <c r="D21" s="7">
        <v>10</v>
      </c>
      <c r="E21" s="7">
        <v>4</v>
      </c>
      <c r="F21" s="7">
        <v>2</v>
      </c>
    </row>
    <row r="22" spans="1:6" x14ac:dyDescent="0.15">
      <c r="A22" s="109"/>
      <c r="B22" s="12" t="s">
        <v>14</v>
      </c>
      <c r="C22" s="7">
        <v>19</v>
      </c>
      <c r="D22" s="7">
        <v>14</v>
      </c>
      <c r="E22" s="7">
        <v>5</v>
      </c>
      <c r="F22" s="7">
        <v>2</v>
      </c>
    </row>
    <row r="23" spans="1:6" x14ac:dyDescent="0.15">
      <c r="A23" s="109"/>
      <c r="B23" s="12" t="s">
        <v>17</v>
      </c>
      <c r="C23" s="7">
        <v>13</v>
      </c>
      <c r="D23" s="7">
        <v>10</v>
      </c>
      <c r="E23" s="7">
        <v>3</v>
      </c>
      <c r="F23" s="7">
        <v>2</v>
      </c>
    </row>
    <row r="24" spans="1:6" x14ac:dyDescent="0.15">
      <c r="A24" s="110"/>
      <c r="B24" s="28" t="s">
        <v>19</v>
      </c>
      <c r="C24" s="29">
        <v>11</v>
      </c>
      <c r="D24" s="29">
        <v>10</v>
      </c>
      <c r="E24" s="29">
        <v>1</v>
      </c>
      <c r="F24" s="29">
        <v>2</v>
      </c>
    </row>
    <row r="25" spans="1:6" x14ac:dyDescent="0.15">
      <c r="A25" s="31" t="s">
        <v>348</v>
      </c>
      <c r="B25" s="12" t="s">
        <v>14</v>
      </c>
      <c r="C25" s="7">
        <v>14</v>
      </c>
      <c r="D25" s="7">
        <v>10</v>
      </c>
      <c r="E25" s="7">
        <v>4</v>
      </c>
      <c r="F25" s="7">
        <v>2</v>
      </c>
    </row>
    <row r="26" spans="1:6" x14ac:dyDescent="0.15">
      <c r="A26" s="111" t="s">
        <v>350</v>
      </c>
      <c r="B26" s="112"/>
      <c r="C26" s="112"/>
      <c r="D26" s="112"/>
      <c r="E26" s="112"/>
      <c r="F26" s="112"/>
    </row>
    <row r="27" spans="1:6" x14ac:dyDescent="0.15">
      <c r="A27" s="108" t="s">
        <v>351</v>
      </c>
      <c r="B27" s="12" t="s">
        <v>352</v>
      </c>
      <c r="C27" s="7">
        <v>17</v>
      </c>
      <c r="D27" s="7">
        <v>12</v>
      </c>
      <c r="E27" s="7">
        <v>5</v>
      </c>
      <c r="F27" s="7">
        <v>2</v>
      </c>
    </row>
    <row r="28" spans="1:6" x14ac:dyDescent="0.15">
      <c r="A28" s="109"/>
      <c r="B28" s="12" t="s">
        <v>353</v>
      </c>
      <c r="C28" s="7">
        <v>17</v>
      </c>
      <c r="D28" s="7">
        <v>12</v>
      </c>
      <c r="E28" s="7">
        <v>5</v>
      </c>
      <c r="F28" s="7">
        <v>2</v>
      </c>
    </row>
    <row r="29" spans="1:6" x14ac:dyDescent="0.15">
      <c r="A29" s="109"/>
      <c r="B29" s="12" t="s">
        <v>354</v>
      </c>
      <c r="C29" s="7">
        <v>16</v>
      </c>
      <c r="D29" s="7">
        <v>13</v>
      </c>
      <c r="E29" s="7">
        <v>3</v>
      </c>
      <c r="F29" s="7">
        <v>2</v>
      </c>
    </row>
    <row r="30" spans="1:6" x14ac:dyDescent="0.15">
      <c r="A30" s="109"/>
      <c r="B30" s="12" t="s">
        <v>355</v>
      </c>
      <c r="C30" s="7">
        <v>17</v>
      </c>
      <c r="D30" s="7">
        <v>12</v>
      </c>
      <c r="E30" s="7">
        <v>5</v>
      </c>
      <c r="F30" s="7">
        <v>2</v>
      </c>
    </row>
    <row r="31" spans="1:6" x14ac:dyDescent="0.15">
      <c r="A31" s="110"/>
      <c r="B31" s="29" t="s">
        <v>356</v>
      </c>
      <c r="C31" s="29">
        <v>17</v>
      </c>
      <c r="D31" s="29">
        <v>13</v>
      </c>
      <c r="E31" s="29">
        <v>4</v>
      </c>
      <c r="F31" s="29">
        <v>2</v>
      </c>
    </row>
    <row r="32" spans="1:6" x14ac:dyDescent="0.15">
      <c r="A32" s="108" t="s">
        <v>357</v>
      </c>
      <c r="B32" s="12" t="s">
        <v>352</v>
      </c>
      <c r="C32" s="7">
        <v>12</v>
      </c>
      <c r="D32" s="7">
        <v>10</v>
      </c>
      <c r="E32" s="7">
        <v>2</v>
      </c>
      <c r="F32" s="7">
        <v>2</v>
      </c>
    </row>
    <row r="33" spans="1:6" x14ac:dyDescent="0.15">
      <c r="A33" s="109"/>
      <c r="B33" s="12" t="s">
        <v>353</v>
      </c>
      <c r="C33" s="7">
        <v>12</v>
      </c>
      <c r="D33" s="7">
        <v>10</v>
      </c>
      <c r="E33" s="7">
        <v>2</v>
      </c>
      <c r="F33" s="7">
        <v>2</v>
      </c>
    </row>
    <row r="34" spans="1:6" x14ac:dyDescent="0.15">
      <c r="A34" s="109"/>
      <c r="B34" s="12" t="s">
        <v>354</v>
      </c>
      <c r="C34" s="7">
        <v>12</v>
      </c>
      <c r="D34" s="7">
        <v>10</v>
      </c>
      <c r="E34" s="7">
        <v>2</v>
      </c>
      <c r="F34" s="7">
        <v>2</v>
      </c>
    </row>
    <row r="35" spans="1:6" x14ac:dyDescent="0.15">
      <c r="A35" s="109"/>
      <c r="B35" s="12" t="s">
        <v>355</v>
      </c>
      <c r="C35" s="7">
        <v>11</v>
      </c>
      <c r="D35" s="7">
        <v>10</v>
      </c>
      <c r="E35" s="7">
        <v>1</v>
      </c>
      <c r="F35" s="7">
        <v>2</v>
      </c>
    </row>
    <row r="36" spans="1:6" x14ac:dyDescent="0.15">
      <c r="A36" s="110"/>
      <c r="B36" s="29" t="s">
        <v>356</v>
      </c>
      <c r="C36" s="29">
        <v>12</v>
      </c>
      <c r="D36" s="29">
        <v>10</v>
      </c>
      <c r="E36" s="29">
        <v>2</v>
      </c>
      <c r="F36" s="29">
        <v>2</v>
      </c>
    </row>
  </sheetData>
  <mergeCells count="9">
    <mergeCell ref="A2:F2"/>
    <mergeCell ref="A3:A7"/>
    <mergeCell ref="A8:A12"/>
    <mergeCell ref="A14:F14"/>
    <mergeCell ref="A32:A36"/>
    <mergeCell ref="A15:A19"/>
    <mergeCell ref="A20:A24"/>
    <mergeCell ref="A26:F26"/>
    <mergeCell ref="A27:A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1D7D-B363-4BCE-9F44-5D021A7A168C}">
  <dimension ref="A1:B34"/>
  <sheetViews>
    <sheetView workbookViewId="0"/>
  </sheetViews>
  <sheetFormatPr baseColWidth="10" defaultColWidth="8.83203125" defaultRowHeight="14" x14ac:dyDescent="0.15"/>
  <cols>
    <col min="1" max="1" width="17.6640625" style="7" bestFit="1" customWidth="1"/>
    <col min="2" max="2" width="106.5" style="7" bestFit="1" customWidth="1"/>
    <col min="3" max="16384" width="8.83203125" style="7"/>
  </cols>
  <sheetData>
    <row r="1" spans="1:2" s="37" customFormat="1" x14ac:dyDescent="0.15">
      <c r="A1" s="93" t="s">
        <v>273</v>
      </c>
      <c r="B1" s="93" t="s">
        <v>274</v>
      </c>
    </row>
    <row r="2" spans="1:2" x14ac:dyDescent="0.15">
      <c r="A2" s="7" t="s">
        <v>275</v>
      </c>
      <c r="B2" s="7" t="s">
        <v>276</v>
      </c>
    </row>
    <row r="3" spans="1:2" x14ac:dyDescent="0.15">
      <c r="A3" s="7" t="s">
        <v>277</v>
      </c>
      <c r="B3" s="7" t="s">
        <v>278</v>
      </c>
    </row>
    <row r="4" spans="1:2" x14ac:dyDescent="0.15">
      <c r="A4" s="7" t="s">
        <v>279</v>
      </c>
      <c r="B4" s="7" t="s">
        <v>280</v>
      </c>
    </row>
    <row r="5" spans="1:2" x14ac:dyDescent="0.15">
      <c r="A5" s="7" t="s">
        <v>281</v>
      </c>
      <c r="B5" s="7" t="s">
        <v>282</v>
      </c>
    </row>
    <row r="6" spans="1:2" x14ac:dyDescent="0.15">
      <c r="A6" s="7" t="s">
        <v>283</v>
      </c>
      <c r="B6" s="7" t="s">
        <v>284</v>
      </c>
    </row>
    <row r="7" spans="1:2" x14ac:dyDescent="0.15">
      <c r="A7" s="7" t="s">
        <v>285</v>
      </c>
      <c r="B7" s="7" t="s">
        <v>286</v>
      </c>
    </row>
    <row r="8" spans="1:2" x14ac:dyDescent="0.15">
      <c r="A8" s="7" t="s">
        <v>287</v>
      </c>
      <c r="B8" s="7" t="s">
        <v>288</v>
      </c>
    </row>
    <row r="9" spans="1:2" x14ac:dyDescent="0.15">
      <c r="A9" s="7" t="s">
        <v>289</v>
      </c>
      <c r="B9" s="7" t="s">
        <v>290</v>
      </c>
    </row>
    <row r="10" spans="1:2" x14ac:dyDescent="0.15">
      <c r="A10" s="7" t="s">
        <v>291</v>
      </c>
      <c r="B10" s="7" t="s">
        <v>292</v>
      </c>
    </row>
    <row r="11" spans="1:2" x14ac:dyDescent="0.15">
      <c r="A11" s="7" t="s">
        <v>293</v>
      </c>
      <c r="B11" s="7" t="s">
        <v>294</v>
      </c>
    </row>
    <row r="12" spans="1:2" x14ac:dyDescent="0.15">
      <c r="A12" s="7" t="s">
        <v>295</v>
      </c>
      <c r="B12" s="7" t="s">
        <v>296</v>
      </c>
    </row>
    <row r="13" spans="1:2" x14ac:dyDescent="0.15">
      <c r="A13" s="7" t="s">
        <v>297</v>
      </c>
      <c r="B13" s="7" t="s">
        <v>298</v>
      </c>
    </row>
    <row r="14" spans="1:2" x14ac:dyDescent="0.15">
      <c r="A14" s="7" t="s">
        <v>299</v>
      </c>
      <c r="B14" s="7" t="s">
        <v>300</v>
      </c>
    </row>
    <row r="15" spans="1:2" x14ac:dyDescent="0.15">
      <c r="A15" s="7" t="s">
        <v>301</v>
      </c>
      <c r="B15" s="7" t="s">
        <v>302</v>
      </c>
    </row>
    <row r="16" spans="1:2" x14ac:dyDescent="0.15">
      <c r="A16" s="7" t="s">
        <v>303</v>
      </c>
      <c r="B16" s="7" t="s">
        <v>304</v>
      </c>
    </row>
    <row r="17" spans="1:2" x14ac:dyDescent="0.15">
      <c r="A17" s="7" t="s">
        <v>305</v>
      </c>
      <c r="B17" s="7" t="s">
        <v>306</v>
      </c>
    </row>
    <row r="18" spans="1:2" x14ac:dyDescent="0.15">
      <c r="A18" s="7" t="s">
        <v>307</v>
      </c>
      <c r="B18" s="7" t="s">
        <v>308</v>
      </c>
    </row>
    <row r="19" spans="1:2" x14ac:dyDescent="0.15">
      <c r="A19" s="7" t="s">
        <v>309</v>
      </c>
      <c r="B19" s="7" t="s">
        <v>310</v>
      </c>
    </row>
    <row r="20" spans="1:2" x14ac:dyDescent="0.15">
      <c r="A20" s="7" t="s">
        <v>311</v>
      </c>
      <c r="B20" s="7" t="s">
        <v>312</v>
      </c>
    </row>
    <row r="21" spans="1:2" x14ac:dyDescent="0.15">
      <c r="A21" s="7" t="s">
        <v>313</v>
      </c>
      <c r="B21" s="7" t="s">
        <v>314</v>
      </c>
    </row>
    <row r="22" spans="1:2" x14ac:dyDescent="0.15">
      <c r="A22" s="7" t="s">
        <v>315</v>
      </c>
      <c r="B22" s="7" t="s">
        <v>316</v>
      </c>
    </row>
    <row r="23" spans="1:2" x14ac:dyDescent="0.15">
      <c r="A23" s="7" t="s">
        <v>317</v>
      </c>
      <c r="B23" s="7" t="s">
        <v>318</v>
      </c>
    </row>
    <row r="24" spans="1:2" x14ac:dyDescent="0.15">
      <c r="A24" s="7" t="s">
        <v>319</v>
      </c>
      <c r="B24" s="7" t="s">
        <v>320</v>
      </c>
    </row>
    <row r="25" spans="1:2" x14ac:dyDescent="0.15">
      <c r="A25" s="7" t="s">
        <v>321</v>
      </c>
      <c r="B25" s="7" t="s">
        <v>322</v>
      </c>
    </row>
    <row r="26" spans="1:2" x14ac:dyDescent="0.15">
      <c r="A26" s="7" t="s">
        <v>323</v>
      </c>
      <c r="B26" s="7" t="s">
        <v>324</v>
      </c>
    </row>
    <row r="27" spans="1:2" x14ac:dyDescent="0.15">
      <c r="A27" s="7" t="s">
        <v>325</v>
      </c>
      <c r="B27" s="7" t="s">
        <v>326</v>
      </c>
    </row>
    <row r="28" spans="1:2" x14ac:dyDescent="0.15">
      <c r="A28" s="7" t="s">
        <v>327</v>
      </c>
      <c r="B28" s="7" t="s">
        <v>328</v>
      </c>
    </row>
    <row r="29" spans="1:2" x14ac:dyDescent="0.15">
      <c r="A29" s="7" t="s">
        <v>329</v>
      </c>
      <c r="B29" s="7" t="s">
        <v>330</v>
      </c>
    </row>
    <row r="30" spans="1:2" x14ac:dyDescent="0.15">
      <c r="A30" s="7" t="s">
        <v>331</v>
      </c>
      <c r="B30" s="7" t="s">
        <v>332</v>
      </c>
    </row>
    <row r="31" spans="1:2" x14ac:dyDescent="0.15">
      <c r="A31" s="7" t="s">
        <v>333</v>
      </c>
      <c r="B31" s="7" t="s">
        <v>334</v>
      </c>
    </row>
    <row r="32" spans="1:2" x14ac:dyDescent="0.15">
      <c r="A32" s="7" t="s">
        <v>335</v>
      </c>
      <c r="B32" s="7" t="s">
        <v>336</v>
      </c>
    </row>
    <row r="33" spans="1:2" x14ac:dyDescent="0.15">
      <c r="A33" s="7" t="s">
        <v>337</v>
      </c>
      <c r="B33" s="7" t="s">
        <v>338</v>
      </c>
    </row>
    <row r="34" spans="1:2" x14ac:dyDescent="0.15">
      <c r="A34" s="7" t="s">
        <v>339</v>
      </c>
      <c r="B34" s="7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85C7-E3E0-0147-B72C-5195D2C4A392}">
  <dimension ref="A1:BF80"/>
  <sheetViews>
    <sheetView workbookViewId="0">
      <selection sqref="A1:M1"/>
    </sheetView>
  </sheetViews>
  <sheetFormatPr baseColWidth="10" defaultColWidth="8.83203125" defaultRowHeight="15" x14ac:dyDescent="0.2"/>
  <cols>
    <col min="1" max="1" width="13.83203125" bestFit="1" customWidth="1"/>
    <col min="2" max="2" width="11.1640625" style="3" bestFit="1" customWidth="1"/>
    <col min="3" max="3" width="16.33203125" style="3" bestFit="1" customWidth="1"/>
    <col min="4" max="4" width="10.1640625" style="3" bestFit="1" customWidth="1"/>
    <col min="5" max="5" width="13.83203125" style="3" bestFit="1" customWidth="1"/>
    <col min="6" max="6" width="11.83203125" style="3" bestFit="1" customWidth="1"/>
    <col min="7" max="7" width="7.6640625" style="3" customWidth="1"/>
    <col min="8" max="8" width="8.83203125" style="3"/>
    <col min="9" max="9" width="16" style="3" bestFit="1" customWidth="1"/>
    <col min="10" max="10" width="21.1640625" style="3" bestFit="1" customWidth="1"/>
    <col min="11" max="11" width="15" style="3" bestFit="1" customWidth="1"/>
    <col min="12" max="12" width="18.83203125" style="3" bestFit="1" customWidth="1"/>
    <col min="13" max="13" width="16.83203125" style="3" bestFit="1" customWidth="1"/>
    <col min="16" max="16" width="13.83203125" bestFit="1" customWidth="1"/>
    <col min="17" max="17" width="11.1640625" style="6" bestFit="1" customWidth="1"/>
    <col min="18" max="18" width="16.33203125" style="6" bestFit="1" customWidth="1"/>
    <col min="19" max="19" width="10.1640625" style="6" bestFit="1" customWidth="1"/>
    <col min="20" max="20" width="13.83203125" style="6" bestFit="1" customWidth="1"/>
    <col min="21" max="21" width="11.83203125" style="6" bestFit="1" customWidth="1"/>
    <col min="22" max="22" width="10.5" style="6" bestFit="1" customWidth="1"/>
    <col min="23" max="23" width="8.83203125" style="6"/>
    <col min="24" max="24" width="16" style="6" bestFit="1" customWidth="1"/>
    <col min="25" max="25" width="21.1640625" style="6" bestFit="1" customWidth="1"/>
    <col min="26" max="26" width="15" style="6" bestFit="1" customWidth="1"/>
    <col min="27" max="27" width="18.83203125" style="6" bestFit="1" customWidth="1"/>
    <col min="28" max="28" width="16.83203125" style="6" bestFit="1" customWidth="1"/>
    <col min="31" max="31" width="27" bestFit="1" customWidth="1"/>
    <col min="32" max="32" width="11.1640625" bestFit="1" customWidth="1"/>
    <col min="33" max="33" width="16.33203125" bestFit="1" customWidth="1"/>
    <col min="34" max="34" width="10.1640625" bestFit="1" customWidth="1"/>
    <col min="35" max="35" width="13.83203125" bestFit="1" customWidth="1"/>
    <col min="36" max="36" width="11.83203125" bestFit="1" customWidth="1"/>
    <col min="39" max="39" width="16" bestFit="1" customWidth="1"/>
    <col min="40" max="40" width="21.1640625" bestFit="1" customWidth="1"/>
    <col min="41" max="41" width="15" bestFit="1" customWidth="1"/>
    <col min="42" max="42" width="18.83203125" bestFit="1" customWidth="1"/>
    <col min="43" max="43" width="16.83203125" bestFit="1" customWidth="1"/>
    <col min="46" max="46" width="27" bestFit="1" customWidth="1"/>
    <col min="47" max="47" width="11.1640625" style="6" bestFit="1" customWidth="1"/>
    <col min="48" max="48" width="16.33203125" style="6" bestFit="1" customWidth="1"/>
    <col min="49" max="49" width="10.1640625" style="6" bestFit="1" customWidth="1"/>
    <col min="50" max="50" width="13.83203125" style="6" bestFit="1" customWidth="1"/>
    <col min="51" max="51" width="11.83203125" style="6" bestFit="1" customWidth="1"/>
    <col min="52" max="52" width="10.1640625" style="6" customWidth="1"/>
    <col min="53" max="53" width="8.83203125" style="6"/>
    <col min="54" max="54" width="16" style="6" bestFit="1" customWidth="1"/>
    <col min="55" max="55" width="21.1640625" style="6" bestFit="1" customWidth="1"/>
    <col min="56" max="56" width="15" style="6" bestFit="1" customWidth="1"/>
    <col min="57" max="57" width="18.83203125" style="6" bestFit="1" customWidth="1"/>
    <col min="58" max="58" width="16.83203125" style="6" bestFit="1" customWidth="1"/>
  </cols>
  <sheetData>
    <row r="1" spans="1:58" s="1" customFormat="1" x14ac:dyDescent="0.2">
      <c r="A1" s="116" t="s">
        <v>403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P1" s="116" t="s">
        <v>404</v>
      </c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E1" s="116" t="s">
        <v>405</v>
      </c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T1" s="116" t="s">
        <v>406</v>
      </c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</row>
    <row r="2" spans="1:58" x14ac:dyDescent="0.2">
      <c r="A2" t="s">
        <v>407</v>
      </c>
      <c r="B2" s="3" t="s">
        <v>408</v>
      </c>
      <c r="C2" s="3" t="s">
        <v>409</v>
      </c>
      <c r="D2" s="3" t="s">
        <v>410</v>
      </c>
      <c r="E2" s="3" t="s">
        <v>411</v>
      </c>
      <c r="F2" s="3" t="s">
        <v>412</v>
      </c>
      <c r="G2" s="3" t="s">
        <v>413</v>
      </c>
      <c r="H2" s="3" t="s">
        <v>414</v>
      </c>
      <c r="I2" s="3" t="s">
        <v>415</v>
      </c>
      <c r="J2" s="3" t="s">
        <v>416</v>
      </c>
      <c r="K2" s="3" t="s">
        <v>417</v>
      </c>
      <c r="L2" s="3" t="s">
        <v>418</v>
      </c>
      <c r="M2" s="3" t="s">
        <v>419</v>
      </c>
      <c r="P2" t="s">
        <v>407</v>
      </c>
      <c r="Q2" s="6" t="s">
        <v>408</v>
      </c>
      <c r="R2" s="6" t="s">
        <v>409</v>
      </c>
      <c r="S2" s="6" t="s">
        <v>410</v>
      </c>
      <c r="T2" s="6" t="s">
        <v>411</v>
      </c>
      <c r="U2" s="6" t="s">
        <v>412</v>
      </c>
      <c r="V2" s="6" t="s">
        <v>413</v>
      </c>
      <c r="W2" s="6" t="s">
        <v>414</v>
      </c>
      <c r="X2" s="6" t="s">
        <v>415</v>
      </c>
      <c r="Y2" s="6" t="s">
        <v>416</v>
      </c>
      <c r="Z2" s="6" t="s">
        <v>417</v>
      </c>
      <c r="AA2" s="6" t="s">
        <v>418</v>
      </c>
      <c r="AB2" s="6" t="s">
        <v>419</v>
      </c>
      <c r="AE2" t="s">
        <v>407</v>
      </c>
      <c r="AF2" t="s">
        <v>408</v>
      </c>
      <c r="AG2" t="s">
        <v>409</v>
      </c>
      <c r="AH2" t="s">
        <v>410</v>
      </c>
      <c r="AI2" t="s">
        <v>411</v>
      </c>
      <c r="AJ2" t="s">
        <v>412</v>
      </c>
      <c r="AK2" t="s">
        <v>413</v>
      </c>
      <c r="AL2" t="s">
        <v>414</v>
      </c>
      <c r="AM2" t="s">
        <v>415</v>
      </c>
      <c r="AN2" t="s">
        <v>416</v>
      </c>
      <c r="AO2" t="s">
        <v>417</v>
      </c>
      <c r="AP2" t="s">
        <v>418</v>
      </c>
      <c r="AQ2" t="s">
        <v>419</v>
      </c>
      <c r="AT2" t="s">
        <v>407</v>
      </c>
      <c r="AU2" s="6" t="s">
        <v>408</v>
      </c>
      <c r="AV2" s="6" t="s">
        <v>409</v>
      </c>
      <c r="AW2" s="6" t="s">
        <v>410</v>
      </c>
      <c r="AX2" s="6" t="s">
        <v>411</v>
      </c>
      <c r="AY2" s="6" t="s">
        <v>412</v>
      </c>
      <c r="AZ2" s="6" t="s">
        <v>413</v>
      </c>
      <c r="BA2" s="6" t="s">
        <v>414</v>
      </c>
      <c r="BB2" s="6" t="s">
        <v>415</v>
      </c>
      <c r="BC2" s="6" t="s">
        <v>416</v>
      </c>
      <c r="BD2" s="6" t="s">
        <v>417</v>
      </c>
      <c r="BE2" s="6" t="s">
        <v>418</v>
      </c>
      <c r="BF2" s="6" t="s">
        <v>419</v>
      </c>
    </row>
    <row r="3" spans="1:58" ht="16" x14ac:dyDescent="0.2">
      <c r="A3" t="s">
        <v>25</v>
      </c>
      <c r="B3" s="4">
        <v>4.1984000000000004</v>
      </c>
      <c r="C3" s="4">
        <v>2.1579666666666664</v>
      </c>
      <c r="D3" s="4">
        <v>1.5563025007672873</v>
      </c>
      <c r="E3" s="4">
        <v>1.9588550961655689</v>
      </c>
      <c r="F3" s="4">
        <v>2.344490519241893</v>
      </c>
      <c r="G3" s="4">
        <v>3.211062259944049</v>
      </c>
      <c r="H3" s="4">
        <v>2.218816010246905</v>
      </c>
      <c r="I3" s="4">
        <f t="shared" ref="I3:M47" si="0">NORMDIST(B3,$G3,$H3,FALSE)</f>
        <v>0.16285131675447045</v>
      </c>
      <c r="J3" s="4">
        <f t="shared" si="0"/>
        <v>0.16064720786100284</v>
      </c>
      <c r="K3" s="4">
        <f t="shared" si="0"/>
        <v>0.13614838638075907</v>
      </c>
      <c r="L3" s="4">
        <f t="shared" si="0"/>
        <v>0.15333006612859185</v>
      </c>
      <c r="M3" s="4">
        <f t="shared" si="0"/>
        <v>0.1665967222810448</v>
      </c>
      <c r="P3" t="s">
        <v>25</v>
      </c>
      <c r="Q3" s="19">
        <v>596.28849950629331</v>
      </c>
      <c r="R3" s="19">
        <v>1618.9567787838982</v>
      </c>
      <c r="S3" s="19">
        <v>1.5563025007672873</v>
      </c>
      <c r="T3" s="19">
        <v>-3.0137733600150884</v>
      </c>
      <c r="U3" s="19">
        <v>2.344490519241893</v>
      </c>
      <c r="V3" s="19">
        <v>3.211062259944049</v>
      </c>
      <c r="W3" s="19">
        <v>2.2200000000000002</v>
      </c>
      <c r="X3" s="19">
        <f t="shared" ref="X3:AB47" si="1">NORMDIST(Q3,$V3,$W3,FALSE)</f>
        <v>0</v>
      </c>
      <c r="Y3" s="19">
        <f t="shared" si="1"/>
        <v>0</v>
      </c>
      <c r="Z3" s="19">
        <f t="shared" si="1"/>
        <v>0.13611613458463873</v>
      </c>
      <c r="AA3" s="19">
        <f t="shared" si="1"/>
        <v>3.5259771533856805E-3</v>
      </c>
      <c r="AB3" s="19">
        <f t="shared" si="1"/>
        <v>0.16652141393957318</v>
      </c>
      <c r="AE3" t="s">
        <v>420</v>
      </c>
      <c r="AF3" s="5">
        <v>5.0401139500000003</v>
      </c>
      <c r="AG3" s="5">
        <v>4.5199999999999996</v>
      </c>
      <c r="AH3" s="5">
        <v>0.92720170000000013</v>
      </c>
      <c r="AI3" s="5">
        <v>2.3979400086720375</v>
      </c>
      <c r="AJ3" s="5">
        <v>2.4979</v>
      </c>
      <c r="AK3" s="5">
        <v>3.4428000000000001</v>
      </c>
      <c r="AL3" s="5">
        <v>0.77964999999999973</v>
      </c>
      <c r="AM3" s="5">
        <f t="shared" ref="AM3:AQ34" si="2">NORMDIST(AF3,$AK3,$AL3,FALSE)</f>
        <v>6.2741483200478745E-2</v>
      </c>
      <c r="AN3" s="5">
        <f t="shared" si="2"/>
        <v>0.19701002733550119</v>
      </c>
      <c r="AO3" s="5">
        <f t="shared" si="2"/>
        <v>2.8076210627244269E-3</v>
      </c>
      <c r="AP3" s="5">
        <f t="shared" si="2"/>
        <v>0.20845125190196526</v>
      </c>
      <c r="AQ3" s="5">
        <f t="shared" si="2"/>
        <v>0.24550334572246627</v>
      </c>
      <c r="AT3" t="s">
        <v>420</v>
      </c>
      <c r="AU3" s="19">
        <v>4.5660455799999999</v>
      </c>
      <c r="AV3" s="19">
        <v>4.5185139398778871</v>
      </c>
      <c r="AW3" s="19">
        <v>-732.42174663885169</v>
      </c>
      <c r="AX3" s="19">
        <v>2.3979400086720375</v>
      </c>
      <c r="AY3" s="19">
        <v>3.0819999999999999</v>
      </c>
      <c r="AZ3" s="94">
        <f>2.78+5.65*AX3-15.3*AY3</f>
        <v>-30.826238951002988</v>
      </c>
      <c r="BA3" s="19">
        <v>1.655</v>
      </c>
      <c r="BB3" s="19">
        <f t="shared" ref="BB3:BF34" si="3">NORMDIST(AU3,$AZ3,$BA3,FALSE)</f>
        <v>1.1915344803988946E-100</v>
      </c>
      <c r="BC3" s="19">
        <f t="shared" si="3"/>
        <v>2.2012142833402108E-100</v>
      </c>
      <c r="BD3" s="19">
        <f t="shared" si="3"/>
        <v>0</v>
      </c>
      <c r="BE3" s="19">
        <f t="shared" si="3"/>
        <v>7.4176827305423856E-89</v>
      </c>
      <c r="BF3" s="19">
        <f t="shared" si="3"/>
        <v>1.6965593021697176E-92</v>
      </c>
    </row>
    <row r="4" spans="1:58" ht="16" x14ac:dyDescent="0.2">
      <c r="A4" t="s">
        <v>30</v>
      </c>
      <c r="B4" s="4">
        <v>1.5741499999999999</v>
      </c>
      <c r="C4" s="4">
        <v>2.3010299956639813</v>
      </c>
      <c r="D4" s="4">
        <v>0.86332286012045589</v>
      </c>
      <c r="E4" s="4">
        <v>5.0599999999999996</v>
      </c>
      <c r="F4" s="4">
        <v>3.8449118739121406</v>
      </c>
      <c r="G4" s="4">
        <v>3.6995066690384077</v>
      </c>
      <c r="H4" s="4">
        <v>2.1980895847878816</v>
      </c>
      <c r="I4" s="4">
        <f t="shared" si="0"/>
        <v>0.11372347424526692</v>
      </c>
      <c r="J4" s="4">
        <f t="shared" si="0"/>
        <v>0.148240779361279</v>
      </c>
      <c r="K4" s="4">
        <f t="shared" si="0"/>
        <v>7.8948650885552002E-2</v>
      </c>
      <c r="L4" s="4">
        <f t="shared" si="0"/>
        <v>0.14985716174772934</v>
      </c>
      <c r="M4" s="4">
        <f t="shared" si="0"/>
        <v>0.18109833561942459</v>
      </c>
      <c r="P4" t="s">
        <v>30</v>
      </c>
      <c r="Q4" s="19">
        <v>520.83793604654943</v>
      </c>
      <c r="R4" s="19">
        <v>2.3010299956639813</v>
      </c>
      <c r="S4" s="19">
        <v>0.86332286012045589</v>
      </c>
      <c r="T4" s="19">
        <v>5.0569048513364727</v>
      </c>
      <c r="U4" s="19">
        <v>3.8449118739121406</v>
      </c>
      <c r="V4" s="19">
        <v>3.6995066690384077</v>
      </c>
      <c r="W4" s="19">
        <v>2.2000000000000002</v>
      </c>
      <c r="X4" s="19">
        <f t="shared" si="1"/>
        <v>0</v>
      </c>
      <c r="Y4" s="19">
        <f t="shared" si="1"/>
        <v>0.14816409929089505</v>
      </c>
      <c r="Z4" s="19">
        <f t="shared" si="1"/>
        <v>7.8994165322407189E-2</v>
      </c>
      <c r="AA4" s="19">
        <f t="shared" si="1"/>
        <v>0.14990704397954924</v>
      </c>
      <c r="AB4" s="19">
        <f t="shared" si="1"/>
        <v>0.18094176242195362</v>
      </c>
      <c r="AE4" t="s">
        <v>421</v>
      </c>
      <c r="AF4" s="5">
        <v>3.7391053653465471</v>
      </c>
      <c r="AG4" s="5">
        <v>2.94</v>
      </c>
      <c r="AH4" s="5">
        <v>1.0374264979406236</v>
      </c>
      <c r="AI4" s="5">
        <v>2.705007959333336</v>
      </c>
      <c r="AJ4" s="5">
        <v>2.9547247909790628</v>
      </c>
      <c r="AK4" s="5">
        <v>2.66936841148202</v>
      </c>
      <c r="AL4" s="5">
        <v>0.89013722381930938</v>
      </c>
      <c r="AM4" s="5">
        <f t="shared" si="2"/>
        <v>0.21769069422736304</v>
      </c>
      <c r="AN4" s="5">
        <f t="shared" si="2"/>
        <v>0.42793794092475373</v>
      </c>
      <c r="AO4" s="5">
        <f t="shared" si="2"/>
        <v>8.3478747900026601E-2</v>
      </c>
      <c r="AP4" s="5">
        <f t="shared" si="2"/>
        <v>0.4478215640837982</v>
      </c>
      <c r="AQ4" s="5">
        <f t="shared" si="2"/>
        <v>0.42573283192485967</v>
      </c>
      <c r="AT4" t="s">
        <v>421</v>
      </c>
      <c r="AU4" s="19">
        <v>3.7391053653465471</v>
      </c>
      <c r="AV4" s="19">
        <v>2.9355072658247128</v>
      </c>
      <c r="AW4" s="19">
        <v>1.0374264979406236</v>
      </c>
      <c r="AX4" s="19">
        <v>2.705007959333336</v>
      </c>
      <c r="AY4" s="19">
        <v>2.9547247909790628</v>
      </c>
      <c r="AZ4" s="94">
        <v>2.66936841148202</v>
      </c>
      <c r="BA4" s="19">
        <v>0.89013722381930938</v>
      </c>
      <c r="BB4" s="19">
        <f t="shared" si="3"/>
        <v>0.21769069422736304</v>
      </c>
      <c r="BC4" s="19">
        <f t="shared" si="3"/>
        <v>0.42858966937971604</v>
      </c>
      <c r="BD4" s="19">
        <f t="shared" si="3"/>
        <v>8.3478747900026601E-2</v>
      </c>
      <c r="BE4" s="19">
        <f t="shared" si="3"/>
        <v>0.4478215640837982</v>
      </c>
      <c r="BF4" s="19">
        <f t="shared" si="3"/>
        <v>0.42573283192485967</v>
      </c>
    </row>
    <row r="5" spans="1:58" ht="16" x14ac:dyDescent="0.2">
      <c r="A5" t="s">
        <v>33</v>
      </c>
      <c r="B5" s="4">
        <v>-1.77E-2</v>
      </c>
      <c r="C5" s="4">
        <v>1.8061799739838871</v>
      </c>
      <c r="D5" s="4">
        <v>0.53147891704225514</v>
      </c>
      <c r="E5" s="4">
        <v>2.91</v>
      </c>
      <c r="F5" s="4">
        <v>4.0211892990699383</v>
      </c>
      <c r="G5" s="4">
        <v>2.6737889226344076</v>
      </c>
      <c r="H5" s="4">
        <v>1.6656192397717433</v>
      </c>
      <c r="I5" s="4">
        <f t="shared" si="0"/>
        <v>6.4912422753572563E-2</v>
      </c>
      <c r="J5" s="4">
        <f t="shared" si="0"/>
        <v>0.20912980985972038</v>
      </c>
      <c r="K5" s="4">
        <f t="shared" si="0"/>
        <v>0.10473903350243778</v>
      </c>
      <c r="L5" s="4">
        <f t="shared" si="0"/>
        <v>0.23711942548064704</v>
      </c>
      <c r="M5" s="4">
        <f t="shared" si="0"/>
        <v>0.17267666290575256</v>
      </c>
      <c r="P5" t="s">
        <v>33</v>
      </c>
      <c r="Q5" s="19">
        <v>3.94</v>
      </c>
      <c r="R5" s="19">
        <v>1.8061799739838871</v>
      </c>
      <c r="S5" s="19">
        <v>0.53147891704225514</v>
      </c>
      <c r="T5" s="19">
        <v>2.9123814989188004</v>
      </c>
      <c r="U5" s="19">
        <v>4.0211892990699383</v>
      </c>
      <c r="V5" s="19">
        <v>2.6737889226344076</v>
      </c>
      <c r="W5" s="19">
        <v>1.67</v>
      </c>
      <c r="X5" s="19">
        <f t="shared" si="1"/>
        <v>0.17920882499784554</v>
      </c>
      <c r="Y5" s="19">
        <f t="shared" si="1"/>
        <v>0.20872953490692131</v>
      </c>
      <c r="Z5" s="19">
        <f t="shared" si="1"/>
        <v>0.10491799845616047</v>
      </c>
      <c r="AA5" s="19">
        <f t="shared" si="1"/>
        <v>0.23646193145052308</v>
      </c>
      <c r="AB5" s="19">
        <f t="shared" si="1"/>
        <v>0.17251920439979129</v>
      </c>
      <c r="AE5" t="s">
        <v>422</v>
      </c>
      <c r="AF5" s="5">
        <v>5.0969100130080562</v>
      </c>
      <c r="AG5" s="5">
        <v>2.4</v>
      </c>
      <c r="AH5" s="5">
        <v>2.9052560487484511</v>
      </c>
      <c r="AI5" s="5">
        <v>7.9181246047624818E-2</v>
      </c>
      <c r="AJ5" s="5">
        <v>2.5858328224759175</v>
      </c>
      <c r="AK5" s="5">
        <v>2.6516443598339015</v>
      </c>
      <c r="AL5" s="5">
        <v>1.5766936937253613</v>
      </c>
      <c r="AM5" s="5">
        <f t="shared" si="2"/>
        <v>7.6010342277901502E-2</v>
      </c>
      <c r="AN5" s="5">
        <f t="shared" si="2"/>
        <v>0.24982238380973609</v>
      </c>
      <c r="AO5" s="5">
        <f t="shared" si="2"/>
        <v>0.24977244343322952</v>
      </c>
      <c r="AP5" s="5">
        <f t="shared" si="2"/>
        <v>6.6853267122158083E-2</v>
      </c>
      <c r="AQ5" s="5">
        <f t="shared" si="2"/>
        <v>0.25280427363251612</v>
      </c>
      <c r="AT5" t="s">
        <v>422</v>
      </c>
      <c r="AU5" s="19">
        <v>5.0969100130080562</v>
      </c>
      <c r="AV5" s="19">
        <v>2.3979400086720375</v>
      </c>
      <c r="AW5" s="19">
        <v>2.9052560487484511</v>
      </c>
      <c r="AX5" s="19">
        <v>7.9181246047624818E-2</v>
      </c>
      <c r="AY5" s="19">
        <v>2.5858328224759175</v>
      </c>
      <c r="AZ5" s="94">
        <v>2.6516443598339015</v>
      </c>
      <c r="BA5" s="19">
        <v>1.5766936937253613</v>
      </c>
      <c r="BB5" s="19">
        <f t="shared" si="3"/>
        <v>7.6010342277901502E-2</v>
      </c>
      <c r="BC5" s="19">
        <f t="shared" si="3"/>
        <v>0.24977008187186467</v>
      </c>
      <c r="BD5" s="19">
        <f t="shared" si="3"/>
        <v>0.24977244343322952</v>
      </c>
      <c r="BE5" s="19">
        <f t="shared" si="3"/>
        <v>6.6853267122158083E-2</v>
      </c>
      <c r="BF5" s="19">
        <f t="shared" si="3"/>
        <v>0.25280427363251612</v>
      </c>
    </row>
    <row r="6" spans="1:58" ht="16" x14ac:dyDescent="0.2">
      <c r="A6" t="s">
        <v>36</v>
      </c>
      <c r="B6" s="4">
        <v>3.93</v>
      </c>
      <c r="C6" s="4">
        <v>3.8750612633917001</v>
      </c>
      <c r="D6" s="4">
        <v>2.3424226808222062</v>
      </c>
      <c r="E6" s="4">
        <v>2.2315916070183821</v>
      </c>
      <c r="F6" s="4">
        <v>2.9745116927373285</v>
      </c>
      <c r="G6" s="4">
        <v>3.3896846936392144</v>
      </c>
      <c r="H6" s="4">
        <v>1.5079898080639116</v>
      </c>
      <c r="I6" s="4">
        <f t="shared" si="0"/>
        <v>0.24810429000337517</v>
      </c>
      <c r="J6" s="4">
        <f t="shared" si="0"/>
        <v>0.25119740641816429</v>
      </c>
      <c r="K6" s="4">
        <f t="shared" si="0"/>
        <v>0.20786547335928923</v>
      </c>
      <c r="L6" s="4">
        <f t="shared" si="0"/>
        <v>0.19698925370346596</v>
      </c>
      <c r="M6" s="4">
        <f t="shared" si="0"/>
        <v>0.25471363560996496</v>
      </c>
      <c r="P6" t="s">
        <v>36</v>
      </c>
      <c r="Q6" s="19">
        <v>586.30367597698182</v>
      </c>
      <c r="R6" s="19">
        <v>3.8750612633917001</v>
      </c>
      <c r="S6" s="19">
        <v>2.3424226808222062</v>
      </c>
      <c r="T6" s="19">
        <v>-1.8575399650782511</v>
      </c>
      <c r="U6" s="19">
        <v>2.9745116927373285</v>
      </c>
      <c r="V6" s="19">
        <v>3.3896846936392144</v>
      </c>
      <c r="W6" s="19">
        <v>1.51</v>
      </c>
      <c r="X6" s="19">
        <f t="shared" si="1"/>
        <v>0</v>
      </c>
      <c r="Y6" s="19">
        <f t="shared" si="1"/>
        <v>0.25089757704354265</v>
      </c>
      <c r="Z6" s="19">
        <f t="shared" si="1"/>
        <v>0.2077219899422357</v>
      </c>
      <c r="AA6" s="19">
        <f t="shared" si="1"/>
        <v>6.306229827590399E-4</v>
      </c>
      <c r="AB6" s="19">
        <f t="shared" si="1"/>
        <v>0.25440019975472689</v>
      </c>
      <c r="AE6" t="s">
        <v>96</v>
      </c>
      <c r="AF6" s="5">
        <v>8.2608355000000007</v>
      </c>
      <c r="AG6" s="5">
        <v>-1.1031999999999993</v>
      </c>
      <c r="AH6" s="5">
        <v>1.4913616938342726</v>
      </c>
      <c r="AI6" s="5">
        <v>3.6505999999999998</v>
      </c>
      <c r="AJ6" s="5">
        <v>2.9964999999999997</v>
      </c>
      <c r="AK6" s="5">
        <v>1.6540000000000001</v>
      </c>
      <c r="AL6" s="5">
        <v>1.3479499999999998</v>
      </c>
      <c r="AM6" s="5">
        <f t="shared" si="2"/>
        <v>1.7970568311320888E-6</v>
      </c>
      <c r="AN6" s="5">
        <f t="shared" si="2"/>
        <v>3.653405513667965E-2</v>
      </c>
      <c r="AO6" s="5">
        <f t="shared" si="2"/>
        <v>0.29381575471103322</v>
      </c>
      <c r="AP6" s="5">
        <f t="shared" si="2"/>
        <v>9.8813775063517628E-2</v>
      </c>
      <c r="AQ6" s="5">
        <f t="shared" si="2"/>
        <v>0.18023595057111275</v>
      </c>
      <c r="AT6" t="s">
        <v>96</v>
      </c>
      <c r="AU6" s="19">
        <v>2.6543342000000001</v>
      </c>
      <c r="AV6" s="19">
        <v>-0.68000000000000016</v>
      </c>
      <c r="AW6" s="19">
        <v>1.4913616938342726</v>
      </c>
      <c r="AX6" s="19">
        <v>560.69957135771108</v>
      </c>
      <c r="AY6" s="19">
        <v>-0.30000000000000004</v>
      </c>
      <c r="AZ6" s="94">
        <f t="shared" ref="AZ6:AZ7" si="4">2.78+5.65*AX6-15.3*AY6</f>
        <v>3175.322578171068</v>
      </c>
      <c r="BA6" s="19">
        <v>0.33500000000000002</v>
      </c>
      <c r="BB6" s="19">
        <f t="shared" si="3"/>
        <v>0</v>
      </c>
      <c r="BC6" s="19">
        <f t="shared" si="3"/>
        <v>0</v>
      </c>
      <c r="BD6" s="19">
        <f t="shared" si="3"/>
        <v>0</v>
      </c>
      <c r="BE6" s="19">
        <f t="shared" si="3"/>
        <v>0</v>
      </c>
      <c r="BF6" s="19">
        <f t="shared" si="3"/>
        <v>0</v>
      </c>
    </row>
    <row r="7" spans="1:58" ht="16" x14ac:dyDescent="0.2">
      <c r="A7" t="s">
        <v>39</v>
      </c>
      <c r="B7" s="4">
        <v>5.15</v>
      </c>
      <c r="C7" s="4">
        <v>3.0969100130080562</v>
      </c>
      <c r="D7" s="4">
        <v>4.4313637641589869</v>
      </c>
      <c r="E7" s="4">
        <v>1.79</v>
      </c>
      <c r="F7" s="4">
        <v>3.1983821300082944</v>
      </c>
      <c r="G7" s="4">
        <v>2.9735444819012522</v>
      </c>
      <c r="H7" s="4">
        <v>1.7962179062211086</v>
      </c>
      <c r="I7" s="4">
        <f t="shared" si="0"/>
        <v>0.10659532558854319</v>
      </c>
      <c r="J7" s="4">
        <f t="shared" si="0"/>
        <v>0.22157805812318032</v>
      </c>
      <c r="K7" s="4">
        <f t="shared" si="0"/>
        <v>0.15977749403384089</v>
      </c>
      <c r="L7" s="4">
        <f t="shared" si="0"/>
        <v>0.17876155014257286</v>
      </c>
      <c r="M7" s="4">
        <f t="shared" si="0"/>
        <v>0.2203681017863349</v>
      </c>
      <c r="P7" t="s">
        <v>39</v>
      </c>
      <c r="Q7" s="19">
        <v>3.94</v>
      </c>
      <c r="R7" s="19">
        <v>3.0969100130080562</v>
      </c>
      <c r="S7" s="19">
        <v>4.4313637641589869</v>
      </c>
      <c r="T7" s="19">
        <v>1.7923916894982539</v>
      </c>
      <c r="U7" s="19">
        <v>3.1983821300082944</v>
      </c>
      <c r="V7" s="19">
        <v>2.9735444819012522</v>
      </c>
      <c r="W7" s="19">
        <v>1.8</v>
      </c>
      <c r="X7" s="19">
        <f t="shared" si="1"/>
        <v>0.1918835507314274</v>
      </c>
      <c r="Y7" s="19">
        <f t="shared" si="1"/>
        <v>0.22111467567375612</v>
      </c>
      <c r="Z7" s="19">
        <f t="shared" si="1"/>
        <v>0.15966237010670825</v>
      </c>
      <c r="AA7" s="19">
        <f t="shared" si="1"/>
        <v>0.17870447939885331</v>
      </c>
      <c r="AB7" s="19">
        <f t="shared" si="1"/>
        <v>0.21991230455935704</v>
      </c>
      <c r="AE7" t="s">
        <v>423</v>
      </c>
      <c r="AF7" s="5">
        <v>4.9493900066449124</v>
      </c>
      <c r="AG7" s="5">
        <v>7.6884000000000006</v>
      </c>
      <c r="AH7" s="5">
        <v>2.2197339999999999</v>
      </c>
      <c r="AI7" s="5">
        <v>1.7050000000000001</v>
      </c>
      <c r="AJ7" s="5">
        <v>2.5946000000000002</v>
      </c>
      <c r="AK7" s="5">
        <v>4.789200000000001</v>
      </c>
      <c r="AL7" s="5">
        <v>1.0356999999999998</v>
      </c>
      <c r="AM7" s="5">
        <f t="shared" si="2"/>
        <v>0.38061108154805717</v>
      </c>
      <c r="AN7" s="5">
        <f t="shared" si="2"/>
        <v>7.6583273551425069E-3</v>
      </c>
      <c r="AO7" s="5">
        <f t="shared" si="2"/>
        <v>1.7748693655365008E-2</v>
      </c>
      <c r="AP7" s="5">
        <f t="shared" si="2"/>
        <v>4.5714330258728652E-3</v>
      </c>
      <c r="AQ7" s="5">
        <f t="shared" si="2"/>
        <v>4.0803078741322663E-2</v>
      </c>
      <c r="AT7" t="s">
        <v>423</v>
      </c>
      <c r="AU7" s="19">
        <v>4.9493900066449124</v>
      </c>
      <c r="AV7" s="19">
        <v>208.14807051218114</v>
      </c>
      <c r="AW7" s="19">
        <v>1.6900000000000002</v>
      </c>
      <c r="AX7" s="19">
        <v>1.6</v>
      </c>
      <c r="AY7" s="19">
        <v>0.37799999999999967</v>
      </c>
      <c r="AZ7" s="94">
        <f t="shared" si="4"/>
        <v>6.0366000000000053</v>
      </c>
      <c r="BA7" s="19">
        <v>0.7243336446157298</v>
      </c>
      <c r="BB7" s="19">
        <f t="shared" si="3"/>
        <v>0.17854668139538782</v>
      </c>
      <c r="BC7" s="19">
        <f t="shared" si="3"/>
        <v>0</v>
      </c>
      <c r="BD7" s="19">
        <f t="shared" si="3"/>
        <v>8.3467772488315077E-9</v>
      </c>
      <c r="BE7" s="19">
        <f t="shared" si="3"/>
        <v>3.9296124635307558E-9</v>
      </c>
      <c r="BF7" s="19">
        <f t="shared" si="3"/>
        <v>3.0800485290481355E-14</v>
      </c>
    </row>
    <row r="8" spans="1:58" ht="16" x14ac:dyDescent="0.2">
      <c r="A8" t="s">
        <v>42</v>
      </c>
      <c r="B8" s="4">
        <v>4.8899999999999997</v>
      </c>
      <c r="C8" s="4">
        <v>2.3229666666666664</v>
      </c>
      <c r="D8" s="4">
        <v>0.5</v>
      </c>
      <c r="E8" s="4">
        <v>0.94</v>
      </c>
      <c r="F8" s="4">
        <v>2.0606978403536118</v>
      </c>
      <c r="G8" s="4">
        <v>2.0966769545361781</v>
      </c>
      <c r="H8" s="4">
        <v>1.972540376920362</v>
      </c>
      <c r="I8" s="4">
        <f t="shared" si="0"/>
        <v>7.4204048494710143E-2</v>
      </c>
      <c r="J8" s="4">
        <f t="shared" si="0"/>
        <v>0.20092147701243174</v>
      </c>
      <c r="K8" s="4">
        <f t="shared" si="0"/>
        <v>0.1457493185206325</v>
      </c>
      <c r="L8" s="4">
        <f t="shared" si="0"/>
        <v>0.1703011231354456</v>
      </c>
      <c r="M8" s="4">
        <f t="shared" si="0"/>
        <v>0.20221432580063728</v>
      </c>
      <c r="P8" t="s">
        <v>42</v>
      </c>
      <c r="Q8" s="19">
        <v>475.74753778170282</v>
      </c>
      <c r="R8" s="19">
        <v>1439.6202886248961</v>
      </c>
      <c r="S8" s="19">
        <v>0.5</v>
      </c>
      <c r="T8" s="19">
        <v>0.93951925261861846</v>
      </c>
      <c r="U8" s="19">
        <v>2.0606978403536118</v>
      </c>
      <c r="V8" s="19">
        <v>2.0966769545361781</v>
      </c>
      <c r="W8" s="19">
        <v>1.97</v>
      </c>
      <c r="X8" s="19">
        <f t="shared" si="1"/>
        <v>0</v>
      </c>
      <c r="Y8" s="19">
        <f t="shared" si="1"/>
        <v>0</v>
      </c>
      <c r="Z8" s="19">
        <f t="shared" si="1"/>
        <v>0.1458139345560599</v>
      </c>
      <c r="AA8" s="19">
        <f t="shared" si="1"/>
        <v>0.17042066411209375</v>
      </c>
      <c r="AB8" s="19">
        <f t="shared" si="1"/>
        <v>0.20247500060713153</v>
      </c>
      <c r="AE8" t="s">
        <v>424</v>
      </c>
      <c r="AF8" s="5">
        <v>3.3873898263387292</v>
      </c>
      <c r="AG8" s="5">
        <v>1.2</v>
      </c>
      <c r="AH8" s="5">
        <v>-0.26760624017703144</v>
      </c>
      <c r="AI8" s="5">
        <v>2.8785217955012063</v>
      </c>
      <c r="AJ8" s="5">
        <v>3.5951654147902294</v>
      </c>
      <c r="AK8" s="5">
        <v>2.4160934639075129</v>
      </c>
      <c r="AL8" s="5">
        <v>1.6040176613637016</v>
      </c>
      <c r="AM8" s="5">
        <f t="shared" si="2"/>
        <v>0.20705119170066497</v>
      </c>
      <c r="AN8" s="5">
        <f t="shared" si="2"/>
        <v>0.18658856051726744</v>
      </c>
      <c r="AO8" s="5">
        <f t="shared" si="2"/>
        <v>6.1353664533995905E-2</v>
      </c>
      <c r="AP8" s="5">
        <f t="shared" si="2"/>
        <v>0.23859047076627826</v>
      </c>
      <c r="AQ8" s="5">
        <f t="shared" si="2"/>
        <v>0.18983176033240839</v>
      </c>
      <c r="AT8" t="s">
        <v>424</v>
      </c>
      <c r="AU8" s="19">
        <v>3.3873898263387292</v>
      </c>
      <c r="AV8" s="19">
        <v>1.2041199826559248</v>
      </c>
      <c r="AW8" s="19">
        <v>-0.26760624017703144</v>
      </c>
      <c r="AX8" s="19">
        <v>2.8785217955012063</v>
      </c>
      <c r="AY8" s="19">
        <v>3.5951654147902294</v>
      </c>
      <c r="AZ8" s="94">
        <v>2.4160934639075129</v>
      </c>
      <c r="BA8" s="19">
        <v>1.6040176613637016</v>
      </c>
      <c r="BB8" s="19">
        <f t="shared" si="3"/>
        <v>0.20705119170066497</v>
      </c>
      <c r="BC8" s="19">
        <f t="shared" si="3"/>
        <v>0.18695165110005887</v>
      </c>
      <c r="BD8" s="19">
        <f t="shared" si="3"/>
        <v>6.1353664533995905E-2</v>
      </c>
      <c r="BE8" s="19">
        <f t="shared" si="3"/>
        <v>0.23859047076627826</v>
      </c>
      <c r="BF8" s="19">
        <f t="shared" si="3"/>
        <v>0.18983176033240839</v>
      </c>
    </row>
    <row r="9" spans="1:58" ht="16" x14ac:dyDescent="0.2">
      <c r="A9" t="s">
        <v>45</v>
      </c>
      <c r="B9" s="4">
        <v>5.36</v>
      </c>
      <c r="C9" s="4">
        <v>4</v>
      </c>
      <c r="D9" s="4">
        <v>0.5</v>
      </c>
      <c r="E9" s="4">
        <v>3</v>
      </c>
      <c r="F9" s="4">
        <v>3.1034999999999999</v>
      </c>
      <c r="G9" s="4">
        <v>3.4949023385474662</v>
      </c>
      <c r="H9" s="4">
        <v>1.8844222268653965</v>
      </c>
      <c r="I9" s="4">
        <f t="shared" si="0"/>
        <v>0.12972253241081752</v>
      </c>
      <c r="J9" s="4">
        <f t="shared" si="0"/>
        <v>0.2042353837421812</v>
      </c>
      <c r="K9" s="4">
        <f t="shared" si="0"/>
        <v>5.9875451290588494E-2</v>
      </c>
      <c r="L9" s="4">
        <f t="shared" si="0"/>
        <v>0.20452878184371073</v>
      </c>
      <c r="M9" s="4">
        <f t="shared" si="0"/>
        <v>0.20718766431538127</v>
      </c>
      <c r="P9" t="s">
        <v>45</v>
      </c>
      <c r="Q9" s="19">
        <v>3.94</v>
      </c>
      <c r="R9" s="19">
        <v>4</v>
      </c>
      <c r="S9" s="19">
        <v>0.5</v>
      </c>
      <c r="T9" s="19">
        <v>3</v>
      </c>
      <c r="U9" s="19">
        <v>-32.54</v>
      </c>
      <c r="V9" s="19">
        <v>3.4949023385474662</v>
      </c>
      <c r="W9" s="19">
        <v>1.88</v>
      </c>
      <c r="X9" s="19">
        <f t="shared" si="1"/>
        <v>0.20633864418389763</v>
      </c>
      <c r="Y9" s="19">
        <f t="shared" si="1"/>
        <v>0.20468116209143303</v>
      </c>
      <c r="Z9" s="19">
        <f t="shared" si="1"/>
        <v>5.9660350045810259E-2</v>
      </c>
      <c r="AA9" s="19">
        <f t="shared" si="1"/>
        <v>0.20497658651308628</v>
      </c>
      <c r="AB9" s="19">
        <f t="shared" si="1"/>
        <v>3.5347064499198878E-81</v>
      </c>
      <c r="AE9" t="s">
        <v>425</v>
      </c>
      <c r="AF9" s="5">
        <v>4.2556270341838491</v>
      </c>
      <c r="AG9" s="5">
        <v>2.81</v>
      </c>
      <c r="AH9" s="5">
        <v>1.6532125137753437</v>
      </c>
      <c r="AI9" s="5">
        <v>2.027675715904893</v>
      </c>
      <c r="AJ9" s="5">
        <v>2.0086001717619175</v>
      </c>
      <c r="AK9" s="5">
        <v>2.7596107830027603</v>
      </c>
      <c r="AL9" s="5">
        <v>0.88244870096984918</v>
      </c>
      <c r="AM9" s="5">
        <f t="shared" si="2"/>
        <v>0.10743096566036667</v>
      </c>
      <c r="AN9" s="5">
        <f t="shared" si="2"/>
        <v>0.45134908816912084</v>
      </c>
      <c r="AO9" s="5">
        <f t="shared" si="2"/>
        <v>0.20600218073687471</v>
      </c>
      <c r="AP9" s="5">
        <f t="shared" si="2"/>
        <v>0.32050215565587392</v>
      </c>
      <c r="AQ9" s="5">
        <f t="shared" si="2"/>
        <v>0.31473334779921958</v>
      </c>
      <c r="AT9" t="s">
        <v>425</v>
      </c>
      <c r="AU9" s="19">
        <v>4.2556270341838491</v>
      </c>
      <c r="AV9" s="19">
        <v>2.8129133566428557</v>
      </c>
      <c r="AW9" s="19">
        <v>1.6532125137753437</v>
      </c>
      <c r="AX9" s="19">
        <v>2.027675715904893</v>
      </c>
      <c r="AY9" s="19">
        <v>2.0086001717619175</v>
      </c>
      <c r="AZ9" s="94">
        <v>2.7596107830027603</v>
      </c>
      <c r="BA9" s="19">
        <v>0.88244870096984918</v>
      </c>
      <c r="BB9" s="19">
        <f t="shared" si="3"/>
        <v>0.10743096566036667</v>
      </c>
      <c r="BC9" s="19">
        <f t="shared" si="3"/>
        <v>0.45126154957940851</v>
      </c>
      <c r="BD9" s="19">
        <f t="shared" si="3"/>
        <v>0.20600218073687471</v>
      </c>
      <c r="BE9" s="19">
        <f t="shared" si="3"/>
        <v>0.32050215565587392</v>
      </c>
      <c r="BF9" s="19">
        <f t="shared" si="3"/>
        <v>0.31473334779921958</v>
      </c>
    </row>
    <row r="10" spans="1:58" ht="16" x14ac:dyDescent="0.2">
      <c r="A10" t="s">
        <v>48</v>
      </c>
      <c r="B10" s="4">
        <v>2.3683000000000001</v>
      </c>
      <c r="C10" s="4">
        <v>1.9668416666666664</v>
      </c>
      <c r="D10" s="4">
        <v>-6.8650767427966208</v>
      </c>
      <c r="E10" s="4">
        <v>4.51</v>
      </c>
      <c r="F10" s="4">
        <v>15.676225462754255</v>
      </c>
      <c r="G10" s="4">
        <v>-8.5957089748084066</v>
      </c>
      <c r="H10" s="4">
        <v>12.928577737337324</v>
      </c>
      <c r="I10" s="4">
        <f t="shared" si="0"/>
        <v>2.153731122252989E-2</v>
      </c>
      <c r="J10" s="4">
        <f t="shared" si="0"/>
        <v>2.2101339316827142E-2</v>
      </c>
      <c r="K10" s="4">
        <f t="shared" si="0"/>
        <v>3.0582170436235623E-2</v>
      </c>
      <c r="L10" s="4">
        <f t="shared" si="0"/>
        <v>1.8459551792298447E-2</v>
      </c>
      <c r="M10" s="4">
        <f t="shared" si="0"/>
        <v>5.2967156395933345E-3</v>
      </c>
      <c r="P10" t="s">
        <v>48</v>
      </c>
      <c r="Q10" s="19">
        <v>533.88830527390178</v>
      </c>
      <c r="R10" s="19">
        <v>1507.4170969472598</v>
      </c>
      <c r="S10" s="19">
        <v>-13024.702612518855</v>
      </c>
      <c r="T10" s="19">
        <v>4.5118833609788744</v>
      </c>
      <c r="U10" s="19">
        <v>-65174.223494684731</v>
      </c>
      <c r="V10" s="19">
        <v>13176.794535976078</v>
      </c>
      <c r="W10" s="19">
        <v>0.48</v>
      </c>
      <c r="X10" s="19">
        <f t="shared" si="1"/>
        <v>0</v>
      </c>
      <c r="Y10" s="19">
        <f t="shared" si="1"/>
        <v>0</v>
      </c>
      <c r="Z10" s="19">
        <f t="shared" si="1"/>
        <v>0</v>
      </c>
      <c r="AA10" s="19">
        <f t="shared" si="1"/>
        <v>0</v>
      </c>
      <c r="AB10" s="19">
        <f t="shared" si="1"/>
        <v>0</v>
      </c>
      <c r="AE10" t="s">
        <v>108</v>
      </c>
      <c r="AF10" s="5">
        <v>3.2209240000000006</v>
      </c>
      <c r="AG10" s="5">
        <v>-1.8935999999999993</v>
      </c>
      <c r="AH10" s="5">
        <v>0.90848501887864974</v>
      </c>
      <c r="AI10" s="5">
        <v>1.5709999999999997</v>
      </c>
      <c r="AJ10" s="5">
        <v>5.1071000000000009</v>
      </c>
      <c r="AK10" s="5">
        <v>4.4112000000000009</v>
      </c>
      <c r="AL10" s="5">
        <v>3.4755499999999997</v>
      </c>
      <c r="AM10" s="5">
        <f t="shared" si="2"/>
        <v>0.1082475487979776</v>
      </c>
      <c r="AN10" s="5">
        <f t="shared" si="2"/>
        <v>2.2146656006505068E-2</v>
      </c>
      <c r="AO10" s="5">
        <f t="shared" si="2"/>
        <v>6.9076696937661539E-2</v>
      </c>
      <c r="AP10" s="5">
        <f t="shared" si="2"/>
        <v>8.2200440545612999E-2</v>
      </c>
      <c r="AQ10" s="5">
        <f t="shared" si="2"/>
        <v>0.11250734626428212</v>
      </c>
      <c r="AT10" t="s">
        <v>108</v>
      </c>
      <c r="AU10" s="19">
        <v>2.9707696000000006</v>
      </c>
      <c r="AV10" s="19">
        <v>-0.68000000000000016</v>
      </c>
      <c r="AW10" s="19">
        <v>0.90848501887864974</v>
      </c>
      <c r="AX10" s="19">
        <v>1.6</v>
      </c>
      <c r="AY10" s="19">
        <v>-0.30000000000000004</v>
      </c>
      <c r="AZ10" s="94">
        <f t="shared" ref="AZ10:AZ11" si="5">2.78+5.65*AX10-15.3*AY10</f>
        <v>16.41</v>
      </c>
      <c r="BA10" s="19">
        <v>0.33500000000000002</v>
      </c>
      <c r="BB10" s="19">
        <f t="shared" si="3"/>
        <v>0</v>
      </c>
      <c r="BC10" s="19">
        <f t="shared" si="3"/>
        <v>0</v>
      </c>
      <c r="BD10" s="19">
        <f t="shared" si="3"/>
        <v>0</v>
      </c>
      <c r="BE10" s="19">
        <f t="shared" si="3"/>
        <v>0</v>
      </c>
      <c r="BF10" s="19">
        <f t="shared" si="3"/>
        <v>0</v>
      </c>
    </row>
    <row r="11" spans="1:58" ht="16" x14ac:dyDescent="0.2">
      <c r="A11" t="s">
        <v>51</v>
      </c>
      <c r="B11" s="4">
        <v>1.23</v>
      </c>
      <c r="C11" s="4">
        <v>0.64345267648618742</v>
      </c>
      <c r="D11" s="4">
        <v>-0.3979400086720376</v>
      </c>
      <c r="E11" s="4">
        <v>0.63</v>
      </c>
      <c r="F11" s="4">
        <v>4.5482330147424639</v>
      </c>
      <c r="G11" s="4">
        <v>0.58684162512254012</v>
      </c>
      <c r="H11" s="4">
        <v>0.53444878604852597</v>
      </c>
      <c r="I11" s="4">
        <f t="shared" si="0"/>
        <v>0.36185524023514765</v>
      </c>
      <c r="J11" s="4">
        <f t="shared" si="0"/>
        <v>0.74227971691572459</v>
      </c>
      <c r="K11" s="4">
        <f t="shared" si="0"/>
        <v>0.1366915616625641</v>
      </c>
      <c r="L11" s="4">
        <f t="shared" si="0"/>
        <v>0.7440257073286205</v>
      </c>
      <c r="M11" s="4">
        <f t="shared" si="0"/>
        <v>8.7716480684160399E-13</v>
      </c>
      <c r="P11" t="s">
        <v>51</v>
      </c>
      <c r="Q11" s="19">
        <v>-36.250194365565392</v>
      </c>
      <c r="R11" s="19">
        <v>0.64345267648618742</v>
      </c>
      <c r="S11" s="19">
        <v>-0.3979400086720376</v>
      </c>
      <c r="T11" s="19">
        <v>0.63346845557958653</v>
      </c>
      <c r="U11" s="19">
        <v>1.3773384587433397</v>
      </c>
      <c r="V11" s="19">
        <v>0.58684162512254012</v>
      </c>
      <c r="W11" s="19">
        <v>0.53</v>
      </c>
      <c r="X11" s="19">
        <f t="shared" si="1"/>
        <v>0</v>
      </c>
      <c r="Y11" s="19">
        <f t="shared" si="1"/>
        <v>0.74843957854053234</v>
      </c>
      <c r="Z11" s="19">
        <f t="shared" si="1"/>
        <v>0.13395006231267237</v>
      </c>
      <c r="AA11" s="19">
        <f t="shared" si="1"/>
        <v>0.7498140215740543</v>
      </c>
      <c r="AB11" s="19">
        <f t="shared" si="1"/>
        <v>0.24749830490627261</v>
      </c>
      <c r="AE11" t="s">
        <v>111</v>
      </c>
      <c r="AF11" s="5">
        <v>3.587611903</v>
      </c>
      <c r="AG11" s="5">
        <v>-1.3111999999999995</v>
      </c>
      <c r="AH11" s="5">
        <v>0.80617997398388719</v>
      </c>
      <c r="AI11" s="5">
        <v>3.2122000000000002</v>
      </c>
      <c r="AJ11" s="5">
        <v>3.8788000000000005</v>
      </c>
      <c r="AK11" s="5">
        <v>2.8066000000000004</v>
      </c>
      <c r="AL11" s="5">
        <v>1.9349499999999999</v>
      </c>
      <c r="AM11" s="5">
        <f t="shared" si="2"/>
        <v>0.19004768131570335</v>
      </c>
      <c r="AN11" s="5">
        <f t="shared" si="2"/>
        <v>2.141934026614023E-2</v>
      </c>
      <c r="AO11" s="5">
        <f t="shared" si="2"/>
        <v>0.12082307982190597</v>
      </c>
      <c r="AP11" s="5">
        <f t="shared" si="2"/>
        <v>0.20169677268857344</v>
      </c>
      <c r="AQ11" s="5">
        <f t="shared" si="2"/>
        <v>0.17683360319108107</v>
      </c>
      <c r="AT11" t="s">
        <v>111</v>
      </c>
      <c r="AU11" s="19">
        <v>2.3690447612000005</v>
      </c>
      <c r="AV11" s="19">
        <v>-0.68000000000000016</v>
      </c>
      <c r="AW11" s="19">
        <v>0.80617997398388719</v>
      </c>
      <c r="AX11" s="19">
        <v>537.1004645686661</v>
      </c>
      <c r="AY11" s="19">
        <v>-0.30000000000000004</v>
      </c>
      <c r="AZ11" s="94">
        <f t="shared" si="5"/>
        <v>3041.987624812964</v>
      </c>
      <c r="BA11" s="19">
        <v>0.33500000000000002</v>
      </c>
      <c r="BB11" s="19">
        <f t="shared" si="3"/>
        <v>0</v>
      </c>
      <c r="BC11" s="19">
        <f t="shared" si="3"/>
        <v>0</v>
      </c>
      <c r="BD11" s="19">
        <f t="shared" si="3"/>
        <v>0</v>
      </c>
      <c r="BE11" s="19">
        <f t="shared" si="3"/>
        <v>0</v>
      </c>
      <c r="BF11" s="19">
        <f t="shared" si="3"/>
        <v>0</v>
      </c>
    </row>
    <row r="12" spans="1:58" ht="16" x14ac:dyDescent="0.2">
      <c r="A12" t="s">
        <v>54</v>
      </c>
      <c r="B12" s="4">
        <v>3.9</v>
      </c>
      <c r="C12" s="4">
        <v>2.0343999999999998</v>
      </c>
      <c r="D12" s="4">
        <v>0.62324929039790045</v>
      </c>
      <c r="E12" s="4">
        <v>2.04</v>
      </c>
      <c r="F12" s="4">
        <v>2.4409090820652177</v>
      </c>
      <c r="G12" s="4">
        <v>2.558794175924811</v>
      </c>
      <c r="H12" s="4">
        <v>1.3545715330458932</v>
      </c>
      <c r="I12" s="4">
        <f t="shared" si="0"/>
        <v>0.18039519738388865</v>
      </c>
      <c r="J12" s="4">
        <f t="shared" si="0"/>
        <v>0.27325271135531848</v>
      </c>
      <c r="K12" s="4">
        <f t="shared" si="0"/>
        <v>0.10610789531517968</v>
      </c>
      <c r="L12" s="4">
        <f t="shared" si="0"/>
        <v>0.27368804985367712</v>
      </c>
      <c r="M12" s="4">
        <f t="shared" si="0"/>
        <v>0.29340228469820462</v>
      </c>
      <c r="P12" t="s">
        <v>54</v>
      </c>
      <c r="Q12" s="19">
        <v>577.06248030247275</v>
      </c>
      <c r="R12" s="19">
        <v>1597.0350904774848</v>
      </c>
      <c r="S12" s="19">
        <v>0.62324929039790045</v>
      </c>
      <c r="T12" s="19">
        <v>2.0413926851582249</v>
      </c>
      <c r="U12" s="19">
        <v>2.4409090820652177</v>
      </c>
      <c r="V12" s="19">
        <v>2.558794175924811</v>
      </c>
      <c r="W12" s="19">
        <v>1.35</v>
      </c>
      <c r="X12" s="19">
        <f t="shared" si="1"/>
        <v>0</v>
      </c>
      <c r="Y12" s="19">
        <f t="shared" si="1"/>
        <v>0</v>
      </c>
      <c r="Z12" s="19">
        <f t="shared" si="1"/>
        <v>0.10573239528428491</v>
      </c>
      <c r="AA12" s="19">
        <f t="shared" si="1"/>
        <v>0.2745869312365003</v>
      </c>
      <c r="AB12" s="19">
        <f t="shared" si="1"/>
        <v>0.29438827579890148</v>
      </c>
      <c r="AE12" t="s">
        <v>426</v>
      </c>
      <c r="AF12" s="5">
        <v>4.1790436</v>
      </c>
      <c r="AG12" s="5">
        <v>4.57</v>
      </c>
      <c r="AH12" s="5">
        <v>1.0359256000000006</v>
      </c>
      <c r="AI12" s="5">
        <v>1.7242758696007889</v>
      </c>
      <c r="AJ12" s="5">
        <v>2</v>
      </c>
      <c r="AK12" s="5">
        <v>3.4190732399120538</v>
      </c>
      <c r="AL12" s="5">
        <v>1.8318310403975939</v>
      </c>
      <c r="AM12" s="5">
        <f t="shared" si="2"/>
        <v>0.19982509632334314</v>
      </c>
      <c r="AN12" s="5">
        <f t="shared" si="2"/>
        <v>0.17877438924883102</v>
      </c>
      <c r="AO12" s="5">
        <f t="shared" si="2"/>
        <v>9.3433135310288476E-2</v>
      </c>
      <c r="AP12" s="5">
        <f t="shared" si="2"/>
        <v>0.14195492947477664</v>
      </c>
      <c r="AQ12" s="5">
        <f t="shared" si="2"/>
        <v>0.1613281084910192</v>
      </c>
      <c r="AT12" t="s">
        <v>426</v>
      </c>
      <c r="AU12" s="19">
        <v>2.9316174400000001</v>
      </c>
      <c r="AV12" s="19">
        <v>4.568201724066995</v>
      </c>
      <c r="AW12" s="19">
        <v>1.6900000000000002</v>
      </c>
      <c r="AX12" s="19">
        <v>1.7242758696007889</v>
      </c>
      <c r="AY12" s="19">
        <v>2</v>
      </c>
      <c r="AZ12" s="94">
        <v>3.4190732399120538</v>
      </c>
      <c r="BA12" s="19">
        <v>1.8318310403975939</v>
      </c>
      <c r="BB12" s="19">
        <f t="shared" si="3"/>
        <v>0.21020753359975622</v>
      </c>
      <c r="BC12" s="19">
        <f t="shared" si="3"/>
        <v>0.17888460227169334</v>
      </c>
      <c r="BD12" s="19">
        <f t="shared" si="3"/>
        <v>0.1394942001177987</v>
      </c>
      <c r="BE12" s="19">
        <f t="shared" si="3"/>
        <v>0.14195492947477664</v>
      </c>
      <c r="BF12" s="19">
        <f t="shared" si="3"/>
        <v>0.1613281084910192</v>
      </c>
    </row>
    <row r="13" spans="1:58" ht="16" x14ac:dyDescent="0.2">
      <c r="A13" t="s">
        <v>57</v>
      </c>
      <c r="B13" s="4">
        <v>9.0200000000000002E-2</v>
      </c>
      <c r="C13" s="4">
        <v>2</v>
      </c>
      <c r="D13" s="4">
        <v>0.5</v>
      </c>
      <c r="E13" s="4">
        <v>1.1599999999999999</v>
      </c>
      <c r="F13" s="4">
        <v>3.0400200000000002</v>
      </c>
      <c r="G13" s="4">
        <v>1.21945416403175</v>
      </c>
      <c r="H13" s="4">
        <v>0.7518637804050663</v>
      </c>
      <c r="I13" s="4">
        <f t="shared" si="0"/>
        <v>0.17176121421950644</v>
      </c>
      <c r="J13" s="4">
        <f t="shared" si="0"/>
        <v>0.309556703699364</v>
      </c>
      <c r="K13" s="4">
        <f t="shared" si="0"/>
        <v>0.33569181168309131</v>
      </c>
      <c r="L13" s="4">
        <f t="shared" si="0"/>
        <v>0.52894813107551719</v>
      </c>
      <c r="M13" s="4">
        <f t="shared" si="0"/>
        <v>2.8287460407042296E-2</v>
      </c>
      <c r="P13" t="s">
        <v>57</v>
      </c>
      <c r="Q13" s="19">
        <v>3.94</v>
      </c>
      <c r="R13" s="19">
        <v>2</v>
      </c>
      <c r="S13" s="19">
        <v>0.5</v>
      </c>
      <c r="T13" s="19">
        <v>1.1583624920952498</v>
      </c>
      <c r="U13" s="19">
        <v>-10.34</v>
      </c>
      <c r="V13" s="19">
        <v>1.21945416403175</v>
      </c>
      <c r="W13" s="19">
        <v>0.75</v>
      </c>
      <c r="X13" s="19">
        <f t="shared" si="1"/>
        <v>7.3897113206546549E-4</v>
      </c>
      <c r="Y13" s="19">
        <f t="shared" si="1"/>
        <v>0.30949491456345229</v>
      </c>
      <c r="Z13" s="19">
        <f t="shared" si="1"/>
        <v>0.33576020293691944</v>
      </c>
      <c r="AA13" s="19">
        <f t="shared" si="1"/>
        <v>0.53016130743528433</v>
      </c>
      <c r="AB13" s="19">
        <f t="shared" si="1"/>
        <v>1.3895270306426659E-52</v>
      </c>
      <c r="AE13" t="s">
        <v>427</v>
      </c>
      <c r="AF13" s="5">
        <v>3.4313637641589874</v>
      </c>
      <c r="AG13" s="5">
        <v>0.85</v>
      </c>
      <c r="AH13" s="5">
        <v>-1.1249387366082999</v>
      </c>
      <c r="AI13" s="5">
        <v>2.3506</v>
      </c>
      <c r="AJ13" s="5">
        <v>2</v>
      </c>
      <c r="AK13" s="5">
        <v>1.3647241851001322</v>
      </c>
      <c r="AL13" s="5">
        <v>1.6761179761481788</v>
      </c>
      <c r="AM13" s="5">
        <f t="shared" si="2"/>
        <v>0.11129697390257795</v>
      </c>
      <c r="AN13" s="5">
        <f t="shared" si="2"/>
        <v>0.2270529575288508</v>
      </c>
      <c r="AO13" s="5">
        <f t="shared" si="2"/>
        <v>7.8977865803804045E-2</v>
      </c>
      <c r="AP13" s="5">
        <f t="shared" si="2"/>
        <v>0.20020715846020043</v>
      </c>
      <c r="AQ13" s="5">
        <f t="shared" si="2"/>
        <v>0.22151930165393205</v>
      </c>
      <c r="AT13" t="s">
        <v>427</v>
      </c>
      <c r="AU13" s="19">
        <v>3.4313637641589874</v>
      </c>
      <c r="AV13" s="19">
        <v>0.84509804001425681</v>
      </c>
      <c r="AW13" s="19">
        <v>-1.1249387366082999</v>
      </c>
      <c r="AX13" s="19">
        <v>1.6</v>
      </c>
      <c r="AY13" s="19">
        <v>2</v>
      </c>
      <c r="AZ13" s="94">
        <v>1.3647241851001322</v>
      </c>
      <c r="BA13" s="19">
        <v>1.6761179761481788</v>
      </c>
      <c r="BB13" s="19">
        <f t="shared" si="3"/>
        <v>0.11129697390257795</v>
      </c>
      <c r="BC13" s="19">
        <f t="shared" si="3"/>
        <v>0.22684815775130071</v>
      </c>
      <c r="BD13" s="19">
        <f t="shared" si="3"/>
        <v>7.8977865803804045E-2</v>
      </c>
      <c r="BE13" s="19">
        <f t="shared" si="3"/>
        <v>0.23568226395523928</v>
      </c>
      <c r="BF13" s="19">
        <f t="shared" si="3"/>
        <v>0.22151930165393205</v>
      </c>
    </row>
    <row r="14" spans="1:58" ht="16" x14ac:dyDescent="0.2">
      <c r="A14" t="s">
        <v>60</v>
      </c>
      <c r="B14" s="4">
        <v>3.26</v>
      </c>
      <c r="C14" s="4">
        <v>3</v>
      </c>
      <c r="D14" s="4">
        <v>1.0969100130080565</v>
      </c>
      <c r="E14" s="4">
        <v>3.37</v>
      </c>
      <c r="F14" s="4">
        <v>5.2552725051033065</v>
      </c>
      <c r="G14" s="4">
        <v>3.4414923418896541</v>
      </c>
      <c r="H14" s="4">
        <v>1.2831067601178856</v>
      </c>
      <c r="I14" s="4">
        <f t="shared" si="0"/>
        <v>0.30782417014541918</v>
      </c>
      <c r="J14" s="4">
        <f t="shared" si="0"/>
        <v>0.29304807367802438</v>
      </c>
      <c r="K14" s="4">
        <f t="shared" si="0"/>
        <v>5.8561346017647661E-2</v>
      </c>
      <c r="L14" s="4">
        <f t="shared" si="0"/>
        <v>0.31043675588238923</v>
      </c>
      <c r="M14" s="4">
        <f t="shared" si="0"/>
        <v>0.11448244742119089</v>
      </c>
      <c r="P14" t="s">
        <v>60</v>
      </c>
      <c r="Q14" s="19">
        <v>3.94</v>
      </c>
      <c r="R14" s="19">
        <v>3</v>
      </c>
      <c r="S14" s="19">
        <v>1.0969100130080565</v>
      </c>
      <c r="T14" s="19">
        <v>3.3685471975676564</v>
      </c>
      <c r="U14" s="19">
        <v>5.2552725051033065</v>
      </c>
      <c r="V14" s="19">
        <v>3.4414923418896541</v>
      </c>
      <c r="W14" s="19">
        <v>1.28</v>
      </c>
      <c r="X14" s="19">
        <f t="shared" si="1"/>
        <v>0.28891064963129487</v>
      </c>
      <c r="Y14" s="19">
        <f t="shared" si="1"/>
        <v>0.29367484371324709</v>
      </c>
      <c r="Z14" s="19">
        <f t="shared" si="1"/>
        <v>5.8229096292333041E-2</v>
      </c>
      <c r="AA14" s="19">
        <f t="shared" si="1"/>
        <v>0.31116795956897875</v>
      </c>
      <c r="AB14" s="19">
        <f t="shared" si="1"/>
        <v>0.1142044024026197</v>
      </c>
      <c r="AE14" t="s">
        <v>428</v>
      </c>
      <c r="AF14" s="5">
        <v>3.1740841</v>
      </c>
      <c r="AG14" s="5">
        <v>2.94</v>
      </c>
      <c r="AH14" s="5">
        <v>0.33638860000000026</v>
      </c>
      <c r="AI14" s="5">
        <v>2.4007999999999998</v>
      </c>
      <c r="AJ14" s="5">
        <v>2.7168377232995247</v>
      </c>
      <c r="AK14" s="5">
        <v>1.2698000000000003</v>
      </c>
      <c r="AL14" s="5">
        <v>1.0557499999999997</v>
      </c>
      <c r="AM14" s="5">
        <f t="shared" si="2"/>
        <v>7.4280684225153437E-2</v>
      </c>
      <c r="AN14" s="5">
        <f t="shared" si="2"/>
        <v>0.10811528227796911</v>
      </c>
      <c r="AO14" s="5">
        <f t="shared" si="2"/>
        <v>0.2556296741296416</v>
      </c>
      <c r="AP14" s="5">
        <f t="shared" si="2"/>
        <v>0.21288430061321051</v>
      </c>
      <c r="AQ14" s="5">
        <f t="shared" si="2"/>
        <v>0.1477111079519291</v>
      </c>
      <c r="AT14" t="s">
        <v>428</v>
      </c>
      <c r="AU14" s="19">
        <v>2.5296336400000001</v>
      </c>
      <c r="AV14" s="19">
        <v>2.9355072658247128</v>
      </c>
      <c r="AW14" s="19">
        <v>1.6900000000000002</v>
      </c>
      <c r="AX14" s="19">
        <v>1.6</v>
      </c>
      <c r="AY14" s="19">
        <v>2.7168377232995247</v>
      </c>
      <c r="AZ14" s="94">
        <f t="shared" ref="AZ14:AZ15" si="6">2.78+5.65*AX14-15.3*AY14</f>
        <v>-29.747617166482726</v>
      </c>
      <c r="BA14" s="19">
        <v>0.33500000000000002</v>
      </c>
      <c r="BB14" s="19">
        <f t="shared" si="3"/>
        <v>0</v>
      </c>
      <c r="BC14" s="19">
        <f t="shared" si="3"/>
        <v>0</v>
      </c>
      <c r="BD14" s="19">
        <f t="shared" si="3"/>
        <v>0</v>
      </c>
      <c r="BE14" s="19">
        <f t="shared" si="3"/>
        <v>0</v>
      </c>
      <c r="BF14" s="19">
        <f t="shared" si="3"/>
        <v>0</v>
      </c>
    </row>
    <row r="15" spans="1:58" ht="16" x14ac:dyDescent="0.2">
      <c r="A15" t="s">
        <v>63</v>
      </c>
      <c r="B15" s="4">
        <v>4.47</v>
      </c>
      <c r="C15" s="4">
        <v>2.1366999999999998</v>
      </c>
      <c r="D15" s="4">
        <v>0.12710479836480765</v>
      </c>
      <c r="E15" s="4">
        <v>2.48</v>
      </c>
      <c r="F15" s="4">
        <v>3.7194818427798273</v>
      </c>
      <c r="G15" s="4">
        <v>2.356991692849761</v>
      </c>
      <c r="H15" s="4">
        <v>2.1723147419692417</v>
      </c>
      <c r="I15" s="4">
        <f t="shared" si="0"/>
        <v>0.11442868659303952</v>
      </c>
      <c r="J15" s="4">
        <f t="shared" si="0"/>
        <v>0.18270659852962354</v>
      </c>
      <c r="K15" s="4">
        <f t="shared" si="0"/>
        <v>0.10843702330062494</v>
      </c>
      <c r="L15" s="4">
        <f t="shared" si="0"/>
        <v>0.18335427758262371</v>
      </c>
      <c r="M15" s="4">
        <f t="shared" si="0"/>
        <v>0.15085654980146918</v>
      </c>
      <c r="P15" t="s">
        <v>63</v>
      </c>
      <c r="Q15" s="19">
        <v>577.68137916398575</v>
      </c>
      <c r="R15" s="19">
        <v>1628.8676429030381</v>
      </c>
      <c r="S15" s="19">
        <v>0.12710479836480765</v>
      </c>
      <c r="T15" s="19">
        <v>2.4771212547196626</v>
      </c>
      <c r="U15" s="19">
        <v>-18069.958006373807</v>
      </c>
      <c r="V15" s="19">
        <v>2.356991692849761</v>
      </c>
      <c r="W15" s="19">
        <v>2.17</v>
      </c>
      <c r="X15" s="19">
        <f t="shared" si="1"/>
        <v>0</v>
      </c>
      <c r="Y15" s="19">
        <f t="shared" si="1"/>
        <v>0</v>
      </c>
      <c r="Z15" s="19">
        <f t="shared" si="1"/>
        <v>0.10843068446075096</v>
      </c>
      <c r="AA15" s="19">
        <f t="shared" si="1"/>
        <v>0.1835628756164647</v>
      </c>
      <c r="AB15" s="19">
        <f t="shared" si="1"/>
        <v>0</v>
      </c>
      <c r="AE15" t="s">
        <v>429</v>
      </c>
      <c r="AF15" s="5">
        <v>3.6153408999999996</v>
      </c>
      <c r="AG15" s="5">
        <v>2.2364000000000011</v>
      </c>
      <c r="AH15" s="5">
        <v>1.1522883443830565</v>
      </c>
      <c r="AI15" s="5">
        <v>2.4952000000000001</v>
      </c>
      <c r="AJ15" s="5">
        <v>2.4358</v>
      </c>
      <c r="AK15" s="5">
        <v>2.1416000000000004</v>
      </c>
      <c r="AL15" s="5">
        <v>1.3018999999999998</v>
      </c>
      <c r="AM15" s="5">
        <f t="shared" si="2"/>
        <v>0.16146503503017284</v>
      </c>
      <c r="AN15" s="5">
        <f t="shared" si="2"/>
        <v>0.30561950405014393</v>
      </c>
      <c r="AO15" s="5">
        <f t="shared" si="2"/>
        <v>0.22958406582879712</v>
      </c>
      <c r="AP15" s="5">
        <f t="shared" si="2"/>
        <v>0.29533429074255313</v>
      </c>
      <c r="AQ15" s="5">
        <f t="shared" si="2"/>
        <v>0.29870579125084218</v>
      </c>
      <c r="AT15" t="s">
        <v>429</v>
      </c>
      <c r="AU15" s="19">
        <v>2.7061363600000004</v>
      </c>
      <c r="AV15" s="19">
        <v>-0.68000000000000016</v>
      </c>
      <c r="AW15" s="19">
        <v>1.1522883443830565</v>
      </c>
      <c r="AX15" s="19">
        <v>1.6</v>
      </c>
      <c r="AY15" s="19">
        <v>-0.30000000000000004</v>
      </c>
      <c r="AZ15" s="94">
        <f t="shared" si="6"/>
        <v>16.41</v>
      </c>
      <c r="BA15" s="19">
        <v>0.33500000000000002</v>
      </c>
      <c r="BB15" s="19">
        <f t="shared" si="3"/>
        <v>0</v>
      </c>
      <c r="BC15" s="19">
        <f t="shared" si="3"/>
        <v>0</v>
      </c>
      <c r="BD15" s="19">
        <f t="shared" si="3"/>
        <v>0</v>
      </c>
      <c r="BE15" s="19">
        <f t="shared" si="3"/>
        <v>0</v>
      </c>
      <c r="BF15" s="19">
        <f t="shared" si="3"/>
        <v>0</v>
      </c>
    </row>
    <row r="16" spans="1:58" ht="16" x14ac:dyDescent="0.2">
      <c r="A16" t="s">
        <v>66</v>
      </c>
      <c r="B16" s="4">
        <v>4.3705999999999996</v>
      </c>
      <c r="C16" s="4">
        <v>2.3979400086720375</v>
      </c>
      <c r="D16" s="4">
        <v>0.3344537511509309</v>
      </c>
      <c r="E16" s="4">
        <v>2.62</v>
      </c>
      <c r="F16" s="4">
        <v>3.371818623043418</v>
      </c>
      <c r="G16" s="4">
        <v>1.8105334438483376</v>
      </c>
      <c r="H16" s="4">
        <v>1.0312022574662674</v>
      </c>
      <c r="I16" s="4">
        <f t="shared" si="0"/>
        <v>1.7750803438920566E-2</v>
      </c>
      <c r="J16" s="4">
        <f t="shared" si="0"/>
        <v>0.32893187293076087</v>
      </c>
      <c r="K16" s="4">
        <f t="shared" si="0"/>
        <v>0.13888067480776067</v>
      </c>
      <c r="L16" s="4">
        <f t="shared" si="0"/>
        <v>0.28429135259113936</v>
      </c>
      <c r="M16" s="4">
        <f t="shared" si="0"/>
        <v>0.12296839500722176</v>
      </c>
      <c r="P16" t="s">
        <v>66</v>
      </c>
      <c r="Q16" s="19">
        <v>434.38081588418521</v>
      </c>
      <c r="R16" s="19">
        <v>2.3979400086720375</v>
      </c>
      <c r="S16" s="19">
        <v>0.3344537511509309</v>
      </c>
      <c r="T16" s="19">
        <v>2.6232492903979003</v>
      </c>
      <c r="U16" s="19">
        <v>-15.372966141978152</v>
      </c>
      <c r="V16" s="19">
        <v>1.8105334438483376</v>
      </c>
      <c r="W16" s="19">
        <v>1.03</v>
      </c>
      <c r="X16" s="19">
        <f t="shared" si="1"/>
        <v>0</v>
      </c>
      <c r="Y16" s="19">
        <f t="shared" si="1"/>
        <v>0.3291910386597599</v>
      </c>
      <c r="Z16" s="19">
        <f t="shared" si="1"/>
        <v>0.13871044816100775</v>
      </c>
      <c r="AA16" s="19">
        <f t="shared" si="1"/>
        <v>0.28371276150545544</v>
      </c>
      <c r="AB16" s="19">
        <f t="shared" si="1"/>
        <v>1.415939933713612E-61</v>
      </c>
      <c r="AE16" t="s">
        <v>430</v>
      </c>
      <c r="AF16" s="5">
        <v>4.9658853999999994</v>
      </c>
      <c r="AG16" s="5">
        <v>3.29</v>
      </c>
      <c r="AH16" s="5">
        <v>2.4119283999999999</v>
      </c>
      <c r="AI16" s="5">
        <v>1.3802112417116059</v>
      </c>
      <c r="AJ16" s="5">
        <v>2.7528164311882715</v>
      </c>
      <c r="AK16" s="5">
        <v>2.5012930716448514</v>
      </c>
      <c r="AL16" s="5">
        <v>0.80466017050607186</v>
      </c>
      <c r="AM16" s="5">
        <f t="shared" si="2"/>
        <v>4.5515997215349342E-3</v>
      </c>
      <c r="AN16" s="5">
        <f t="shared" si="2"/>
        <v>0.30667283956970132</v>
      </c>
      <c r="AO16" s="5">
        <f t="shared" si="2"/>
        <v>0.49274162306825714</v>
      </c>
      <c r="AP16" s="5">
        <f t="shared" si="2"/>
        <v>0.18784143343830631</v>
      </c>
      <c r="AQ16" s="5">
        <f t="shared" si="2"/>
        <v>0.47215051113967627</v>
      </c>
      <c r="AT16" t="s">
        <v>430</v>
      </c>
      <c r="AU16" s="19">
        <v>3.6687541600000002</v>
      </c>
      <c r="AV16" s="19">
        <v>3.2855573090077739</v>
      </c>
      <c r="AW16" s="19">
        <v>1.6900000000000002</v>
      </c>
      <c r="AX16" s="19">
        <v>1.3802112417116059</v>
      </c>
      <c r="AY16" s="19">
        <v>2.7528164311882715</v>
      </c>
      <c r="AZ16" s="94">
        <v>2.5012930716448514</v>
      </c>
      <c r="BA16" s="19">
        <v>0.80466017050607186</v>
      </c>
      <c r="BB16" s="19">
        <f t="shared" si="3"/>
        <v>0.17305912144590077</v>
      </c>
      <c r="BC16" s="19">
        <f t="shared" si="3"/>
        <v>0.30833227186934115</v>
      </c>
      <c r="BD16" s="19">
        <f t="shared" si="3"/>
        <v>0.29823295280167955</v>
      </c>
      <c r="BE16" s="19">
        <f t="shared" si="3"/>
        <v>0.18784143343830631</v>
      </c>
      <c r="BF16" s="19">
        <f t="shared" si="3"/>
        <v>0.47215051113967627</v>
      </c>
    </row>
    <row r="17" spans="1:58" ht="16" x14ac:dyDescent="0.2">
      <c r="A17" t="s">
        <v>69</v>
      </c>
      <c r="B17" s="4">
        <v>3.63</v>
      </c>
      <c r="C17" s="4">
        <v>1.4471580313422192</v>
      </c>
      <c r="D17" s="4">
        <v>6.4131320504348723</v>
      </c>
      <c r="E17" s="4">
        <v>4.09</v>
      </c>
      <c r="F17" s="4">
        <v>3.6339166585238329</v>
      </c>
      <c r="G17" s="4">
        <v>3.5499603869078245</v>
      </c>
      <c r="H17" s="4">
        <v>1.7307614095673429</v>
      </c>
      <c r="I17" s="4">
        <f t="shared" si="0"/>
        <v>0.23025467943354572</v>
      </c>
      <c r="J17" s="4">
        <f t="shared" si="0"/>
        <v>0.11018864899714803</v>
      </c>
      <c r="K17" s="4">
        <f t="shared" si="0"/>
        <v>5.8669899746354663E-2</v>
      </c>
      <c r="L17" s="4">
        <f t="shared" si="0"/>
        <v>0.21954906357927095</v>
      </c>
      <c r="M17" s="4">
        <f t="shared" si="0"/>
        <v>0.23022999464329716</v>
      </c>
      <c r="P17" t="s">
        <v>69</v>
      </c>
      <c r="Q17" s="19">
        <v>434.52990864753929</v>
      </c>
      <c r="R17" s="19">
        <v>1.4471580313422192</v>
      </c>
      <c r="S17" s="19">
        <v>6.4131320504348723</v>
      </c>
      <c r="T17" s="19">
        <v>4.0863598306747484</v>
      </c>
      <c r="U17" s="19">
        <v>3.6339166585238329</v>
      </c>
      <c r="V17" s="19">
        <v>3.5499603869078245</v>
      </c>
      <c r="W17" s="19">
        <v>1.73</v>
      </c>
      <c r="X17" s="19">
        <f t="shared" si="1"/>
        <v>0</v>
      </c>
      <c r="Y17" s="19">
        <f t="shared" si="1"/>
        <v>0.11016553477736586</v>
      </c>
      <c r="Z17" s="19">
        <f t="shared" si="1"/>
        <v>5.8625051945649868E-2</v>
      </c>
      <c r="AA17" s="19">
        <f t="shared" si="1"/>
        <v>0.21978010333917156</v>
      </c>
      <c r="AB17" s="19">
        <f t="shared" si="1"/>
        <v>0.2303310851402402</v>
      </c>
      <c r="AE17" t="s">
        <v>431</v>
      </c>
      <c r="AF17" s="5">
        <v>3.9881128402683519</v>
      </c>
      <c r="AG17" s="5">
        <v>2.5099999999999998</v>
      </c>
      <c r="AH17" s="5">
        <v>1.354108439147401</v>
      </c>
      <c r="AI17" s="5">
        <v>3.3055663135153042</v>
      </c>
      <c r="AJ17" s="5">
        <v>2.4358</v>
      </c>
      <c r="AK17" s="5">
        <v>2.7882343928127407</v>
      </c>
      <c r="AL17" s="5">
        <v>1.1319886103007051</v>
      </c>
      <c r="AM17" s="5">
        <f t="shared" si="2"/>
        <v>0.20095247393210464</v>
      </c>
      <c r="AN17" s="5">
        <f t="shared" si="2"/>
        <v>0.3419395042360498</v>
      </c>
      <c r="AO17" s="5">
        <f t="shared" si="2"/>
        <v>0.15795533404837331</v>
      </c>
      <c r="AP17" s="5">
        <f t="shared" si="2"/>
        <v>0.31747879493001707</v>
      </c>
      <c r="AQ17" s="5">
        <f t="shared" si="2"/>
        <v>0.33575248562765886</v>
      </c>
      <c r="AT17" t="s">
        <v>431</v>
      </c>
      <c r="AU17" s="19">
        <v>3.9881128402683519</v>
      </c>
      <c r="AV17" s="19">
        <v>2.5051499783199058</v>
      </c>
      <c r="AW17" s="19">
        <v>1.354108439147401</v>
      </c>
      <c r="AX17" s="19">
        <v>3.3055663135153042</v>
      </c>
      <c r="AY17" s="19">
        <v>-0.30000000000000004</v>
      </c>
      <c r="AZ17" s="94">
        <v>2.7882343928127407</v>
      </c>
      <c r="BA17" s="19">
        <v>1.1319886103007051</v>
      </c>
      <c r="BB17" s="19">
        <f t="shared" si="3"/>
        <v>0.20095247393210464</v>
      </c>
      <c r="BC17" s="19">
        <f t="shared" si="3"/>
        <v>0.34157646146739079</v>
      </c>
      <c r="BD17" s="19">
        <f t="shared" si="3"/>
        <v>0.15795533404837331</v>
      </c>
      <c r="BE17" s="19">
        <f t="shared" si="3"/>
        <v>0.31747879493001707</v>
      </c>
      <c r="BF17" s="19">
        <f t="shared" si="3"/>
        <v>8.5287296426829941E-3</v>
      </c>
    </row>
    <row r="18" spans="1:58" ht="16" x14ac:dyDescent="0.2">
      <c r="A18" t="s">
        <v>72</v>
      </c>
      <c r="B18" s="4">
        <v>4.2300000000000004</v>
      </c>
      <c r="C18" s="4">
        <v>2.0544639999999998</v>
      </c>
      <c r="D18" s="4">
        <v>0.5</v>
      </c>
      <c r="E18" s="4">
        <v>3.75</v>
      </c>
      <c r="F18" s="4">
        <v>3.129375</v>
      </c>
      <c r="G18" s="4">
        <v>2.82739961486446</v>
      </c>
      <c r="H18" s="4">
        <v>2.0301718329775436</v>
      </c>
      <c r="I18" s="4">
        <f t="shared" si="0"/>
        <v>0.15478550692355436</v>
      </c>
      <c r="J18" s="4">
        <f t="shared" si="0"/>
        <v>0.1827685939170626</v>
      </c>
      <c r="K18" s="4">
        <f t="shared" si="0"/>
        <v>0.10185740341860473</v>
      </c>
      <c r="L18" s="4">
        <f t="shared" si="0"/>
        <v>0.17722788960401972</v>
      </c>
      <c r="M18" s="4">
        <f t="shared" si="0"/>
        <v>0.19434481085544011</v>
      </c>
      <c r="P18" t="s">
        <v>72</v>
      </c>
      <c r="Q18" s="19">
        <v>561.93101495693531</v>
      </c>
      <c r="R18" s="19">
        <v>1589.5943927005917</v>
      </c>
      <c r="S18" s="19">
        <v>0.5</v>
      </c>
      <c r="T18" s="19">
        <v>3.7481880270062002</v>
      </c>
      <c r="U18" s="19">
        <v>-17632.637758976565</v>
      </c>
      <c r="V18" s="19">
        <v>2.82739961486446</v>
      </c>
      <c r="W18" s="19">
        <v>2.0299999999999998</v>
      </c>
      <c r="X18" s="19">
        <f t="shared" si="1"/>
        <v>0</v>
      </c>
      <c r="Y18" s="19">
        <f t="shared" si="1"/>
        <v>0</v>
      </c>
      <c r="Z18" s="19">
        <f t="shared" si="1"/>
        <v>0.10185469322096771</v>
      </c>
      <c r="AA18" s="19">
        <f t="shared" si="1"/>
        <v>0.17731163772809352</v>
      </c>
      <c r="AB18" s="19">
        <f t="shared" si="1"/>
        <v>0</v>
      </c>
      <c r="AE18" t="s">
        <v>432</v>
      </c>
      <c r="AF18" s="5">
        <v>3.1139433523068369</v>
      </c>
      <c r="AG18" s="5">
        <v>1.91</v>
      </c>
      <c r="AH18" s="5">
        <v>1.8061799739838871</v>
      </c>
      <c r="AI18" s="5">
        <v>1.4313637641589874</v>
      </c>
      <c r="AJ18" s="5">
        <v>2.9792000000000001</v>
      </c>
      <c r="AK18" s="5">
        <v>2.0663252357083572</v>
      </c>
      <c r="AL18" s="5">
        <v>0.72838063945961018</v>
      </c>
      <c r="AM18" s="5">
        <f t="shared" si="2"/>
        <v>0.194691845273432</v>
      </c>
      <c r="AN18" s="5">
        <f t="shared" si="2"/>
        <v>0.53524111666420349</v>
      </c>
      <c r="AO18" s="5">
        <f t="shared" si="2"/>
        <v>0.51386890133519736</v>
      </c>
      <c r="AP18" s="5">
        <f t="shared" si="2"/>
        <v>0.37457027398232517</v>
      </c>
      <c r="AQ18" s="5">
        <f t="shared" si="2"/>
        <v>0.24972888856239639</v>
      </c>
      <c r="AT18" t="s">
        <v>432</v>
      </c>
      <c r="AU18" s="19">
        <v>3.1139433523068369</v>
      </c>
      <c r="AV18" s="19">
        <v>1.9138138523837167</v>
      </c>
      <c r="AW18" s="19">
        <v>1.8061799739838871</v>
      </c>
      <c r="AX18" s="19">
        <v>1.4313637641589874</v>
      </c>
      <c r="AY18" s="19">
        <v>-0.30000000000000004</v>
      </c>
      <c r="AZ18" s="94">
        <v>2.0663252357083572</v>
      </c>
      <c r="BA18" s="19">
        <v>0.72838063945961018</v>
      </c>
      <c r="BB18" s="19">
        <f t="shared" si="3"/>
        <v>0.194691845273432</v>
      </c>
      <c r="BC18" s="19">
        <f t="shared" si="3"/>
        <v>0.53583559553392246</v>
      </c>
      <c r="BD18" s="19">
        <f t="shared" si="3"/>
        <v>0.51386890133519736</v>
      </c>
      <c r="BE18" s="19">
        <f t="shared" si="3"/>
        <v>0.37457027398232517</v>
      </c>
      <c r="BF18" s="19">
        <f t="shared" si="3"/>
        <v>2.7970521849513645E-3</v>
      </c>
    </row>
    <row r="19" spans="1:58" ht="16" x14ac:dyDescent="0.2">
      <c r="A19" t="s">
        <v>75</v>
      </c>
      <c r="B19" s="4">
        <v>4.28</v>
      </c>
      <c r="C19" s="4">
        <v>2.3010299956639813</v>
      </c>
      <c r="D19" s="4">
        <v>-1.5228787452803376</v>
      </c>
      <c r="E19" s="4">
        <v>1.1599999999999999</v>
      </c>
      <c r="F19" s="4">
        <v>3.0663259253620376</v>
      </c>
      <c r="G19" s="4">
        <v>2.2716807419361205</v>
      </c>
      <c r="H19" s="4">
        <v>2.0364197355693969</v>
      </c>
      <c r="I19" s="4">
        <f t="shared" si="0"/>
        <v>0.12046114673418748</v>
      </c>
      <c r="J19" s="4">
        <f t="shared" si="0"/>
        <v>0.19588341402909409</v>
      </c>
      <c r="K19" s="4">
        <f t="shared" si="0"/>
        <v>3.4521760106057134E-2</v>
      </c>
      <c r="L19" s="4">
        <f t="shared" si="0"/>
        <v>0.16878408906236123</v>
      </c>
      <c r="M19" s="4">
        <f t="shared" si="0"/>
        <v>0.18154234597471564</v>
      </c>
      <c r="P19" t="s">
        <v>75</v>
      </c>
      <c r="Q19" s="19">
        <v>420.8677549316198</v>
      </c>
      <c r="R19" s="19">
        <v>2.3010299956639813</v>
      </c>
      <c r="S19" s="19">
        <v>-1.5228787452803376</v>
      </c>
      <c r="T19" s="19">
        <v>1.1583624920952498</v>
      </c>
      <c r="U19" s="19">
        <v>3.0663259253620376</v>
      </c>
      <c r="V19" s="19">
        <v>2.2716807419361205</v>
      </c>
      <c r="W19" s="19">
        <v>2.04</v>
      </c>
      <c r="X19" s="19">
        <f t="shared" si="1"/>
        <v>0</v>
      </c>
      <c r="Y19" s="19">
        <f t="shared" si="1"/>
        <v>0.19553970367012513</v>
      </c>
      <c r="Z19" s="19">
        <f t="shared" si="1"/>
        <v>3.4671621219354569E-2</v>
      </c>
      <c r="AA19" s="19">
        <f t="shared" si="1"/>
        <v>0.16850215686736975</v>
      </c>
      <c r="AB19" s="19">
        <f t="shared" si="1"/>
        <v>0.18127212710264498</v>
      </c>
      <c r="AE19" t="s">
        <v>433</v>
      </c>
      <c r="AF19" s="5">
        <v>8.1506993800000007</v>
      </c>
      <c r="AG19" s="5">
        <v>1.6956000000000007</v>
      </c>
      <c r="AH19" s="5">
        <v>-7.0581074285707285E-2</v>
      </c>
      <c r="AI19" s="5">
        <v>3.5957999999999997</v>
      </c>
      <c r="AJ19" s="5">
        <v>0.25599999999999995</v>
      </c>
      <c r="AK19" s="5">
        <v>-0.70599999999999996</v>
      </c>
      <c r="AL19" s="5">
        <v>0.73855000000000004</v>
      </c>
      <c r="AM19" s="5">
        <f t="shared" si="2"/>
        <v>3.1985340371879773E-32</v>
      </c>
      <c r="AN19" s="5">
        <f t="shared" si="2"/>
        <v>2.7315138132647638E-3</v>
      </c>
      <c r="AO19" s="5">
        <f t="shared" si="2"/>
        <v>0.37307277202945976</v>
      </c>
      <c r="AP19" s="5">
        <f t="shared" si="2"/>
        <v>2.3198382693519382E-8</v>
      </c>
      <c r="AQ19" s="5">
        <f t="shared" si="2"/>
        <v>0.23126447642964101</v>
      </c>
      <c r="AT19" t="s">
        <v>433</v>
      </c>
      <c r="AU19" s="19">
        <v>2.6102797520000003</v>
      </c>
      <c r="AV19" s="19">
        <v>-0.68000000000000016</v>
      </c>
      <c r="AW19" s="19">
        <v>-7.0581074285707285E-2</v>
      </c>
      <c r="AX19" s="19">
        <v>557.12405217918104</v>
      </c>
      <c r="AY19" s="19">
        <v>-0.30000000000000004</v>
      </c>
      <c r="AZ19" s="94">
        <f t="shared" ref="AZ19:AZ23" si="7">2.78+5.65*AX19-15.3*AY19</f>
        <v>3155.1208948123735</v>
      </c>
      <c r="BA19" s="19">
        <v>0.33500000000000002</v>
      </c>
      <c r="BB19" s="19">
        <f t="shared" si="3"/>
        <v>0</v>
      </c>
      <c r="BC19" s="19">
        <f t="shared" si="3"/>
        <v>0</v>
      </c>
      <c r="BD19" s="19">
        <f t="shared" si="3"/>
        <v>0</v>
      </c>
      <c r="BE19" s="19">
        <f t="shared" si="3"/>
        <v>0</v>
      </c>
      <c r="BF19" s="19">
        <f t="shared" si="3"/>
        <v>0</v>
      </c>
    </row>
    <row r="20" spans="1:58" ht="16" x14ac:dyDescent="0.2">
      <c r="A20" t="s">
        <v>78</v>
      </c>
      <c r="B20" s="4">
        <v>1.4725999999999999</v>
      </c>
      <c r="C20" s="4">
        <v>1.7010999999999998</v>
      </c>
      <c r="D20" s="4">
        <v>0.5</v>
      </c>
      <c r="E20" s="4">
        <v>3.11</v>
      </c>
      <c r="F20" s="4">
        <v>3.1072950000000001</v>
      </c>
      <c r="G20" s="4">
        <v>2.89132919</v>
      </c>
      <c r="H20" s="4">
        <v>2.3970318613800004</v>
      </c>
      <c r="I20" s="4">
        <f t="shared" si="0"/>
        <v>0.13969073702591908</v>
      </c>
      <c r="J20" s="4">
        <f t="shared" si="0"/>
        <v>0.14712875158353941</v>
      </c>
      <c r="K20" s="4">
        <f t="shared" si="0"/>
        <v>0.10118613318307175</v>
      </c>
      <c r="L20" s="4">
        <f t="shared" si="0"/>
        <v>0.16574068656578778</v>
      </c>
      <c r="M20" s="4">
        <f t="shared" si="0"/>
        <v>0.16575764428051346</v>
      </c>
      <c r="P20" t="s">
        <v>78</v>
      </c>
      <c r="Q20" s="19">
        <v>3.94</v>
      </c>
      <c r="R20" s="19">
        <v>2.1</v>
      </c>
      <c r="S20" s="19">
        <v>0.5</v>
      </c>
      <c r="T20" s="19">
        <v>3.1139433523068369</v>
      </c>
      <c r="U20" s="19">
        <v>-11.45</v>
      </c>
      <c r="V20" s="19">
        <v>11.397998034152305</v>
      </c>
      <c r="W20" s="19">
        <v>0.48</v>
      </c>
      <c r="X20" s="19">
        <f t="shared" si="1"/>
        <v>3.1429161515875418E-53</v>
      </c>
      <c r="Y20" s="19">
        <f t="shared" si="1"/>
        <v>2.7524614582061399E-82</v>
      </c>
      <c r="Z20" s="19">
        <f t="shared" si="1"/>
        <v>9.6566531325757336E-113</v>
      </c>
      <c r="AA20" s="19">
        <f t="shared" si="1"/>
        <v>1.7437899550550108E-65</v>
      </c>
      <c r="AB20" s="19">
        <f t="shared" si="1"/>
        <v>0</v>
      </c>
      <c r="AE20" t="s">
        <v>434</v>
      </c>
      <c r="AF20" s="5">
        <v>4.4567620000000003</v>
      </c>
      <c r="AG20" s="5">
        <v>4.5082666666666675</v>
      </c>
      <c r="AH20" s="5">
        <v>1.9590413923210936</v>
      </c>
      <c r="AI20" s="5">
        <v>1.6898</v>
      </c>
      <c r="AJ20" s="5">
        <v>2.8266000000000004</v>
      </c>
      <c r="AK20" s="5">
        <v>3.8722000000000008</v>
      </c>
      <c r="AL20" s="5">
        <v>1.0595499999999998</v>
      </c>
      <c r="AM20" s="5">
        <f t="shared" si="2"/>
        <v>0.32336499720581213</v>
      </c>
      <c r="AN20" s="5">
        <f t="shared" si="2"/>
        <v>0.31443637758206394</v>
      </c>
      <c r="AO20" s="5">
        <f t="shared" si="2"/>
        <v>7.3760024674671812E-2</v>
      </c>
      <c r="AP20" s="5">
        <f t="shared" si="2"/>
        <v>4.513703999677221E-2</v>
      </c>
      <c r="AQ20" s="5">
        <f t="shared" si="2"/>
        <v>0.23137777201496676</v>
      </c>
      <c r="AT20" t="s">
        <v>434</v>
      </c>
      <c r="AU20" s="19">
        <v>3.3067048000000003</v>
      </c>
      <c r="AV20" s="19">
        <v>215.81165556161676</v>
      </c>
      <c r="AW20" s="19">
        <v>1.9590413923210936</v>
      </c>
      <c r="AX20" s="19">
        <v>1.6</v>
      </c>
      <c r="AY20" s="19">
        <v>0.37799999999999967</v>
      </c>
      <c r="AZ20" s="94">
        <f t="shared" si="7"/>
        <v>6.0366000000000053</v>
      </c>
      <c r="BA20" s="19">
        <v>0.91820733855354297</v>
      </c>
      <c r="BB20" s="19">
        <f t="shared" si="3"/>
        <v>5.2308539476190775E-3</v>
      </c>
      <c r="BC20" s="19">
        <f t="shared" si="3"/>
        <v>0</v>
      </c>
      <c r="BD20" s="19">
        <f t="shared" si="3"/>
        <v>2.2683363261688616E-5</v>
      </c>
      <c r="BE20" s="19">
        <f t="shared" si="3"/>
        <v>3.7014625885312123E-6</v>
      </c>
      <c r="BF20" s="19">
        <f t="shared" si="3"/>
        <v>2.4607539446806242E-9</v>
      </c>
    </row>
    <row r="21" spans="1:58" ht="16" x14ac:dyDescent="0.2">
      <c r="A21" t="s">
        <v>81</v>
      </c>
      <c r="B21" s="4">
        <v>0.11</v>
      </c>
      <c r="C21" s="4">
        <v>2.6532125137753435</v>
      </c>
      <c r="D21" s="4">
        <v>0.88649072517248184</v>
      </c>
      <c r="E21" s="4">
        <v>1.6493139109569361</v>
      </c>
      <c r="F21" s="4">
        <v>2.3998670971347953</v>
      </c>
      <c r="G21" s="4">
        <v>1.7289650741827698</v>
      </c>
      <c r="H21" s="4">
        <v>1.4745782318828982</v>
      </c>
      <c r="I21" s="4">
        <f t="shared" si="0"/>
        <v>0.14807715430738813</v>
      </c>
      <c r="J21" s="4">
        <f t="shared" si="0"/>
        <v>0.22229678444628245</v>
      </c>
      <c r="K21" s="4">
        <f t="shared" si="0"/>
        <v>0.22980574717297275</v>
      </c>
      <c r="L21" s="4">
        <f t="shared" si="0"/>
        <v>0.27015229744350477</v>
      </c>
      <c r="M21" s="4">
        <f t="shared" si="0"/>
        <v>0.24394476555090688</v>
      </c>
      <c r="P21" t="s">
        <v>81</v>
      </c>
      <c r="Q21" s="19">
        <v>591.89347516346641</v>
      </c>
      <c r="R21" s="19">
        <v>2.6532125137753435</v>
      </c>
      <c r="S21" s="19">
        <v>0.88649072517248184</v>
      </c>
      <c r="T21" s="19">
        <v>-3.5876939378278294</v>
      </c>
      <c r="U21" s="19">
        <v>-16.15291340526468</v>
      </c>
      <c r="V21" s="19">
        <v>1.7289650741827698</v>
      </c>
      <c r="W21" s="19">
        <v>1.47</v>
      </c>
      <c r="X21" s="19">
        <f t="shared" si="1"/>
        <v>0</v>
      </c>
      <c r="Y21" s="19">
        <f t="shared" si="1"/>
        <v>0.22271601962652163</v>
      </c>
      <c r="Z21" s="19">
        <f t="shared" si="1"/>
        <v>0.23028686621281352</v>
      </c>
      <c r="AA21" s="19">
        <f t="shared" si="1"/>
        <v>3.918109720005524E-4</v>
      </c>
      <c r="AB21" s="19">
        <f t="shared" si="1"/>
        <v>1.9998090592999006E-33</v>
      </c>
      <c r="AE21" t="s">
        <v>435</v>
      </c>
      <c r="AF21" s="5">
        <v>4.5670921</v>
      </c>
      <c r="AG21" s="5">
        <v>4.8826666666666672</v>
      </c>
      <c r="AH21" s="5">
        <v>2.7005566000000001</v>
      </c>
      <c r="AI21" s="5">
        <v>-0.82390874094431865</v>
      </c>
      <c r="AJ21" s="5">
        <v>2.399999999999991E-2</v>
      </c>
      <c r="AK21" s="5">
        <v>0.2110000000000003</v>
      </c>
      <c r="AL21" s="5">
        <v>1.2265999999999997</v>
      </c>
      <c r="AM21" s="5">
        <f t="shared" si="2"/>
        <v>5.9363495555280724E-4</v>
      </c>
      <c r="AN21" s="5">
        <f t="shared" si="2"/>
        <v>2.3032497113129749E-4</v>
      </c>
      <c r="AO21" s="5">
        <f t="shared" si="2"/>
        <v>4.1465057123861046E-2</v>
      </c>
      <c r="AP21" s="5">
        <f t="shared" si="2"/>
        <v>0.22783864517922348</v>
      </c>
      <c r="AQ21" s="5">
        <f t="shared" si="2"/>
        <v>0.32148456397495789</v>
      </c>
      <c r="AT21" t="s">
        <v>435</v>
      </c>
      <c r="AU21" s="19">
        <v>3.3508368400000004</v>
      </c>
      <c r="AV21" s="19">
        <v>212.46646679338593</v>
      </c>
      <c r="AW21" s="19">
        <v>-326.73976714521007</v>
      </c>
      <c r="AX21" s="19">
        <v>-0.82390874094431865</v>
      </c>
      <c r="AY21" s="19">
        <v>-0.30000000000000004</v>
      </c>
      <c r="AZ21" s="94">
        <f t="shared" si="7"/>
        <v>2.7149156136646</v>
      </c>
      <c r="BA21" s="19">
        <v>0.7397223580110055</v>
      </c>
      <c r="BB21" s="19">
        <f t="shared" si="3"/>
        <v>0.37270084496218531</v>
      </c>
      <c r="BC21" s="19">
        <f t="shared" si="3"/>
        <v>0</v>
      </c>
      <c r="BD21" s="19">
        <f t="shared" si="3"/>
        <v>0</v>
      </c>
      <c r="BE21" s="19">
        <f t="shared" si="3"/>
        <v>5.7821308694562714E-6</v>
      </c>
      <c r="BF21" s="19">
        <f t="shared" si="3"/>
        <v>1.332498921433825E-4</v>
      </c>
    </row>
    <row r="22" spans="1:58" ht="16" x14ac:dyDescent="0.2">
      <c r="A22" t="s">
        <v>436</v>
      </c>
      <c r="B22" s="4">
        <v>2.6463999999999999</v>
      </c>
      <c r="C22" s="4">
        <v>955.49630449999995</v>
      </c>
      <c r="D22" s="4">
        <v>0.71145000000000003</v>
      </c>
      <c r="E22" s="4">
        <v>2.669</v>
      </c>
      <c r="F22" s="4">
        <v>4.10825</v>
      </c>
      <c r="G22" s="4">
        <v>2.6527313690000001</v>
      </c>
      <c r="H22" s="4">
        <v>1.7607999999999999</v>
      </c>
      <c r="I22" s="4">
        <f t="shared" si="0"/>
        <v>0.22656729974244161</v>
      </c>
      <c r="J22" s="4">
        <f t="shared" si="0"/>
        <v>0</v>
      </c>
      <c r="K22" s="4">
        <f t="shared" si="0"/>
        <v>0.12338329933111317</v>
      </c>
      <c r="L22" s="4">
        <f t="shared" si="0"/>
        <v>0.22655909406410074</v>
      </c>
      <c r="M22" s="4">
        <f t="shared" si="0"/>
        <v>0.16099854090188515</v>
      </c>
      <c r="P22" t="s">
        <v>436</v>
      </c>
      <c r="Q22" s="19">
        <v>955.49630449999995</v>
      </c>
      <c r="R22" s="19">
        <v>1914.7578040000001</v>
      </c>
      <c r="S22" s="19">
        <v>13.144</v>
      </c>
      <c r="T22" s="19">
        <v>1105.913965</v>
      </c>
      <c r="U22" s="19">
        <v>2.6527313690000001</v>
      </c>
      <c r="V22" s="19">
        <v>10.5184</v>
      </c>
      <c r="W22" s="19">
        <v>1.7607999999999999</v>
      </c>
      <c r="X22" s="19">
        <f t="shared" si="1"/>
        <v>0</v>
      </c>
      <c r="Y22" s="19">
        <f t="shared" si="1"/>
        <v>0</v>
      </c>
      <c r="Z22" s="19">
        <f t="shared" si="1"/>
        <v>7.4537224782916675E-2</v>
      </c>
      <c r="AA22" s="19">
        <f t="shared" si="1"/>
        <v>0</v>
      </c>
      <c r="AB22" s="19">
        <f t="shared" si="1"/>
        <v>1.0520389483943421E-5</v>
      </c>
      <c r="AE22" t="s">
        <v>437</v>
      </c>
      <c r="AF22" s="5">
        <v>5.1102588999999998</v>
      </c>
      <c r="AG22" s="5">
        <v>8.3019999999999996</v>
      </c>
      <c r="AH22" s="5">
        <v>2.6167894</v>
      </c>
      <c r="AI22" s="5">
        <v>3.78</v>
      </c>
      <c r="AJ22" s="5">
        <v>-0.34294414714289606</v>
      </c>
      <c r="AK22" s="5">
        <v>1.1280000000000001</v>
      </c>
      <c r="AL22" s="5">
        <v>0.6639999999999997</v>
      </c>
      <c r="AM22" s="5">
        <f t="shared" si="2"/>
        <v>9.2954945591530044E-9</v>
      </c>
      <c r="AN22" s="5">
        <f t="shared" si="2"/>
        <v>2.6971507943707694E-26</v>
      </c>
      <c r="AO22" s="5">
        <f t="shared" si="2"/>
        <v>4.8650665404222831E-2</v>
      </c>
      <c r="AP22" s="5">
        <f t="shared" si="2"/>
        <v>2.0646344912921214E-4</v>
      </c>
      <c r="AQ22" s="5">
        <f t="shared" si="2"/>
        <v>5.1653763109975791E-2</v>
      </c>
      <c r="AT22" t="s">
        <v>437</v>
      </c>
      <c r="AU22" s="19">
        <v>3.3041035600000002</v>
      </c>
      <c r="AV22" s="19">
        <v>208.67343462403161</v>
      </c>
      <c r="AW22" s="19">
        <v>-336.36502137870775</v>
      </c>
      <c r="AX22" s="19">
        <v>573.65270573653993</v>
      </c>
      <c r="AY22" s="19">
        <v>-0.34294414714289606</v>
      </c>
      <c r="AZ22" s="94">
        <f t="shared" si="7"/>
        <v>3249.1648328627375</v>
      </c>
      <c r="BA22" s="19">
        <v>0.94077165648426586</v>
      </c>
      <c r="BB22" s="19">
        <f t="shared" si="3"/>
        <v>0</v>
      </c>
      <c r="BC22" s="19">
        <f t="shared" si="3"/>
        <v>0</v>
      </c>
      <c r="BD22" s="19">
        <f t="shared" si="3"/>
        <v>0</v>
      </c>
      <c r="BE22" s="19">
        <f t="shared" si="3"/>
        <v>0</v>
      </c>
      <c r="BF22" s="19">
        <f t="shared" si="3"/>
        <v>0</v>
      </c>
    </row>
    <row r="23" spans="1:58" ht="16" x14ac:dyDescent="0.2">
      <c r="A23" t="s">
        <v>438</v>
      </c>
      <c r="B23" s="4">
        <v>2.0278999999999998</v>
      </c>
      <c r="C23" s="4">
        <v>695.29642879999994</v>
      </c>
      <c r="D23" s="4">
        <v>1.2769999999999999</v>
      </c>
      <c r="E23" s="4">
        <v>2.669</v>
      </c>
      <c r="F23" s="4">
        <v>4.8810000000000002</v>
      </c>
      <c r="G23" s="4">
        <v>2.62</v>
      </c>
      <c r="H23" s="4">
        <v>1.31</v>
      </c>
      <c r="I23" s="4">
        <f t="shared" si="0"/>
        <v>0.27496519037807288</v>
      </c>
      <c r="J23" s="4">
        <f t="shared" si="0"/>
        <v>0</v>
      </c>
      <c r="K23" s="4">
        <f t="shared" si="0"/>
        <v>0.18005844266548202</v>
      </c>
      <c r="L23" s="4">
        <f t="shared" si="0"/>
        <v>0.30432312778635195</v>
      </c>
      <c r="M23" s="4">
        <f t="shared" si="0"/>
        <v>6.8671252436721203E-2</v>
      </c>
      <c r="P23" t="s">
        <v>438</v>
      </c>
      <c r="Q23" s="19">
        <v>695.29642879999994</v>
      </c>
      <c r="R23" s="19">
        <v>1722.5069249999999</v>
      </c>
      <c r="S23" s="19">
        <v>0.47199999999999998</v>
      </c>
      <c r="T23" s="19">
        <v>1105.913965</v>
      </c>
      <c r="U23" s="19">
        <v>2.62</v>
      </c>
      <c r="V23" s="19">
        <v>12.6416</v>
      </c>
      <c r="W23" s="19">
        <v>1.31</v>
      </c>
      <c r="X23" s="19">
        <f t="shared" si="1"/>
        <v>0</v>
      </c>
      <c r="Y23" s="19">
        <f t="shared" si="1"/>
        <v>0</v>
      </c>
      <c r="Z23" s="19">
        <f t="shared" si="1"/>
        <v>5.544539913589914E-20</v>
      </c>
      <c r="AA23" s="19">
        <f t="shared" si="1"/>
        <v>0</v>
      </c>
      <c r="AB23" s="19">
        <f t="shared" si="1"/>
        <v>5.9619145285686518E-14</v>
      </c>
      <c r="AE23" t="s">
        <v>439</v>
      </c>
      <c r="AF23" s="5">
        <v>3.3645819999999995</v>
      </c>
      <c r="AG23" s="5">
        <v>0.37</v>
      </c>
      <c r="AH23" s="5">
        <v>0.65765200000000035</v>
      </c>
      <c r="AI23" s="5">
        <v>2.6839999999999993</v>
      </c>
      <c r="AJ23" s="5">
        <v>3.6640999999999999</v>
      </c>
      <c r="AK23" s="5">
        <v>3.7462000000000004</v>
      </c>
      <c r="AL23" s="5">
        <v>1.6985999999999997</v>
      </c>
      <c r="AM23" s="5">
        <f t="shared" si="2"/>
        <v>0.22901211673720553</v>
      </c>
      <c r="AN23" s="5">
        <f t="shared" si="2"/>
        <v>3.2578813522610585E-2</v>
      </c>
      <c r="AO23" s="5">
        <f t="shared" si="2"/>
        <v>4.4966710649344668E-2</v>
      </c>
      <c r="AP23" s="5">
        <f t="shared" si="2"/>
        <v>0.19315408433736056</v>
      </c>
      <c r="AQ23" s="5">
        <f t="shared" si="2"/>
        <v>0.23459116587724899</v>
      </c>
      <c r="AT23" t="s">
        <v>439</v>
      </c>
      <c r="AU23" s="19">
        <v>2.6058327999999999</v>
      </c>
      <c r="AV23" s="19">
        <v>0.36921585741014279</v>
      </c>
      <c r="AW23" s="19">
        <v>-665.87133059319433</v>
      </c>
      <c r="AX23" s="19">
        <v>500.29010186738498</v>
      </c>
      <c r="AY23" s="19">
        <v>-0.30000000000000004</v>
      </c>
      <c r="AZ23" s="94">
        <f t="shared" si="7"/>
        <v>2834.0090755507258</v>
      </c>
      <c r="BA23" s="19">
        <v>0.33500000000000002</v>
      </c>
      <c r="BB23" s="19">
        <f t="shared" si="3"/>
        <v>0</v>
      </c>
      <c r="BC23" s="19">
        <f t="shared" si="3"/>
        <v>0</v>
      </c>
      <c r="BD23" s="19">
        <f t="shared" si="3"/>
        <v>0</v>
      </c>
      <c r="BE23" s="19">
        <f t="shared" si="3"/>
        <v>0</v>
      </c>
      <c r="BF23" s="19">
        <f t="shared" si="3"/>
        <v>0</v>
      </c>
    </row>
    <row r="24" spans="1:58" ht="16" x14ac:dyDescent="0.2">
      <c r="A24" t="s">
        <v>440</v>
      </c>
      <c r="B24" s="4">
        <v>8.6130999999999993</v>
      </c>
      <c r="C24" s="4">
        <v>3.94</v>
      </c>
      <c r="D24" s="4">
        <v>4.9412000000000003</v>
      </c>
      <c r="E24" s="4">
        <v>2.2360000000000002</v>
      </c>
      <c r="F24" s="4">
        <v>3.298</v>
      </c>
      <c r="G24" s="4">
        <v>2.62</v>
      </c>
      <c r="H24" s="4">
        <v>1.1652</v>
      </c>
      <c r="I24" s="4">
        <f t="shared" si="0"/>
        <v>6.1653014800624468E-7</v>
      </c>
      <c r="J24" s="4">
        <f t="shared" si="0"/>
        <v>0.18023225896358011</v>
      </c>
      <c r="K24" s="4">
        <f t="shared" si="0"/>
        <v>4.7072271378149927E-2</v>
      </c>
      <c r="L24" s="4">
        <f t="shared" si="0"/>
        <v>0.32428411822071207</v>
      </c>
      <c r="M24" s="4">
        <f t="shared" si="0"/>
        <v>0.28906024205150516</v>
      </c>
      <c r="P24" t="s">
        <v>440</v>
      </c>
      <c r="Q24" s="19">
        <v>3.94</v>
      </c>
      <c r="R24" s="19">
        <v>2.1</v>
      </c>
      <c r="S24" s="19">
        <v>0.61</v>
      </c>
      <c r="T24" s="19">
        <v>2.2599999999999998</v>
      </c>
      <c r="U24" s="19">
        <v>2.62</v>
      </c>
      <c r="V24" s="19">
        <v>16.282</v>
      </c>
      <c r="W24" s="19">
        <v>1.1652</v>
      </c>
      <c r="X24" s="19">
        <f t="shared" si="1"/>
        <v>1.4854703099253016E-25</v>
      </c>
      <c r="Y24" s="19">
        <f t="shared" si="1"/>
        <v>2.3237726143922481E-33</v>
      </c>
      <c r="Z24" s="19">
        <f t="shared" si="1"/>
        <v>1.7853774583980985E-40</v>
      </c>
      <c r="AA24" s="19">
        <f t="shared" si="1"/>
        <v>1.2244444171799285E-32</v>
      </c>
      <c r="AB24" s="19">
        <f t="shared" si="1"/>
        <v>4.8075722341421638E-31</v>
      </c>
      <c r="AE24" t="s">
        <v>441</v>
      </c>
      <c r="AF24" s="5">
        <v>2.9656719712201065</v>
      </c>
      <c r="AG24" s="5">
        <v>5.12</v>
      </c>
      <c r="AH24" s="5">
        <v>0.3010299956639812</v>
      </c>
      <c r="AI24" s="5">
        <v>1.7781512503836436</v>
      </c>
      <c r="AJ24" s="5">
        <v>4.0841829114204735</v>
      </c>
      <c r="AK24" s="5">
        <v>3.1834036543502773</v>
      </c>
      <c r="AL24" s="5">
        <v>1.6584053400777365</v>
      </c>
      <c r="AM24" s="5">
        <f t="shared" si="2"/>
        <v>0.23849342447137287</v>
      </c>
      <c r="AN24" s="5">
        <f t="shared" si="2"/>
        <v>0.12164960015750591</v>
      </c>
      <c r="AO24" s="5">
        <f t="shared" si="2"/>
        <v>5.3120872868266805E-2</v>
      </c>
      <c r="AP24" s="5">
        <f t="shared" si="2"/>
        <v>0.1679989759703247</v>
      </c>
      <c r="AQ24" s="5">
        <f t="shared" si="2"/>
        <v>0.2075659067680129</v>
      </c>
      <c r="AT24" t="s">
        <v>441</v>
      </c>
      <c r="AU24" s="19">
        <v>2.9656719712201065</v>
      </c>
      <c r="AV24" s="19">
        <v>5.1172712956557644</v>
      </c>
      <c r="AW24" s="19">
        <v>0.3010299956639812</v>
      </c>
      <c r="AX24" s="19">
        <v>1.7781512503836436</v>
      </c>
      <c r="AY24" s="19">
        <v>4.0841829114204735</v>
      </c>
      <c r="AZ24" s="94">
        <v>3.1834036543502773</v>
      </c>
      <c r="BA24" s="19">
        <v>1.6584053400777365</v>
      </c>
      <c r="BB24" s="19">
        <f t="shared" si="3"/>
        <v>0.23849342447137287</v>
      </c>
      <c r="BC24" s="19">
        <f t="shared" si="3"/>
        <v>0.12188339548339168</v>
      </c>
      <c r="BD24" s="19">
        <f t="shared" si="3"/>
        <v>5.3120872868266805E-2</v>
      </c>
      <c r="BE24" s="19">
        <f t="shared" si="3"/>
        <v>0.1679989759703247</v>
      </c>
      <c r="BF24" s="19">
        <f t="shared" si="3"/>
        <v>0.2075659067680129</v>
      </c>
    </row>
    <row r="25" spans="1:58" ht="16" x14ac:dyDescent="0.2">
      <c r="A25" t="s">
        <v>442</v>
      </c>
      <c r="B25" s="4">
        <v>0.64510000000000001</v>
      </c>
      <c r="C25" s="4">
        <v>3.94</v>
      </c>
      <c r="D25" s="4">
        <v>2.5583</v>
      </c>
      <c r="E25" s="4">
        <v>2.2360000000000002</v>
      </c>
      <c r="F25" s="4">
        <v>7.2534999999999998</v>
      </c>
      <c r="G25" s="4">
        <v>2.62</v>
      </c>
      <c r="H25" s="4">
        <v>1.0276000000000001</v>
      </c>
      <c r="I25" s="4">
        <f t="shared" si="0"/>
        <v>6.1241439037748119E-2</v>
      </c>
      <c r="J25" s="4">
        <f t="shared" si="0"/>
        <v>0.17012966531173801</v>
      </c>
      <c r="K25" s="4">
        <f t="shared" si="0"/>
        <v>0.38752803304323941</v>
      </c>
      <c r="L25" s="4">
        <f t="shared" si="0"/>
        <v>0.36204555604992195</v>
      </c>
      <c r="M25" s="4">
        <f t="shared" si="0"/>
        <v>1.4933083518015401E-5</v>
      </c>
      <c r="P25" t="s">
        <v>442</v>
      </c>
      <c r="Q25" s="19">
        <v>3.94</v>
      </c>
      <c r="R25" s="19">
        <v>2.1</v>
      </c>
      <c r="S25" s="19">
        <v>0.61</v>
      </c>
      <c r="T25" s="19">
        <v>2.2599999999999998</v>
      </c>
      <c r="U25" s="19">
        <v>2.62</v>
      </c>
      <c r="V25" s="19">
        <v>16.282</v>
      </c>
      <c r="W25" s="19">
        <v>1.0276000000000001</v>
      </c>
      <c r="X25" s="19">
        <f t="shared" si="1"/>
        <v>1.8411384711113154E-32</v>
      </c>
      <c r="Y25" s="19">
        <f t="shared" si="1"/>
        <v>1.694466463349082E-42</v>
      </c>
      <c r="Z25" s="19">
        <f t="shared" si="1"/>
        <v>1.2069544521505319E-51</v>
      </c>
      <c r="AA25" s="19">
        <f t="shared" si="1"/>
        <v>1.435519594025514E-41</v>
      </c>
      <c r="AB25" s="19">
        <f t="shared" si="1"/>
        <v>1.6086433865232294E-39</v>
      </c>
      <c r="AE25" t="s">
        <v>443</v>
      </c>
      <c r="AF25" s="5">
        <v>8.0502310000000001</v>
      </c>
      <c r="AG25" s="5">
        <v>6.7500000000000009</v>
      </c>
      <c r="AH25" s="5">
        <v>3.1139433523068369</v>
      </c>
      <c r="AI25" s="5">
        <v>0.83100000000000041</v>
      </c>
      <c r="AJ25" s="5">
        <v>2.9720999999999997</v>
      </c>
      <c r="AK25" s="5">
        <v>2.8422000000000001</v>
      </c>
      <c r="AL25" s="5">
        <v>1.7131499999999997</v>
      </c>
      <c r="AM25" s="5">
        <f t="shared" si="2"/>
        <v>2.2923680496502439E-3</v>
      </c>
      <c r="AN25" s="5">
        <f t="shared" si="2"/>
        <v>1.7268134360732434E-2</v>
      </c>
      <c r="AO25" s="5">
        <f t="shared" si="2"/>
        <v>0.22995933487340106</v>
      </c>
      <c r="AP25" s="5">
        <f t="shared" si="2"/>
        <v>0.11690610296086636</v>
      </c>
      <c r="AQ25" s="5">
        <f t="shared" si="2"/>
        <v>0.23220212748628669</v>
      </c>
      <c r="AT25" t="s">
        <v>443</v>
      </c>
      <c r="AU25" s="19">
        <v>4.9024923999999999</v>
      </c>
      <c r="AV25" s="19">
        <v>-0.68000000000000016</v>
      </c>
      <c r="AW25" s="19">
        <v>3.1139433523068369</v>
      </c>
      <c r="AX25" s="19">
        <v>1.6</v>
      </c>
      <c r="AY25" s="19">
        <v>-0.30000000000000004</v>
      </c>
      <c r="AZ25" s="94">
        <f t="shared" ref="AZ25:AZ27" si="8">2.78+5.65*AX25-15.3*AY25</f>
        <v>16.41</v>
      </c>
      <c r="BA25" s="19">
        <v>0.33500000000000002</v>
      </c>
      <c r="BB25" s="19">
        <f t="shared" si="3"/>
        <v>7.0384727367750956E-257</v>
      </c>
      <c r="BC25" s="19">
        <f t="shared" si="3"/>
        <v>0</v>
      </c>
      <c r="BD25" s="19">
        <f t="shared" si="3"/>
        <v>0</v>
      </c>
      <c r="BE25" s="19">
        <f t="shared" si="3"/>
        <v>0</v>
      </c>
      <c r="BF25" s="19">
        <f t="shared" si="3"/>
        <v>0</v>
      </c>
    </row>
    <row r="26" spans="1:58" ht="16" x14ac:dyDescent="0.2">
      <c r="A26" t="s">
        <v>444</v>
      </c>
      <c r="B26" s="4">
        <v>2.7193000000000001</v>
      </c>
      <c r="C26" s="4">
        <v>3.94</v>
      </c>
      <c r="D26" s="4">
        <v>1.6220000000000001</v>
      </c>
      <c r="E26" s="4">
        <v>1.8029999999999999</v>
      </c>
      <c r="F26" s="4">
        <v>8.8699999999999992</v>
      </c>
      <c r="G26" s="4">
        <v>2.62</v>
      </c>
      <c r="H26" s="4">
        <v>0.99319999999999997</v>
      </c>
      <c r="I26" s="4">
        <f t="shared" si="0"/>
        <v>0.39967111028790403</v>
      </c>
      <c r="J26" s="4">
        <f t="shared" si="0"/>
        <v>0.16608001547219581</v>
      </c>
      <c r="K26" s="4">
        <f t="shared" si="0"/>
        <v>0.24244998201456361</v>
      </c>
      <c r="L26" s="4">
        <f t="shared" si="0"/>
        <v>0.28637720073096584</v>
      </c>
      <c r="M26" s="4">
        <f t="shared" si="0"/>
        <v>1.0116082372457516E-9</v>
      </c>
      <c r="P26" t="s">
        <v>444</v>
      </c>
      <c r="Q26" s="19">
        <v>3.94</v>
      </c>
      <c r="R26" s="19">
        <v>2.1</v>
      </c>
      <c r="S26" s="19">
        <v>0.61</v>
      </c>
      <c r="T26" s="19">
        <v>2.2599999999999998</v>
      </c>
      <c r="U26" s="19">
        <v>2.62</v>
      </c>
      <c r="V26" s="19">
        <v>16.282</v>
      </c>
      <c r="W26" s="19">
        <v>0.99319999999999997</v>
      </c>
      <c r="X26" s="19">
        <f t="shared" si="1"/>
        <v>1.1815465626278479E-34</v>
      </c>
      <c r="Y26" s="19">
        <f t="shared" si="1"/>
        <v>2.1337819119540257E-45</v>
      </c>
      <c r="Z26" s="19">
        <f t="shared" si="1"/>
        <v>3.4449956307912212E-55</v>
      </c>
      <c r="AA26" s="19">
        <f t="shared" si="1"/>
        <v>2.1014606880952917E-44</v>
      </c>
      <c r="AB26" s="19">
        <f t="shared" si="1"/>
        <v>3.2839615861080122E-42</v>
      </c>
      <c r="AE26" t="s">
        <v>445</v>
      </c>
      <c r="AF26" s="5">
        <v>3.7846172926328752</v>
      </c>
      <c r="AG26" s="5">
        <v>0.28120000000000078</v>
      </c>
      <c r="AH26" s="5">
        <v>1.7781512503836436</v>
      </c>
      <c r="AI26" s="5">
        <v>1.5861999999999998</v>
      </c>
      <c r="AJ26" s="5">
        <v>4.0966000000000005</v>
      </c>
      <c r="AK26" s="5">
        <v>4.3112000000000013</v>
      </c>
      <c r="AL26" s="5">
        <v>2.2805499999999994</v>
      </c>
      <c r="AM26" s="5">
        <f t="shared" si="2"/>
        <v>0.17033078200215968</v>
      </c>
      <c r="AN26" s="5">
        <f t="shared" si="2"/>
        <v>3.6709949827719295E-2</v>
      </c>
      <c r="AO26" s="5">
        <f t="shared" si="2"/>
        <v>9.44010757997788E-2</v>
      </c>
      <c r="AP26" s="5">
        <f t="shared" si="2"/>
        <v>8.5671686821957596E-2</v>
      </c>
      <c r="AQ26" s="5">
        <f t="shared" si="2"/>
        <v>0.17415969901629855</v>
      </c>
      <c r="AT26" t="s">
        <v>445</v>
      </c>
      <c r="AU26" s="19">
        <v>3.7846172926328752</v>
      </c>
      <c r="AV26" s="19">
        <v>-0.68000000000000016</v>
      </c>
      <c r="AW26" s="19">
        <v>1.7781512503836436</v>
      </c>
      <c r="AX26" s="19">
        <v>1.6</v>
      </c>
      <c r="AY26" s="19">
        <v>-0.30000000000000004</v>
      </c>
      <c r="AZ26" s="94">
        <f t="shared" si="8"/>
        <v>16.41</v>
      </c>
      <c r="BA26" s="19">
        <v>0.33500000000000002</v>
      </c>
      <c r="BB26" s="19">
        <f t="shared" si="3"/>
        <v>0</v>
      </c>
      <c r="BC26" s="19">
        <f t="shared" si="3"/>
        <v>0</v>
      </c>
      <c r="BD26" s="19">
        <f t="shared" si="3"/>
        <v>0</v>
      </c>
      <c r="BE26" s="19">
        <f t="shared" si="3"/>
        <v>0</v>
      </c>
      <c r="BF26" s="19">
        <f t="shared" si="3"/>
        <v>0</v>
      </c>
    </row>
    <row r="27" spans="1:58" ht="16" x14ac:dyDescent="0.2">
      <c r="A27" t="s">
        <v>446</v>
      </c>
      <c r="B27" s="4">
        <v>5.0873999999999997</v>
      </c>
      <c r="C27" s="4">
        <v>3.94</v>
      </c>
      <c r="D27" s="4">
        <v>2.9110900000000002</v>
      </c>
      <c r="E27" s="4">
        <v>2.2360000000000002</v>
      </c>
      <c r="F27" s="4">
        <v>4.7230499999999997</v>
      </c>
      <c r="G27" s="4">
        <v>2.62</v>
      </c>
      <c r="H27" s="4">
        <v>1.272</v>
      </c>
      <c r="I27" s="4">
        <f t="shared" si="0"/>
        <v>4.7791762913234295E-2</v>
      </c>
      <c r="J27" s="4">
        <f t="shared" si="0"/>
        <v>0.18305349538862178</v>
      </c>
      <c r="K27" s="4">
        <f t="shared" si="0"/>
        <v>0.30552799619045734</v>
      </c>
      <c r="L27" s="4">
        <f t="shared" si="0"/>
        <v>0.29966298598168356</v>
      </c>
      <c r="M27" s="4">
        <f t="shared" si="0"/>
        <v>7.9954500359416564E-2</v>
      </c>
      <c r="P27" t="s">
        <v>446</v>
      </c>
      <c r="Q27" s="19">
        <v>3.94</v>
      </c>
      <c r="R27" s="19">
        <v>2.1</v>
      </c>
      <c r="S27" s="19">
        <v>0.61</v>
      </c>
      <c r="T27" s="19">
        <v>2.2599999999999998</v>
      </c>
      <c r="U27" s="19">
        <v>2.62</v>
      </c>
      <c r="V27" s="19">
        <v>14.481999999999999</v>
      </c>
      <c r="W27" s="19">
        <v>1.272</v>
      </c>
      <c r="X27" s="19">
        <f t="shared" si="1"/>
        <v>3.8135089056425284E-16</v>
      </c>
      <c r="Y27" s="19">
        <f t="shared" si="1"/>
        <v>8.3250689983495344E-22</v>
      </c>
      <c r="Z27" s="19">
        <f t="shared" si="1"/>
        <v>4.6811994956227022E-27</v>
      </c>
      <c r="AA27" s="19">
        <f t="shared" si="1"/>
        <v>2.8100786602749637E-21</v>
      </c>
      <c r="AB27" s="19">
        <f t="shared" si="1"/>
        <v>4.0957983911005718E-20</v>
      </c>
      <c r="AE27" t="s">
        <v>447</v>
      </c>
      <c r="AF27" s="5">
        <v>3.4606270000000001</v>
      </c>
      <c r="AG27" s="5">
        <v>0.40600000000000058</v>
      </c>
      <c r="AH27" s="5">
        <v>1.7708520116421442</v>
      </c>
      <c r="AI27" s="5">
        <v>2.1175999999999999</v>
      </c>
      <c r="AJ27" s="5">
        <v>3.9754999999999998</v>
      </c>
      <c r="AK27" s="5">
        <v>4.1530000000000005</v>
      </c>
      <c r="AL27" s="5">
        <v>1.9886499999999998</v>
      </c>
      <c r="AM27" s="5">
        <f t="shared" si="2"/>
        <v>0.18881207878314857</v>
      </c>
      <c r="AN27" s="5">
        <f t="shared" si="2"/>
        <v>3.3996904846004511E-2</v>
      </c>
      <c r="AO27" s="5">
        <f t="shared" si="2"/>
        <v>9.7896633721027027E-2</v>
      </c>
      <c r="AP27" s="5">
        <f t="shared" si="2"/>
        <v>0.11881599029444069</v>
      </c>
      <c r="AQ27" s="5">
        <f t="shared" si="2"/>
        <v>0.19981208803628761</v>
      </c>
      <c r="AT27" t="s">
        <v>447</v>
      </c>
      <c r="AU27" s="19">
        <v>2.9082508000000002</v>
      </c>
      <c r="AV27" s="19">
        <v>-0.68000000000000016</v>
      </c>
      <c r="AW27" s="19">
        <v>1.7708520116421442</v>
      </c>
      <c r="AX27" s="19">
        <v>1.6</v>
      </c>
      <c r="AY27" s="19">
        <v>-0.30000000000000004</v>
      </c>
      <c r="AZ27" s="94">
        <f t="shared" si="8"/>
        <v>16.41</v>
      </c>
      <c r="BA27" s="19">
        <v>0.33500000000000002</v>
      </c>
      <c r="BB27" s="19">
        <f t="shared" si="3"/>
        <v>0</v>
      </c>
      <c r="BC27" s="19">
        <f t="shared" si="3"/>
        <v>0</v>
      </c>
      <c r="BD27" s="19">
        <f t="shared" si="3"/>
        <v>0</v>
      </c>
      <c r="BE27" s="19">
        <f t="shared" si="3"/>
        <v>0</v>
      </c>
      <c r="BF27" s="19">
        <f t="shared" si="3"/>
        <v>0</v>
      </c>
    </row>
    <row r="28" spans="1:58" ht="16" x14ac:dyDescent="0.2">
      <c r="A28" t="s">
        <v>448</v>
      </c>
      <c r="B28" s="4">
        <v>4.9154999999999998</v>
      </c>
      <c r="C28" s="4">
        <v>3.94</v>
      </c>
      <c r="D28" s="4">
        <v>2.8304100000000001</v>
      </c>
      <c r="E28" s="4">
        <v>2.2360000000000002</v>
      </c>
      <c r="F28" s="4">
        <v>4.7814500000000004</v>
      </c>
      <c r="G28" s="4">
        <v>2.62</v>
      </c>
      <c r="H28" s="4">
        <v>1.2547999999999999</v>
      </c>
      <c r="I28" s="4">
        <f t="shared" si="0"/>
        <v>5.9652361596881885E-2</v>
      </c>
      <c r="J28" s="4">
        <f t="shared" si="0"/>
        <v>0.18282513166759537</v>
      </c>
      <c r="K28" s="4">
        <f t="shared" si="0"/>
        <v>0.31349442314595072</v>
      </c>
      <c r="L28" s="4">
        <f t="shared" si="0"/>
        <v>0.30338873577910508</v>
      </c>
      <c r="M28" s="4">
        <f t="shared" si="0"/>
        <v>7.2114791576320891E-2</v>
      </c>
      <c r="P28" t="s">
        <v>448</v>
      </c>
      <c r="Q28" s="19">
        <v>3.94</v>
      </c>
      <c r="R28" s="19">
        <v>2.1</v>
      </c>
      <c r="S28" s="19">
        <v>0.61</v>
      </c>
      <c r="T28" s="19">
        <v>2.2599999999999998</v>
      </c>
      <c r="U28" s="19">
        <v>2.62</v>
      </c>
      <c r="V28" s="19">
        <v>14.481999999999999</v>
      </c>
      <c r="W28" s="19">
        <v>1.2547999999999999</v>
      </c>
      <c r="X28" s="19">
        <f t="shared" si="1"/>
        <v>1.4981027097386601E-16</v>
      </c>
      <c r="Y28" s="19">
        <f t="shared" si="1"/>
        <v>2.2821699347169354E-22</v>
      </c>
      <c r="Z28" s="19">
        <f t="shared" si="1"/>
        <v>9.191844935362379E-28</v>
      </c>
      <c r="AA28" s="19">
        <f t="shared" si="1"/>
        <v>7.9663966141610709E-22</v>
      </c>
      <c r="AB28" s="19">
        <f t="shared" si="1"/>
        <v>1.2502618541035548E-20</v>
      </c>
      <c r="AE28" t="s">
        <v>431</v>
      </c>
      <c r="AF28" s="5">
        <v>3.6009195999999997</v>
      </c>
      <c r="AG28" s="5">
        <v>0.68</v>
      </c>
      <c r="AH28" s="5">
        <v>-0.69897000433601875</v>
      </c>
      <c r="AI28" s="5">
        <v>3.428620672671939</v>
      </c>
      <c r="AJ28" s="5">
        <v>2.4358</v>
      </c>
      <c r="AK28" s="5">
        <v>1.1369639685705024</v>
      </c>
      <c r="AL28" s="5">
        <v>2.1011933763998418</v>
      </c>
      <c r="AM28" s="5">
        <f t="shared" si="2"/>
        <v>9.5465237645941864E-2</v>
      </c>
      <c r="AN28" s="5">
        <f t="shared" si="2"/>
        <v>0.18542729823526694</v>
      </c>
      <c r="AO28" s="5">
        <f t="shared" si="2"/>
        <v>0.12961713570249092</v>
      </c>
      <c r="AP28" s="5">
        <f t="shared" si="2"/>
        <v>0.10474802355878307</v>
      </c>
      <c r="AQ28" s="5">
        <f t="shared" si="2"/>
        <v>0.15684553635669882</v>
      </c>
      <c r="AT28" t="s">
        <v>431</v>
      </c>
      <c r="AU28" s="19">
        <v>2.7003678400000002</v>
      </c>
      <c r="AV28" s="19">
        <v>0.68124123737558717</v>
      </c>
      <c r="AW28" s="19">
        <v>-0.69897000433601875</v>
      </c>
      <c r="AX28" s="19">
        <v>3.428620672671939</v>
      </c>
      <c r="AY28" s="19">
        <v>-0.30000000000000004</v>
      </c>
      <c r="AZ28" s="94">
        <v>1.1369639685705024</v>
      </c>
      <c r="BA28" s="19">
        <v>2.1011933763998418</v>
      </c>
      <c r="BB28" s="19">
        <f t="shared" si="3"/>
        <v>0.1439552104813977</v>
      </c>
      <c r="BC28" s="19">
        <f t="shared" si="3"/>
        <v>0.18545108941918234</v>
      </c>
      <c r="BD28" s="19">
        <f t="shared" si="3"/>
        <v>0.12961713570249092</v>
      </c>
      <c r="BE28" s="19">
        <f t="shared" si="3"/>
        <v>0.10474802355878307</v>
      </c>
      <c r="BF28" s="19">
        <f t="shared" si="3"/>
        <v>0.15027476905373813</v>
      </c>
    </row>
    <row r="29" spans="1:58" ht="16" x14ac:dyDescent="0.2">
      <c r="A29" t="s">
        <v>449</v>
      </c>
      <c r="B29" s="4">
        <v>4.6756000000000002</v>
      </c>
      <c r="C29" s="4">
        <v>3.94</v>
      </c>
      <c r="D29" s="4">
        <v>2.73061</v>
      </c>
      <c r="E29" s="4">
        <v>2.2360000000000002</v>
      </c>
      <c r="F29" s="4">
        <v>4.8674499999999998</v>
      </c>
      <c r="G29" s="4">
        <v>2.62</v>
      </c>
      <c r="H29" s="4">
        <v>1.2376</v>
      </c>
      <c r="I29" s="4">
        <f t="shared" si="0"/>
        <v>8.1146337612753847E-2</v>
      </c>
      <c r="J29" s="4">
        <f t="shared" si="0"/>
        <v>0.18251744675434373</v>
      </c>
      <c r="K29" s="4">
        <f t="shared" si="0"/>
        <v>0.3210666764302752</v>
      </c>
      <c r="L29" s="4">
        <f t="shared" si="0"/>
        <v>0.30720230979101243</v>
      </c>
      <c r="M29" s="4">
        <f t="shared" si="0"/>
        <v>6.1976860251458189E-2</v>
      </c>
      <c r="P29" t="s">
        <v>449</v>
      </c>
      <c r="Q29" s="19">
        <v>3.94</v>
      </c>
      <c r="R29" s="19">
        <v>2.1</v>
      </c>
      <c r="S29" s="19">
        <v>0.61</v>
      </c>
      <c r="T29" s="19">
        <v>2.2599999999999998</v>
      </c>
      <c r="U29" s="19">
        <v>2.62</v>
      </c>
      <c r="V29" s="19">
        <v>14.481999999999999</v>
      </c>
      <c r="W29" s="19">
        <v>1.2376</v>
      </c>
      <c r="X29" s="19">
        <f t="shared" si="1"/>
        <v>5.6566060625006663E-17</v>
      </c>
      <c r="Y29" s="19">
        <f t="shared" si="1"/>
        <v>5.9230522721845579E-23</v>
      </c>
      <c r="Z29" s="19">
        <f t="shared" si="1"/>
        <v>1.6850072546315087E-28</v>
      </c>
      <c r="AA29" s="19">
        <f t="shared" si="1"/>
        <v>2.1411893061306863E-22</v>
      </c>
      <c r="AB29" s="19">
        <f t="shared" si="1"/>
        <v>3.6296230516618131E-21</v>
      </c>
      <c r="AE29" t="s">
        <v>450</v>
      </c>
      <c r="AF29" s="5">
        <v>3.916453948549925</v>
      </c>
      <c r="AG29" s="5">
        <v>4.5776000000000003</v>
      </c>
      <c r="AH29" s="5">
        <v>2.3010299956639813</v>
      </c>
      <c r="AI29" s="5">
        <v>3.1743505974793798</v>
      </c>
      <c r="AJ29" s="5">
        <v>2.2038000000000002</v>
      </c>
      <c r="AK29" s="5">
        <v>3.1306115138977622</v>
      </c>
      <c r="AL29" s="5">
        <v>0.80859969543886678</v>
      </c>
      <c r="AM29" s="5">
        <f t="shared" si="2"/>
        <v>0.30766638767817051</v>
      </c>
      <c r="AN29" s="5">
        <f t="shared" si="2"/>
        <v>9.9495697249500775E-2</v>
      </c>
      <c r="AO29" s="5">
        <f t="shared" si="2"/>
        <v>0.29148339560316588</v>
      </c>
      <c r="AP29" s="5">
        <f t="shared" si="2"/>
        <v>0.49265298967710269</v>
      </c>
      <c r="AQ29" s="5">
        <f t="shared" si="2"/>
        <v>0.25579812510098249</v>
      </c>
      <c r="AT29" t="s">
        <v>450</v>
      </c>
      <c r="AU29" s="19">
        <v>3.916453948549925</v>
      </c>
      <c r="AV29" s="19">
        <v>215.15021348612862</v>
      </c>
      <c r="AW29" s="19">
        <v>2.3010299956639813</v>
      </c>
      <c r="AX29" s="19">
        <v>3.1743505974793798</v>
      </c>
      <c r="AY29" s="19">
        <v>0.37799999999999967</v>
      </c>
      <c r="AZ29" s="94">
        <v>3.1306115138977622</v>
      </c>
      <c r="BA29" s="19">
        <v>0.80859969543886678</v>
      </c>
      <c r="BB29" s="19">
        <f t="shared" si="3"/>
        <v>0.30766638767817051</v>
      </c>
      <c r="BC29" s="19">
        <f t="shared" si="3"/>
        <v>0</v>
      </c>
      <c r="BD29" s="19">
        <f t="shared" si="3"/>
        <v>0.29148339560316588</v>
      </c>
      <c r="BE29" s="19">
        <f t="shared" si="3"/>
        <v>0.49265298967710269</v>
      </c>
      <c r="BF29" s="19">
        <f t="shared" si="3"/>
        <v>1.5024219667334456E-3</v>
      </c>
    </row>
    <row r="30" spans="1:58" ht="16" x14ac:dyDescent="0.2">
      <c r="A30" t="s">
        <v>451</v>
      </c>
      <c r="B30" s="4">
        <v>5.4057000000000004</v>
      </c>
      <c r="C30" s="4">
        <v>3.94</v>
      </c>
      <c r="D30" s="4">
        <v>3.06528</v>
      </c>
      <c r="E30" s="4">
        <v>2.2360000000000002</v>
      </c>
      <c r="F30" s="4">
        <v>4.6166</v>
      </c>
      <c r="G30" s="4">
        <v>2.62</v>
      </c>
      <c r="H30" s="4">
        <v>1.3408</v>
      </c>
      <c r="I30" s="4">
        <f t="shared" si="0"/>
        <v>3.4372466929937576E-2</v>
      </c>
      <c r="J30" s="4">
        <f t="shared" si="0"/>
        <v>0.18326681436382916</v>
      </c>
      <c r="K30" s="4">
        <f t="shared" si="0"/>
        <v>0.28157673699587549</v>
      </c>
      <c r="L30" s="4">
        <f t="shared" si="0"/>
        <v>0.28558477170295493</v>
      </c>
      <c r="M30" s="4">
        <f t="shared" si="0"/>
        <v>9.8182161282420494E-2</v>
      </c>
      <c r="P30" t="s">
        <v>451</v>
      </c>
      <c r="Q30" s="19">
        <v>3.94</v>
      </c>
      <c r="R30" s="19">
        <v>2.1</v>
      </c>
      <c r="S30" s="19">
        <v>0.61</v>
      </c>
      <c r="T30" s="19">
        <v>2.2599999999999998</v>
      </c>
      <c r="U30" s="19">
        <v>2.62</v>
      </c>
      <c r="V30" s="19">
        <v>14.481999999999999</v>
      </c>
      <c r="W30" s="19">
        <v>1.3408</v>
      </c>
      <c r="X30" s="19">
        <f t="shared" si="1"/>
        <v>1.1216129171814845E-14</v>
      </c>
      <c r="Y30" s="19">
        <f t="shared" si="1"/>
        <v>9.0148030041880209E-20</v>
      </c>
      <c r="Z30" s="19">
        <f t="shared" si="1"/>
        <v>1.6978067155474595E-24</v>
      </c>
      <c r="AA30" s="19">
        <f t="shared" si="1"/>
        <v>2.6943739762667494E-19</v>
      </c>
      <c r="AB30" s="19">
        <f t="shared" si="1"/>
        <v>3.0041727865487581E-18</v>
      </c>
      <c r="AE30" t="s">
        <v>452</v>
      </c>
      <c r="AF30" s="5">
        <v>4.8611679999999993</v>
      </c>
      <c r="AG30" s="5">
        <v>3.1400000000000006</v>
      </c>
      <c r="AH30" s="5">
        <v>1.989808</v>
      </c>
      <c r="AI30" s="5">
        <v>0.83100000000000041</v>
      </c>
      <c r="AJ30" s="5">
        <v>3.2671717284030137</v>
      </c>
      <c r="AK30" s="5">
        <v>1.9252</v>
      </c>
      <c r="AL30" s="5">
        <v>0.85514999999999985</v>
      </c>
      <c r="AM30" s="5">
        <f t="shared" si="2"/>
        <v>1.2860749968681179E-3</v>
      </c>
      <c r="AN30" s="5">
        <f t="shared" si="2"/>
        <v>0.17008295584942243</v>
      </c>
      <c r="AO30" s="5">
        <f t="shared" si="2"/>
        <v>0.46518775864916956</v>
      </c>
      <c r="AP30" s="5">
        <f t="shared" si="2"/>
        <v>0.20575410246016537</v>
      </c>
      <c r="AQ30" s="5">
        <f t="shared" si="2"/>
        <v>0.13617920741787462</v>
      </c>
      <c r="AT30" t="s">
        <v>452</v>
      </c>
      <c r="AU30" s="19">
        <v>3.6268672000000004</v>
      </c>
      <c r="AV30" s="19">
        <v>-0.68000000000000016</v>
      </c>
      <c r="AW30" s="19">
        <v>1.6900000000000002</v>
      </c>
      <c r="AX30" s="19">
        <v>1.6</v>
      </c>
      <c r="AY30" s="19">
        <v>3.2671717284030137</v>
      </c>
      <c r="AZ30" s="94">
        <f>2.78+5.65*AX30-15.3*AY30</f>
        <v>-38.167727444566111</v>
      </c>
      <c r="BA30" s="19">
        <v>0.68350740820514</v>
      </c>
      <c r="BB30" s="19">
        <f t="shared" si="3"/>
        <v>0</v>
      </c>
      <c r="BC30" s="19">
        <f t="shared" si="3"/>
        <v>0</v>
      </c>
      <c r="BD30" s="19">
        <f t="shared" si="3"/>
        <v>0</v>
      </c>
      <c r="BE30" s="19">
        <f t="shared" si="3"/>
        <v>0</v>
      </c>
      <c r="BF30" s="19">
        <f t="shared" si="3"/>
        <v>0</v>
      </c>
    </row>
    <row r="31" spans="1:58" x14ac:dyDescent="0.2">
      <c r="A31" t="s">
        <v>453</v>
      </c>
      <c r="B31" s="4">
        <v>3.3468499999999999</v>
      </c>
      <c r="C31" s="4">
        <v>3.94</v>
      </c>
      <c r="D31" s="4">
        <v>3.3535900000000001</v>
      </c>
      <c r="E31" s="4">
        <v>2.2360000000000002</v>
      </c>
      <c r="F31" s="4">
        <v>5.8405500000000004</v>
      </c>
      <c r="G31" s="4">
        <v>2.62</v>
      </c>
      <c r="H31" s="4">
        <v>1.0276000000000001</v>
      </c>
      <c r="I31" s="4">
        <f t="shared" si="0"/>
        <v>0.30230440815752224</v>
      </c>
      <c r="J31" s="4">
        <f t="shared" si="0"/>
        <v>0.17012966531173801</v>
      </c>
      <c r="K31" s="4">
        <f t="shared" si="0"/>
        <v>0.30089869014200493</v>
      </c>
      <c r="L31" s="4">
        <f t="shared" si="0"/>
        <v>0.36204555604992195</v>
      </c>
      <c r="M31" s="4">
        <f t="shared" si="0"/>
        <v>2.8589527524463584E-3</v>
      </c>
      <c r="P31" t="s">
        <v>453</v>
      </c>
      <c r="Q31" s="19">
        <v>3.94</v>
      </c>
      <c r="R31" s="19">
        <v>2.1</v>
      </c>
      <c r="S31" s="19">
        <v>0.61</v>
      </c>
      <c r="T31" s="19">
        <v>2.2599999999999998</v>
      </c>
      <c r="U31" s="19">
        <v>2.62</v>
      </c>
      <c r="V31" s="19">
        <v>16.282</v>
      </c>
      <c r="W31" s="19">
        <v>1.0276000000000001</v>
      </c>
      <c r="X31" s="19">
        <f t="shared" si="1"/>
        <v>1.8411384711113154E-32</v>
      </c>
      <c r="Y31" s="19">
        <f t="shared" si="1"/>
        <v>1.694466463349082E-42</v>
      </c>
      <c r="Z31" s="19">
        <f t="shared" si="1"/>
        <v>1.2069544521505319E-51</v>
      </c>
      <c r="AA31" s="19">
        <f t="shared" si="1"/>
        <v>1.435519594025514E-41</v>
      </c>
      <c r="AB31" s="19">
        <f t="shared" si="1"/>
        <v>1.6086433865232294E-39</v>
      </c>
      <c r="AE31" t="s">
        <v>454</v>
      </c>
      <c r="AF31" s="5">
        <v>6.2240560030000003</v>
      </c>
      <c r="AG31" s="5">
        <v>7.0019999999999998</v>
      </c>
      <c r="AH31" s="5">
        <v>3.121264</v>
      </c>
      <c r="AI31" s="5">
        <v>0.66800000000000004</v>
      </c>
      <c r="AJ31" s="5">
        <v>3.0819999999999999</v>
      </c>
      <c r="AK31" s="5">
        <v>5.2412000000000001</v>
      </c>
      <c r="AL31" s="5">
        <v>1.41395</v>
      </c>
      <c r="AM31" s="5">
        <f t="shared" si="2"/>
        <v>0.22159203655213783</v>
      </c>
      <c r="AN31" s="5">
        <f t="shared" si="2"/>
        <v>0.12993526846369394</v>
      </c>
      <c r="AO31" s="5">
        <f t="shared" si="2"/>
        <v>9.1695974840467029E-2</v>
      </c>
      <c r="AP31" s="5">
        <f t="shared" si="2"/>
        <v>1.5097447290270121E-3</v>
      </c>
      <c r="AQ31" s="5">
        <f t="shared" si="2"/>
        <v>8.7922770726712729E-2</v>
      </c>
      <c r="AT31" t="s">
        <v>454</v>
      </c>
      <c r="AU31" s="19">
        <v>6.0956223999999999</v>
      </c>
      <c r="AV31" s="19">
        <v>369.35873479999998</v>
      </c>
      <c r="AW31" s="19">
        <v>-1219.815055</v>
      </c>
      <c r="AX31" s="19">
        <v>533.18345590000001</v>
      </c>
      <c r="AY31" s="19">
        <v>3.0819999999999999</v>
      </c>
      <c r="AZ31" s="19">
        <v>1920.7674589999999</v>
      </c>
      <c r="BA31" s="19">
        <v>1.655</v>
      </c>
      <c r="BB31" s="19">
        <f t="shared" si="3"/>
        <v>0</v>
      </c>
      <c r="BC31" s="19">
        <f t="shared" si="3"/>
        <v>0</v>
      </c>
      <c r="BD31" s="19">
        <f t="shared" si="3"/>
        <v>0</v>
      </c>
      <c r="BE31" s="19">
        <f t="shared" si="3"/>
        <v>0</v>
      </c>
      <c r="BF31" s="19">
        <f t="shared" si="3"/>
        <v>0</v>
      </c>
    </row>
    <row r="32" spans="1:58" x14ac:dyDescent="0.2">
      <c r="A32" t="s">
        <v>455</v>
      </c>
      <c r="B32" s="4">
        <v>6.3448500000000001</v>
      </c>
      <c r="C32" s="4">
        <v>3.94</v>
      </c>
      <c r="D32" s="4">
        <v>4.2678000000000003</v>
      </c>
      <c r="E32" s="4">
        <v>2.2360000000000002</v>
      </c>
      <c r="F32" s="4">
        <v>3.9910000000000001</v>
      </c>
      <c r="G32" s="4">
        <v>2.62</v>
      </c>
      <c r="H32" s="4">
        <v>1.0620000000000001</v>
      </c>
      <c r="I32" s="4">
        <f t="shared" si="0"/>
        <v>8.0072677587846519E-4</v>
      </c>
      <c r="J32" s="4">
        <f t="shared" si="0"/>
        <v>0.1735065879595013</v>
      </c>
      <c r="K32" s="4">
        <f t="shared" si="0"/>
        <v>0.11272264968984722</v>
      </c>
      <c r="L32" s="4">
        <f t="shared" si="0"/>
        <v>0.35188065865345231</v>
      </c>
      <c r="M32" s="4">
        <f t="shared" si="0"/>
        <v>0.16326479283697387</v>
      </c>
      <c r="P32" t="s">
        <v>455</v>
      </c>
      <c r="Q32" s="19">
        <v>3.94</v>
      </c>
      <c r="R32" s="19">
        <v>2.1</v>
      </c>
      <c r="S32" s="19">
        <v>0.61</v>
      </c>
      <c r="T32" s="19">
        <v>2.2599999999999998</v>
      </c>
      <c r="U32" s="19">
        <v>2.62</v>
      </c>
      <c r="V32" s="19">
        <v>16.282</v>
      </c>
      <c r="W32" s="19">
        <v>1.0620000000000001</v>
      </c>
      <c r="X32" s="19">
        <f t="shared" si="1"/>
        <v>1.7668359152224828E-30</v>
      </c>
      <c r="Y32" s="19">
        <f t="shared" si="1"/>
        <v>7.0922269912728471E-40</v>
      </c>
      <c r="Z32" s="19">
        <f t="shared" si="1"/>
        <v>1.9339226551477529E-48</v>
      </c>
      <c r="AA32" s="19">
        <f t="shared" si="1"/>
        <v>5.2434236985261078E-39</v>
      </c>
      <c r="AB32" s="19">
        <f t="shared" si="1"/>
        <v>4.34956173069796E-37</v>
      </c>
      <c r="AE32" t="s">
        <v>456</v>
      </c>
      <c r="AF32" s="5">
        <v>5.8771180029999996</v>
      </c>
      <c r="AG32" s="5">
        <v>13.8268</v>
      </c>
      <c r="AH32" s="5">
        <v>3.4437160000000002</v>
      </c>
      <c r="AI32" s="5">
        <v>0.62839999999999996</v>
      </c>
      <c r="AJ32" s="5">
        <v>-0.3</v>
      </c>
      <c r="AK32" s="5">
        <v>5.6966000000000001</v>
      </c>
      <c r="AL32" s="5">
        <v>1.2635000000000001</v>
      </c>
      <c r="AM32" s="5">
        <f t="shared" si="2"/>
        <v>0.31253766211882761</v>
      </c>
      <c r="AN32" s="5">
        <f t="shared" si="2"/>
        <v>3.223816749818576E-10</v>
      </c>
      <c r="AO32" s="5">
        <f t="shared" si="2"/>
        <v>6.4411809140175996E-2</v>
      </c>
      <c r="AP32" s="5">
        <f t="shared" si="2"/>
        <v>1.01257697936551E-4</v>
      </c>
      <c r="AQ32" s="5">
        <f t="shared" si="2"/>
        <v>4.0564955907864239E-6</v>
      </c>
      <c r="AT32" t="s">
        <v>456</v>
      </c>
      <c r="AU32" s="19">
        <v>4.3408471999999998</v>
      </c>
      <c r="AV32" s="19">
        <v>328.78978280000001</v>
      </c>
      <c r="AW32" s="19">
        <v>1.69</v>
      </c>
      <c r="AX32" s="19">
        <v>545.20970039999997</v>
      </c>
      <c r="AY32" s="19">
        <v>-0.3</v>
      </c>
      <c r="AZ32" s="19">
        <v>2.78</v>
      </c>
      <c r="BA32" s="19">
        <v>1.0313170810000001</v>
      </c>
      <c r="BB32" s="19">
        <f t="shared" si="3"/>
        <v>0.12306517042597799</v>
      </c>
      <c r="BC32" s="19">
        <f t="shared" si="3"/>
        <v>0</v>
      </c>
      <c r="BD32" s="19">
        <f t="shared" si="3"/>
        <v>0.22128694094065227</v>
      </c>
      <c r="BE32" s="19">
        <f t="shared" si="3"/>
        <v>0</v>
      </c>
      <c r="BF32" s="19">
        <f t="shared" si="3"/>
        <v>4.4748433135001426E-3</v>
      </c>
    </row>
    <row r="33" spans="1:58" x14ac:dyDescent="0.2">
      <c r="A33" t="s">
        <v>457</v>
      </c>
      <c r="B33" s="4">
        <v>5.4436</v>
      </c>
      <c r="C33" s="4">
        <v>3.94</v>
      </c>
      <c r="D33" s="4">
        <v>4.2637400000000003</v>
      </c>
      <c r="E33" s="4">
        <v>2.2360000000000002</v>
      </c>
      <c r="F33" s="4">
        <v>4.8623000000000003</v>
      </c>
      <c r="G33" s="4">
        <v>2.62</v>
      </c>
      <c r="H33" s="4">
        <v>1.2856000000000001</v>
      </c>
      <c r="I33" s="4">
        <f t="shared" si="0"/>
        <v>2.7817397464174672E-2</v>
      </c>
      <c r="J33" s="4">
        <f t="shared" si="0"/>
        <v>0.18318110033000393</v>
      </c>
      <c r="K33" s="4">
        <f t="shared" si="0"/>
        <v>0.1370314192009012</v>
      </c>
      <c r="L33" s="4">
        <f t="shared" si="0"/>
        <v>0.29677740845866635</v>
      </c>
      <c r="M33" s="4">
        <f t="shared" si="0"/>
        <v>6.7798050052402831E-2</v>
      </c>
      <c r="P33" t="s">
        <v>457</v>
      </c>
      <c r="Q33" s="19">
        <v>3.94</v>
      </c>
      <c r="R33" s="19">
        <v>2.1</v>
      </c>
      <c r="S33" s="19">
        <v>0.61</v>
      </c>
      <c r="T33" s="19">
        <v>2.2599999999999998</v>
      </c>
      <c r="U33" s="19">
        <v>2.62</v>
      </c>
      <c r="V33" s="19">
        <v>16.282</v>
      </c>
      <c r="W33" s="19">
        <v>1.2856000000000001</v>
      </c>
      <c r="X33" s="19">
        <f t="shared" si="1"/>
        <v>3.0111760221863753E-21</v>
      </c>
      <c r="Y33" s="19">
        <f t="shared" si="1"/>
        <v>1.1658664042694371E-27</v>
      </c>
      <c r="Z33" s="19">
        <f t="shared" si="1"/>
        <v>1.6686444428188025E-33</v>
      </c>
      <c r="AA33" s="19">
        <f t="shared" si="1"/>
        <v>4.5660181064814706E-27</v>
      </c>
      <c r="AB33" s="19">
        <f t="shared" si="1"/>
        <v>9.3098446019139068E-26</v>
      </c>
      <c r="AE33" t="s">
        <v>458</v>
      </c>
      <c r="AF33" s="5">
        <v>5.0813230029999996</v>
      </c>
      <c r="AG33" s="5">
        <v>3.8149333350000001</v>
      </c>
      <c r="AH33" s="5">
        <v>2.887594</v>
      </c>
      <c r="AI33" s="5">
        <v>0.58879999999999999</v>
      </c>
      <c r="AJ33" s="5">
        <v>-0.3</v>
      </c>
      <c r="AK33" s="5">
        <v>0.21099999999999999</v>
      </c>
      <c r="AL33" s="5">
        <v>1.8930499999999999</v>
      </c>
      <c r="AM33" s="5">
        <f t="shared" si="2"/>
        <v>7.6993448597738826E-3</v>
      </c>
      <c r="AN33" s="5">
        <f t="shared" si="2"/>
        <v>3.4413736761988015E-2</v>
      </c>
      <c r="AO33" s="5">
        <f t="shared" si="2"/>
        <v>7.7560861280679808E-2</v>
      </c>
      <c r="AP33" s="5">
        <f t="shared" si="2"/>
        <v>0.20658520564717003</v>
      </c>
      <c r="AQ33" s="5">
        <f t="shared" si="2"/>
        <v>0.20320088542511547</v>
      </c>
      <c r="AT33" t="s">
        <v>458</v>
      </c>
      <c r="AU33" s="19">
        <v>3.8205292000000002</v>
      </c>
      <c r="AV33" s="19">
        <v>-12.95</v>
      </c>
      <c r="AW33" s="19">
        <v>1.69</v>
      </c>
      <c r="AX33" s="19">
        <v>558.02200149999999</v>
      </c>
      <c r="AY33" s="19">
        <v>-0.3</v>
      </c>
      <c r="AZ33" s="19">
        <v>2.78</v>
      </c>
      <c r="BA33" s="19">
        <v>0.33500000000000002</v>
      </c>
      <c r="BB33" s="19">
        <f t="shared" si="3"/>
        <v>9.5701174275379993E-3</v>
      </c>
      <c r="BC33" s="19">
        <f t="shared" si="3"/>
        <v>0</v>
      </c>
      <c r="BD33" s="19">
        <f t="shared" si="3"/>
        <v>5.9838110589570583E-3</v>
      </c>
      <c r="BE33" s="19">
        <f t="shared" si="3"/>
        <v>0</v>
      </c>
      <c r="BF33" s="19">
        <f t="shared" si="3"/>
        <v>5.2525335052556831E-19</v>
      </c>
    </row>
    <row r="34" spans="1:58" x14ac:dyDescent="0.2">
      <c r="A34" t="s">
        <v>459</v>
      </c>
      <c r="B34" s="4">
        <v>5.5783500000000004</v>
      </c>
      <c r="C34" s="4">
        <v>3.94</v>
      </c>
      <c r="D34" s="4">
        <v>4.33725</v>
      </c>
      <c r="E34" s="4">
        <v>2.2360000000000002</v>
      </c>
      <c r="F34" s="4">
        <v>4.8312499999999998</v>
      </c>
      <c r="G34" s="4">
        <v>2.62</v>
      </c>
      <c r="H34" s="4">
        <v>1.2856000000000001</v>
      </c>
      <c r="I34" s="4">
        <f t="shared" si="0"/>
        <v>2.1976213330549377E-2</v>
      </c>
      <c r="J34" s="4">
        <f t="shared" si="0"/>
        <v>0.18318110033000393</v>
      </c>
      <c r="K34" s="4">
        <f t="shared" si="0"/>
        <v>0.12716265267761404</v>
      </c>
      <c r="L34" s="4">
        <f t="shared" si="0"/>
        <v>0.29677740845866635</v>
      </c>
      <c r="M34" s="4">
        <f t="shared" si="0"/>
        <v>7.0694454169818594E-2</v>
      </c>
      <c r="P34" t="s">
        <v>459</v>
      </c>
      <c r="Q34" s="19">
        <v>3.94</v>
      </c>
      <c r="R34" s="19">
        <v>2.1</v>
      </c>
      <c r="S34" s="19">
        <v>0.61</v>
      </c>
      <c r="T34" s="19">
        <v>2.2599999999999998</v>
      </c>
      <c r="U34" s="19">
        <v>2.62</v>
      </c>
      <c r="V34" s="19">
        <v>16.282</v>
      </c>
      <c r="W34" s="19">
        <v>1.2856000000000001</v>
      </c>
      <c r="X34" s="19">
        <f t="shared" si="1"/>
        <v>3.0111760221863753E-21</v>
      </c>
      <c r="Y34" s="19">
        <f t="shared" si="1"/>
        <v>1.1658664042694371E-27</v>
      </c>
      <c r="Z34" s="19">
        <f t="shared" si="1"/>
        <v>1.6686444428188025E-33</v>
      </c>
      <c r="AA34" s="19">
        <f t="shared" si="1"/>
        <v>4.5660181064814706E-27</v>
      </c>
      <c r="AB34" s="19">
        <f t="shared" si="1"/>
        <v>9.3098446019139068E-26</v>
      </c>
      <c r="AE34" t="s">
        <v>460</v>
      </c>
      <c r="AF34" s="5">
        <v>4.4436340000000003</v>
      </c>
      <c r="AG34" s="5">
        <v>3.565333335</v>
      </c>
      <c r="AH34" s="5">
        <v>2.292284</v>
      </c>
      <c r="AI34" s="5">
        <v>1.5314000000000001</v>
      </c>
      <c r="AJ34" s="5">
        <v>-0.3</v>
      </c>
      <c r="AK34" s="5">
        <v>2.5613999999999999</v>
      </c>
      <c r="AL34" s="5">
        <v>1.6372500000000001</v>
      </c>
      <c r="AM34" s="5">
        <f t="shared" si="2"/>
        <v>0.12583513143951441</v>
      </c>
      <c r="AN34" s="5">
        <f t="shared" si="2"/>
        <v>0.20190600030461295</v>
      </c>
      <c r="AO34" s="5">
        <f t="shared" si="2"/>
        <v>0.24039655444853336</v>
      </c>
      <c r="AP34" s="5">
        <f t="shared" si="2"/>
        <v>0.19991914715723538</v>
      </c>
      <c r="AQ34" s="5">
        <f t="shared" si="2"/>
        <v>5.2910107724124363E-2</v>
      </c>
      <c r="AT34" t="s">
        <v>460</v>
      </c>
      <c r="AU34" s="19">
        <v>3.4598536000000002</v>
      </c>
      <c r="AV34" s="19">
        <v>-12.95</v>
      </c>
      <c r="AW34" s="19">
        <v>1.69</v>
      </c>
      <c r="AX34" s="19">
        <v>1.6</v>
      </c>
      <c r="AY34" s="19">
        <v>-0.3</v>
      </c>
      <c r="AZ34" s="19">
        <v>2.78</v>
      </c>
      <c r="BA34" s="19">
        <v>1.0245571419999999</v>
      </c>
      <c r="BB34" s="19">
        <f t="shared" si="3"/>
        <v>0.31243652916494313</v>
      </c>
      <c r="BC34" s="19">
        <f t="shared" si="3"/>
        <v>2.545451318599043E-52</v>
      </c>
      <c r="BD34" s="19">
        <f t="shared" si="3"/>
        <v>0.22110595759714363</v>
      </c>
      <c r="BE34" s="19">
        <f t="shared" si="3"/>
        <v>0.2006034596423838</v>
      </c>
      <c r="BF34" s="19">
        <f t="shared" si="3"/>
        <v>4.2461239042578328E-3</v>
      </c>
    </row>
    <row r="35" spans="1:58" x14ac:dyDescent="0.2">
      <c r="A35" t="s">
        <v>461</v>
      </c>
      <c r="B35" s="4">
        <v>4.2498500000000003</v>
      </c>
      <c r="C35" s="4">
        <v>3.94</v>
      </c>
      <c r="D35" s="4">
        <v>4.0349500000000003</v>
      </c>
      <c r="E35" s="4">
        <v>2.2360000000000002</v>
      </c>
      <c r="F35" s="4">
        <v>5.4177499999999998</v>
      </c>
      <c r="G35" s="4">
        <v>2.62</v>
      </c>
      <c r="H35" s="4">
        <v>1.3544</v>
      </c>
      <c r="I35" s="4">
        <f t="shared" si="0"/>
        <v>0.14279406336544856</v>
      </c>
      <c r="J35" s="4">
        <f t="shared" si="0"/>
        <v>0.18319192018576369</v>
      </c>
      <c r="K35" s="4">
        <f t="shared" si="0"/>
        <v>0.17067356088922275</v>
      </c>
      <c r="L35" s="4">
        <f t="shared" si="0"/>
        <v>0.28294889309435417</v>
      </c>
      <c r="M35" s="4">
        <f t="shared" si="0"/>
        <v>3.4881336893085868E-2</v>
      </c>
      <c r="P35" t="s">
        <v>461</v>
      </c>
      <c r="Q35" s="19">
        <v>3.94</v>
      </c>
      <c r="R35" s="19">
        <v>2.1</v>
      </c>
      <c r="S35" s="19">
        <v>0.61</v>
      </c>
      <c r="T35" s="19">
        <v>2.2599999999999998</v>
      </c>
      <c r="U35" s="19">
        <v>2.62</v>
      </c>
      <c r="V35" s="19">
        <v>16.282</v>
      </c>
      <c r="W35" s="19">
        <v>1.3544</v>
      </c>
      <c r="X35" s="19">
        <f t="shared" si="1"/>
        <v>2.7395391544729637E-19</v>
      </c>
      <c r="Y35" s="19">
        <f t="shared" si="1"/>
        <v>4.5759293051727868E-25</v>
      </c>
      <c r="Z35" s="19">
        <f t="shared" si="1"/>
        <v>2.482349049624918E-30</v>
      </c>
      <c r="AA35" s="19">
        <f t="shared" si="1"/>
        <v>1.5655379487563727E-24</v>
      </c>
      <c r="AB35" s="19">
        <f t="shared" si="1"/>
        <v>2.3682003272884394E-23</v>
      </c>
      <c r="AE35" t="s">
        <v>462</v>
      </c>
      <c r="AF35" s="5">
        <v>3.743716</v>
      </c>
      <c r="AG35" s="5">
        <v>3.6208</v>
      </c>
      <c r="AH35" s="5">
        <v>1.7971760000000001</v>
      </c>
      <c r="AI35" s="5">
        <v>1.3320000000000001</v>
      </c>
      <c r="AJ35" s="5">
        <v>0.378</v>
      </c>
      <c r="AK35" s="5">
        <v>4.3015999999999996</v>
      </c>
      <c r="AL35" s="5">
        <v>1.6234</v>
      </c>
      <c r="AM35" s="5">
        <f t="shared" ref="AM35:AQ66" si="9">NORMDIST(AF35,$AK35,$AL35,FALSE)</f>
        <v>0.23165421816565571</v>
      </c>
      <c r="AN35" s="5">
        <f t="shared" si="9"/>
        <v>0.2250583698839691</v>
      </c>
      <c r="AO35" s="5">
        <f t="shared" si="9"/>
        <v>7.4763351001109396E-2</v>
      </c>
      <c r="AP35" s="5">
        <f t="shared" si="9"/>
        <v>4.6118827093187272E-2</v>
      </c>
      <c r="AQ35" s="5">
        <f t="shared" si="9"/>
        <v>1.324452773943734E-2</v>
      </c>
      <c r="AT35" t="s">
        <v>462</v>
      </c>
      <c r="AU35" s="19">
        <v>3.1798864</v>
      </c>
      <c r="AV35" s="19">
        <v>-12.95</v>
      </c>
      <c r="AW35" s="19">
        <v>1.69</v>
      </c>
      <c r="AX35" s="19">
        <v>1.6</v>
      </c>
      <c r="AY35" s="19">
        <v>0.378</v>
      </c>
      <c r="AZ35" s="19">
        <v>1567.687686</v>
      </c>
      <c r="BA35" s="19">
        <v>0.33500000000000002</v>
      </c>
      <c r="BB35" s="19">
        <f t="shared" ref="BB35:BF66" si="10">NORMDIST(AU35,$AZ35,$BA35,FALSE)</f>
        <v>0</v>
      </c>
      <c r="BC35" s="19">
        <f t="shared" si="10"/>
        <v>0</v>
      </c>
      <c r="BD35" s="19">
        <f t="shared" si="10"/>
        <v>0</v>
      </c>
      <c r="BE35" s="19">
        <f t="shared" si="10"/>
        <v>0</v>
      </c>
      <c r="BF35" s="19">
        <f t="shared" si="10"/>
        <v>0</v>
      </c>
    </row>
    <row r="36" spans="1:58" x14ac:dyDescent="0.2">
      <c r="A36" t="s">
        <v>463</v>
      </c>
      <c r="B36" s="4">
        <v>4.2656000000000001</v>
      </c>
      <c r="C36" s="4">
        <v>3.94</v>
      </c>
      <c r="D36" s="4">
        <v>4.0750000000000002</v>
      </c>
      <c r="E36" s="4">
        <v>2.2360000000000002</v>
      </c>
      <c r="F36" s="4">
        <v>5.4349999999999996</v>
      </c>
      <c r="G36" s="4">
        <v>2.62</v>
      </c>
      <c r="H36" s="4">
        <v>1.3544</v>
      </c>
      <c r="I36" s="4">
        <f t="shared" si="0"/>
        <v>0.14080023399678288</v>
      </c>
      <c r="J36" s="4">
        <f t="shared" si="0"/>
        <v>0.18319192018576369</v>
      </c>
      <c r="K36" s="4">
        <f t="shared" si="0"/>
        <v>0.16540934284644182</v>
      </c>
      <c r="L36" s="4">
        <f t="shared" si="0"/>
        <v>0.28294889309435417</v>
      </c>
      <c r="M36" s="4">
        <f t="shared" si="0"/>
        <v>3.3972855366902546E-2</v>
      </c>
      <c r="P36" t="s">
        <v>463</v>
      </c>
      <c r="Q36" s="19">
        <v>3.94</v>
      </c>
      <c r="R36" s="19">
        <v>2.1</v>
      </c>
      <c r="S36" s="19">
        <v>0.61</v>
      </c>
      <c r="T36" s="19">
        <v>2.2599999999999998</v>
      </c>
      <c r="U36" s="19">
        <v>2.62</v>
      </c>
      <c r="V36" s="19">
        <v>16.282</v>
      </c>
      <c r="W36" s="19">
        <v>1.3544</v>
      </c>
      <c r="X36" s="19">
        <f t="shared" si="1"/>
        <v>2.7395391544729637E-19</v>
      </c>
      <c r="Y36" s="19">
        <f t="shared" si="1"/>
        <v>4.5759293051727868E-25</v>
      </c>
      <c r="Z36" s="19">
        <f t="shared" si="1"/>
        <v>2.482349049624918E-30</v>
      </c>
      <c r="AA36" s="19">
        <f t="shared" si="1"/>
        <v>1.5655379487563727E-24</v>
      </c>
      <c r="AB36" s="19">
        <f t="shared" si="1"/>
        <v>2.3682003272884394E-23</v>
      </c>
      <c r="AE36" t="s">
        <v>464</v>
      </c>
      <c r="AF36" s="5">
        <v>5.5469350000000004</v>
      </c>
      <c r="AG36" s="5">
        <v>3.7594666650000002</v>
      </c>
      <c r="AH36" s="5">
        <v>3.0288979999999999</v>
      </c>
      <c r="AI36" s="5">
        <v>1.1386000000000001</v>
      </c>
      <c r="AJ36" s="5">
        <v>-0.3</v>
      </c>
      <c r="AK36" s="5">
        <v>0.21099999999999999</v>
      </c>
      <c r="AL36" s="5">
        <v>1.61825</v>
      </c>
      <c r="AM36" s="5">
        <f t="shared" si="9"/>
        <v>1.0738134157662312E-3</v>
      </c>
      <c r="AN36" s="5">
        <f t="shared" si="9"/>
        <v>2.2271966510026775E-2</v>
      </c>
      <c r="AO36" s="5">
        <f t="shared" si="9"/>
        <v>5.4128796151445675E-2</v>
      </c>
      <c r="AP36" s="5">
        <f t="shared" si="9"/>
        <v>0.20917799533958764</v>
      </c>
      <c r="AQ36" s="5">
        <f t="shared" si="9"/>
        <v>0.23453740076118598</v>
      </c>
      <c r="AT36" t="s">
        <v>464</v>
      </c>
      <c r="AU36" s="19">
        <v>3.9011740000000001</v>
      </c>
      <c r="AV36" s="19">
        <v>-12.95</v>
      </c>
      <c r="AW36" s="19">
        <v>1.69</v>
      </c>
      <c r="AX36" s="19">
        <v>1.6</v>
      </c>
      <c r="AY36" s="19">
        <v>-0.3</v>
      </c>
      <c r="AZ36" s="19">
        <v>2.78</v>
      </c>
      <c r="BA36" s="19">
        <v>0.33500000000000002</v>
      </c>
      <c r="BB36" s="19">
        <f t="shared" si="10"/>
        <v>4.4015041494521205E-3</v>
      </c>
      <c r="BC36" s="19">
        <f t="shared" si="10"/>
        <v>0</v>
      </c>
      <c r="BD36" s="19">
        <f t="shared" si="10"/>
        <v>5.9838110589570583E-3</v>
      </c>
      <c r="BE36" s="19">
        <f t="shared" si="10"/>
        <v>2.4080870361422356E-3</v>
      </c>
      <c r="BF36" s="19">
        <f t="shared" si="10"/>
        <v>5.2525335052556831E-19</v>
      </c>
    </row>
    <row r="37" spans="1:58" x14ac:dyDescent="0.2">
      <c r="A37" t="s">
        <v>465</v>
      </c>
      <c r="B37" s="4">
        <v>6.7582000000000004</v>
      </c>
      <c r="C37" s="4">
        <v>3.94</v>
      </c>
      <c r="D37" s="4">
        <v>3.6073</v>
      </c>
      <c r="E37" s="4">
        <v>2.2360000000000002</v>
      </c>
      <c r="F37" s="4">
        <v>2.6284999999999998</v>
      </c>
      <c r="G37" s="4">
        <v>2.62</v>
      </c>
      <c r="H37" s="4">
        <v>1.5127999999999999</v>
      </c>
      <c r="I37" s="4">
        <f t="shared" si="0"/>
        <v>6.255686136153773E-3</v>
      </c>
      <c r="J37" s="4">
        <f t="shared" si="0"/>
        <v>0.18022013715477639</v>
      </c>
      <c r="K37" s="4">
        <f t="shared" si="0"/>
        <v>0.21312758406457133</v>
      </c>
      <c r="L37" s="4">
        <f t="shared" si="0"/>
        <v>0.25535089810878669</v>
      </c>
      <c r="M37" s="4">
        <f t="shared" si="0"/>
        <v>0.2637070221733136</v>
      </c>
      <c r="P37" t="s">
        <v>465</v>
      </c>
      <c r="Q37" s="19">
        <v>3.94</v>
      </c>
      <c r="R37" s="19">
        <v>2.1</v>
      </c>
      <c r="S37" s="19">
        <v>0.61</v>
      </c>
      <c r="T37" s="19">
        <v>2.2599999999999998</v>
      </c>
      <c r="U37" s="19">
        <v>2.62</v>
      </c>
      <c r="V37" s="19">
        <v>14.481999999999999</v>
      </c>
      <c r="W37" s="19">
        <v>1.5127999999999999</v>
      </c>
      <c r="X37" s="19">
        <f t="shared" si="1"/>
        <v>7.5223542974982866E-12</v>
      </c>
      <c r="Y37" s="19">
        <f t="shared" si="1"/>
        <v>7.4842305515739736E-16</v>
      </c>
      <c r="Z37" s="19">
        <f t="shared" si="1"/>
        <v>1.453602748463689E-19</v>
      </c>
      <c r="AA37" s="19">
        <f t="shared" si="1"/>
        <v>1.7687638125316506E-15</v>
      </c>
      <c r="AB37" s="19">
        <f t="shared" si="1"/>
        <v>1.1758005922335173E-14</v>
      </c>
      <c r="AE37" t="s">
        <v>466</v>
      </c>
      <c r="AF37" s="5">
        <v>5.6841520000000001</v>
      </c>
      <c r="AG37" s="5">
        <v>3.7456</v>
      </c>
      <c r="AH37" s="5">
        <v>3.1357919999999999</v>
      </c>
      <c r="AI37" s="5">
        <v>1.1934</v>
      </c>
      <c r="AJ37" s="5">
        <v>-0.3</v>
      </c>
      <c r="AK37" s="5">
        <v>0.21099999999999999</v>
      </c>
      <c r="AL37" s="5">
        <v>1.3946000000000001</v>
      </c>
      <c r="AM37" s="5">
        <f t="shared" si="9"/>
        <v>1.2941051005498587E-4</v>
      </c>
      <c r="AN37" s="5">
        <f t="shared" si="9"/>
        <v>1.1523505234940012E-2</v>
      </c>
      <c r="AO37" s="5">
        <f t="shared" si="9"/>
        <v>3.1722611700713159E-2</v>
      </c>
      <c r="AP37" s="5">
        <f t="shared" si="9"/>
        <v>0.22320649436368914</v>
      </c>
      <c r="AQ37" s="5">
        <f t="shared" si="9"/>
        <v>0.26748935032080134</v>
      </c>
      <c r="AT37" t="s">
        <v>466</v>
      </c>
      <c r="AU37" s="19">
        <v>3.9560607999999999</v>
      </c>
      <c r="AV37" s="19">
        <v>-12.95</v>
      </c>
      <c r="AW37" s="19">
        <v>1.69</v>
      </c>
      <c r="AX37" s="19">
        <v>1.6</v>
      </c>
      <c r="AY37" s="19">
        <v>-0.3</v>
      </c>
      <c r="AZ37" s="19">
        <v>2.78</v>
      </c>
      <c r="BA37" s="19">
        <v>0.33500000000000002</v>
      </c>
      <c r="BB37" s="19">
        <f t="shared" si="10"/>
        <v>2.5097486642308227E-3</v>
      </c>
      <c r="BC37" s="19">
        <f t="shared" si="10"/>
        <v>0</v>
      </c>
      <c r="BD37" s="19">
        <f t="shared" si="10"/>
        <v>5.9838110589570583E-3</v>
      </c>
      <c r="BE37" s="19">
        <f t="shared" si="10"/>
        <v>2.4080870361422356E-3</v>
      </c>
      <c r="BF37" s="19">
        <f t="shared" si="10"/>
        <v>5.2525335052556831E-19</v>
      </c>
    </row>
    <row r="38" spans="1:58" x14ac:dyDescent="0.2">
      <c r="A38" t="s">
        <v>467</v>
      </c>
      <c r="B38" s="4">
        <v>1.3713</v>
      </c>
      <c r="C38" s="4">
        <v>3.94</v>
      </c>
      <c r="D38" s="4">
        <v>-0.30880000000000002</v>
      </c>
      <c r="E38" s="4">
        <v>1.8029999999999999</v>
      </c>
      <c r="F38" s="4">
        <v>7.7</v>
      </c>
      <c r="G38" s="4">
        <v>2.62</v>
      </c>
      <c r="H38" s="4">
        <v>1.2756000000000001</v>
      </c>
      <c r="I38" s="4">
        <f t="shared" si="0"/>
        <v>0.19369133798816709</v>
      </c>
      <c r="J38" s="4">
        <f t="shared" si="0"/>
        <v>0.18309170933469762</v>
      </c>
      <c r="K38" s="4">
        <f t="shared" si="0"/>
        <v>2.2410996887580557E-2</v>
      </c>
      <c r="L38" s="4">
        <f t="shared" si="0"/>
        <v>0.25475209877106053</v>
      </c>
      <c r="M38" s="4">
        <f t="shared" si="0"/>
        <v>1.1253256432436932E-4</v>
      </c>
      <c r="P38" t="s">
        <v>467</v>
      </c>
      <c r="Q38" s="19">
        <v>3.94</v>
      </c>
      <c r="R38" s="19">
        <v>2.1</v>
      </c>
      <c r="S38" s="19">
        <v>0.61</v>
      </c>
      <c r="T38" s="19">
        <v>2.2599999999999998</v>
      </c>
      <c r="U38" s="19">
        <v>2.62</v>
      </c>
      <c r="V38" s="19">
        <v>12.6416</v>
      </c>
      <c r="W38" s="19">
        <v>1.2756000000000001</v>
      </c>
      <c r="X38" s="19">
        <f t="shared" si="1"/>
        <v>2.4574981379628537E-11</v>
      </c>
      <c r="Y38" s="19">
        <f t="shared" si="1"/>
        <v>4.6269078387647273E-16</v>
      </c>
      <c r="Z38" s="19">
        <f t="shared" si="1"/>
        <v>1.5022944393480741E-20</v>
      </c>
      <c r="AA38" s="19">
        <f t="shared" si="1"/>
        <v>1.2943446249879381E-15</v>
      </c>
      <c r="AB38" s="19">
        <f t="shared" si="1"/>
        <v>1.2367320566644048E-14</v>
      </c>
      <c r="AE38" t="s">
        <v>468</v>
      </c>
      <c r="AF38" s="5">
        <v>5.8759059999999996</v>
      </c>
      <c r="AG38" s="5">
        <v>3.565333335</v>
      </c>
      <c r="AH38" s="5">
        <v>3.2481879999999999</v>
      </c>
      <c r="AI38" s="5">
        <v>1.099</v>
      </c>
      <c r="AJ38" s="5">
        <v>-0.3</v>
      </c>
      <c r="AK38" s="5">
        <v>0.21099999999999999</v>
      </c>
      <c r="AL38" s="5">
        <v>1.7092000000000001</v>
      </c>
      <c r="AM38" s="5">
        <f t="shared" si="9"/>
        <v>9.6107440842527181E-4</v>
      </c>
      <c r="AN38" s="5">
        <f t="shared" si="9"/>
        <v>3.4023642876137752E-2</v>
      </c>
      <c r="AO38" s="5">
        <f t="shared" si="9"/>
        <v>4.8134039863779225E-2</v>
      </c>
      <c r="AP38" s="5">
        <f t="shared" si="9"/>
        <v>0.2039407961423165</v>
      </c>
      <c r="AQ38" s="5">
        <f t="shared" si="9"/>
        <v>0.22320702572597756</v>
      </c>
      <c r="AT38" t="s">
        <v>468</v>
      </c>
      <c r="AU38" s="19">
        <v>4.0327624000000002</v>
      </c>
      <c r="AV38" s="19">
        <v>-12.95</v>
      </c>
      <c r="AW38" s="19">
        <v>1.69</v>
      </c>
      <c r="AX38" s="19">
        <v>1.6</v>
      </c>
      <c r="AY38" s="19">
        <v>-0.3</v>
      </c>
      <c r="AZ38" s="19">
        <v>2.78</v>
      </c>
      <c r="BA38" s="19">
        <v>0.33500000000000002</v>
      </c>
      <c r="BB38" s="19">
        <f t="shared" si="10"/>
        <v>1.0943686259025961E-3</v>
      </c>
      <c r="BC38" s="19">
        <f t="shared" si="10"/>
        <v>0</v>
      </c>
      <c r="BD38" s="19">
        <f t="shared" si="10"/>
        <v>5.9838110589570583E-3</v>
      </c>
      <c r="BE38" s="19">
        <f t="shared" si="10"/>
        <v>2.4080870361422356E-3</v>
      </c>
      <c r="BF38" s="19">
        <f t="shared" si="10"/>
        <v>5.2525335052556831E-19</v>
      </c>
    </row>
    <row r="39" spans="1:58" x14ac:dyDescent="0.2">
      <c r="A39" t="s">
        <v>469</v>
      </c>
      <c r="B39" s="4">
        <v>3.5931999999999999</v>
      </c>
      <c r="C39" s="4">
        <v>3.94</v>
      </c>
      <c r="D39" s="4">
        <v>2.2321900000000001</v>
      </c>
      <c r="E39" s="4">
        <v>2.2360000000000002</v>
      </c>
      <c r="F39" s="4">
        <v>5.3065499999999997</v>
      </c>
      <c r="G39" s="4">
        <v>2.62</v>
      </c>
      <c r="H39" s="4">
        <v>0.99680000000000002</v>
      </c>
      <c r="I39" s="4">
        <f t="shared" si="0"/>
        <v>0.24849366898799563</v>
      </c>
      <c r="J39" s="4">
        <f t="shared" si="0"/>
        <v>0.16653730174182668</v>
      </c>
      <c r="K39" s="4">
        <f t="shared" si="0"/>
        <v>0.3710511744363561</v>
      </c>
      <c r="L39" s="4">
        <f t="shared" si="0"/>
        <v>0.37160064508332907</v>
      </c>
      <c r="M39" s="4">
        <f t="shared" si="0"/>
        <v>1.0591363724869893E-2</v>
      </c>
      <c r="P39" t="s">
        <v>469</v>
      </c>
      <c r="Q39" s="19">
        <v>3.94</v>
      </c>
      <c r="R39" s="19">
        <v>2.1</v>
      </c>
      <c r="S39" s="19">
        <v>0.61</v>
      </c>
      <c r="T39" s="19">
        <v>2.2599999999999998</v>
      </c>
      <c r="U39" s="19">
        <v>2.62</v>
      </c>
      <c r="V39" s="19">
        <v>14.481999999999999</v>
      </c>
      <c r="W39" s="19">
        <v>0.99680000000000002</v>
      </c>
      <c r="X39" s="19">
        <f t="shared" si="1"/>
        <v>2.0640489236819848E-25</v>
      </c>
      <c r="Y39" s="19">
        <f t="shared" si="1"/>
        <v>1.248856350528525E-34</v>
      </c>
      <c r="Z39" s="19">
        <f t="shared" si="1"/>
        <v>3.5271195430880468E-43</v>
      </c>
      <c r="AA39" s="19">
        <f t="shared" si="1"/>
        <v>9.0539958147610059E-34</v>
      </c>
      <c r="AB39" s="19">
        <f t="shared" si="1"/>
        <v>7.1066752197146883E-32</v>
      </c>
      <c r="AE39" t="s">
        <v>470</v>
      </c>
      <c r="AF39" s="5">
        <v>3.2369049969999999</v>
      </c>
      <c r="AG39" s="5">
        <v>3.925866665</v>
      </c>
      <c r="AH39" s="5">
        <v>0.55627000000000004</v>
      </c>
      <c r="AI39" s="5">
        <v>2.7342</v>
      </c>
      <c r="AJ39" s="5">
        <v>-0.3</v>
      </c>
      <c r="AK39" s="5">
        <v>3.8496000000000001</v>
      </c>
      <c r="AL39" s="5">
        <v>1.2650999999999999</v>
      </c>
      <c r="AM39" s="5">
        <f t="shared" si="9"/>
        <v>0.28044836405981116</v>
      </c>
      <c r="AN39" s="5">
        <f t="shared" si="9"/>
        <v>0.31477195662064267</v>
      </c>
      <c r="AO39" s="5">
        <f t="shared" si="9"/>
        <v>1.064718826042513E-2</v>
      </c>
      <c r="AP39" s="5">
        <f t="shared" si="9"/>
        <v>0.21379018295432586</v>
      </c>
      <c r="AQ39" s="5">
        <f t="shared" si="9"/>
        <v>1.4539425995654068E-3</v>
      </c>
      <c r="AT39" t="s">
        <v>470</v>
      </c>
      <c r="AU39" s="19">
        <v>2.5547620000000002</v>
      </c>
      <c r="AV39" s="19">
        <v>-12.95</v>
      </c>
      <c r="AW39" s="19">
        <v>1.69</v>
      </c>
      <c r="AX39" s="19">
        <v>1.6</v>
      </c>
      <c r="AY39" s="19">
        <v>-0.3</v>
      </c>
      <c r="AZ39" s="19">
        <v>2.78</v>
      </c>
      <c r="BA39" s="19">
        <v>0.33500000000000002</v>
      </c>
      <c r="BB39" s="19">
        <f t="shared" si="10"/>
        <v>0.94995320588744225</v>
      </c>
      <c r="BC39" s="19">
        <f t="shared" si="10"/>
        <v>0</v>
      </c>
      <c r="BD39" s="19">
        <f t="shared" si="10"/>
        <v>5.9838110589570583E-3</v>
      </c>
      <c r="BE39" s="19">
        <f t="shared" si="10"/>
        <v>2.4080870361422356E-3</v>
      </c>
      <c r="BF39" s="19">
        <f t="shared" si="10"/>
        <v>5.2525335052556831E-19</v>
      </c>
    </row>
    <row r="40" spans="1:58" x14ac:dyDescent="0.2">
      <c r="A40" t="s">
        <v>471</v>
      </c>
      <c r="B40" s="4">
        <v>5.2507999999999999</v>
      </c>
      <c r="C40" s="4">
        <v>3.94</v>
      </c>
      <c r="D40" s="4">
        <v>2.9893800000000001</v>
      </c>
      <c r="E40" s="4">
        <v>2.2360000000000002</v>
      </c>
      <c r="F40" s="4">
        <v>4.9401000000000002</v>
      </c>
      <c r="G40" s="4">
        <v>2.62</v>
      </c>
      <c r="H40" s="4">
        <v>1.3236000000000001</v>
      </c>
      <c r="I40" s="4">
        <f t="shared" si="0"/>
        <v>4.1811256086958494E-2</v>
      </c>
      <c r="J40" s="4">
        <f t="shared" si="0"/>
        <v>0.18330979764722558</v>
      </c>
      <c r="K40" s="4">
        <f t="shared" si="0"/>
        <v>0.28989558160135132</v>
      </c>
      <c r="L40" s="4">
        <f t="shared" si="0"/>
        <v>0.2889857162805396</v>
      </c>
      <c r="M40" s="4">
        <f t="shared" si="0"/>
        <v>6.485689004694721E-2</v>
      </c>
      <c r="P40" t="s">
        <v>471</v>
      </c>
      <c r="Q40" s="19">
        <v>3.94</v>
      </c>
      <c r="R40" s="19">
        <v>2.1</v>
      </c>
      <c r="S40" s="19">
        <v>0.61</v>
      </c>
      <c r="T40" s="19">
        <v>2.2599999999999998</v>
      </c>
      <c r="U40" s="19">
        <v>2.62</v>
      </c>
      <c r="V40" s="19">
        <v>14.481999999999999</v>
      </c>
      <c r="W40" s="19">
        <v>1.3236000000000001</v>
      </c>
      <c r="X40" s="19">
        <f t="shared" si="1"/>
        <v>5.0618011597777196E-15</v>
      </c>
      <c r="Y40" s="19">
        <f t="shared" si="1"/>
        <v>2.9932518406228147E-20</v>
      </c>
      <c r="Z40" s="19">
        <f t="shared" si="1"/>
        <v>4.2410573117620711E-25</v>
      </c>
      <c r="AA40" s="19">
        <f t="shared" si="1"/>
        <v>9.2062623261108281E-20</v>
      </c>
      <c r="AB40" s="19">
        <f t="shared" si="1"/>
        <v>1.0933152569670272E-18</v>
      </c>
      <c r="AE40" t="s">
        <v>472</v>
      </c>
      <c r="AF40" s="5">
        <v>3.97045</v>
      </c>
      <c r="AG40" s="5">
        <v>3.7317333349999999</v>
      </c>
      <c r="AH40" s="5">
        <v>1.9169560000000001</v>
      </c>
      <c r="AI40" s="5">
        <v>1.2482</v>
      </c>
      <c r="AJ40" s="5">
        <v>-0.3</v>
      </c>
      <c r="AK40" s="5">
        <v>0.21099999999999999</v>
      </c>
      <c r="AL40" s="5">
        <v>1.6331500000000001</v>
      </c>
      <c r="AM40" s="5">
        <f t="shared" si="9"/>
        <v>1.7266884649229278E-2</v>
      </c>
      <c r="AN40" s="5">
        <f t="shared" si="9"/>
        <v>2.3916876871767478E-2</v>
      </c>
      <c r="AO40" s="5">
        <f t="shared" si="9"/>
        <v>0.14156122112971212</v>
      </c>
      <c r="AP40" s="5">
        <f t="shared" si="9"/>
        <v>0.19966387958054244</v>
      </c>
      <c r="AQ40" s="5">
        <f t="shared" si="9"/>
        <v>0.23260815421251413</v>
      </c>
      <c r="AT40" t="s">
        <v>472</v>
      </c>
      <c r="AU40" s="19">
        <v>3.2705799999999998</v>
      </c>
      <c r="AV40" s="19">
        <v>-12.95</v>
      </c>
      <c r="AW40" s="19">
        <v>1.69</v>
      </c>
      <c r="AX40" s="19">
        <v>1.6</v>
      </c>
      <c r="AY40" s="19">
        <v>-0.3</v>
      </c>
      <c r="AZ40" s="19">
        <v>2.78</v>
      </c>
      <c r="BA40" s="19">
        <v>0.33500000000000002</v>
      </c>
      <c r="BB40" s="19">
        <f t="shared" si="10"/>
        <v>0.4075573197346351</v>
      </c>
      <c r="BC40" s="19">
        <f t="shared" si="10"/>
        <v>0</v>
      </c>
      <c r="BD40" s="19">
        <f t="shared" si="10"/>
        <v>5.9838110589570583E-3</v>
      </c>
      <c r="BE40" s="19">
        <f t="shared" si="10"/>
        <v>2.4080870361422356E-3</v>
      </c>
      <c r="BF40" s="19">
        <f t="shared" si="10"/>
        <v>5.2525335052556831E-19</v>
      </c>
    </row>
    <row r="41" spans="1:58" x14ac:dyDescent="0.2">
      <c r="A41" t="s">
        <v>473</v>
      </c>
      <c r="B41" s="4">
        <v>5.0210999999999997</v>
      </c>
      <c r="C41" s="4">
        <v>3.94</v>
      </c>
      <c r="D41" s="4">
        <v>4.0736999999999997</v>
      </c>
      <c r="E41" s="4">
        <v>2.2360000000000002</v>
      </c>
      <c r="F41" s="4">
        <v>4.9865000000000004</v>
      </c>
      <c r="G41" s="4">
        <v>2.62</v>
      </c>
      <c r="H41" s="4">
        <v>1.2512000000000001</v>
      </c>
      <c r="I41" s="4">
        <f t="shared" si="0"/>
        <v>5.0570113642113293E-2</v>
      </c>
      <c r="J41" s="4">
        <f t="shared" si="0"/>
        <v>0.18276746210429487</v>
      </c>
      <c r="K41" s="4">
        <f t="shared" si="0"/>
        <v>0.16235287122903322</v>
      </c>
      <c r="L41" s="4">
        <f t="shared" si="0"/>
        <v>0.30417956508310473</v>
      </c>
      <c r="M41" s="4">
        <f t="shared" si="0"/>
        <v>5.3305868296713702E-2</v>
      </c>
      <c r="P41" t="s">
        <v>473</v>
      </c>
      <c r="Q41" s="19">
        <v>3.94</v>
      </c>
      <c r="R41" s="19">
        <v>2.1</v>
      </c>
      <c r="S41" s="19">
        <v>0.61</v>
      </c>
      <c r="T41" s="19">
        <v>2.2599999999999998</v>
      </c>
      <c r="U41" s="19">
        <v>2.62</v>
      </c>
      <c r="V41" s="19">
        <v>16.282</v>
      </c>
      <c r="W41" s="19">
        <v>1.2512000000000001</v>
      </c>
      <c r="X41" s="19">
        <f t="shared" si="1"/>
        <v>2.3709620585418116E-22</v>
      </c>
      <c r="Y41" s="19">
        <f t="shared" si="1"/>
        <v>4.0309513210743575E-29</v>
      </c>
      <c r="Z41" s="19">
        <f t="shared" si="1"/>
        <v>2.7248584570240052E-35</v>
      </c>
      <c r="AA41" s="19">
        <f t="shared" si="1"/>
        <v>1.7035146129968356E-28</v>
      </c>
      <c r="AB41" s="19">
        <f t="shared" si="1"/>
        <v>4.1090456174207176E-27</v>
      </c>
      <c r="AE41" t="s">
        <v>474</v>
      </c>
      <c r="AF41" s="5">
        <v>4.7357170000000002</v>
      </c>
      <c r="AG41" s="5">
        <v>3.7040000000000002</v>
      </c>
      <c r="AH41" s="5">
        <v>2.4430139999999998</v>
      </c>
      <c r="AI41" s="5">
        <v>1.2878000000000001</v>
      </c>
      <c r="AJ41" s="5">
        <v>-0.3</v>
      </c>
      <c r="AK41" s="5">
        <v>0.21099999999999999</v>
      </c>
      <c r="AL41" s="5">
        <v>1.6252</v>
      </c>
      <c r="AM41" s="5">
        <f t="shared" si="9"/>
        <v>5.0915557388110967E-3</v>
      </c>
      <c r="AN41" s="5">
        <f t="shared" si="9"/>
        <v>2.437350387962307E-2</v>
      </c>
      <c r="AO41" s="5">
        <f t="shared" si="9"/>
        <v>9.559325205163749E-2</v>
      </c>
      <c r="AP41" s="5">
        <f t="shared" si="9"/>
        <v>0.19709580516060485</v>
      </c>
      <c r="AQ41" s="5">
        <f t="shared" si="9"/>
        <v>0.23363381568560646</v>
      </c>
      <c r="AT41" t="s">
        <v>474</v>
      </c>
      <c r="AU41" s="19">
        <v>3.5766868000000001</v>
      </c>
      <c r="AV41" s="19">
        <v>-12.95</v>
      </c>
      <c r="AW41" s="19">
        <v>1.69</v>
      </c>
      <c r="AX41" s="19">
        <v>1.6</v>
      </c>
      <c r="AY41" s="19">
        <v>-0.3</v>
      </c>
      <c r="AZ41" s="19">
        <v>2.78</v>
      </c>
      <c r="BA41" s="19">
        <v>0.33500000000000002</v>
      </c>
      <c r="BB41" s="19">
        <f t="shared" si="10"/>
        <v>7.0428378338293657E-2</v>
      </c>
      <c r="BC41" s="19">
        <f t="shared" si="10"/>
        <v>0</v>
      </c>
      <c r="BD41" s="19">
        <f t="shared" si="10"/>
        <v>5.9838110589570583E-3</v>
      </c>
      <c r="BE41" s="19">
        <f t="shared" si="10"/>
        <v>2.4080870361422356E-3</v>
      </c>
      <c r="BF41" s="19">
        <f t="shared" si="10"/>
        <v>5.2525335052556831E-19</v>
      </c>
    </row>
    <row r="42" spans="1:58" x14ac:dyDescent="0.2">
      <c r="A42" t="s">
        <v>475</v>
      </c>
      <c r="B42" s="4">
        <v>4.8608500000000001</v>
      </c>
      <c r="C42" s="4">
        <v>3.94</v>
      </c>
      <c r="D42" s="4">
        <v>3.99302</v>
      </c>
      <c r="E42" s="4">
        <v>2.2360000000000002</v>
      </c>
      <c r="F42" s="4">
        <v>5.0278999999999998</v>
      </c>
      <c r="G42" s="4">
        <v>2.62</v>
      </c>
      <c r="H42" s="4">
        <v>1.1996</v>
      </c>
      <c r="I42" s="4">
        <f t="shared" si="0"/>
        <v>5.8097401485888718E-2</v>
      </c>
      <c r="J42" s="4">
        <f t="shared" si="0"/>
        <v>0.18153074672387304</v>
      </c>
      <c r="K42" s="4">
        <f t="shared" si="0"/>
        <v>0.17274460365789429</v>
      </c>
      <c r="L42" s="4">
        <f t="shared" si="0"/>
        <v>0.31595330303998409</v>
      </c>
      <c r="M42" s="4">
        <f t="shared" si="0"/>
        <v>4.4358193772009717E-2</v>
      </c>
      <c r="P42" t="s">
        <v>475</v>
      </c>
      <c r="Q42" s="19">
        <v>3.94</v>
      </c>
      <c r="R42" s="19">
        <v>2.1</v>
      </c>
      <c r="S42" s="19">
        <v>0.61</v>
      </c>
      <c r="T42" s="19">
        <v>2.2599999999999998</v>
      </c>
      <c r="U42" s="19">
        <v>2.62</v>
      </c>
      <c r="V42" s="19">
        <v>16.282</v>
      </c>
      <c r="W42" s="19">
        <v>1.1996</v>
      </c>
      <c r="X42" s="19">
        <f t="shared" si="1"/>
        <v>3.4391521892045552E-24</v>
      </c>
      <c r="Y42" s="19">
        <f t="shared" si="1"/>
        <v>1.486060763420775E-31</v>
      </c>
      <c r="Z42" s="19">
        <f t="shared" si="1"/>
        <v>2.8824016688667665E-38</v>
      </c>
      <c r="AA42" s="19">
        <f t="shared" si="1"/>
        <v>7.1282291681266789E-31</v>
      </c>
      <c r="AB42" s="19">
        <f t="shared" si="1"/>
        <v>2.2743648078725402E-29</v>
      </c>
      <c r="AE42" t="s">
        <v>476</v>
      </c>
      <c r="AF42" s="5">
        <v>3.840865</v>
      </c>
      <c r="AG42" s="5">
        <v>3.6623999999999999</v>
      </c>
      <c r="AH42" s="5">
        <v>1.856414</v>
      </c>
      <c r="AI42" s="5">
        <v>1.2924</v>
      </c>
      <c r="AJ42" s="5">
        <v>-0.3</v>
      </c>
      <c r="AK42" s="5">
        <v>0.21099999999999999</v>
      </c>
      <c r="AL42" s="5">
        <v>1.6234</v>
      </c>
      <c r="AM42" s="5">
        <f t="shared" si="9"/>
        <v>2.0176631737172008E-2</v>
      </c>
      <c r="AN42" s="5">
        <f t="shared" si="9"/>
        <v>2.5643457086105277E-2</v>
      </c>
      <c r="AO42" s="5">
        <f t="shared" si="9"/>
        <v>0.14703073684261275</v>
      </c>
      <c r="AP42" s="5">
        <f t="shared" si="9"/>
        <v>0.1968471563852652</v>
      </c>
      <c r="AQ42" s="5">
        <f t="shared" si="9"/>
        <v>0.2338672138527331</v>
      </c>
      <c r="AT42" t="s">
        <v>476</v>
      </c>
      <c r="AU42" s="19">
        <v>3.2187459999999999</v>
      </c>
      <c r="AV42" s="19">
        <v>-12.95</v>
      </c>
      <c r="AW42" s="19">
        <v>1.69</v>
      </c>
      <c r="AX42" s="19">
        <v>1.6</v>
      </c>
      <c r="AY42" s="19">
        <v>-0.3</v>
      </c>
      <c r="AZ42" s="19">
        <v>2.78</v>
      </c>
      <c r="BA42" s="19">
        <v>0.33500000000000002</v>
      </c>
      <c r="BB42" s="19">
        <f t="shared" si="10"/>
        <v>0.50512106403797219</v>
      </c>
      <c r="BC42" s="19">
        <f t="shared" si="10"/>
        <v>0</v>
      </c>
      <c r="BD42" s="19">
        <f t="shared" si="10"/>
        <v>5.9838110589570583E-3</v>
      </c>
      <c r="BE42" s="19">
        <f t="shared" si="10"/>
        <v>2.4080870361422356E-3</v>
      </c>
      <c r="BF42" s="19">
        <f t="shared" si="10"/>
        <v>5.2525335052556831E-19</v>
      </c>
    </row>
    <row r="43" spans="1:58" x14ac:dyDescent="0.2">
      <c r="A43" t="s">
        <v>477</v>
      </c>
      <c r="B43" s="4">
        <v>5.2578500000000004</v>
      </c>
      <c r="C43" s="4">
        <v>3.94</v>
      </c>
      <c r="D43" s="4">
        <v>4.1758899999999999</v>
      </c>
      <c r="E43" s="4">
        <v>2.2360000000000002</v>
      </c>
      <c r="F43" s="4">
        <v>4.9140499999999996</v>
      </c>
      <c r="G43" s="4">
        <v>2.62</v>
      </c>
      <c r="H43" s="4">
        <v>1.234</v>
      </c>
      <c r="I43" s="4">
        <f t="shared" si="0"/>
        <v>3.291075668260672E-2</v>
      </c>
      <c r="J43" s="4">
        <f t="shared" si="0"/>
        <v>0.18244253932808116</v>
      </c>
      <c r="K43" s="4">
        <f t="shared" si="0"/>
        <v>0.14601120058618358</v>
      </c>
      <c r="L43" s="4">
        <f t="shared" si="0"/>
        <v>0.30801187753727793</v>
      </c>
      <c r="M43" s="4">
        <f t="shared" si="0"/>
        <v>5.7428978876752509E-2</v>
      </c>
      <c r="P43" t="s">
        <v>477</v>
      </c>
      <c r="Q43" s="19">
        <v>3.94</v>
      </c>
      <c r="R43" s="19">
        <v>2.1</v>
      </c>
      <c r="S43" s="19">
        <v>0.61</v>
      </c>
      <c r="T43" s="19">
        <v>2.2599999999999998</v>
      </c>
      <c r="U43" s="19">
        <v>2.62</v>
      </c>
      <c r="V43" s="19">
        <v>16.282</v>
      </c>
      <c r="W43" s="19">
        <v>1.234</v>
      </c>
      <c r="X43" s="19">
        <f t="shared" si="1"/>
        <v>6.1352382461529409E-23</v>
      </c>
      <c r="Y43" s="19">
        <f t="shared" si="1"/>
        <v>6.7342087284746415E-30</v>
      </c>
      <c r="Z43" s="19">
        <f t="shared" si="1"/>
        <v>3.0550792370368206E-36</v>
      </c>
      <c r="AA43" s="19">
        <f t="shared" si="1"/>
        <v>2.963436745871738E-29</v>
      </c>
      <c r="AB43" s="19">
        <f t="shared" si="1"/>
        <v>7.8162081398650909E-28</v>
      </c>
      <c r="AE43" t="s">
        <v>478</v>
      </c>
      <c r="AF43" s="5">
        <v>3.977446</v>
      </c>
      <c r="AG43" s="5">
        <v>3.7040000000000002</v>
      </c>
      <c r="AH43" s="5">
        <v>1.930596</v>
      </c>
      <c r="AI43" s="5">
        <v>1.2330000000000001</v>
      </c>
      <c r="AJ43" s="5">
        <v>-0.3</v>
      </c>
      <c r="AK43" s="5">
        <v>0.21099999999999999</v>
      </c>
      <c r="AL43" s="5">
        <v>1.5370999999999999</v>
      </c>
      <c r="AM43" s="5">
        <f t="shared" si="9"/>
        <v>1.2894371683214624E-2</v>
      </c>
      <c r="AN43" s="5">
        <f t="shared" si="9"/>
        <v>1.9626475237280866E-2</v>
      </c>
      <c r="AO43" s="5">
        <f t="shared" si="9"/>
        <v>0.13881521235897548</v>
      </c>
      <c r="AP43" s="5">
        <f t="shared" si="9"/>
        <v>0.20807132131045294</v>
      </c>
      <c r="AQ43" s="5">
        <f t="shared" si="9"/>
        <v>0.24558905823186389</v>
      </c>
      <c r="AT43" t="s">
        <v>478</v>
      </c>
      <c r="AU43" s="19">
        <v>3.2733783999999999</v>
      </c>
      <c r="AV43" s="19">
        <v>-12.95</v>
      </c>
      <c r="AW43" s="19">
        <v>1.69</v>
      </c>
      <c r="AX43" s="19">
        <v>1.6</v>
      </c>
      <c r="AY43" s="19">
        <v>-0.3</v>
      </c>
      <c r="AZ43" s="19">
        <v>2.78</v>
      </c>
      <c r="BA43" s="19">
        <v>0.33500000000000002</v>
      </c>
      <c r="BB43" s="19">
        <f t="shared" si="10"/>
        <v>0.40258802883887307</v>
      </c>
      <c r="BC43" s="19">
        <f t="shared" si="10"/>
        <v>0</v>
      </c>
      <c r="BD43" s="19">
        <f t="shared" si="10"/>
        <v>5.9838110589570583E-3</v>
      </c>
      <c r="BE43" s="19">
        <f t="shared" si="10"/>
        <v>2.4080870361422356E-3</v>
      </c>
      <c r="BF43" s="19">
        <f t="shared" si="10"/>
        <v>5.2525335052556831E-19</v>
      </c>
    </row>
    <row r="44" spans="1:58" x14ac:dyDescent="0.2">
      <c r="A44" t="s">
        <v>479</v>
      </c>
      <c r="B44" s="4">
        <v>5.6101000000000001</v>
      </c>
      <c r="C44" s="4">
        <v>3.94</v>
      </c>
      <c r="D44" s="4">
        <v>4.1680700000000002</v>
      </c>
      <c r="E44" s="4">
        <v>2.2360000000000002</v>
      </c>
      <c r="F44" s="4">
        <v>4.7341499999999996</v>
      </c>
      <c r="G44" s="4">
        <v>2.62</v>
      </c>
      <c r="H44" s="4">
        <v>1.234</v>
      </c>
      <c r="I44" s="4">
        <f t="shared" si="0"/>
        <v>1.7164780150235075E-2</v>
      </c>
      <c r="J44" s="4">
        <f t="shared" si="0"/>
        <v>0.18244253932808116</v>
      </c>
      <c r="K44" s="4">
        <f t="shared" si="0"/>
        <v>0.14717957101302026</v>
      </c>
      <c r="L44" s="4">
        <f t="shared" si="0"/>
        <v>0.30801187753727793</v>
      </c>
      <c r="M44" s="4">
        <f t="shared" si="0"/>
        <v>7.4510774063384771E-2</v>
      </c>
      <c r="P44" t="s">
        <v>479</v>
      </c>
      <c r="Q44" s="19">
        <v>3.94</v>
      </c>
      <c r="R44" s="19">
        <v>2.1</v>
      </c>
      <c r="S44" s="19">
        <v>0.61</v>
      </c>
      <c r="T44" s="19">
        <v>2.2599999999999998</v>
      </c>
      <c r="U44" s="19">
        <v>2.62</v>
      </c>
      <c r="V44" s="19">
        <v>16.282</v>
      </c>
      <c r="W44" s="19">
        <v>1.234</v>
      </c>
      <c r="X44" s="19">
        <f t="shared" si="1"/>
        <v>6.1352382461529409E-23</v>
      </c>
      <c r="Y44" s="19">
        <f t="shared" si="1"/>
        <v>6.7342087284746415E-30</v>
      </c>
      <c r="Z44" s="19">
        <f t="shared" si="1"/>
        <v>3.0550792370368206E-36</v>
      </c>
      <c r="AA44" s="19">
        <f t="shared" si="1"/>
        <v>2.963436745871738E-29</v>
      </c>
      <c r="AB44" s="19">
        <f t="shared" si="1"/>
        <v>7.8162081398650909E-28</v>
      </c>
      <c r="AE44" t="s">
        <v>480</v>
      </c>
      <c r="AF44" s="5">
        <v>4.6511290000000001</v>
      </c>
      <c r="AG44" s="5">
        <v>3.7040000000000002</v>
      </c>
      <c r="AH44" s="5">
        <v>2.386622</v>
      </c>
      <c r="AI44" s="5">
        <v>1.2376</v>
      </c>
      <c r="AJ44" s="5">
        <v>-0.3</v>
      </c>
      <c r="AK44" s="5">
        <v>0.21099999999999999</v>
      </c>
      <c r="AL44" s="5">
        <v>1.5723</v>
      </c>
      <c r="AM44" s="5">
        <f t="shared" si="9"/>
        <v>4.7061596261355398E-3</v>
      </c>
      <c r="AN44" s="5">
        <f t="shared" si="9"/>
        <v>2.1510788139176375E-2</v>
      </c>
      <c r="AO44" s="5">
        <f t="shared" si="9"/>
        <v>9.74108452924526E-2</v>
      </c>
      <c r="AP44" s="5">
        <f t="shared" si="9"/>
        <v>0.20502239181009668</v>
      </c>
      <c r="AQ44" s="5">
        <f t="shared" si="9"/>
        <v>0.24067902841797362</v>
      </c>
      <c r="AT44" t="s">
        <v>480</v>
      </c>
      <c r="AU44" s="19">
        <v>3.5428516000000001</v>
      </c>
      <c r="AV44" s="19">
        <v>-12.95</v>
      </c>
      <c r="AW44" s="19">
        <v>1.69</v>
      </c>
      <c r="AX44" s="19">
        <v>1.6</v>
      </c>
      <c r="AY44" s="19">
        <v>-0.3</v>
      </c>
      <c r="AZ44" s="19">
        <v>2.78</v>
      </c>
      <c r="BA44" s="19">
        <v>0.33500000000000002</v>
      </c>
      <c r="BB44" s="19">
        <f t="shared" si="10"/>
        <v>8.9094024543159081E-2</v>
      </c>
      <c r="BC44" s="19">
        <f t="shared" si="10"/>
        <v>0</v>
      </c>
      <c r="BD44" s="19">
        <f t="shared" si="10"/>
        <v>5.9838110589570583E-3</v>
      </c>
      <c r="BE44" s="19">
        <f t="shared" si="10"/>
        <v>2.4080870361422356E-3</v>
      </c>
      <c r="BF44" s="19">
        <f t="shared" si="10"/>
        <v>5.2525335052556831E-19</v>
      </c>
    </row>
    <row r="45" spans="1:58" x14ac:dyDescent="0.2">
      <c r="A45" t="s">
        <v>481</v>
      </c>
      <c r="B45" s="4">
        <v>4.6546000000000003</v>
      </c>
      <c r="C45" s="4">
        <v>3.94</v>
      </c>
      <c r="D45" s="4">
        <v>3.75692</v>
      </c>
      <c r="E45" s="4">
        <v>2.2360000000000002</v>
      </c>
      <c r="F45" s="4">
        <v>4.9934000000000003</v>
      </c>
      <c r="G45" s="4">
        <v>2.62</v>
      </c>
      <c r="H45" s="4">
        <v>1.0964</v>
      </c>
      <c r="I45" s="4">
        <f t="shared" si="0"/>
        <v>6.5036952591807487E-2</v>
      </c>
      <c r="J45" s="4">
        <f t="shared" si="0"/>
        <v>0.17627560301635001</v>
      </c>
      <c r="K45" s="4">
        <f t="shared" si="0"/>
        <v>0.21254302191040295</v>
      </c>
      <c r="L45" s="4">
        <f t="shared" si="0"/>
        <v>0.3422192567687839</v>
      </c>
      <c r="M45" s="4">
        <f t="shared" si="0"/>
        <v>3.4945033743176354E-2</v>
      </c>
      <c r="P45" t="s">
        <v>481</v>
      </c>
      <c r="Q45" s="19">
        <v>3.94</v>
      </c>
      <c r="R45" s="19">
        <v>2.1</v>
      </c>
      <c r="S45" s="19">
        <v>0.61</v>
      </c>
      <c r="T45" s="19">
        <v>2.2599999999999998</v>
      </c>
      <c r="U45" s="19">
        <v>2.62</v>
      </c>
      <c r="V45" s="19">
        <v>16.282</v>
      </c>
      <c r="W45" s="19">
        <v>1.0964</v>
      </c>
      <c r="X45" s="19">
        <f t="shared" si="1"/>
        <v>1.1086933787748783E-28</v>
      </c>
      <c r="Y45" s="19">
        <f t="shared" si="1"/>
        <v>1.6934818436391928E-37</v>
      </c>
      <c r="Z45" s="19">
        <f t="shared" si="1"/>
        <v>1.5610820325610674E-45</v>
      </c>
      <c r="AA45" s="19">
        <f t="shared" si="1"/>
        <v>1.1064918553296463E-36</v>
      </c>
      <c r="AB45" s="19">
        <f t="shared" si="1"/>
        <v>6.9864974383223724E-35</v>
      </c>
      <c r="AE45" t="s">
        <v>482</v>
      </c>
      <c r="AF45" s="5">
        <v>3.2598099999999999</v>
      </c>
      <c r="AG45" s="5">
        <v>3.7317333349999999</v>
      </c>
      <c r="AH45" s="5">
        <v>1.0621400000000001</v>
      </c>
      <c r="AI45" s="5">
        <v>2.0278</v>
      </c>
      <c r="AJ45" s="5">
        <v>-0.3</v>
      </c>
      <c r="AK45" s="5">
        <v>2.6065999999999998</v>
      </c>
      <c r="AL45" s="5">
        <v>1.4196500000000001</v>
      </c>
      <c r="AM45" s="5">
        <f t="shared" si="9"/>
        <v>0.25278794321101955</v>
      </c>
      <c r="AN45" s="5">
        <f t="shared" si="9"/>
        <v>0.20527373210038397</v>
      </c>
      <c r="AO45" s="5">
        <f t="shared" si="9"/>
        <v>0.15549689026356972</v>
      </c>
      <c r="AP45" s="5">
        <f t="shared" si="9"/>
        <v>0.25860304503337755</v>
      </c>
      <c r="AQ45" s="5">
        <f t="shared" si="9"/>
        <v>3.4552178957713453E-2</v>
      </c>
      <c r="AT45" t="s">
        <v>482</v>
      </c>
      <c r="AU45" s="19">
        <v>2.8279239999999999</v>
      </c>
      <c r="AV45" s="19">
        <v>-12.95</v>
      </c>
      <c r="AW45" s="19">
        <v>1.69</v>
      </c>
      <c r="AX45" s="19">
        <v>1.6</v>
      </c>
      <c r="AY45" s="19">
        <v>-0.3</v>
      </c>
      <c r="AZ45" s="19">
        <v>2.78</v>
      </c>
      <c r="BA45" s="19">
        <v>0.33500000000000002</v>
      </c>
      <c r="BB45" s="19">
        <f t="shared" si="10"/>
        <v>1.1787488765701339</v>
      </c>
      <c r="BC45" s="19">
        <f t="shared" si="10"/>
        <v>0</v>
      </c>
      <c r="BD45" s="19">
        <f t="shared" si="10"/>
        <v>5.9838110589570583E-3</v>
      </c>
      <c r="BE45" s="19">
        <f t="shared" si="10"/>
        <v>2.4080870361422356E-3</v>
      </c>
      <c r="BF45" s="19">
        <f t="shared" si="10"/>
        <v>5.2525335052556831E-19</v>
      </c>
    </row>
    <row r="46" spans="1:58" x14ac:dyDescent="0.2">
      <c r="A46" t="s">
        <v>483</v>
      </c>
      <c r="B46" s="4">
        <v>4.99085</v>
      </c>
      <c r="C46" s="4">
        <v>3.94</v>
      </c>
      <c r="D46" s="4">
        <v>1.7592000000000001</v>
      </c>
      <c r="E46" s="4">
        <v>2.2360000000000002</v>
      </c>
      <c r="F46" s="4">
        <v>4.0730000000000004</v>
      </c>
      <c r="G46" s="4">
        <v>2.62</v>
      </c>
      <c r="H46" s="4">
        <v>1.3271999999999999</v>
      </c>
      <c r="I46" s="4">
        <f t="shared" si="0"/>
        <v>6.0959741569976925E-2</v>
      </c>
      <c r="J46" s="4">
        <f t="shared" si="0"/>
        <v>0.1833057503509628</v>
      </c>
      <c r="K46" s="4">
        <f t="shared" si="0"/>
        <v>0.24357259219897207</v>
      </c>
      <c r="L46" s="4">
        <f t="shared" si="0"/>
        <v>0.28826756517903285</v>
      </c>
      <c r="M46" s="4">
        <f t="shared" si="0"/>
        <v>0.16508608676754802</v>
      </c>
      <c r="P46" t="s">
        <v>483</v>
      </c>
      <c r="Q46" s="19">
        <v>3.94</v>
      </c>
      <c r="R46" s="19">
        <v>1624.103143</v>
      </c>
      <c r="S46" s="19">
        <v>0.47199999999999998</v>
      </c>
      <c r="T46" s="19">
        <v>2.2599999999999998</v>
      </c>
      <c r="U46" s="19">
        <v>2.62</v>
      </c>
      <c r="V46" s="19">
        <v>12.6416</v>
      </c>
      <c r="W46" s="19">
        <v>1.3271999999999999</v>
      </c>
      <c r="X46" s="19">
        <f t="shared" si="1"/>
        <v>1.3922450840126046E-10</v>
      </c>
      <c r="Y46" s="19">
        <f t="shared" si="1"/>
        <v>0</v>
      </c>
      <c r="Z46" s="19">
        <f t="shared" si="1"/>
        <v>1.6625454474764788E-19</v>
      </c>
      <c r="AA46" s="19">
        <f t="shared" si="1"/>
        <v>1.5541292111172158E-14</v>
      </c>
      <c r="AB46" s="19">
        <f t="shared" si="1"/>
        <v>1.2501853636073937E-13</v>
      </c>
      <c r="AE46" t="s">
        <v>484</v>
      </c>
      <c r="AF46" s="5">
        <v>4.6521820030000001</v>
      </c>
      <c r="AG46" s="5">
        <v>3.565333335</v>
      </c>
      <c r="AH46" s="5">
        <v>2.4904199999999999</v>
      </c>
      <c r="AI46" s="5">
        <v>0.61780000000000002</v>
      </c>
      <c r="AJ46" s="5">
        <v>-0.3</v>
      </c>
      <c r="AK46" s="5">
        <v>0.21099999999999999</v>
      </c>
      <c r="AL46" s="5">
        <v>2.0707499999999999</v>
      </c>
      <c r="AM46" s="5">
        <f t="shared" si="9"/>
        <v>1.931710115260454E-2</v>
      </c>
      <c r="AN46" s="5">
        <f t="shared" si="9"/>
        <v>5.1879630108443542E-2</v>
      </c>
      <c r="AO46" s="5">
        <f t="shared" si="9"/>
        <v>0.1051153492097834</v>
      </c>
      <c r="AP46" s="5">
        <f t="shared" si="9"/>
        <v>0.18897400647932527</v>
      </c>
      <c r="AQ46" s="5">
        <f t="shared" si="9"/>
        <v>0.18687838299799761</v>
      </c>
      <c r="AT46" t="s">
        <v>484</v>
      </c>
      <c r="AU46" s="19">
        <v>3.6488727999999999</v>
      </c>
      <c r="AV46" s="19">
        <v>-12.95</v>
      </c>
      <c r="AW46" s="19">
        <v>1.69</v>
      </c>
      <c r="AX46" s="19">
        <v>523.89588760000004</v>
      </c>
      <c r="AY46" s="19">
        <v>-0.3</v>
      </c>
      <c r="AZ46" s="19">
        <v>2.78</v>
      </c>
      <c r="BA46" s="19">
        <v>0.33500000000000002</v>
      </c>
      <c r="BB46" s="19">
        <f t="shared" si="10"/>
        <v>4.122030375584454E-2</v>
      </c>
      <c r="BC46" s="19">
        <f t="shared" si="10"/>
        <v>0</v>
      </c>
      <c r="BD46" s="19">
        <f t="shared" si="10"/>
        <v>5.9838110589570583E-3</v>
      </c>
      <c r="BE46" s="19">
        <f t="shared" si="10"/>
        <v>0</v>
      </c>
      <c r="BF46" s="19">
        <f t="shared" si="10"/>
        <v>5.2525335052556831E-19</v>
      </c>
    </row>
    <row r="47" spans="1:58" x14ac:dyDescent="0.2">
      <c r="A47" t="s">
        <v>485</v>
      </c>
      <c r="B47" s="4">
        <v>6.7163500000000003</v>
      </c>
      <c r="C47" s="4">
        <v>3.94</v>
      </c>
      <c r="D47" s="4">
        <v>4.4435000000000002</v>
      </c>
      <c r="E47" s="4">
        <v>2.2360000000000002</v>
      </c>
      <c r="F47" s="4">
        <v>4.1254999999999997</v>
      </c>
      <c r="G47" s="4">
        <v>2.62</v>
      </c>
      <c r="H47" s="4">
        <v>1.1308</v>
      </c>
      <c r="I47" s="4">
        <f t="shared" si="0"/>
        <v>4.9885080275143359E-4</v>
      </c>
      <c r="J47" s="4">
        <f t="shared" si="0"/>
        <v>0.17849829331865807</v>
      </c>
      <c r="K47" s="4">
        <f t="shared" si="0"/>
        <v>9.6129098362585236E-2</v>
      </c>
      <c r="L47" s="4">
        <f t="shared" si="0"/>
        <v>0.33303021748243405</v>
      </c>
      <c r="M47" s="4">
        <f t="shared" si="0"/>
        <v>0.1454211327934537</v>
      </c>
      <c r="P47" t="s">
        <v>485</v>
      </c>
      <c r="Q47" s="19">
        <v>3.94</v>
      </c>
      <c r="R47" s="19">
        <v>2.1</v>
      </c>
      <c r="S47" s="19">
        <v>0.61</v>
      </c>
      <c r="T47" s="19">
        <v>2.2599999999999998</v>
      </c>
      <c r="U47" s="19">
        <v>2.62</v>
      </c>
      <c r="V47" s="19">
        <v>16.282</v>
      </c>
      <c r="W47" s="19">
        <v>1.1308</v>
      </c>
      <c r="X47" s="19">
        <f t="shared" si="1"/>
        <v>4.7870000726093886E-27</v>
      </c>
      <c r="Y47" s="19">
        <f t="shared" si="1"/>
        <v>2.4675035395945053E-35</v>
      </c>
      <c r="Z47" s="19">
        <f t="shared" si="1"/>
        <v>6.892120875663374E-43</v>
      </c>
      <c r="AA47" s="19">
        <f t="shared" si="1"/>
        <v>1.440733017803668E-34</v>
      </c>
      <c r="AB47" s="19">
        <f t="shared" si="1"/>
        <v>7.0962112234844941E-33</v>
      </c>
      <c r="AE47" t="s">
        <v>486</v>
      </c>
      <c r="AF47" s="5">
        <v>4.5190000000000001</v>
      </c>
      <c r="AG47" s="5">
        <v>10.507999999999999</v>
      </c>
      <c r="AH47" s="5">
        <v>2.194896</v>
      </c>
      <c r="AI47" s="5">
        <v>1.0045999999999999</v>
      </c>
      <c r="AJ47" s="5">
        <v>-0.3</v>
      </c>
      <c r="AK47" s="5">
        <v>5.2655000000000003</v>
      </c>
      <c r="AL47" s="5">
        <v>1.13645</v>
      </c>
      <c r="AM47" s="5">
        <f t="shared" si="9"/>
        <v>0.28292114735170726</v>
      </c>
      <c r="AN47" s="5">
        <f t="shared" si="9"/>
        <v>8.4026760683825752E-6</v>
      </c>
      <c r="AO47" s="5">
        <f t="shared" si="9"/>
        <v>9.1221439010896604E-3</v>
      </c>
      <c r="AP47" s="5">
        <f t="shared" si="9"/>
        <v>3.1106782292862753E-4</v>
      </c>
      <c r="AQ47" s="5">
        <f t="shared" si="9"/>
        <v>2.1750391540302597E-6</v>
      </c>
      <c r="AT47" t="s">
        <v>486</v>
      </c>
      <c r="AU47" s="19">
        <v>3.49</v>
      </c>
      <c r="AV47" s="19">
        <v>341.99064270000002</v>
      </c>
      <c r="AW47" s="19">
        <v>1.69</v>
      </c>
      <c r="AX47" s="19">
        <v>1.6</v>
      </c>
      <c r="AY47" s="19">
        <v>-0.3</v>
      </c>
      <c r="AZ47" s="19">
        <v>2.78</v>
      </c>
      <c r="BA47" s="19">
        <v>0.99487105600000003</v>
      </c>
      <c r="BB47" s="19">
        <f t="shared" si="10"/>
        <v>0.31084778623812764</v>
      </c>
      <c r="BC47" s="19">
        <f t="shared" si="10"/>
        <v>0</v>
      </c>
      <c r="BD47" s="19">
        <f t="shared" si="10"/>
        <v>0.22003089879643617</v>
      </c>
      <c r="BE47" s="19">
        <f t="shared" si="10"/>
        <v>0.19845493076935392</v>
      </c>
      <c r="BF47" s="19">
        <f t="shared" si="10"/>
        <v>3.3258549618025426E-3</v>
      </c>
    </row>
    <row r="48" spans="1:58" x14ac:dyDescent="0.2">
      <c r="AE48" t="s">
        <v>487</v>
      </c>
      <c r="AF48" s="5">
        <v>5.6367700000000003</v>
      </c>
      <c r="AG48" s="5">
        <v>7.0019999999999998</v>
      </c>
      <c r="AH48" s="5">
        <v>3.1578200000000001</v>
      </c>
      <c r="AI48" s="5">
        <v>1.0244</v>
      </c>
      <c r="AJ48" s="5">
        <v>0.378</v>
      </c>
      <c r="AK48" s="5">
        <v>4.7666000000000004</v>
      </c>
      <c r="AL48" s="5">
        <v>1.0491999999999999</v>
      </c>
      <c r="AM48" s="5">
        <f t="shared" si="9"/>
        <v>0.26958006511694871</v>
      </c>
      <c r="AN48" s="5">
        <f t="shared" si="9"/>
        <v>3.9295594748589908E-2</v>
      </c>
      <c r="AO48" s="5">
        <f t="shared" si="9"/>
        <v>0.11735734117870648</v>
      </c>
      <c r="AP48" s="5">
        <f t="shared" si="9"/>
        <v>6.5708093310180686E-4</v>
      </c>
      <c r="AQ48" s="5">
        <f t="shared" si="9"/>
        <v>6.0377182415899004E-5</v>
      </c>
      <c r="AT48" t="s">
        <v>487</v>
      </c>
      <c r="AU48" s="19">
        <v>3.9371079999999998</v>
      </c>
      <c r="AV48" s="19">
        <v>369.35873479999998</v>
      </c>
      <c r="AW48" s="19">
        <v>1.69</v>
      </c>
      <c r="AX48" s="19">
        <v>1.6</v>
      </c>
      <c r="AY48" s="19">
        <v>0.378</v>
      </c>
      <c r="AZ48" s="19">
        <v>1764.886248</v>
      </c>
      <c r="BA48" s="19">
        <v>0.33500000000000002</v>
      </c>
      <c r="BB48" s="19">
        <f t="shared" si="10"/>
        <v>0</v>
      </c>
      <c r="BC48" s="19">
        <f t="shared" si="10"/>
        <v>0</v>
      </c>
      <c r="BD48" s="19">
        <f t="shared" si="10"/>
        <v>0</v>
      </c>
      <c r="BE48" s="19">
        <f t="shared" si="10"/>
        <v>0</v>
      </c>
      <c r="BF48" s="19">
        <f t="shared" si="10"/>
        <v>0</v>
      </c>
    </row>
    <row r="49" spans="31:58" x14ac:dyDescent="0.2">
      <c r="AE49" t="s">
        <v>488</v>
      </c>
      <c r="AF49" s="5">
        <v>4.6159119970000004</v>
      </c>
      <c r="AG49" s="5">
        <v>7.2515999999999998</v>
      </c>
      <c r="AH49" s="5">
        <v>1.5253920000000001</v>
      </c>
      <c r="AI49" s="5">
        <v>2.7143999999999999</v>
      </c>
      <c r="AJ49" s="5">
        <v>0.378</v>
      </c>
      <c r="AK49" s="5">
        <v>4.4501999999999997</v>
      </c>
      <c r="AL49" s="5">
        <v>0.55445</v>
      </c>
      <c r="AM49" s="5">
        <f t="shared" si="9"/>
        <v>0.68809840244065934</v>
      </c>
      <c r="AN49" s="5">
        <f t="shared" si="9"/>
        <v>2.0587428084093885E-6</v>
      </c>
      <c r="AO49" s="5">
        <f t="shared" si="9"/>
        <v>6.5229172376511949E-7</v>
      </c>
      <c r="AP49" s="5">
        <f t="shared" si="9"/>
        <v>5.3550924310508804E-3</v>
      </c>
      <c r="AQ49" s="5">
        <f t="shared" si="9"/>
        <v>1.3916151935269534E-12</v>
      </c>
      <c r="AT49" t="s">
        <v>488</v>
      </c>
      <c r="AU49" s="19">
        <v>3.1063648000000001</v>
      </c>
      <c r="AV49" s="19">
        <v>355.66629449999999</v>
      </c>
      <c r="AW49" s="19">
        <v>1.69</v>
      </c>
      <c r="AX49" s="19">
        <v>1.6</v>
      </c>
      <c r="AY49" s="19">
        <v>0.378</v>
      </c>
      <c r="AZ49" s="19">
        <v>1705.7718259999999</v>
      </c>
      <c r="BA49" s="19">
        <v>0.33500000000000002</v>
      </c>
      <c r="BB49" s="19">
        <f t="shared" si="10"/>
        <v>0</v>
      </c>
      <c r="BC49" s="19">
        <f t="shared" si="10"/>
        <v>0</v>
      </c>
      <c r="BD49" s="19">
        <f t="shared" si="10"/>
        <v>0</v>
      </c>
      <c r="BE49" s="19">
        <f t="shared" si="10"/>
        <v>0</v>
      </c>
      <c r="BF49" s="19">
        <f t="shared" si="10"/>
        <v>0</v>
      </c>
    </row>
    <row r="50" spans="31:58" x14ac:dyDescent="0.2">
      <c r="AE50" t="s">
        <v>489</v>
      </c>
      <c r="AF50" s="5">
        <v>4.6451770000000003</v>
      </c>
      <c r="AG50" s="5">
        <v>7.0331999999999999</v>
      </c>
      <c r="AH50" s="5">
        <v>2.0072619999999999</v>
      </c>
      <c r="AI50" s="5">
        <v>1.9730000000000001</v>
      </c>
      <c r="AJ50" s="5">
        <v>0.378</v>
      </c>
      <c r="AK50" s="5">
        <v>4.7439999999999998</v>
      </c>
      <c r="AL50" s="5">
        <v>0.62734999999999996</v>
      </c>
      <c r="AM50" s="5">
        <f t="shared" si="9"/>
        <v>0.62807553686500994</v>
      </c>
      <c r="AN50" s="5">
        <f t="shared" si="9"/>
        <v>8.1666018460065624E-4</v>
      </c>
      <c r="AO50" s="5">
        <f t="shared" si="9"/>
        <v>4.6882790756573993E-5</v>
      </c>
      <c r="AP50" s="5">
        <f t="shared" si="9"/>
        <v>3.6888987202432204E-5</v>
      </c>
      <c r="AQ50" s="5">
        <f t="shared" si="9"/>
        <v>1.9326605457260364E-11</v>
      </c>
      <c r="AT50" t="s">
        <v>489</v>
      </c>
      <c r="AU50" s="19">
        <v>3.3820708000000002</v>
      </c>
      <c r="AV50" s="19">
        <v>361.75984740000001</v>
      </c>
      <c r="AW50" s="19">
        <v>1.69</v>
      </c>
      <c r="AX50" s="19">
        <v>1.6</v>
      </c>
      <c r="AY50" s="19">
        <v>0.378</v>
      </c>
      <c r="AZ50" s="19">
        <v>1759.8059579999999</v>
      </c>
      <c r="BA50" s="19">
        <v>0.33500000000000002</v>
      </c>
      <c r="BB50" s="19">
        <f t="shared" si="10"/>
        <v>0</v>
      </c>
      <c r="BC50" s="19">
        <f t="shared" si="10"/>
        <v>0</v>
      </c>
      <c r="BD50" s="19">
        <f t="shared" si="10"/>
        <v>0</v>
      </c>
      <c r="BE50" s="19">
        <f t="shared" si="10"/>
        <v>0</v>
      </c>
      <c r="BF50" s="19">
        <f t="shared" si="10"/>
        <v>0</v>
      </c>
    </row>
    <row r="51" spans="31:58" x14ac:dyDescent="0.2">
      <c r="AE51" t="s">
        <v>490</v>
      </c>
      <c r="AF51" s="5">
        <v>3.9204459969999998</v>
      </c>
      <c r="AG51" s="5">
        <v>10.616160000000001</v>
      </c>
      <c r="AH51" s="5">
        <v>1.036724</v>
      </c>
      <c r="AI51" s="5">
        <v>2.6945999999999999</v>
      </c>
      <c r="AJ51" s="5">
        <v>-0.3</v>
      </c>
      <c r="AK51" s="5">
        <v>5.0734000000000004</v>
      </c>
      <c r="AL51" s="5">
        <v>0.46165</v>
      </c>
      <c r="AM51" s="5">
        <f t="shared" si="9"/>
        <v>3.8210224903415316E-2</v>
      </c>
      <c r="AN51" s="5">
        <f t="shared" si="9"/>
        <v>4.3049724230150456E-32</v>
      </c>
      <c r="AO51" s="5">
        <f t="shared" si="9"/>
        <v>2.1576705613589246E-17</v>
      </c>
      <c r="AP51" s="5">
        <f t="shared" si="9"/>
        <v>1.4825092297516836E-6</v>
      </c>
      <c r="AQ51" s="5">
        <f t="shared" si="9"/>
        <v>3.293518586888947E-30</v>
      </c>
      <c r="AT51" t="s">
        <v>490</v>
      </c>
      <c r="AU51" s="19">
        <v>2.8281784000000001</v>
      </c>
      <c r="AV51" s="19">
        <v>341.54834010000002</v>
      </c>
      <c r="AW51" s="19">
        <v>1.69</v>
      </c>
      <c r="AX51" s="19">
        <v>1.6</v>
      </c>
      <c r="AY51" s="19">
        <v>-0.3</v>
      </c>
      <c r="AZ51" s="19">
        <v>2.78</v>
      </c>
      <c r="BA51" s="19">
        <v>0.33500000000000002</v>
      </c>
      <c r="BB51" s="19">
        <f t="shared" si="10"/>
        <v>1.1786204871108275</v>
      </c>
      <c r="BC51" s="19">
        <f t="shared" si="10"/>
        <v>0</v>
      </c>
      <c r="BD51" s="19">
        <f t="shared" si="10"/>
        <v>5.9838110589570583E-3</v>
      </c>
      <c r="BE51" s="19">
        <f t="shared" si="10"/>
        <v>2.4080870361422356E-3</v>
      </c>
      <c r="BF51" s="19">
        <f t="shared" si="10"/>
        <v>5.2525335052556831E-19</v>
      </c>
    </row>
    <row r="52" spans="31:58" x14ac:dyDescent="0.2">
      <c r="AE52" t="s">
        <v>491</v>
      </c>
      <c r="AF52" s="5">
        <v>4.4300409969999999</v>
      </c>
      <c r="AG52" s="5">
        <v>14.02093333</v>
      </c>
      <c r="AH52" s="5">
        <v>1.3998539999999999</v>
      </c>
      <c r="AI52" s="5">
        <v>2.6048</v>
      </c>
      <c r="AJ52" s="5">
        <v>-0.3</v>
      </c>
      <c r="AK52" s="5">
        <v>5.8322000000000003</v>
      </c>
      <c r="AL52" s="5">
        <v>0.38915</v>
      </c>
      <c r="AM52" s="5">
        <f t="shared" si="9"/>
        <v>1.5547664351581341E-3</v>
      </c>
      <c r="AN52" s="5">
        <f t="shared" si="9"/>
        <v>7.2412869560599396E-97</v>
      </c>
      <c r="AO52" s="5">
        <f t="shared" si="9"/>
        <v>6.9302199291357405E-29</v>
      </c>
      <c r="AP52" s="5">
        <f t="shared" si="9"/>
        <v>1.188732968691912E-15</v>
      </c>
      <c r="AQ52" s="5">
        <f t="shared" si="9"/>
        <v>1.2314662982898122E-54</v>
      </c>
      <c r="AT52" t="s">
        <v>491</v>
      </c>
      <c r="AU52" s="19">
        <v>3.0320163999999998</v>
      </c>
      <c r="AV52" s="19">
        <v>327.39517849999999</v>
      </c>
      <c r="AW52" s="19">
        <v>1.69</v>
      </c>
      <c r="AX52" s="19">
        <v>1.6</v>
      </c>
      <c r="AY52" s="19">
        <v>-0.3</v>
      </c>
      <c r="AZ52" s="19">
        <v>2.78</v>
      </c>
      <c r="BA52" s="19">
        <v>0.33500000000000002</v>
      </c>
      <c r="BB52" s="19">
        <f t="shared" si="10"/>
        <v>0.8973743002422564</v>
      </c>
      <c r="BC52" s="19">
        <f t="shared" si="10"/>
        <v>0</v>
      </c>
      <c r="BD52" s="19">
        <f t="shared" si="10"/>
        <v>5.9838110589570583E-3</v>
      </c>
      <c r="BE52" s="19">
        <f t="shared" si="10"/>
        <v>2.4080870361422356E-3</v>
      </c>
      <c r="BF52" s="19">
        <f t="shared" si="10"/>
        <v>5.2525335052556831E-19</v>
      </c>
    </row>
    <row r="53" spans="31:58" x14ac:dyDescent="0.2">
      <c r="AE53" t="s">
        <v>492</v>
      </c>
      <c r="AF53" s="5">
        <v>4.2780459999999998</v>
      </c>
      <c r="AG53" s="5">
        <v>14.367599999999999</v>
      </c>
      <c r="AH53" s="5">
        <v>1.7641960000000001</v>
      </c>
      <c r="AI53" s="5">
        <v>1.8984000000000001</v>
      </c>
      <c r="AJ53" s="5">
        <v>-0.3</v>
      </c>
      <c r="AK53" s="5">
        <v>6.1033999999999997</v>
      </c>
      <c r="AL53" s="5">
        <v>0.72189999999999999</v>
      </c>
      <c r="AM53" s="5">
        <f t="shared" si="9"/>
        <v>2.2599430848434902E-2</v>
      </c>
      <c r="AN53" s="5">
        <f t="shared" si="9"/>
        <v>1.9257379253124161E-29</v>
      </c>
      <c r="AO53" s="5">
        <f t="shared" si="9"/>
        <v>7.8874694634256688E-9</v>
      </c>
      <c r="AP53" s="5">
        <f t="shared" si="9"/>
        <v>2.3698887584329804E-8</v>
      </c>
      <c r="AQ53" s="5">
        <f t="shared" si="9"/>
        <v>4.5412648828182647E-18</v>
      </c>
      <c r="AT53" t="s">
        <v>492</v>
      </c>
      <c r="AU53" s="19">
        <v>3.2352183999999999</v>
      </c>
      <c r="AV53" s="19">
        <v>-12.95</v>
      </c>
      <c r="AW53" s="19">
        <v>1.69</v>
      </c>
      <c r="AX53" s="19">
        <v>1.6</v>
      </c>
      <c r="AY53" s="19">
        <v>-0.3</v>
      </c>
      <c r="AZ53" s="19">
        <v>2.78</v>
      </c>
      <c r="BA53" s="19">
        <v>0.33500000000000002</v>
      </c>
      <c r="BB53" s="19">
        <f t="shared" si="10"/>
        <v>0.47304476577523535</v>
      </c>
      <c r="BC53" s="19">
        <f t="shared" si="10"/>
        <v>0</v>
      </c>
      <c r="BD53" s="19">
        <f t="shared" si="10"/>
        <v>5.9838110589570583E-3</v>
      </c>
      <c r="BE53" s="19">
        <f t="shared" si="10"/>
        <v>2.4080870361422356E-3</v>
      </c>
      <c r="BF53" s="19">
        <f t="shared" si="10"/>
        <v>5.2525335052556831E-19</v>
      </c>
    </row>
    <row r="54" spans="31:58" x14ac:dyDescent="0.2">
      <c r="AE54" t="s">
        <v>493</v>
      </c>
      <c r="AF54" s="5">
        <v>5.2796560000000001</v>
      </c>
      <c r="AG54" s="5">
        <v>14.50626667</v>
      </c>
      <c r="AH54" s="5">
        <v>2.634544</v>
      </c>
      <c r="AI54" s="5">
        <v>0.98480000000000001</v>
      </c>
      <c r="AJ54" s="5">
        <v>-0.3</v>
      </c>
      <c r="AK54" s="5">
        <v>6.0582000000000003</v>
      </c>
      <c r="AL54" s="5">
        <v>0.85375000000000001</v>
      </c>
      <c r="AM54" s="5">
        <f t="shared" si="9"/>
        <v>0.30832141537860169</v>
      </c>
      <c r="AN54" s="5">
        <f t="shared" si="9"/>
        <v>2.5551197037637971E-22</v>
      </c>
      <c r="AO54" s="5">
        <f t="shared" si="9"/>
        <v>1.5051794268371941E-4</v>
      </c>
      <c r="AP54" s="5">
        <f t="shared" si="9"/>
        <v>1.003276564417259E-8</v>
      </c>
      <c r="AQ54" s="5">
        <f t="shared" si="9"/>
        <v>4.2251552248073657E-13</v>
      </c>
      <c r="AT54" t="s">
        <v>493</v>
      </c>
      <c r="AU54" s="19">
        <v>3.7942624</v>
      </c>
      <c r="AV54" s="19">
        <v>-12.95</v>
      </c>
      <c r="AW54" s="19">
        <v>1.69</v>
      </c>
      <c r="AX54" s="19">
        <v>1.6</v>
      </c>
      <c r="AY54" s="19">
        <v>-0.3</v>
      </c>
      <c r="AZ54" s="19">
        <v>2.78</v>
      </c>
      <c r="BA54" s="19">
        <v>0.33500000000000002</v>
      </c>
      <c r="BB54" s="19">
        <f t="shared" si="10"/>
        <v>1.2171685514463789E-2</v>
      </c>
      <c r="BC54" s="19">
        <f t="shared" si="10"/>
        <v>0</v>
      </c>
      <c r="BD54" s="19">
        <f t="shared" si="10"/>
        <v>5.9838110589570583E-3</v>
      </c>
      <c r="BE54" s="19">
        <f t="shared" si="10"/>
        <v>2.4080870361422356E-3</v>
      </c>
      <c r="BF54" s="19">
        <f t="shared" si="10"/>
        <v>5.2525335052556831E-19</v>
      </c>
    </row>
    <row r="55" spans="31:58" x14ac:dyDescent="0.2">
      <c r="AE55" t="s">
        <v>494</v>
      </c>
      <c r="AF55" s="5">
        <v>6.5357560000000001</v>
      </c>
      <c r="AG55" s="5">
        <v>7.9379999999999997</v>
      </c>
      <c r="AH55" s="5">
        <v>3.4574159999999998</v>
      </c>
      <c r="AI55" s="5">
        <v>0.94520000000000004</v>
      </c>
      <c r="AJ55" s="5">
        <v>0.378</v>
      </c>
      <c r="AK55" s="5">
        <v>4.2016</v>
      </c>
      <c r="AL55" s="5">
        <v>1.1151</v>
      </c>
      <c r="AM55" s="5">
        <f t="shared" si="9"/>
        <v>4.0007850687831227E-2</v>
      </c>
      <c r="AN55" s="5">
        <f t="shared" si="9"/>
        <v>1.3049620456784103E-3</v>
      </c>
      <c r="AO55" s="5">
        <f t="shared" si="9"/>
        <v>0.28634044559438093</v>
      </c>
      <c r="AP55" s="5">
        <f t="shared" si="9"/>
        <v>5.0322444236726403E-3</v>
      </c>
      <c r="AQ55" s="5">
        <f t="shared" si="9"/>
        <v>1.0010922996888743E-3</v>
      </c>
      <c r="AT55" t="s">
        <v>494</v>
      </c>
      <c r="AU55" s="19">
        <v>4.4987024</v>
      </c>
      <c r="AV55" s="19">
        <v>-12.95</v>
      </c>
      <c r="AW55" s="19">
        <v>-519.5552414</v>
      </c>
      <c r="AX55" s="19">
        <v>1.6</v>
      </c>
      <c r="AY55" s="19">
        <v>0.378</v>
      </c>
      <c r="AZ55" s="19">
        <v>1669.9881949999999</v>
      </c>
      <c r="BA55" s="19">
        <v>0.95824488699999999</v>
      </c>
      <c r="BB55" s="19">
        <f t="shared" si="10"/>
        <v>0</v>
      </c>
      <c r="BC55" s="19">
        <f t="shared" si="10"/>
        <v>0</v>
      </c>
      <c r="BD55" s="19">
        <f t="shared" si="10"/>
        <v>0</v>
      </c>
      <c r="BE55" s="19">
        <f t="shared" si="10"/>
        <v>0</v>
      </c>
      <c r="BF55" s="19">
        <f t="shared" si="10"/>
        <v>0</v>
      </c>
    </row>
    <row r="56" spans="31:58" x14ac:dyDescent="0.2">
      <c r="AE56" t="s">
        <v>495</v>
      </c>
      <c r="AF56" s="5">
        <v>5.1678100000000002</v>
      </c>
      <c r="AG56" s="5">
        <v>7.9379999999999997</v>
      </c>
      <c r="AH56" s="5">
        <v>2.3221720000000001</v>
      </c>
      <c r="AI56" s="5">
        <v>1.8238000000000001</v>
      </c>
      <c r="AJ56" s="5">
        <v>0.378</v>
      </c>
      <c r="AK56" s="5">
        <v>4.1790000000000003</v>
      </c>
      <c r="AL56" s="5">
        <v>0.88070000000000004</v>
      </c>
      <c r="AM56" s="5">
        <f t="shared" si="9"/>
        <v>0.24118541697481946</v>
      </c>
      <c r="AN56" s="5">
        <f t="shared" si="9"/>
        <v>5.014218969285977E-5</v>
      </c>
      <c r="AO56" s="5">
        <f t="shared" si="9"/>
        <v>4.9071340646599675E-2</v>
      </c>
      <c r="AP56" s="5">
        <f t="shared" si="9"/>
        <v>1.2680746376208377E-2</v>
      </c>
      <c r="AQ56" s="5">
        <f t="shared" si="9"/>
        <v>4.0861087194329496E-5</v>
      </c>
      <c r="AT56" t="s">
        <v>495</v>
      </c>
      <c r="AU56" s="19">
        <v>3.5911240000000002</v>
      </c>
      <c r="AV56" s="19">
        <v>-12.95</v>
      </c>
      <c r="AW56" s="19">
        <v>1.69</v>
      </c>
      <c r="AX56" s="19">
        <v>1.6</v>
      </c>
      <c r="AY56" s="19">
        <v>0.378</v>
      </c>
      <c r="AZ56" s="19">
        <v>1667.7064069999999</v>
      </c>
      <c r="BA56" s="19">
        <v>0.33500000000000002</v>
      </c>
      <c r="BB56" s="19">
        <f t="shared" si="10"/>
        <v>0</v>
      </c>
      <c r="BC56" s="19">
        <f t="shared" si="10"/>
        <v>0</v>
      </c>
      <c r="BD56" s="19">
        <f t="shared" si="10"/>
        <v>0</v>
      </c>
      <c r="BE56" s="19">
        <f t="shared" si="10"/>
        <v>0</v>
      </c>
      <c r="BF56" s="19">
        <f t="shared" si="10"/>
        <v>0</v>
      </c>
    </row>
    <row r="57" spans="31:58" x14ac:dyDescent="0.2">
      <c r="AE57" t="s">
        <v>496</v>
      </c>
      <c r="AF57" s="5">
        <v>6.3215830000000004</v>
      </c>
      <c r="AG57" s="5">
        <v>10.8408</v>
      </c>
      <c r="AH57" s="5">
        <v>3.3923380000000001</v>
      </c>
      <c r="AI57" s="5">
        <v>0.93</v>
      </c>
      <c r="AJ57" s="5">
        <v>-0.3</v>
      </c>
      <c r="AK57" s="5">
        <v>5.1638000000000002</v>
      </c>
      <c r="AL57" s="5">
        <v>0.85045000000000004</v>
      </c>
      <c r="AM57" s="5">
        <f t="shared" si="9"/>
        <v>0.18570007031905905</v>
      </c>
      <c r="AN57" s="5">
        <f t="shared" si="9"/>
        <v>9.892153252358095E-11</v>
      </c>
      <c r="AO57" s="5">
        <f t="shared" si="9"/>
        <v>5.3593296378833512E-2</v>
      </c>
      <c r="AP57" s="5">
        <f t="shared" si="9"/>
        <v>1.9479905314736171E-6</v>
      </c>
      <c r="AQ57" s="5">
        <f t="shared" si="9"/>
        <v>5.1098372669749681E-10</v>
      </c>
      <c r="AT57" t="s">
        <v>496</v>
      </c>
      <c r="AU57" s="19">
        <v>4.4130332000000001</v>
      </c>
      <c r="AV57" s="19">
        <v>341.4683488</v>
      </c>
      <c r="AW57" s="19">
        <v>1.69</v>
      </c>
      <c r="AX57" s="19">
        <v>1.6</v>
      </c>
      <c r="AY57" s="19">
        <v>-0.3</v>
      </c>
      <c r="AZ57" s="19">
        <v>2.78</v>
      </c>
      <c r="BA57" s="19">
        <v>0.33500000000000002</v>
      </c>
      <c r="BB57" s="19">
        <f t="shared" si="10"/>
        <v>8.237691359876926E-6</v>
      </c>
      <c r="BC57" s="19">
        <f t="shared" si="10"/>
        <v>0</v>
      </c>
      <c r="BD57" s="19">
        <f t="shared" si="10"/>
        <v>5.9838110589570583E-3</v>
      </c>
      <c r="BE57" s="19">
        <f t="shared" si="10"/>
        <v>2.4080870361422356E-3</v>
      </c>
      <c r="BF57" s="19">
        <f t="shared" si="10"/>
        <v>5.2525335052556831E-19</v>
      </c>
    </row>
    <row r="58" spans="31:58" x14ac:dyDescent="0.2">
      <c r="AE58" t="s">
        <v>497</v>
      </c>
      <c r="AF58" s="5">
        <v>3.927451</v>
      </c>
      <c r="AG58" s="5">
        <v>10.591200000000001</v>
      </c>
      <c r="AH58" s="5">
        <v>1.511706</v>
      </c>
      <c r="AI58" s="5">
        <v>1.9181999999999999</v>
      </c>
      <c r="AJ58" s="5">
        <v>-0.3</v>
      </c>
      <c r="AK58" s="5">
        <v>5.2767999999999997</v>
      </c>
      <c r="AL58" s="5">
        <v>0.88395000000000001</v>
      </c>
      <c r="AM58" s="5">
        <f t="shared" si="9"/>
        <v>0.14076214703098314</v>
      </c>
      <c r="AN58" s="5">
        <f t="shared" si="9"/>
        <v>6.3915721939075711E-9</v>
      </c>
      <c r="AO58" s="5">
        <f t="shared" si="9"/>
        <v>5.1867650774568081E-5</v>
      </c>
      <c r="AP58" s="5">
        <f t="shared" si="9"/>
        <v>3.3085798644950378E-4</v>
      </c>
      <c r="AQ58" s="5">
        <f t="shared" si="9"/>
        <v>1.0265780590629851E-9</v>
      </c>
      <c r="AT58" t="s">
        <v>497</v>
      </c>
      <c r="AU58" s="19">
        <v>3.0949803999999999</v>
      </c>
      <c r="AV58" s="19">
        <v>341.59578490000001</v>
      </c>
      <c r="AW58" s="19">
        <v>1.69</v>
      </c>
      <c r="AX58" s="19">
        <v>1.6</v>
      </c>
      <c r="AY58" s="19">
        <v>-0.3</v>
      </c>
      <c r="AZ58" s="19">
        <v>2.78</v>
      </c>
      <c r="BA58" s="19">
        <v>0.33500000000000002</v>
      </c>
      <c r="BB58" s="19">
        <f t="shared" si="10"/>
        <v>0.7654132347552226</v>
      </c>
      <c r="BC58" s="19">
        <f t="shared" si="10"/>
        <v>0</v>
      </c>
      <c r="BD58" s="19">
        <f t="shared" si="10"/>
        <v>5.9838110589570583E-3</v>
      </c>
      <c r="BE58" s="19">
        <f t="shared" si="10"/>
        <v>2.4080870361422356E-3</v>
      </c>
      <c r="BF58" s="19">
        <f t="shared" si="10"/>
        <v>5.2525335052556831E-19</v>
      </c>
    </row>
    <row r="59" spans="31:58" x14ac:dyDescent="0.2">
      <c r="AE59" t="s">
        <v>498</v>
      </c>
      <c r="AF59" s="5">
        <v>7.9581790000000003</v>
      </c>
      <c r="AG59" s="5">
        <v>4.8688000000000002</v>
      </c>
      <c r="AH59" s="5">
        <v>0.87303399999999998</v>
      </c>
      <c r="AI59" s="5">
        <v>3.331</v>
      </c>
      <c r="AJ59" s="5">
        <v>-0.3</v>
      </c>
      <c r="AK59" s="5">
        <v>0.21099999999999999</v>
      </c>
      <c r="AL59" s="5">
        <v>0.98294999999999999</v>
      </c>
      <c r="AM59" s="5">
        <f t="shared" si="9"/>
        <v>1.316476698329116E-14</v>
      </c>
      <c r="AN59" s="5">
        <f t="shared" si="9"/>
        <v>5.4012866214537987E-6</v>
      </c>
      <c r="AO59" s="5">
        <f t="shared" si="9"/>
        <v>0.32350057049448683</v>
      </c>
      <c r="AP59" s="5">
        <f t="shared" si="9"/>
        <v>2.633987697859655E-3</v>
      </c>
      <c r="AQ59" s="5">
        <f t="shared" si="9"/>
        <v>0.35456250527537475</v>
      </c>
      <c r="AT59" t="s">
        <v>498</v>
      </c>
      <c r="AU59" s="19">
        <v>2.3312716</v>
      </c>
      <c r="AV59" s="19">
        <v>-12.95</v>
      </c>
      <c r="AW59" s="19">
        <v>1.69</v>
      </c>
      <c r="AX59" s="19">
        <v>1.6</v>
      </c>
      <c r="AY59" s="19">
        <v>-0.3</v>
      </c>
      <c r="AZ59" s="19">
        <v>2.78</v>
      </c>
      <c r="BA59" s="19">
        <v>0.33500000000000002</v>
      </c>
      <c r="BB59" s="19">
        <f t="shared" si="10"/>
        <v>0.48557208948287583</v>
      </c>
      <c r="BC59" s="19">
        <f t="shared" si="10"/>
        <v>0</v>
      </c>
      <c r="BD59" s="19">
        <f t="shared" si="10"/>
        <v>5.9838110589570583E-3</v>
      </c>
      <c r="BE59" s="19">
        <f t="shared" si="10"/>
        <v>2.4080870361422356E-3</v>
      </c>
      <c r="BF59" s="19">
        <f t="shared" si="10"/>
        <v>5.2525335052556831E-19</v>
      </c>
    </row>
    <row r="60" spans="31:58" x14ac:dyDescent="0.2">
      <c r="AE60" t="s">
        <v>499</v>
      </c>
      <c r="AF60" s="5">
        <v>7.1603709999999996</v>
      </c>
      <c r="AG60" s="5">
        <v>4.2725333350000003</v>
      </c>
      <c r="AH60" s="5">
        <v>2.4935779999999999</v>
      </c>
      <c r="AI60" s="5">
        <v>3.1025999999999998</v>
      </c>
      <c r="AJ60" s="5">
        <v>-0.3</v>
      </c>
      <c r="AK60" s="5">
        <v>3.4428000000000001</v>
      </c>
      <c r="AL60" s="5">
        <v>0.65939999999999999</v>
      </c>
      <c r="AM60" s="5">
        <f t="shared" si="9"/>
        <v>7.5815993668168543E-8</v>
      </c>
      <c r="AN60" s="5">
        <f t="shared" si="9"/>
        <v>0.27411906763285127</v>
      </c>
      <c r="AO60" s="5">
        <f t="shared" si="9"/>
        <v>0.21467543760909014</v>
      </c>
      <c r="AP60" s="5">
        <f t="shared" si="9"/>
        <v>0.52961648462248367</v>
      </c>
      <c r="AQ60" s="5">
        <f t="shared" si="9"/>
        <v>6.1060900370220871E-8</v>
      </c>
      <c r="AT60" t="s">
        <v>499</v>
      </c>
      <c r="AU60" s="19">
        <v>3.5961484000000001</v>
      </c>
      <c r="AV60" s="19">
        <v>-12.95</v>
      </c>
      <c r="AW60" s="19">
        <v>1.69</v>
      </c>
      <c r="AX60" s="19">
        <v>1.6</v>
      </c>
      <c r="AY60" s="19">
        <v>-0.3</v>
      </c>
      <c r="AZ60" s="19">
        <v>2.78</v>
      </c>
      <c r="BA60" s="19">
        <v>0.33500000000000002</v>
      </c>
      <c r="BB60" s="19">
        <f t="shared" si="10"/>
        <v>6.1236942619976809E-2</v>
      </c>
      <c r="BC60" s="19">
        <f t="shared" si="10"/>
        <v>0</v>
      </c>
      <c r="BD60" s="19">
        <f t="shared" si="10"/>
        <v>5.9838110589570583E-3</v>
      </c>
      <c r="BE60" s="19">
        <f t="shared" si="10"/>
        <v>2.4080870361422356E-3</v>
      </c>
      <c r="BF60" s="19">
        <f t="shared" si="10"/>
        <v>5.2525335052556831E-19</v>
      </c>
    </row>
    <row r="61" spans="31:58" x14ac:dyDescent="0.2">
      <c r="AE61" t="s">
        <v>500</v>
      </c>
      <c r="AF61" s="5">
        <v>6.5200959970000003</v>
      </c>
      <c r="AG61" s="5">
        <v>4.5498666649999997</v>
      </c>
      <c r="AH61" s="5">
        <v>2.979584</v>
      </c>
      <c r="AI61" s="5">
        <v>2.3612000000000002</v>
      </c>
      <c r="AJ61" s="5">
        <v>-0.3</v>
      </c>
      <c r="AK61" s="5">
        <v>3.8496000000000001</v>
      </c>
      <c r="AL61" s="5">
        <v>0.73970000000000002</v>
      </c>
      <c r="AM61" s="5">
        <f t="shared" si="9"/>
        <v>7.9724258619534095E-4</v>
      </c>
      <c r="AN61" s="5">
        <f t="shared" si="9"/>
        <v>0.34454208859052021</v>
      </c>
      <c r="AO61" s="5">
        <f t="shared" si="9"/>
        <v>0.27005740308595949</v>
      </c>
      <c r="AP61" s="5">
        <f t="shared" si="9"/>
        <v>7.1230358967457677E-2</v>
      </c>
      <c r="AQ61" s="5">
        <f t="shared" si="9"/>
        <v>7.909702139281372E-8</v>
      </c>
      <c r="AT61" t="s">
        <v>500</v>
      </c>
      <c r="AU61" s="19">
        <v>3.8680384000000001</v>
      </c>
      <c r="AV61" s="19">
        <v>-12.95</v>
      </c>
      <c r="AW61" s="19">
        <v>1.69</v>
      </c>
      <c r="AX61" s="19">
        <v>1.6</v>
      </c>
      <c r="AY61" s="19">
        <v>-0.3</v>
      </c>
      <c r="AZ61" s="19">
        <v>2.78</v>
      </c>
      <c r="BA61" s="19">
        <v>0.33500000000000002</v>
      </c>
      <c r="BB61" s="19">
        <f t="shared" si="10"/>
        <v>6.0988048085399869E-3</v>
      </c>
      <c r="BC61" s="19">
        <f t="shared" si="10"/>
        <v>0</v>
      </c>
      <c r="BD61" s="19">
        <f t="shared" si="10"/>
        <v>5.9838110589570583E-3</v>
      </c>
      <c r="BE61" s="19">
        <f t="shared" si="10"/>
        <v>2.4080870361422356E-3</v>
      </c>
      <c r="BF61" s="19">
        <f t="shared" si="10"/>
        <v>5.2525335052556831E-19</v>
      </c>
    </row>
    <row r="62" spans="31:58" x14ac:dyDescent="0.2">
      <c r="AE62" t="s">
        <v>501</v>
      </c>
      <c r="AF62" s="5">
        <v>7.880827</v>
      </c>
      <c r="AG62" s="5">
        <v>4.5082666649999998</v>
      </c>
      <c r="AH62" s="5">
        <v>4.4512580000000002</v>
      </c>
      <c r="AI62" s="5">
        <v>1.6898</v>
      </c>
      <c r="AJ62" s="5">
        <v>-0.3</v>
      </c>
      <c r="AK62" s="5">
        <v>3.8721999999999999</v>
      </c>
      <c r="AL62" s="5">
        <v>0.70530000000000004</v>
      </c>
      <c r="AM62" s="5">
        <f t="shared" si="9"/>
        <v>5.4703868965687059E-8</v>
      </c>
      <c r="AN62" s="5">
        <f t="shared" si="9"/>
        <v>0.37664099944475071</v>
      </c>
      <c r="AO62" s="5">
        <f t="shared" si="9"/>
        <v>0.40380031315874193</v>
      </c>
      <c r="AP62" s="5">
        <f t="shared" si="9"/>
        <v>4.7145123535259617E-3</v>
      </c>
      <c r="AQ62" s="5">
        <f t="shared" si="9"/>
        <v>1.4252142495990876E-8</v>
      </c>
      <c r="AT62" t="s">
        <v>501</v>
      </c>
      <c r="AU62" s="19">
        <v>4.8783307999999996</v>
      </c>
      <c r="AV62" s="19">
        <v>-12.95</v>
      </c>
      <c r="AW62" s="19">
        <v>1.69</v>
      </c>
      <c r="AX62" s="19">
        <v>1.6</v>
      </c>
      <c r="AY62" s="19">
        <v>-0.3</v>
      </c>
      <c r="AZ62" s="19">
        <v>2.78</v>
      </c>
      <c r="BA62" s="19">
        <v>0.33500000000000002</v>
      </c>
      <c r="BB62" s="19">
        <f t="shared" si="10"/>
        <v>3.6007633864915725E-9</v>
      </c>
      <c r="BC62" s="19">
        <f t="shared" si="10"/>
        <v>0</v>
      </c>
      <c r="BD62" s="19">
        <f t="shared" si="10"/>
        <v>5.9838110589570583E-3</v>
      </c>
      <c r="BE62" s="19">
        <f t="shared" si="10"/>
        <v>2.4080870361422356E-3</v>
      </c>
      <c r="BF62" s="19">
        <f t="shared" si="10"/>
        <v>5.2525335052556831E-19</v>
      </c>
    </row>
    <row r="63" spans="31:58" x14ac:dyDescent="0.2">
      <c r="AE63" t="s">
        <v>502</v>
      </c>
      <c r="AF63" s="5">
        <v>4.357456</v>
      </c>
      <c r="AG63" s="5">
        <v>1.5591999999999999</v>
      </c>
      <c r="AH63" s="5">
        <v>2.1743839999999999</v>
      </c>
      <c r="AI63" s="5">
        <v>0.81120000000000003</v>
      </c>
      <c r="AJ63" s="5">
        <v>-0.3</v>
      </c>
      <c r="AK63" s="5">
        <v>2.4902000000000002</v>
      </c>
      <c r="AL63" s="5">
        <v>1.8223499999999999</v>
      </c>
      <c r="AM63" s="5">
        <f t="shared" si="9"/>
        <v>0.12950823252883256</v>
      </c>
      <c r="AN63" s="5">
        <f t="shared" si="9"/>
        <v>0.19213366263338563</v>
      </c>
      <c r="AO63" s="5">
        <f t="shared" si="9"/>
        <v>0.21565354524063757</v>
      </c>
      <c r="AP63" s="5">
        <f t="shared" si="9"/>
        <v>0.14320227875818736</v>
      </c>
      <c r="AQ63" s="5">
        <f t="shared" si="9"/>
        <v>6.7799602710764531E-2</v>
      </c>
      <c r="AT63" t="s">
        <v>502</v>
      </c>
      <c r="AU63" s="19">
        <v>3.4253824000000002</v>
      </c>
      <c r="AV63" s="19">
        <v>-12.95</v>
      </c>
      <c r="AW63" s="19">
        <v>1.69</v>
      </c>
      <c r="AX63" s="19">
        <v>1.6</v>
      </c>
      <c r="AY63" s="19">
        <v>-0.3</v>
      </c>
      <c r="AZ63" s="19">
        <v>2.78</v>
      </c>
      <c r="BA63" s="19">
        <v>0.33500000000000002</v>
      </c>
      <c r="BB63" s="19">
        <f t="shared" si="10"/>
        <v>0.18617967259949977</v>
      </c>
      <c r="BC63" s="19">
        <f t="shared" si="10"/>
        <v>0</v>
      </c>
      <c r="BD63" s="19">
        <f t="shared" si="10"/>
        <v>5.9838110589570583E-3</v>
      </c>
      <c r="BE63" s="19">
        <f t="shared" si="10"/>
        <v>2.4080870361422356E-3</v>
      </c>
      <c r="BF63" s="19">
        <f t="shared" si="10"/>
        <v>5.2525335052556831E-19</v>
      </c>
    </row>
    <row r="64" spans="31:58" x14ac:dyDescent="0.2">
      <c r="AE64" t="s">
        <v>503</v>
      </c>
      <c r="AF64" s="5">
        <v>5.9783020000000002</v>
      </c>
      <c r="AG64" s="5">
        <v>4.2864000000000004</v>
      </c>
      <c r="AH64" s="5">
        <v>3.3365</v>
      </c>
      <c r="AI64" s="5">
        <v>0.81120000000000003</v>
      </c>
      <c r="AJ64" s="5">
        <v>0.378</v>
      </c>
      <c r="AK64" s="5">
        <v>4.3242000000000003</v>
      </c>
      <c r="AL64" s="5">
        <v>1.2178500000000001</v>
      </c>
      <c r="AM64" s="5">
        <f t="shared" si="9"/>
        <v>0.13023700386884621</v>
      </c>
      <c r="AN64" s="5">
        <f t="shared" si="9"/>
        <v>0.32742140730712366</v>
      </c>
      <c r="AO64" s="5">
        <f t="shared" si="9"/>
        <v>0.23576922994322705</v>
      </c>
      <c r="AP64" s="5">
        <f t="shared" si="9"/>
        <v>5.1104890457145408E-3</v>
      </c>
      <c r="AQ64" s="5">
        <f t="shared" si="9"/>
        <v>1.719366614546791E-3</v>
      </c>
      <c r="AT64" t="s">
        <v>503</v>
      </c>
      <c r="AU64" s="19">
        <v>4.2757208000000002</v>
      </c>
      <c r="AV64" s="19">
        <v>-12.95</v>
      </c>
      <c r="AW64" s="19">
        <v>1.69</v>
      </c>
      <c r="AX64" s="19">
        <v>1.6</v>
      </c>
      <c r="AY64" s="19">
        <v>0.378</v>
      </c>
      <c r="AZ64" s="19">
        <v>1571.9891210000001</v>
      </c>
      <c r="BA64" s="19">
        <v>0.33500000000000002</v>
      </c>
      <c r="BB64" s="19">
        <f t="shared" si="10"/>
        <v>0</v>
      </c>
      <c r="BC64" s="19">
        <f t="shared" si="10"/>
        <v>0</v>
      </c>
      <c r="BD64" s="19">
        <f t="shared" si="10"/>
        <v>0</v>
      </c>
      <c r="BE64" s="19">
        <f t="shared" si="10"/>
        <v>0</v>
      </c>
      <c r="BF64" s="19">
        <f t="shared" si="10"/>
        <v>0</v>
      </c>
    </row>
    <row r="65" spans="31:58" x14ac:dyDescent="0.2">
      <c r="AE65" t="s">
        <v>504</v>
      </c>
      <c r="AF65" s="5">
        <v>3.43153</v>
      </c>
      <c r="AG65" s="5">
        <v>2.5068000000000001</v>
      </c>
      <c r="AH65" s="5">
        <v>1.0929720000000001</v>
      </c>
      <c r="AI65" s="5">
        <v>1.7050000000000001</v>
      </c>
      <c r="AJ65" s="5">
        <v>-0.3</v>
      </c>
      <c r="AK65" s="5">
        <v>2.9552</v>
      </c>
      <c r="AL65" s="5">
        <v>1.7312000000000001</v>
      </c>
      <c r="AM65" s="5">
        <f t="shared" si="9"/>
        <v>0.22188288848708487</v>
      </c>
      <c r="AN65" s="5">
        <f t="shared" si="9"/>
        <v>0.22284101134713108</v>
      </c>
      <c r="AO65" s="5">
        <f t="shared" si="9"/>
        <v>0.12921161726999159</v>
      </c>
      <c r="AP65" s="5">
        <f t="shared" si="9"/>
        <v>0.17754885638095796</v>
      </c>
      <c r="AQ65" s="5">
        <f t="shared" si="9"/>
        <v>3.9338792906794283E-2</v>
      </c>
      <c r="AT65" t="s">
        <v>504</v>
      </c>
      <c r="AU65" s="19">
        <v>2.8966120000000002</v>
      </c>
      <c r="AV65" s="19">
        <v>-12.95</v>
      </c>
      <c r="AW65" s="19">
        <v>1.69</v>
      </c>
      <c r="AX65" s="19">
        <v>1.6</v>
      </c>
      <c r="AY65" s="19">
        <v>-0.3</v>
      </c>
      <c r="AZ65" s="19">
        <v>2.78</v>
      </c>
      <c r="BA65" s="19">
        <v>0.33500000000000002</v>
      </c>
      <c r="BB65" s="19">
        <f t="shared" si="10"/>
        <v>1.1208652902482983</v>
      </c>
      <c r="BC65" s="19">
        <f t="shared" si="10"/>
        <v>0</v>
      </c>
      <c r="BD65" s="19">
        <f t="shared" si="10"/>
        <v>5.9838110589570583E-3</v>
      </c>
      <c r="BE65" s="19">
        <f t="shared" si="10"/>
        <v>2.4080870361422356E-3</v>
      </c>
      <c r="BF65" s="19">
        <f t="shared" si="10"/>
        <v>5.2525335052556831E-19</v>
      </c>
    </row>
    <row r="66" spans="31:58" x14ac:dyDescent="0.2">
      <c r="AE66" t="s">
        <v>505</v>
      </c>
      <c r="AF66" s="5">
        <v>7.9094470000000001</v>
      </c>
      <c r="AG66" s="5">
        <v>7.6883999999999997</v>
      </c>
      <c r="AH66" s="5">
        <v>4.3035540000000001</v>
      </c>
      <c r="AI66" s="5">
        <v>1.7050000000000001</v>
      </c>
      <c r="AJ66" s="5">
        <v>0.378</v>
      </c>
      <c r="AK66" s="5">
        <v>4.7892000000000001</v>
      </c>
      <c r="AL66" s="5">
        <v>0.81469999999999998</v>
      </c>
      <c r="AM66" s="5">
        <f t="shared" si="9"/>
        <v>3.1967703309085361E-4</v>
      </c>
      <c r="AN66" s="5">
        <f t="shared" si="9"/>
        <v>8.7100951326924087E-4</v>
      </c>
      <c r="AO66" s="5">
        <f t="shared" si="9"/>
        <v>0.40996920041557372</v>
      </c>
      <c r="AP66" s="5">
        <f t="shared" si="9"/>
        <v>3.7833899388597665E-4</v>
      </c>
      <c r="AQ66" s="5">
        <f t="shared" si="9"/>
        <v>2.1077937814389042E-7</v>
      </c>
      <c r="AT66" t="s">
        <v>505</v>
      </c>
      <c r="AU66" s="19">
        <v>4.8897788000000002</v>
      </c>
      <c r="AV66" s="19">
        <v>343.22495320000002</v>
      </c>
      <c r="AW66" s="19">
        <v>1.69</v>
      </c>
      <c r="AX66" s="19">
        <v>1.6</v>
      </c>
      <c r="AY66" s="19">
        <v>0.378</v>
      </c>
      <c r="AZ66" s="19">
        <v>1771.0256179999999</v>
      </c>
      <c r="BA66" s="19">
        <v>0.33500000000000002</v>
      </c>
      <c r="BB66" s="19">
        <f t="shared" si="10"/>
        <v>0</v>
      </c>
      <c r="BC66" s="19">
        <f t="shared" si="10"/>
        <v>0</v>
      </c>
      <c r="BD66" s="19">
        <f t="shared" si="10"/>
        <v>0</v>
      </c>
      <c r="BE66" s="19">
        <f t="shared" si="10"/>
        <v>0</v>
      </c>
      <c r="BF66" s="19">
        <f t="shared" si="10"/>
        <v>0</v>
      </c>
    </row>
    <row r="67" spans="31:58" x14ac:dyDescent="0.2">
      <c r="AE67" t="s">
        <v>506</v>
      </c>
      <c r="AF67" s="5">
        <v>3.7821250000000002</v>
      </c>
      <c r="AG67" s="5">
        <v>4.8826666650000004</v>
      </c>
      <c r="AH67" s="5">
        <v>2.13775</v>
      </c>
      <c r="AI67" s="5">
        <v>-0.79979999999999996</v>
      </c>
      <c r="AJ67" s="5">
        <v>-0.3</v>
      </c>
      <c r="AK67" s="5">
        <v>0.21099999999999999</v>
      </c>
      <c r="AL67" s="5">
        <v>1.3306</v>
      </c>
      <c r="AM67" s="5">
        <f t="shared" ref="AM67:AQ80" si="11">NORMDIST(AF67,$AK67,$AL67,FALSE)</f>
        <v>8.1798440455146428E-3</v>
      </c>
      <c r="AN67" s="5">
        <f t="shared" si="11"/>
        <v>6.3116422469622834E-4</v>
      </c>
      <c r="AO67" s="5">
        <f t="shared" si="11"/>
        <v>0.10508714327047824</v>
      </c>
      <c r="AP67" s="5">
        <f t="shared" si="11"/>
        <v>0.22467326082348821</v>
      </c>
      <c r="AQ67" s="5">
        <f t="shared" si="11"/>
        <v>0.27850735340100796</v>
      </c>
      <c r="AT67" t="s">
        <v>506</v>
      </c>
      <c r="AU67" s="19">
        <v>3.0368499999999998</v>
      </c>
      <c r="AV67" s="19">
        <v>-12.95</v>
      </c>
      <c r="AW67" s="19">
        <v>1.69</v>
      </c>
      <c r="AX67" s="19">
        <v>1.6</v>
      </c>
      <c r="AY67" s="19">
        <v>-0.3</v>
      </c>
      <c r="AZ67" s="19">
        <v>2.78</v>
      </c>
      <c r="BA67" s="19">
        <v>0.33500000000000002</v>
      </c>
      <c r="BB67" s="19">
        <f t="shared" ref="BB67:BF80" si="12">NORMDIST(AU67,$AZ67,$BA67,FALSE)</f>
        <v>0.88759402569934542</v>
      </c>
      <c r="BC67" s="19">
        <f t="shared" si="12"/>
        <v>0</v>
      </c>
      <c r="BD67" s="19">
        <f t="shared" si="12"/>
        <v>5.9838110589570583E-3</v>
      </c>
      <c r="BE67" s="19">
        <f t="shared" si="12"/>
        <v>2.4080870361422356E-3</v>
      </c>
      <c r="BF67" s="19">
        <f t="shared" si="12"/>
        <v>5.2525335052556831E-19</v>
      </c>
    </row>
    <row r="68" spans="31:58" x14ac:dyDescent="0.2">
      <c r="AE68" t="s">
        <v>507</v>
      </c>
      <c r="AF68" s="5">
        <v>5.557747</v>
      </c>
      <c r="AG68" s="5">
        <v>4.8410666649999996</v>
      </c>
      <c r="AH68" s="5">
        <v>2.9074019999999998</v>
      </c>
      <c r="AI68" s="5">
        <v>0.73660000000000003</v>
      </c>
      <c r="AJ68" s="5">
        <v>-0.3</v>
      </c>
      <c r="AK68" s="5">
        <v>3.6461999999999999</v>
      </c>
      <c r="AL68" s="5">
        <v>1.3552</v>
      </c>
      <c r="AM68" s="5">
        <f t="shared" si="11"/>
        <v>0.10886119706800008</v>
      </c>
      <c r="AN68" s="5">
        <f t="shared" si="11"/>
        <v>0.19957274920675597</v>
      </c>
      <c r="AO68" s="5">
        <f t="shared" si="11"/>
        <v>0.25372959854370442</v>
      </c>
      <c r="AP68" s="5">
        <f t="shared" si="11"/>
        <v>2.9373297527220527E-2</v>
      </c>
      <c r="AQ68" s="5">
        <f t="shared" si="11"/>
        <v>4.2431320127820577E-3</v>
      </c>
      <c r="AT68" t="s">
        <v>507</v>
      </c>
      <c r="AU68" s="19">
        <v>3.9054988000000002</v>
      </c>
      <c r="AV68" s="19">
        <v>-12.95</v>
      </c>
      <c r="AW68" s="19">
        <v>1.69</v>
      </c>
      <c r="AX68" s="19">
        <v>490.1806507</v>
      </c>
      <c r="AY68" s="19">
        <v>-0.3</v>
      </c>
      <c r="AZ68" s="19">
        <v>2.78</v>
      </c>
      <c r="BA68" s="19">
        <v>0.33500000000000002</v>
      </c>
      <c r="BB68" s="19">
        <f t="shared" si="12"/>
        <v>4.2150289855890522E-3</v>
      </c>
      <c r="BC68" s="19">
        <f t="shared" si="12"/>
        <v>0</v>
      </c>
      <c r="BD68" s="19">
        <f t="shared" si="12"/>
        <v>5.9838110589570583E-3</v>
      </c>
      <c r="BE68" s="19">
        <f t="shared" si="12"/>
        <v>0</v>
      </c>
      <c r="BF68" s="19">
        <f t="shared" si="12"/>
        <v>5.2525335052556831E-19</v>
      </c>
    </row>
    <row r="69" spans="31:58" x14ac:dyDescent="0.2">
      <c r="AE69" t="s">
        <v>508</v>
      </c>
      <c r="AF69" s="5">
        <v>2.9592100000000001</v>
      </c>
      <c r="AG69" s="5">
        <v>-1.8935999999999999</v>
      </c>
      <c r="AH69" s="5">
        <v>1.4109879999999999</v>
      </c>
      <c r="AI69" s="5">
        <v>1.571</v>
      </c>
      <c r="AJ69" s="5">
        <v>-0.3</v>
      </c>
      <c r="AK69" s="5">
        <v>4.4112</v>
      </c>
      <c r="AL69" s="5">
        <v>3.5275500000000002</v>
      </c>
      <c r="AM69" s="5">
        <f t="shared" si="11"/>
        <v>0.10390738812386507</v>
      </c>
      <c r="AN69" s="5">
        <f t="shared" si="11"/>
        <v>2.2896579059714192E-2</v>
      </c>
      <c r="AO69" s="5">
        <f t="shared" si="11"/>
        <v>7.8769875556964977E-2</v>
      </c>
      <c r="AP69" s="5">
        <f t="shared" si="11"/>
        <v>8.1783987813100006E-2</v>
      </c>
      <c r="AQ69" s="5">
        <f t="shared" si="11"/>
        <v>4.6357060542174006E-2</v>
      </c>
      <c r="AT69" t="s">
        <v>508</v>
      </c>
      <c r="AU69" s="19">
        <v>2.8660839999999999</v>
      </c>
      <c r="AV69" s="19">
        <v>-12.95</v>
      </c>
      <c r="AW69" s="19">
        <v>1.69</v>
      </c>
      <c r="AX69" s="19">
        <v>1.6</v>
      </c>
      <c r="AY69" s="19">
        <v>-0.3</v>
      </c>
      <c r="AZ69" s="19">
        <v>2.78</v>
      </c>
      <c r="BA69" s="19">
        <v>0.33500000000000002</v>
      </c>
      <c r="BB69" s="19">
        <f t="shared" si="12"/>
        <v>1.1521965363803885</v>
      </c>
      <c r="BC69" s="19">
        <f t="shared" si="12"/>
        <v>0</v>
      </c>
      <c r="BD69" s="19">
        <f t="shared" si="12"/>
        <v>5.9838110589570583E-3</v>
      </c>
      <c r="BE69" s="19">
        <f t="shared" si="12"/>
        <v>2.4080870361422356E-3</v>
      </c>
      <c r="BF69" s="19">
        <f t="shared" si="12"/>
        <v>5.2525335052556831E-19</v>
      </c>
    </row>
    <row r="70" spans="31:58" x14ac:dyDescent="0.2">
      <c r="AE70" t="s">
        <v>509</v>
      </c>
      <c r="AF70" s="5">
        <v>2.862628</v>
      </c>
      <c r="AG70" s="5">
        <v>-1.7687999999999999</v>
      </c>
      <c r="AH70" s="5">
        <v>1.0272399999999999</v>
      </c>
      <c r="AI70" s="5">
        <v>2.1374</v>
      </c>
      <c r="AJ70" s="5">
        <v>-0.3</v>
      </c>
      <c r="AK70" s="5">
        <v>3.8687999999999998</v>
      </c>
      <c r="AL70" s="5">
        <v>2.97905</v>
      </c>
      <c r="AM70" s="5">
        <f t="shared" si="11"/>
        <v>0.12649148569207647</v>
      </c>
      <c r="AN70" s="5">
        <f t="shared" si="11"/>
        <v>2.2344815529845536E-2</v>
      </c>
      <c r="AO70" s="5">
        <f t="shared" si="11"/>
        <v>8.4970111704676887E-2</v>
      </c>
      <c r="AP70" s="5">
        <f t="shared" si="11"/>
        <v>0.1131054108178072</v>
      </c>
      <c r="AQ70" s="5">
        <f t="shared" si="11"/>
        <v>5.0304316808339973E-2</v>
      </c>
      <c r="AT70" t="s">
        <v>509</v>
      </c>
      <c r="AU70" s="19">
        <v>2.6690512000000002</v>
      </c>
      <c r="AV70" s="19">
        <v>-12.95</v>
      </c>
      <c r="AW70" s="19">
        <v>1.69</v>
      </c>
      <c r="AX70" s="19">
        <v>1.6</v>
      </c>
      <c r="AY70" s="19">
        <v>-0.3</v>
      </c>
      <c r="AZ70" s="19">
        <v>2.78</v>
      </c>
      <c r="BA70" s="19">
        <v>0.33500000000000002</v>
      </c>
      <c r="BB70" s="19">
        <f t="shared" si="12"/>
        <v>1.1273194624838563</v>
      </c>
      <c r="BC70" s="19">
        <f t="shared" si="12"/>
        <v>0</v>
      </c>
      <c r="BD70" s="19">
        <f t="shared" si="12"/>
        <v>5.9838110589570583E-3</v>
      </c>
      <c r="BE70" s="19">
        <f t="shared" si="12"/>
        <v>2.4080870361422356E-3</v>
      </c>
      <c r="BF70" s="19">
        <f t="shared" si="12"/>
        <v>5.2525335052556831E-19</v>
      </c>
    </row>
    <row r="71" spans="31:58" x14ac:dyDescent="0.2">
      <c r="AE71" t="s">
        <v>510</v>
      </c>
      <c r="AF71" s="5">
        <v>3.5693830000000002</v>
      </c>
      <c r="AG71" s="5">
        <v>-1.7687999999999999</v>
      </c>
      <c r="AH71" s="5">
        <v>1.5339700000000001</v>
      </c>
      <c r="AI71" s="5">
        <v>2.1374</v>
      </c>
      <c r="AJ71" s="5">
        <v>-0.3</v>
      </c>
      <c r="AK71" s="5">
        <v>3.8687999999999998</v>
      </c>
      <c r="AL71" s="5">
        <v>2.86205</v>
      </c>
      <c r="AM71" s="5">
        <f t="shared" si="11"/>
        <v>0.13862969484910917</v>
      </c>
      <c r="AN71" s="5">
        <f t="shared" si="11"/>
        <v>2.0030739338109348E-2</v>
      </c>
      <c r="AO71" s="5">
        <f t="shared" si="11"/>
        <v>9.9935246057412289E-2</v>
      </c>
      <c r="AP71" s="5">
        <f t="shared" si="11"/>
        <v>0.11608187258718944</v>
      </c>
      <c r="AQ71" s="5">
        <f t="shared" si="11"/>
        <v>4.8253500942883498E-2</v>
      </c>
      <c r="AT71" t="s">
        <v>510</v>
      </c>
      <c r="AU71" s="19">
        <v>2.9517532000000002</v>
      </c>
      <c r="AV71" s="19">
        <v>-12.95</v>
      </c>
      <c r="AW71" s="19">
        <v>1.69</v>
      </c>
      <c r="AX71" s="19">
        <v>1.6</v>
      </c>
      <c r="AY71" s="19">
        <v>-0.3</v>
      </c>
      <c r="AZ71" s="19">
        <v>2.78</v>
      </c>
      <c r="BA71" s="19">
        <v>0.33500000000000002</v>
      </c>
      <c r="BB71" s="19">
        <f t="shared" si="12"/>
        <v>1.0442068045855564</v>
      </c>
      <c r="BC71" s="19">
        <f t="shared" si="12"/>
        <v>0</v>
      </c>
      <c r="BD71" s="19">
        <f t="shared" si="12"/>
        <v>5.9838110589570583E-3</v>
      </c>
      <c r="BE71" s="19">
        <f t="shared" si="12"/>
        <v>2.4080870361422356E-3</v>
      </c>
      <c r="BF71" s="19">
        <f t="shared" si="12"/>
        <v>5.2525335052556831E-19</v>
      </c>
    </row>
    <row r="72" spans="31:58" x14ac:dyDescent="0.2">
      <c r="AE72" t="s">
        <v>511</v>
      </c>
      <c r="AF72" s="5">
        <v>4.3166830000000003</v>
      </c>
      <c r="AG72" s="5">
        <v>-1.7687999999999999</v>
      </c>
      <c r="AH72" s="5">
        <v>2.0697700000000001</v>
      </c>
      <c r="AI72" s="5">
        <v>2.1374</v>
      </c>
      <c r="AJ72" s="5">
        <v>-0.3</v>
      </c>
      <c r="AK72" s="5">
        <v>3.8687999999999998</v>
      </c>
      <c r="AL72" s="5">
        <v>2.6995499999999999</v>
      </c>
      <c r="AM72" s="5">
        <f t="shared" si="11"/>
        <v>0.14576103711973004</v>
      </c>
      <c r="AN72" s="5">
        <f t="shared" si="11"/>
        <v>1.6695393576447112E-2</v>
      </c>
      <c r="AO72" s="5">
        <f t="shared" si="11"/>
        <v>0.1183533758657271</v>
      </c>
      <c r="AP72" s="5">
        <f t="shared" si="11"/>
        <v>0.12030815166464029</v>
      </c>
      <c r="AQ72" s="5">
        <f t="shared" si="11"/>
        <v>4.4851912570361224E-2</v>
      </c>
      <c r="AT72" t="s">
        <v>511</v>
      </c>
      <c r="AU72" s="19">
        <v>3.2506732</v>
      </c>
      <c r="AV72" s="19">
        <v>-12.95</v>
      </c>
      <c r="AW72" s="19">
        <v>1.69</v>
      </c>
      <c r="AX72" s="19">
        <v>1.6</v>
      </c>
      <c r="AY72" s="19">
        <v>-0.3</v>
      </c>
      <c r="AZ72" s="19">
        <v>2.78</v>
      </c>
      <c r="BA72" s="19">
        <v>0.33500000000000002</v>
      </c>
      <c r="BB72" s="19">
        <f t="shared" si="12"/>
        <v>0.44382775242520817</v>
      </c>
      <c r="BC72" s="19">
        <f t="shared" si="12"/>
        <v>0</v>
      </c>
      <c r="BD72" s="19">
        <f t="shared" si="12"/>
        <v>5.9838110589570583E-3</v>
      </c>
      <c r="BE72" s="19">
        <f t="shared" si="12"/>
        <v>2.4080870361422356E-3</v>
      </c>
      <c r="BF72" s="19">
        <f t="shared" si="12"/>
        <v>5.2525335052556831E-19</v>
      </c>
    </row>
    <row r="73" spans="31:58" x14ac:dyDescent="0.2">
      <c r="AE73" t="s">
        <v>512</v>
      </c>
      <c r="AF73" s="5">
        <v>9.0082149999999999</v>
      </c>
      <c r="AG73" s="5">
        <v>-1.1032</v>
      </c>
      <c r="AH73" s="5">
        <v>1.0433779999999999</v>
      </c>
      <c r="AI73" s="5">
        <v>3.6505999999999998</v>
      </c>
      <c r="AJ73" s="5">
        <v>-0.3</v>
      </c>
      <c r="AK73" s="5">
        <v>1.6539999999999999</v>
      </c>
      <c r="AL73" s="5">
        <v>1.25695</v>
      </c>
      <c r="AM73" s="5">
        <f t="shared" si="11"/>
        <v>1.1698575276013246E-8</v>
      </c>
      <c r="AN73" s="5">
        <f t="shared" si="11"/>
        <v>2.8624630514504427E-2</v>
      </c>
      <c r="AO73" s="5">
        <f t="shared" si="11"/>
        <v>0.28206271504213082</v>
      </c>
      <c r="AP73" s="5">
        <f t="shared" si="11"/>
        <v>8.988622535884104E-2</v>
      </c>
      <c r="AQ73" s="5">
        <f t="shared" si="11"/>
        <v>9.4803410272132391E-2</v>
      </c>
      <c r="AT73" t="s">
        <v>512</v>
      </c>
      <c r="AU73" s="19">
        <v>2.7512859999999999</v>
      </c>
      <c r="AV73" s="19">
        <v>-12.95</v>
      </c>
      <c r="AW73" s="19">
        <v>1.69</v>
      </c>
      <c r="AX73" s="19">
        <v>1.6</v>
      </c>
      <c r="AY73" s="19">
        <v>-0.3</v>
      </c>
      <c r="AZ73" s="19">
        <v>2.78</v>
      </c>
      <c r="BA73" s="19">
        <v>0.33500000000000002</v>
      </c>
      <c r="BB73" s="19">
        <f t="shared" si="12"/>
        <v>1.186505957163859</v>
      </c>
      <c r="BC73" s="19">
        <f t="shared" si="12"/>
        <v>0</v>
      </c>
      <c r="BD73" s="19">
        <f t="shared" si="12"/>
        <v>5.9838110589570583E-3</v>
      </c>
      <c r="BE73" s="19">
        <f t="shared" si="12"/>
        <v>2.4080870361422356E-3</v>
      </c>
      <c r="BF73" s="19">
        <f t="shared" si="12"/>
        <v>5.2525335052556831E-19</v>
      </c>
    </row>
    <row r="74" spans="31:58" x14ac:dyDescent="0.2">
      <c r="AE74" t="s">
        <v>513</v>
      </c>
      <c r="AF74" s="5">
        <v>5.8473490000000004</v>
      </c>
      <c r="AG74" s="5">
        <v>1.1548</v>
      </c>
      <c r="AH74" s="5">
        <v>1.372854</v>
      </c>
      <c r="AI74" s="5">
        <v>3.1223999999999998</v>
      </c>
      <c r="AJ74" s="5">
        <v>-0.3</v>
      </c>
      <c r="AK74" s="5">
        <v>2.91</v>
      </c>
      <c r="AL74" s="5">
        <v>0.85680000000000001</v>
      </c>
      <c r="AM74" s="5">
        <f t="shared" si="11"/>
        <v>1.3058064823966871E-3</v>
      </c>
      <c r="AN74" s="5">
        <f t="shared" si="11"/>
        <v>5.7115944266587386E-2</v>
      </c>
      <c r="AO74" s="5">
        <f t="shared" si="11"/>
        <v>9.3135135888970891E-2</v>
      </c>
      <c r="AP74" s="5">
        <f t="shared" si="11"/>
        <v>0.45152940990154322</v>
      </c>
      <c r="AQ74" s="5">
        <f t="shared" si="11"/>
        <v>4.169627573112326E-4</v>
      </c>
      <c r="AT74" t="s">
        <v>513</v>
      </c>
      <c r="AU74" s="19">
        <v>3.0709396</v>
      </c>
      <c r="AV74" s="19">
        <v>-12.95</v>
      </c>
      <c r="AW74" s="19">
        <v>1.69</v>
      </c>
      <c r="AX74" s="19">
        <v>1.6</v>
      </c>
      <c r="AY74" s="19">
        <v>-0.3</v>
      </c>
      <c r="AZ74" s="19">
        <v>2.78</v>
      </c>
      <c r="BA74" s="19">
        <v>0.33500000000000002</v>
      </c>
      <c r="BB74" s="19">
        <f t="shared" si="12"/>
        <v>0.81673595056708304</v>
      </c>
      <c r="BC74" s="19">
        <f t="shared" si="12"/>
        <v>0</v>
      </c>
      <c r="BD74" s="19">
        <f t="shared" si="12"/>
        <v>5.9838110589570583E-3</v>
      </c>
      <c r="BE74" s="19">
        <f t="shared" si="12"/>
        <v>2.4080870361422356E-3</v>
      </c>
      <c r="BF74" s="19">
        <f t="shared" si="12"/>
        <v>5.2525335052556831E-19</v>
      </c>
    </row>
    <row r="75" spans="31:58" x14ac:dyDescent="0.2">
      <c r="AE75" t="s">
        <v>514</v>
      </c>
      <c r="AF75" s="5">
        <v>6.2726919969999999</v>
      </c>
      <c r="AG75" s="5">
        <v>0.51</v>
      </c>
      <c r="AH75" s="5">
        <v>2.7898800000000001</v>
      </c>
      <c r="AI75" s="5">
        <v>2.6840000000000002</v>
      </c>
      <c r="AJ75" s="5">
        <v>-0.3</v>
      </c>
      <c r="AK75" s="5">
        <v>3.7462</v>
      </c>
      <c r="AL75" s="5">
        <v>1.3541000000000001</v>
      </c>
      <c r="AM75" s="5">
        <f t="shared" si="11"/>
        <v>5.1679338788671834E-2</v>
      </c>
      <c r="AN75" s="5">
        <f t="shared" si="11"/>
        <v>1.694214749897887E-2</v>
      </c>
      <c r="AO75" s="5">
        <f t="shared" si="11"/>
        <v>0.22958929367048828</v>
      </c>
      <c r="AP75" s="5">
        <f t="shared" si="11"/>
        <v>0.2165913878578499</v>
      </c>
      <c r="AQ75" s="5">
        <f t="shared" si="11"/>
        <v>3.3915209657930916E-3</v>
      </c>
      <c r="AT75" t="s">
        <v>514</v>
      </c>
      <c r="AU75" s="19">
        <v>3.7690768000000001</v>
      </c>
      <c r="AV75" s="19">
        <v>-12.95</v>
      </c>
      <c r="AW75" s="19">
        <v>1.69</v>
      </c>
      <c r="AX75" s="19">
        <v>1.6</v>
      </c>
      <c r="AY75" s="19">
        <v>-0.3</v>
      </c>
      <c r="AZ75" s="19">
        <v>2.78</v>
      </c>
      <c r="BA75" s="19">
        <v>1.41973492</v>
      </c>
      <c r="BB75" s="19">
        <f t="shared" si="12"/>
        <v>0.22045131883517929</v>
      </c>
      <c r="BC75" s="19">
        <f t="shared" si="12"/>
        <v>6.2024684053222923E-28</v>
      </c>
      <c r="BD75" s="19">
        <f t="shared" si="12"/>
        <v>0.2092704300701968</v>
      </c>
      <c r="BE75" s="19">
        <f t="shared" si="12"/>
        <v>0.19892916942620606</v>
      </c>
      <c r="BF75" s="19">
        <f t="shared" si="12"/>
        <v>2.6713178808662686E-2</v>
      </c>
    </row>
    <row r="76" spans="31:58" x14ac:dyDescent="0.2">
      <c r="AE76" t="s">
        <v>515</v>
      </c>
      <c r="AF76" s="5">
        <v>4.8741370000000002</v>
      </c>
      <c r="AG76" s="5">
        <v>0.40600000000000003</v>
      </c>
      <c r="AH76" s="5">
        <v>2.3055979999999998</v>
      </c>
      <c r="AI76" s="5">
        <v>2.1175999999999999</v>
      </c>
      <c r="AJ76" s="5">
        <v>-0.3</v>
      </c>
      <c r="AK76" s="5">
        <v>4.1529999999999996</v>
      </c>
      <c r="AL76" s="5">
        <v>1.8001499999999999</v>
      </c>
      <c r="AM76" s="5">
        <f t="shared" si="11"/>
        <v>0.2045284853917976</v>
      </c>
      <c r="AN76" s="5">
        <f t="shared" si="11"/>
        <v>2.539722107815116E-2</v>
      </c>
      <c r="AO76" s="5">
        <f t="shared" si="11"/>
        <v>0.13088948279074258</v>
      </c>
      <c r="AP76" s="5">
        <f t="shared" si="11"/>
        <v>0.11694738130517181</v>
      </c>
      <c r="AQ76" s="5">
        <f t="shared" si="11"/>
        <v>1.0395713736838509E-2</v>
      </c>
      <c r="AT76" t="s">
        <v>515</v>
      </c>
      <c r="AU76" s="19">
        <v>3.4736547999999998</v>
      </c>
      <c r="AV76" s="19">
        <v>-12.95</v>
      </c>
      <c r="AW76" s="19">
        <v>1.69</v>
      </c>
      <c r="AX76" s="19">
        <v>1.6</v>
      </c>
      <c r="AY76" s="19">
        <v>-0.3</v>
      </c>
      <c r="AZ76" s="19">
        <v>2.78</v>
      </c>
      <c r="BA76" s="19">
        <v>0.33500000000000002</v>
      </c>
      <c r="BB76" s="19">
        <f t="shared" si="12"/>
        <v>0.13959227127934817</v>
      </c>
      <c r="BC76" s="19">
        <f t="shared" si="12"/>
        <v>0</v>
      </c>
      <c r="BD76" s="19">
        <f t="shared" si="12"/>
        <v>5.9838110589570583E-3</v>
      </c>
      <c r="BE76" s="19">
        <f t="shared" si="12"/>
        <v>2.4080870361422356E-3</v>
      </c>
      <c r="BF76" s="19">
        <f t="shared" si="12"/>
        <v>5.2525335052556831E-19</v>
      </c>
    </row>
    <row r="77" spans="31:58" x14ac:dyDescent="0.2">
      <c r="AE77" t="s">
        <v>516</v>
      </c>
      <c r="AF77" s="5">
        <v>3.331906</v>
      </c>
      <c r="AG77" s="5">
        <v>0.28120000000000001</v>
      </c>
      <c r="AH77" s="5">
        <v>1.535852</v>
      </c>
      <c r="AI77" s="5">
        <v>1.5862000000000001</v>
      </c>
      <c r="AJ77" s="5">
        <v>-0.3</v>
      </c>
      <c r="AK77" s="5">
        <v>4.3112000000000004</v>
      </c>
      <c r="AL77" s="5">
        <v>2.3390499999999999</v>
      </c>
      <c r="AM77" s="5">
        <f t="shared" si="11"/>
        <v>0.15624556320039329</v>
      </c>
      <c r="AN77" s="5">
        <f t="shared" si="11"/>
        <v>3.8661423393008459E-2</v>
      </c>
      <c r="AO77" s="5">
        <f t="shared" si="11"/>
        <v>8.4364584268814768E-2</v>
      </c>
      <c r="AP77" s="5">
        <f t="shared" si="11"/>
        <v>8.6526958107117843E-2</v>
      </c>
      <c r="AQ77" s="5">
        <f t="shared" si="11"/>
        <v>2.443131163838955E-2</v>
      </c>
      <c r="AT77" t="s">
        <v>516</v>
      </c>
      <c r="AU77" s="19">
        <v>3.0151623999999999</v>
      </c>
      <c r="AV77" s="19">
        <v>-12.95</v>
      </c>
      <c r="AW77" s="19">
        <v>1.69</v>
      </c>
      <c r="AX77" s="19">
        <v>1.6</v>
      </c>
      <c r="AY77" s="19">
        <v>-0.3</v>
      </c>
      <c r="AZ77" s="19">
        <v>2.78</v>
      </c>
      <c r="BA77" s="19">
        <v>0.33500000000000002</v>
      </c>
      <c r="BB77" s="19">
        <f t="shared" si="12"/>
        <v>0.93081022695982085</v>
      </c>
      <c r="BC77" s="19">
        <f t="shared" si="12"/>
        <v>0</v>
      </c>
      <c r="BD77" s="19">
        <f t="shared" si="12"/>
        <v>5.9838110589570583E-3</v>
      </c>
      <c r="BE77" s="19">
        <f t="shared" si="12"/>
        <v>2.4080870361422356E-3</v>
      </c>
      <c r="BF77" s="19">
        <f t="shared" si="12"/>
        <v>5.2525335052556831E-19</v>
      </c>
    </row>
    <row r="78" spans="31:58" x14ac:dyDescent="0.2">
      <c r="AE78" t="s">
        <v>517</v>
      </c>
      <c r="AF78" s="5">
        <v>5.0023000030000002</v>
      </c>
      <c r="AG78" s="5">
        <v>0.30199999999999999</v>
      </c>
      <c r="AH78" s="5">
        <v>2.9156080000000002</v>
      </c>
      <c r="AI78" s="5">
        <v>0.70760000000000001</v>
      </c>
      <c r="AJ78" s="5">
        <v>-0.3</v>
      </c>
      <c r="AK78" s="5">
        <v>4.492</v>
      </c>
      <c r="AL78" s="5">
        <v>2.5325500000000001</v>
      </c>
      <c r="AM78" s="5">
        <f t="shared" si="11"/>
        <v>0.15436032195420929</v>
      </c>
      <c r="AN78" s="5">
        <f t="shared" si="11"/>
        <v>4.0083823378714314E-2</v>
      </c>
      <c r="AO78" s="5">
        <f t="shared" si="11"/>
        <v>0.12978334814784165</v>
      </c>
      <c r="AP78" s="5">
        <f t="shared" si="11"/>
        <v>5.15791532689438E-2</v>
      </c>
      <c r="AQ78" s="5">
        <f t="shared" si="11"/>
        <v>2.629681154684221E-2</v>
      </c>
      <c r="AT78" t="s">
        <v>517</v>
      </c>
      <c r="AU78" s="19">
        <v>3.7889200000000001</v>
      </c>
      <c r="AV78" s="19">
        <v>-12.95</v>
      </c>
      <c r="AW78" s="19">
        <v>1.69</v>
      </c>
      <c r="AX78" s="19">
        <v>521.60613430000001</v>
      </c>
      <c r="AY78" s="19">
        <v>-0.3</v>
      </c>
      <c r="AZ78" s="19">
        <v>2.78</v>
      </c>
      <c r="BA78" s="19">
        <v>0.33500000000000002</v>
      </c>
      <c r="BB78" s="19">
        <f t="shared" si="12"/>
        <v>1.2772169587821802E-2</v>
      </c>
      <c r="BC78" s="19">
        <f t="shared" si="12"/>
        <v>0</v>
      </c>
      <c r="BD78" s="19">
        <f t="shared" si="12"/>
        <v>5.9838110589570583E-3</v>
      </c>
      <c r="BE78" s="19">
        <f t="shared" si="12"/>
        <v>0</v>
      </c>
      <c r="BF78" s="19">
        <f t="shared" si="12"/>
        <v>5.2525335052556831E-19</v>
      </c>
    </row>
    <row r="79" spans="31:58" x14ac:dyDescent="0.2">
      <c r="AE79" t="s">
        <v>518</v>
      </c>
      <c r="AF79" s="5">
        <v>3.443286997</v>
      </c>
      <c r="AG79" s="5">
        <v>4.6469333349999999</v>
      </c>
      <c r="AH79" s="5">
        <v>0.57376199999999999</v>
      </c>
      <c r="AI79" s="5">
        <v>2.4754</v>
      </c>
      <c r="AJ79" s="5">
        <v>-0.3</v>
      </c>
      <c r="AK79" s="5">
        <v>3.036</v>
      </c>
      <c r="AL79" s="5">
        <v>1.04145</v>
      </c>
      <c r="AM79" s="5">
        <f t="shared" si="11"/>
        <v>0.35486314824319892</v>
      </c>
      <c r="AN79" s="5">
        <f t="shared" si="11"/>
        <v>0.11580181203447737</v>
      </c>
      <c r="AO79" s="5">
        <f t="shared" si="11"/>
        <v>2.3415233434213659E-2</v>
      </c>
      <c r="AP79" s="5">
        <f t="shared" si="11"/>
        <v>0.33139990119702584</v>
      </c>
      <c r="AQ79" s="5">
        <f t="shared" si="11"/>
        <v>2.2656767520263018E-3</v>
      </c>
      <c r="AT79" t="s">
        <v>518</v>
      </c>
      <c r="AU79" s="19">
        <v>2.6373148</v>
      </c>
      <c r="AV79" s="19">
        <v>-12.95</v>
      </c>
      <c r="AW79" s="19">
        <v>1.69</v>
      </c>
      <c r="AX79" s="19">
        <v>1.6</v>
      </c>
      <c r="AY79" s="19">
        <v>-0.3</v>
      </c>
      <c r="AZ79" s="19">
        <v>2.78</v>
      </c>
      <c r="BA79" s="19">
        <v>0.33500000000000002</v>
      </c>
      <c r="BB79" s="19">
        <f t="shared" si="12"/>
        <v>1.0876068672938612</v>
      </c>
      <c r="BC79" s="19">
        <f t="shared" si="12"/>
        <v>0</v>
      </c>
      <c r="BD79" s="19">
        <f t="shared" si="12"/>
        <v>5.9838110589570583E-3</v>
      </c>
      <c r="BE79" s="19">
        <f t="shared" si="12"/>
        <v>2.4080870361422356E-3</v>
      </c>
      <c r="BF79" s="19">
        <f t="shared" si="12"/>
        <v>5.2525335052556831E-19</v>
      </c>
    </row>
    <row r="80" spans="31:58" x14ac:dyDescent="0.2">
      <c r="AE80" t="s">
        <v>519</v>
      </c>
      <c r="AF80" s="5">
        <v>3.3941559969999999</v>
      </c>
      <c r="AG80" s="5">
        <v>4.5776000000000003</v>
      </c>
      <c r="AH80" s="5">
        <v>0.53405599999999998</v>
      </c>
      <c r="AI80" s="5">
        <v>2.4952000000000001</v>
      </c>
      <c r="AJ80" s="5">
        <v>-0.3</v>
      </c>
      <c r="AK80" s="5">
        <v>3.0586000000000002</v>
      </c>
      <c r="AL80" s="5">
        <v>1.0679000000000001</v>
      </c>
      <c r="AM80" s="5">
        <f t="shared" si="11"/>
        <v>0.35558182919247938</v>
      </c>
      <c r="AN80" s="5">
        <f t="shared" si="11"/>
        <v>0.13584117900709936</v>
      </c>
      <c r="AO80" s="5">
        <f t="shared" si="11"/>
        <v>2.284681621326114E-2</v>
      </c>
      <c r="AP80" s="5">
        <f t="shared" si="11"/>
        <v>0.32504175122318246</v>
      </c>
      <c r="AQ80" s="5">
        <f t="shared" si="11"/>
        <v>2.6576695692837721E-3</v>
      </c>
      <c r="AT80" t="s">
        <v>519</v>
      </c>
      <c r="AU80" s="19">
        <v>2.6176623999999999</v>
      </c>
      <c r="AV80" s="19">
        <v>-12.95</v>
      </c>
      <c r="AW80" s="19">
        <v>1.69</v>
      </c>
      <c r="AX80" s="19">
        <v>1.6</v>
      </c>
      <c r="AY80" s="19">
        <v>-0.3</v>
      </c>
      <c r="AZ80" s="19">
        <v>2.78</v>
      </c>
      <c r="BA80" s="19">
        <v>0.33500000000000002</v>
      </c>
      <c r="BB80" s="19">
        <f t="shared" si="12"/>
        <v>1.0589443887211811</v>
      </c>
      <c r="BC80" s="19">
        <f t="shared" si="12"/>
        <v>0</v>
      </c>
      <c r="BD80" s="19">
        <f t="shared" si="12"/>
        <v>5.9838110589570583E-3</v>
      </c>
      <c r="BE80" s="19">
        <f t="shared" si="12"/>
        <v>2.4080870361422356E-3</v>
      </c>
      <c r="BF80" s="19">
        <f t="shared" si="12"/>
        <v>5.2525335052556831E-19</v>
      </c>
    </row>
  </sheetData>
  <mergeCells count="4">
    <mergeCell ref="A1:M1"/>
    <mergeCell ref="P1:AB1"/>
    <mergeCell ref="AE1:AQ1"/>
    <mergeCell ref="AT1:B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C33C-826F-456B-A361-E4ED22F5E2E4}">
  <dimension ref="A1:S20"/>
  <sheetViews>
    <sheetView workbookViewId="0"/>
  </sheetViews>
  <sheetFormatPr baseColWidth="10" defaultColWidth="8.83203125" defaultRowHeight="14" x14ac:dyDescent="0.15"/>
  <cols>
    <col min="1" max="1" width="4" style="7" bestFit="1" customWidth="1"/>
    <col min="2" max="3" width="12" style="17" bestFit="1" customWidth="1"/>
    <col min="4" max="4" width="13.83203125" style="15" bestFit="1" customWidth="1"/>
    <col min="5" max="5" width="8.83203125" style="15"/>
    <col min="6" max="6" width="10.83203125" style="15" bestFit="1" customWidth="1"/>
    <col min="7" max="7" width="11.33203125" style="15" bestFit="1" customWidth="1"/>
    <col min="8" max="8" width="16.33203125" style="15" bestFit="1" customWidth="1"/>
    <col min="9" max="9" width="15.83203125" style="15" bestFit="1" customWidth="1"/>
    <col min="10" max="10" width="10" style="15" bestFit="1" customWidth="1"/>
    <col min="11" max="11" width="12" style="15" bestFit="1" customWidth="1"/>
    <col min="12" max="12" width="17" style="15" bestFit="1" customWidth="1"/>
    <col min="13" max="13" width="13.6640625" style="15" bestFit="1" customWidth="1"/>
    <col min="14" max="14" width="10.83203125" style="15" bestFit="1" customWidth="1"/>
    <col min="15" max="15" width="11.33203125" style="15" bestFit="1" customWidth="1"/>
    <col min="16" max="16" width="12.33203125" style="15" bestFit="1" customWidth="1"/>
    <col min="17" max="17" width="5.83203125" style="15" bestFit="1" customWidth="1"/>
    <col min="18" max="18" width="12.1640625" style="15" bestFit="1" customWidth="1"/>
    <col min="19" max="19" width="10.1640625" style="15" bestFit="1" customWidth="1"/>
    <col min="20" max="16384" width="8.83203125" style="7"/>
  </cols>
  <sheetData>
    <row r="1" spans="1:19" x14ac:dyDescent="0.15">
      <c r="A1" s="9" t="s">
        <v>6</v>
      </c>
      <c r="B1" s="11" t="s">
        <v>7</v>
      </c>
      <c r="C1" s="11" t="s">
        <v>7</v>
      </c>
      <c r="D1" s="11" t="s">
        <v>8</v>
      </c>
      <c r="E1" s="11" t="s">
        <v>9</v>
      </c>
      <c r="F1" s="11" t="s">
        <v>10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20</v>
      </c>
      <c r="Q1" s="11" t="s">
        <v>21</v>
      </c>
      <c r="R1" s="11" t="s">
        <v>22</v>
      </c>
      <c r="S1" s="11" t="s">
        <v>23</v>
      </c>
    </row>
    <row r="2" spans="1:19" x14ac:dyDescent="0.15">
      <c r="A2" s="7">
        <v>1</v>
      </c>
      <c r="B2" s="17" t="s">
        <v>24</v>
      </c>
      <c r="C2" s="17">
        <v>7429905</v>
      </c>
      <c r="D2" s="18" t="s">
        <v>25</v>
      </c>
      <c r="E2" s="18" t="s">
        <v>26</v>
      </c>
      <c r="F2" s="15" t="s">
        <v>27</v>
      </c>
      <c r="G2" s="13" t="s">
        <v>28</v>
      </c>
      <c r="H2" s="13" t="s">
        <v>28</v>
      </c>
      <c r="I2" s="13" t="s">
        <v>28</v>
      </c>
      <c r="J2" s="13">
        <v>1.5563025007672873</v>
      </c>
      <c r="K2" s="13" t="s">
        <v>28</v>
      </c>
      <c r="L2" s="13" t="s">
        <v>28</v>
      </c>
      <c r="M2" s="13" t="s">
        <v>28</v>
      </c>
      <c r="N2" s="13">
        <v>5.7323937598229682</v>
      </c>
      <c r="O2" s="13">
        <v>2.344490519241893</v>
      </c>
      <c r="P2" s="13" t="s">
        <v>28</v>
      </c>
      <c r="Q2" s="14">
        <f t="shared" ref="Q2:Q20" si="0">COUNT(G2:P2)</f>
        <v>3</v>
      </c>
      <c r="R2" s="13">
        <f t="shared" ref="R2:R8" si="1">AVERAGE(G2:P2)</f>
        <v>3.211062259944049</v>
      </c>
      <c r="S2" s="13">
        <f t="shared" ref="S2:S8" si="2">STDEV(G2:P2)</f>
        <v>2.218816010246905</v>
      </c>
    </row>
    <row r="3" spans="1:19" x14ac:dyDescent="0.15">
      <c r="A3" s="7">
        <v>2</v>
      </c>
      <c r="B3" s="17" t="s">
        <v>29</v>
      </c>
      <c r="C3" s="17">
        <v>7439896</v>
      </c>
      <c r="D3" s="18" t="s">
        <v>30</v>
      </c>
      <c r="E3" s="18" t="s">
        <v>31</v>
      </c>
      <c r="F3" s="15" t="s">
        <v>27</v>
      </c>
      <c r="G3" s="13" t="s">
        <v>28</v>
      </c>
      <c r="H3" s="13" t="s">
        <v>28</v>
      </c>
      <c r="I3" s="13">
        <v>2.3010299956639813</v>
      </c>
      <c r="J3" s="13">
        <v>0.86332286012045589</v>
      </c>
      <c r="K3" s="13" t="s">
        <v>28</v>
      </c>
      <c r="L3" s="13" t="s">
        <v>28</v>
      </c>
      <c r="M3" s="13">
        <v>5.0569048513364727</v>
      </c>
      <c r="N3" s="13">
        <v>6.4313637641589869</v>
      </c>
      <c r="O3" s="13">
        <v>3.8449118739121406</v>
      </c>
      <c r="P3" s="13" t="s">
        <v>28</v>
      </c>
      <c r="Q3" s="14">
        <f t="shared" si="0"/>
        <v>5</v>
      </c>
      <c r="R3" s="13">
        <f t="shared" si="1"/>
        <v>3.6995066690384077</v>
      </c>
      <c r="S3" s="13">
        <f t="shared" si="2"/>
        <v>2.1980895847878816</v>
      </c>
    </row>
    <row r="4" spans="1:19" x14ac:dyDescent="0.15">
      <c r="A4" s="7">
        <v>3</v>
      </c>
      <c r="B4" s="17" t="s">
        <v>32</v>
      </c>
      <c r="C4" s="17">
        <v>7439921</v>
      </c>
      <c r="D4" s="18" t="s">
        <v>33</v>
      </c>
      <c r="E4" s="18" t="s">
        <v>34</v>
      </c>
      <c r="F4" s="15" t="s">
        <v>27</v>
      </c>
      <c r="G4" s="13" t="s">
        <v>28</v>
      </c>
      <c r="H4" s="13" t="s">
        <v>28</v>
      </c>
      <c r="I4" s="13">
        <v>1.8061799739838871</v>
      </c>
      <c r="J4" s="13">
        <v>0.53147891704225514</v>
      </c>
      <c r="K4" s="13">
        <v>1.6127838567197355</v>
      </c>
      <c r="L4" s="13">
        <v>2.3010299956639813</v>
      </c>
      <c r="M4" s="13">
        <v>2.9123814989188004</v>
      </c>
      <c r="N4" s="13">
        <v>5.5314789170422554</v>
      </c>
      <c r="O4" s="13">
        <v>4.0211892990699383</v>
      </c>
      <c r="P4" s="13" t="s">
        <v>28</v>
      </c>
      <c r="Q4" s="14">
        <f t="shared" si="0"/>
        <v>7</v>
      </c>
      <c r="R4" s="13">
        <f t="shared" si="1"/>
        <v>2.6737889226344076</v>
      </c>
      <c r="S4" s="13">
        <f t="shared" si="2"/>
        <v>1.6656192397717433</v>
      </c>
    </row>
    <row r="5" spans="1:19" x14ac:dyDescent="0.15">
      <c r="A5" s="7">
        <v>4</v>
      </c>
      <c r="B5" s="17" t="s">
        <v>35</v>
      </c>
      <c r="C5" s="17">
        <v>7439965</v>
      </c>
      <c r="D5" s="18" t="s">
        <v>36</v>
      </c>
      <c r="E5" s="18" t="s">
        <v>37</v>
      </c>
      <c r="F5" s="15" t="s">
        <v>27</v>
      </c>
      <c r="G5" s="13">
        <v>3.9294189257142929</v>
      </c>
      <c r="H5" s="13" t="s">
        <v>28</v>
      </c>
      <c r="I5" s="13">
        <v>3.8750612633917001</v>
      </c>
      <c r="J5" s="13">
        <v>2.3424226808222062</v>
      </c>
      <c r="K5" s="13" t="s">
        <v>28</v>
      </c>
      <c r="L5" s="13">
        <v>1.4313637641589874</v>
      </c>
      <c r="M5" s="13" t="s">
        <v>28</v>
      </c>
      <c r="N5" s="13">
        <v>5.7853298350107671</v>
      </c>
      <c r="O5" s="13">
        <v>2.9745116927373285</v>
      </c>
      <c r="P5" s="13" t="s">
        <v>28</v>
      </c>
      <c r="Q5" s="14">
        <f t="shared" si="0"/>
        <v>6</v>
      </c>
      <c r="R5" s="13">
        <f t="shared" si="1"/>
        <v>3.3896846936392144</v>
      </c>
      <c r="S5" s="13">
        <f t="shared" si="2"/>
        <v>1.5079898080639116</v>
      </c>
    </row>
    <row r="6" spans="1:19" x14ac:dyDescent="0.15">
      <c r="A6" s="7">
        <v>5</v>
      </c>
      <c r="B6" s="17" t="s">
        <v>38</v>
      </c>
      <c r="C6" s="17">
        <v>7439976</v>
      </c>
      <c r="D6" s="18" t="s">
        <v>39</v>
      </c>
      <c r="E6" s="18" t="s">
        <v>40</v>
      </c>
      <c r="F6" s="15" t="s">
        <v>27</v>
      </c>
      <c r="G6" s="13">
        <v>5.1461280356782382</v>
      </c>
      <c r="H6" s="13">
        <v>0.17609125905568124</v>
      </c>
      <c r="I6" s="13">
        <v>3.0969100130080562</v>
      </c>
      <c r="J6" s="13">
        <v>4.4313637641589869</v>
      </c>
      <c r="K6" s="13" t="s">
        <v>28</v>
      </c>
      <c r="L6" s="13" t="s">
        <v>28</v>
      </c>
      <c r="M6" s="13">
        <v>1.7923916894982539</v>
      </c>
      <c r="N6" s="13" t="s">
        <v>28</v>
      </c>
      <c r="O6" s="13">
        <v>3.1983821300082944</v>
      </c>
      <c r="P6" s="13" t="s">
        <v>28</v>
      </c>
      <c r="Q6" s="14">
        <f t="shared" si="0"/>
        <v>6</v>
      </c>
      <c r="R6" s="13">
        <f t="shared" si="1"/>
        <v>2.9735444819012522</v>
      </c>
      <c r="S6" s="13">
        <f t="shared" si="2"/>
        <v>1.7962179062211086</v>
      </c>
    </row>
    <row r="7" spans="1:19" x14ac:dyDescent="0.15">
      <c r="A7" s="7">
        <v>6</v>
      </c>
      <c r="B7" s="17" t="s">
        <v>41</v>
      </c>
      <c r="C7" s="17">
        <v>7440020</v>
      </c>
      <c r="D7" s="18" t="s">
        <v>42</v>
      </c>
      <c r="E7" s="18" t="s">
        <v>43</v>
      </c>
      <c r="F7" s="15" t="s">
        <v>27</v>
      </c>
      <c r="G7" s="13">
        <v>4.8864907251724823</v>
      </c>
      <c r="H7" s="13" t="s">
        <v>28</v>
      </c>
      <c r="I7" s="13" t="s">
        <v>28</v>
      </c>
      <c r="J7" s="13">
        <v>0.5</v>
      </c>
      <c r="K7" s="13" t="s">
        <v>28</v>
      </c>
      <c r="L7" s="13" t="s">
        <v>28</v>
      </c>
      <c r="M7" s="13">
        <v>0.93951925261861846</v>
      </c>
      <c r="N7" s="13" t="s">
        <v>28</v>
      </c>
      <c r="O7" s="13">
        <v>2.0606978403536118</v>
      </c>
      <c r="P7" s="13" t="s">
        <v>28</v>
      </c>
      <c r="Q7" s="14">
        <f t="shared" si="0"/>
        <v>4</v>
      </c>
      <c r="R7" s="13">
        <f t="shared" si="1"/>
        <v>2.0966769545361781</v>
      </c>
      <c r="S7" s="13">
        <f t="shared" si="2"/>
        <v>1.972540376920362</v>
      </c>
    </row>
    <row r="8" spans="1:19" x14ac:dyDescent="0.15">
      <c r="A8" s="7">
        <v>7</v>
      </c>
      <c r="B8" s="17" t="s">
        <v>44</v>
      </c>
      <c r="C8" s="17">
        <v>7440224</v>
      </c>
      <c r="D8" s="18" t="s">
        <v>45</v>
      </c>
      <c r="E8" s="18" t="s">
        <v>46</v>
      </c>
      <c r="F8" s="15" t="s">
        <v>27</v>
      </c>
      <c r="G8" s="13">
        <v>5.3617278360175931</v>
      </c>
      <c r="H8" s="13" t="s">
        <v>28</v>
      </c>
      <c r="I8" s="13">
        <v>4</v>
      </c>
      <c r="J8" s="13">
        <v>0.5</v>
      </c>
      <c r="K8" s="13" t="s">
        <v>28</v>
      </c>
      <c r="L8" s="13">
        <v>4.6127838567197355</v>
      </c>
      <c r="M8" s="13">
        <v>3</v>
      </c>
      <c r="N8" s="13" t="s">
        <v>28</v>
      </c>
      <c r="O8" s="13" t="s">
        <v>28</v>
      </c>
      <c r="P8" s="13" t="s">
        <v>28</v>
      </c>
      <c r="Q8" s="14">
        <f t="shared" si="0"/>
        <v>5</v>
      </c>
      <c r="R8" s="13">
        <f t="shared" si="1"/>
        <v>3.4949023385474662</v>
      </c>
      <c r="S8" s="13">
        <f t="shared" si="2"/>
        <v>1.8844222268653965</v>
      </c>
    </row>
    <row r="9" spans="1:19" x14ac:dyDescent="0.15">
      <c r="A9" s="7">
        <v>8</v>
      </c>
      <c r="B9" s="17" t="s">
        <v>47</v>
      </c>
      <c r="C9" s="17">
        <v>7440315</v>
      </c>
      <c r="D9" s="18" t="s">
        <v>48</v>
      </c>
      <c r="E9" s="18" t="s">
        <v>49</v>
      </c>
      <c r="F9" s="15" t="s">
        <v>27</v>
      </c>
      <c r="G9" s="13" t="s">
        <v>28</v>
      </c>
      <c r="H9" s="13" t="s">
        <v>28</v>
      </c>
      <c r="I9" s="13" t="s">
        <v>28</v>
      </c>
      <c r="J9" s="13" t="s">
        <v>28</v>
      </c>
      <c r="K9" s="13" t="s">
        <v>28</v>
      </c>
      <c r="L9" s="13" t="s">
        <v>28</v>
      </c>
      <c r="M9" s="13">
        <v>4.5118833609788744</v>
      </c>
      <c r="N9" s="13" t="s">
        <v>28</v>
      </c>
      <c r="O9" s="13" t="s">
        <v>28</v>
      </c>
      <c r="P9" s="13" t="s">
        <v>28</v>
      </c>
      <c r="Q9" s="14">
        <f t="shared" si="0"/>
        <v>1</v>
      </c>
      <c r="R9" s="13" t="s">
        <v>28</v>
      </c>
      <c r="S9" s="13" t="s">
        <v>28</v>
      </c>
    </row>
    <row r="10" spans="1:19" x14ac:dyDescent="0.15">
      <c r="A10" s="7">
        <v>9</v>
      </c>
      <c r="B10" s="17" t="s">
        <v>50</v>
      </c>
      <c r="C10" s="17">
        <v>7440360</v>
      </c>
      <c r="D10" s="18" t="s">
        <v>51</v>
      </c>
      <c r="E10" s="18" t="s">
        <v>52</v>
      </c>
      <c r="F10" s="15" t="s">
        <v>27</v>
      </c>
      <c r="G10" s="13">
        <v>1.2304489213782739</v>
      </c>
      <c r="H10" s="13" t="s">
        <v>28</v>
      </c>
      <c r="I10" s="13">
        <v>0.64345267648618742</v>
      </c>
      <c r="J10" s="13">
        <v>-0.3979400086720376</v>
      </c>
      <c r="K10" s="13" t="s">
        <v>28</v>
      </c>
      <c r="L10" s="13">
        <v>0.77815125038364363</v>
      </c>
      <c r="M10" s="13">
        <v>0.63346845557958653</v>
      </c>
      <c r="N10" s="13" t="s">
        <v>28</v>
      </c>
      <c r="O10" s="13" t="s">
        <v>28</v>
      </c>
      <c r="P10" s="13">
        <v>0.63346845557958653</v>
      </c>
      <c r="Q10" s="14">
        <f t="shared" si="0"/>
        <v>6</v>
      </c>
      <c r="R10" s="13">
        <f t="shared" ref="R10:R18" si="3">AVERAGE(G10:P10)</f>
        <v>0.58684162512254012</v>
      </c>
      <c r="S10" s="13">
        <f t="shared" ref="S10:S18" si="4">STDEV(G10:P10)</f>
        <v>0.53444878604852597</v>
      </c>
    </row>
    <row r="11" spans="1:19" x14ac:dyDescent="0.15">
      <c r="A11" s="7">
        <v>10</v>
      </c>
      <c r="B11" s="17" t="s">
        <v>53</v>
      </c>
      <c r="C11" s="17">
        <v>7440382</v>
      </c>
      <c r="D11" s="18" t="s">
        <v>54</v>
      </c>
      <c r="E11" s="18" t="s">
        <v>55</v>
      </c>
      <c r="F11" s="15" t="s">
        <v>27</v>
      </c>
      <c r="G11" s="13">
        <v>3.9030899869919438</v>
      </c>
      <c r="H11" s="13" t="s">
        <v>28</v>
      </c>
      <c r="I11" s="13" t="s">
        <v>28</v>
      </c>
      <c r="J11" s="13">
        <v>0.62324929039790045</v>
      </c>
      <c r="K11" s="13" t="s">
        <v>28</v>
      </c>
      <c r="L11" s="13" t="s">
        <v>28</v>
      </c>
      <c r="M11" s="13">
        <v>2.0413926851582249</v>
      </c>
      <c r="N11" s="13">
        <v>3.7853298350107671</v>
      </c>
      <c r="O11" s="13">
        <v>2.4409090820652177</v>
      </c>
      <c r="P11" s="13" t="s">
        <v>28</v>
      </c>
      <c r="Q11" s="14">
        <f t="shared" si="0"/>
        <v>5</v>
      </c>
      <c r="R11" s="13">
        <f t="shared" si="3"/>
        <v>2.558794175924811</v>
      </c>
      <c r="S11" s="13">
        <f t="shared" si="4"/>
        <v>1.3545715330458932</v>
      </c>
    </row>
    <row r="12" spans="1:19" x14ac:dyDescent="0.15">
      <c r="A12" s="7">
        <v>11</v>
      </c>
      <c r="B12" s="17" t="s">
        <v>56</v>
      </c>
      <c r="C12" s="17">
        <v>7440393</v>
      </c>
      <c r="D12" s="18" t="s">
        <v>57</v>
      </c>
      <c r="E12" s="18" t="s">
        <v>58</v>
      </c>
      <c r="F12" s="15" t="s">
        <v>27</v>
      </c>
      <c r="G12" s="13" t="s">
        <v>28</v>
      </c>
      <c r="H12" s="13" t="s">
        <v>28</v>
      </c>
      <c r="I12" s="13">
        <v>2</v>
      </c>
      <c r="J12" s="13">
        <v>0.5</v>
      </c>
      <c r="K12" s="13" t="s">
        <v>28</v>
      </c>
      <c r="L12" s="13" t="s">
        <v>28</v>
      </c>
      <c r="M12" s="13">
        <v>1.1583624920952498</v>
      </c>
      <c r="N12" s="13" t="s">
        <v>28</v>
      </c>
      <c r="O12" s="13" t="s">
        <v>28</v>
      </c>
      <c r="P12" s="13" t="s">
        <v>28</v>
      </c>
      <c r="Q12" s="14">
        <f t="shared" si="0"/>
        <v>3</v>
      </c>
      <c r="R12" s="13">
        <f t="shared" si="3"/>
        <v>1.21945416403175</v>
      </c>
      <c r="S12" s="13">
        <f t="shared" si="4"/>
        <v>0.7518637804050663</v>
      </c>
    </row>
    <row r="13" spans="1:19" x14ac:dyDescent="0.15">
      <c r="A13" s="7">
        <v>12</v>
      </c>
      <c r="B13" s="17" t="s">
        <v>59</v>
      </c>
      <c r="C13" s="17">
        <v>7440439</v>
      </c>
      <c r="D13" s="18" t="s">
        <v>60</v>
      </c>
      <c r="E13" s="18" t="s">
        <v>61</v>
      </c>
      <c r="F13" s="15" t="s">
        <v>27</v>
      </c>
      <c r="G13" s="13">
        <v>3.255272505103306</v>
      </c>
      <c r="H13" s="13" t="s">
        <v>28</v>
      </c>
      <c r="I13" s="13">
        <v>3</v>
      </c>
      <c r="J13" s="13">
        <v>1.0969100130080565</v>
      </c>
      <c r="K13" s="13">
        <v>3.8356905714924254</v>
      </c>
      <c r="L13" s="13" t="s">
        <v>28</v>
      </c>
      <c r="M13" s="13">
        <v>3.3685471975676564</v>
      </c>
      <c r="N13" s="13">
        <v>4.2787536009528289</v>
      </c>
      <c r="O13" s="13">
        <v>5.2552725051033065</v>
      </c>
      <c r="P13" s="13" t="s">
        <v>28</v>
      </c>
      <c r="Q13" s="14">
        <f t="shared" si="0"/>
        <v>7</v>
      </c>
      <c r="R13" s="13">
        <f t="shared" si="3"/>
        <v>3.4414923418896541</v>
      </c>
      <c r="S13" s="13">
        <f t="shared" si="4"/>
        <v>1.2831067601178856</v>
      </c>
    </row>
    <row r="14" spans="1:19" x14ac:dyDescent="0.15">
      <c r="A14" s="7">
        <v>13</v>
      </c>
      <c r="B14" s="17" t="s">
        <v>62</v>
      </c>
      <c r="C14" s="17">
        <v>7440473</v>
      </c>
      <c r="D14" s="18" t="s">
        <v>63</v>
      </c>
      <c r="E14" s="18" t="s">
        <v>64</v>
      </c>
      <c r="F14" s="15" t="s">
        <v>27</v>
      </c>
      <c r="G14" s="13">
        <v>4.4667490254648134</v>
      </c>
      <c r="H14" s="13" t="s">
        <v>28</v>
      </c>
      <c r="I14" s="13" t="s">
        <v>28</v>
      </c>
      <c r="J14" s="13">
        <v>0.12710479836480765</v>
      </c>
      <c r="K14" s="13" t="s">
        <v>28</v>
      </c>
      <c r="L14" s="13" t="s">
        <v>28</v>
      </c>
      <c r="M14" s="13">
        <v>2.4771212547196626</v>
      </c>
      <c r="N14" s="13" t="s">
        <v>28</v>
      </c>
      <c r="O14" s="13" t="s">
        <v>28</v>
      </c>
      <c r="P14" s="13" t="s">
        <v>28</v>
      </c>
      <c r="Q14" s="14">
        <f t="shared" si="0"/>
        <v>3</v>
      </c>
      <c r="R14" s="13">
        <f t="shared" si="3"/>
        <v>2.356991692849761</v>
      </c>
      <c r="S14" s="13">
        <f t="shared" si="4"/>
        <v>2.1723147419692417</v>
      </c>
    </row>
    <row r="15" spans="1:19" x14ac:dyDescent="0.15">
      <c r="A15" s="7">
        <v>14</v>
      </c>
      <c r="B15" s="17" t="s">
        <v>65</v>
      </c>
      <c r="C15" s="17">
        <v>7440484</v>
      </c>
      <c r="D15" s="18" t="s">
        <v>66</v>
      </c>
      <c r="E15" s="18" t="s">
        <v>67</v>
      </c>
      <c r="F15" s="15" t="s">
        <v>27</v>
      </c>
      <c r="G15" s="13" t="s">
        <v>28</v>
      </c>
      <c r="H15" s="13" t="s">
        <v>28</v>
      </c>
      <c r="I15" s="13">
        <v>2.3979400086720375</v>
      </c>
      <c r="J15" s="13">
        <v>0.3344537511509309</v>
      </c>
      <c r="K15" s="13" t="s">
        <v>28</v>
      </c>
      <c r="L15" s="13">
        <v>1.8864907251724818</v>
      </c>
      <c r="M15" s="13">
        <v>2.6232492903979003</v>
      </c>
      <c r="N15" s="13" t="s">
        <v>28</v>
      </c>
      <c r="O15" s="13" t="s">
        <v>28</v>
      </c>
      <c r="P15" s="13" t="s">
        <v>28</v>
      </c>
      <c r="Q15" s="14">
        <f t="shared" si="0"/>
        <v>4</v>
      </c>
      <c r="R15" s="13">
        <f t="shared" si="3"/>
        <v>1.8105334438483376</v>
      </c>
      <c r="S15" s="13">
        <f t="shared" si="4"/>
        <v>1.0312022574662674</v>
      </c>
    </row>
    <row r="16" spans="1:19" x14ac:dyDescent="0.15">
      <c r="A16" s="7">
        <v>15</v>
      </c>
      <c r="B16" s="17" t="s">
        <v>68</v>
      </c>
      <c r="C16" s="17">
        <v>7440508</v>
      </c>
      <c r="D16" s="18" t="s">
        <v>69</v>
      </c>
      <c r="E16" s="18" t="s">
        <v>70</v>
      </c>
      <c r="F16" s="15" t="s">
        <v>27</v>
      </c>
      <c r="G16" s="13">
        <v>3.6283889300503116</v>
      </c>
      <c r="H16" s="13" t="s">
        <v>28</v>
      </c>
      <c r="I16" s="13">
        <v>1.4471580313422192</v>
      </c>
      <c r="J16" s="13">
        <v>6.4131320504348723</v>
      </c>
      <c r="K16" s="13">
        <v>0.94448267215016868</v>
      </c>
      <c r="L16" s="13">
        <v>3.5741470641507229</v>
      </c>
      <c r="M16" s="13">
        <v>4.0863598306747484</v>
      </c>
      <c r="N16" s="13">
        <v>4.6720978579357171</v>
      </c>
      <c r="O16" s="13">
        <v>3.6339166585238329</v>
      </c>
      <c r="P16" s="13" t="s">
        <v>28</v>
      </c>
      <c r="Q16" s="14">
        <f t="shared" si="0"/>
        <v>8</v>
      </c>
      <c r="R16" s="13">
        <f t="shared" si="3"/>
        <v>3.5499603869078245</v>
      </c>
      <c r="S16" s="13">
        <f t="shared" si="4"/>
        <v>1.7307614095673429</v>
      </c>
    </row>
    <row r="17" spans="1:19" x14ac:dyDescent="0.15">
      <c r="A17" s="7">
        <v>16</v>
      </c>
      <c r="B17" s="17" t="s">
        <v>71</v>
      </c>
      <c r="C17" s="17">
        <v>7440622</v>
      </c>
      <c r="D17" s="18" t="s">
        <v>72</v>
      </c>
      <c r="E17" s="18" t="s">
        <v>73</v>
      </c>
      <c r="F17" s="15" t="s">
        <v>27</v>
      </c>
      <c r="G17" s="13">
        <v>4.2340108175871798</v>
      </c>
      <c r="H17" s="13" t="s">
        <v>28</v>
      </c>
      <c r="I17" s="13" t="s">
        <v>28</v>
      </c>
      <c r="J17" s="13">
        <v>0.5</v>
      </c>
      <c r="K17" s="13" t="s">
        <v>28</v>
      </c>
      <c r="L17" s="13" t="s">
        <v>28</v>
      </c>
      <c r="M17" s="13">
        <v>3.7481880270062002</v>
      </c>
      <c r="N17" s="13" t="s">
        <v>28</v>
      </c>
      <c r="O17" s="13" t="s">
        <v>28</v>
      </c>
      <c r="P17" s="13" t="s">
        <v>28</v>
      </c>
      <c r="Q17" s="14">
        <f t="shared" si="0"/>
        <v>3</v>
      </c>
      <c r="R17" s="13">
        <f t="shared" si="3"/>
        <v>2.82739961486446</v>
      </c>
      <c r="S17" s="13">
        <f t="shared" si="4"/>
        <v>2.0301718329775436</v>
      </c>
    </row>
    <row r="18" spans="1:19" x14ac:dyDescent="0.15">
      <c r="A18" s="7">
        <v>17</v>
      </c>
      <c r="B18" s="17" t="s">
        <v>74</v>
      </c>
      <c r="C18" s="17">
        <v>7440666</v>
      </c>
      <c r="D18" s="18" t="s">
        <v>75</v>
      </c>
      <c r="E18" s="18" t="s">
        <v>76</v>
      </c>
      <c r="F18" s="15" t="s">
        <v>27</v>
      </c>
      <c r="G18" s="13">
        <v>4.2787536009528289</v>
      </c>
      <c r="H18" s="13" t="s">
        <v>28</v>
      </c>
      <c r="I18" s="13">
        <v>2.3010299956639813</v>
      </c>
      <c r="J18" s="13">
        <v>-1.5228787452803376</v>
      </c>
      <c r="K18" s="13">
        <v>0.83250891270623628</v>
      </c>
      <c r="L18" s="13">
        <v>3.5408298141110799</v>
      </c>
      <c r="M18" s="13">
        <v>1.1583624920952498</v>
      </c>
      <c r="N18" s="13">
        <v>4.5185139398778871</v>
      </c>
      <c r="O18" s="13">
        <v>3.0663259253620376</v>
      </c>
      <c r="P18" s="13" t="s">
        <v>28</v>
      </c>
      <c r="Q18" s="14">
        <f t="shared" si="0"/>
        <v>8</v>
      </c>
      <c r="R18" s="13">
        <f t="shared" si="3"/>
        <v>2.2716807419361205</v>
      </c>
      <c r="S18" s="13">
        <f t="shared" si="4"/>
        <v>2.0364197355693969</v>
      </c>
    </row>
    <row r="19" spans="1:19" x14ac:dyDescent="0.15">
      <c r="A19" s="7">
        <v>18</v>
      </c>
      <c r="B19" s="17" t="s">
        <v>77</v>
      </c>
      <c r="C19" s="17">
        <v>7440702</v>
      </c>
      <c r="D19" s="18" t="s">
        <v>78</v>
      </c>
      <c r="E19" s="18" t="s">
        <v>79</v>
      </c>
      <c r="F19" s="15" t="s">
        <v>27</v>
      </c>
      <c r="G19" s="13" t="s">
        <v>28</v>
      </c>
      <c r="H19" s="13" t="s">
        <v>28</v>
      </c>
      <c r="I19" s="13" t="s">
        <v>28</v>
      </c>
      <c r="J19" s="13">
        <v>0.5</v>
      </c>
      <c r="K19" s="13" t="s">
        <v>28</v>
      </c>
      <c r="L19" s="13" t="s">
        <v>28</v>
      </c>
      <c r="M19" s="13">
        <v>3.1139433523068369</v>
      </c>
      <c r="N19" s="13" t="s">
        <v>28</v>
      </c>
      <c r="O19" s="13" t="s">
        <v>28</v>
      </c>
      <c r="P19" s="13" t="s">
        <v>28</v>
      </c>
      <c r="Q19" s="14">
        <f t="shared" si="0"/>
        <v>2</v>
      </c>
      <c r="R19" s="13" t="s">
        <v>28</v>
      </c>
      <c r="S19" s="13" t="s">
        <v>28</v>
      </c>
    </row>
    <row r="20" spans="1:19" x14ac:dyDescent="0.15">
      <c r="A20" s="7">
        <v>19</v>
      </c>
      <c r="B20" s="17" t="s">
        <v>80</v>
      </c>
      <c r="C20" s="17">
        <v>7782492</v>
      </c>
      <c r="D20" s="18" t="s">
        <v>81</v>
      </c>
      <c r="E20" s="18" t="s">
        <v>82</v>
      </c>
      <c r="F20" s="15" t="s">
        <v>27</v>
      </c>
      <c r="G20" s="13">
        <v>0.11394335230683679</v>
      </c>
      <c r="H20" s="13" t="s">
        <v>28</v>
      </c>
      <c r="I20" s="13">
        <v>2.6532125137753435</v>
      </c>
      <c r="J20" s="13">
        <v>0.88649072517248184</v>
      </c>
      <c r="K20" s="13">
        <v>3.2622137054764169</v>
      </c>
      <c r="L20" s="13" t="s">
        <v>28</v>
      </c>
      <c r="M20" s="13" t="s">
        <v>28</v>
      </c>
      <c r="N20" s="13" t="s">
        <v>28</v>
      </c>
      <c r="O20" s="13" t="s">
        <v>28</v>
      </c>
      <c r="P20" s="13" t="s">
        <v>28</v>
      </c>
      <c r="Q20" s="14">
        <f t="shared" si="0"/>
        <v>4</v>
      </c>
      <c r="R20" s="13">
        <f>AVERAGE(G20:P20)</f>
        <v>1.7289650741827698</v>
      </c>
      <c r="S20" s="13">
        <f>STDEV(G20:P20)</f>
        <v>1.4745782318828982</v>
      </c>
    </row>
  </sheetData>
  <sortState xmlns:xlrd2="http://schemas.microsoft.com/office/spreadsheetml/2017/richdata2" ref="A2:S20">
    <sortCondition ref="A1:A2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13EB-C207-464C-BFAB-628619C0C80E}">
  <dimension ref="A1:S29"/>
  <sheetViews>
    <sheetView workbookViewId="0"/>
  </sheetViews>
  <sheetFormatPr baseColWidth="10" defaultColWidth="8.83203125" defaultRowHeight="14" x14ac:dyDescent="0.15"/>
  <cols>
    <col min="1" max="1" width="4" style="7" bestFit="1" customWidth="1"/>
    <col min="2" max="3" width="12" style="17" bestFit="1" customWidth="1"/>
    <col min="4" max="4" width="26.83203125" style="7" bestFit="1" customWidth="1"/>
    <col min="5" max="5" width="15.1640625" style="7" bestFit="1" customWidth="1"/>
    <col min="6" max="6" width="10.33203125" style="15" bestFit="1" customWidth="1"/>
    <col min="7" max="7" width="11.33203125" style="15" bestFit="1" customWidth="1"/>
    <col min="8" max="8" width="16.33203125" style="15" bestFit="1" customWidth="1"/>
    <col min="9" max="9" width="15.83203125" style="15" bestFit="1" customWidth="1"/>
    <col min="10" max="10" width="10" style="15" bestFit="1" customWidth="1"/>
    <col min="11" max="11" width="12" style="15" bestFit="1" customWidth="1"/>
    <col min="12" max="12" width="17" style="15" bestFit="1" customWidth="1"/>
    <col min="13" max="13" width="13.6640625" style="15" bestFit="1" customWidth="1"/>
    <col min="14" max="14" width="10.83203125" style="15" bestFit="1" customWidth="1"/>
    <col min="15" max="15" width="11.33203125" style="15" bestFit="1" customWidth="1"/>
    <col min="16" max="16" width="12.33203125" style="15" bestFit="1" customWidth="1"/>
    <col min="17" max="17" width="7.5" style="15" bestFit="1" customWidth="1"/>
    <col min="18" max="18" width="12.1640625" style="15" bestFit="1" customWidth="1"/>
    <col min="19" max="19" width="10.1640625" style="15" bestFit="1" customWidth="1"/>
    <col min="20" max="16384" width="8.83203125" style="7"/>
  </cols>
  <sheetData>
    <row r="1" spans="1:19" x14ac:dyDescent="0.15">
      <c r="A1" s="9" t="s">
        <v>6</v>
      </c>
      <c r="B1" s="16" t="s">
        <v>7</v>
      </c>
      <c r="C1" s="16" t="s">
        <v>7</v>
      </c>
      <c r="D1" s="9" t="s">
        <v>8</v>
      </c>
      <c r="E1" s="9" t="s">
        <v>9</v>
      </c>
      <c r="F1" s="11" t="s">
        <v>83</v>
      </c>
      <c r="G1" s="11" t="s">
        <v>11</v>
      </c>
      <c r="H1" s="11" t="s">
        <v>12</v>
      </c>
      <c r="I1" s="11" t="s">
        <v>13</v>
      </c>
      <c r="J1" s="11" t="s">
        <v>14</v>
      </c>
      <c r="K1" s="11" t="s">
        <v>15</v>
      </c>
      <c r="L1" s="11" t="s">
        <v>16</v>
      </c>
      <c r="M1" s="11" t="s">
        <v>17</v>
      </c>
      <c r="N1" s="11" t="s">
        <v>18</v>
      </c>
      <c r="O1" s="11" t="s">
        <v>19</v>
      </c>
      <c r="P1" s="11" t="s">
        <v>20</v>
      </c>
      <c r="Q1" s="11" t="s">
        <v>84</v>
      </c>
      <c r="R1" s="11" t="s">
        <v>22</v>
      </c>
      <c r="S1" s="11" t="s">
        <v>23</v>
      </c>
    </row>
    <row r="2" spans="1:19" x14ac:dyDescent="0.15">
      <c r="A2" s="7">
        <v>58</v>
      </c>
      <c r="B2" s="17" t="s">
        <v>85</v>
      </c>
      <c r="C2" s="17">
        <v>7446700</v>
      </c>
      <c r="D2" s="7" t="s">
        <v>86</v>
      </c>
      <c r="E2" s="7" t="s">
        <v>87</v>
      </c>
      <c r="F2" s="15" t="s">
        <v>27</v>
      </c>
      <c r="G2" s="13" t="s">
        <v>28</v>
      </c>
      <c r="H2" s="13" t="s">
        <v>28</v>
      </c>
      <c r="I2" s="13">
        <v>4.5185139398778871</v>
      </c>
      <c r="J2" s="13" t="s">
        <v>88</v>
      </c>
      <c r="K2" s="13" t="s">
        <v>28</v>
      </c>
      <c r="L2" s="13" t="s">
        <v>28</v>
      </c>
      <c r="M2" s="13">
        <v>2.3979400086720375</v>
      </c>
      <c r="N2" s="13" t="s">
        <v>28</v>
      </c>
      <c r="O2" s="13" t="s">
        <v>28</v>
      </c>
      <c r="P2" s="13" t="s">
        <v>28</v>
      </c>
      <c r="Q2" s="15">
        <f t="shared" ref="Q2:Q29" si="0">COUNT(G2:P2)</f>
        <v>2</v>
      </c>
      <c r="R2" s="13" t="s">
        <v>28</v>
      </c>
      <c r="S2" s="13" t="s">
        <v>28</v>
      </c>
    </row>
    <row r="3" spans="1:19" x14ac:dyDescent="0.15">
      <c r="A3" s="7">
        <v>59</v>
      </c>
      <c r="B3" s="17" t="s">
        <v>89</v>
      </c>
      <c r="C3" s="17">
        <v>7447394</v>
      </c>
      <c r="D3" s="7" t="s">
        <v>90</v>
      </c>
      <c r="E3" s="7" t="s">
        <v>91</v>
      </c>
      <c r="F3" s="15" t="s">
        <v>27</v>
      </c>
      <c r="G3" s="13">
        <v>3.7391053653465471</v>
      </c>
      <c r="H3" s="13" t="s">
        <v>28</v>
      </c>
      <c r="I3" s="13">
        <v>2.9355072658247128</v>
      </c>
      <c r="J3" s="13">
        <v>1.0374264979406236</v>
      </c>
      <c r="K3" s="13" t="s">
        <v>28</v>
      </c>
      <c r="L3" s="13" t="s">
        <v>28</v>
      </c>
      <c r="M3" s="13">
        <v>2.705007959333336</v>
      </c>
      <c r="N3" s="13" t="s">
        <v>28</v>
      </c>
      <c r="O3" s="13">
        <v>2.9547247909790628</v>
      </c>
      <c r="P3" s="13">
        <v>2.6444385894678386</v>
      </c>
      <c r="Q3" s="15">
        <f t="shared" si="0"/>
        <v>6</v>
      </c>
      <c r="R3" s="13">
        <f>AVERAGE(G3:P3)</f>
        <v>2.66936841148202</v>
      </c>
      <c r="S3" s="13">
        <f>STDEV(G3:P3)</f>
        <v>0.89013722381930938</v>
      </c>
    </row>
    <row r="4" spans="1:19" x14ac:dyDescent="0.15">
      <c r="A4" s="7">
        <v>60</v>
      </c>
      <c r="B4" s="17" t="s">
        <v>92</v>
      </c>
      <c r="C4" s="17">
        <v>7487947</v>
      </c>
      <c r="D4" s="7" t="s">
        <v>93</v>
      </c>
      <c r="E4" s="7" t="s">
        <v>94</v>
      </c>
      <c r="F4" s="15" t="s">
        <v>27</v>
      </c>
      <c r="G4" s="13">
        <v>5.0969100130080562</v>
      </c>
      <c r="H4" s="13" t="s">
        <v>28</v>
      </c>
      <c r="I4" s="13">
        <v>2.3979400086720375</v>
      </c>
      <c r="J4" s="13">
        <v>2.9052560487484511</v>
      </c>
      <c r="K4" s="13">
        <v>4.1003705451175625</v>
      </c>
      <c r="L4" s="13">
        <v>1.0791812460476249</v>
      </c>
      <c r="M4" s="13">
        <v>7.9181246047624818E-2</v>
      </c>
      <c r="N4" s="13" t="s">
        <v>28</v>
      </c>
      <c r="O4" s="13">
        <v>2.5858328224759175</v>
      </c>
      <c r="P4" s="13">
        <v>2.9684829485539352</v>
      </c>
      <c r="Q4" s="15">
        <f t="shared" si="0"/>
        <v>8</v>
      </c>
      <c r="R4" s="13">
        <f>AVERAGE(G4:P4)</f>
        <v>2.6516443598339015</v>
      </c>
      <c r="S4" s="13">
        <f>STDEV(G4:P4)</f>
        <v>1.5766936937253613</v>
      </c>
    </row>
    <row r="5" spans="1:19" x14ac:dyDescent="0.15">
      <c r="A5" s="7">
        <v>61</v>
      </c>
      <c r="B5" s="17" t="s">
        <v>95</v>
      </c>
      <c r="C5" s="17">
        <v>7550358</v>
      </c>
      <c r="D5" s="7" t="s">
        <v>96</v>
      </c>
      <c r="E5" s="7" t="s">
        <v>97</v>
      </c>
      <c r="F5" s="15" t="s">
        <v>27</v>
      </c>
      <c r="G5" s="13" t="s">
        <v>28</v>
      </c>
      <c r="H5" s="13" t="s">
        <v>28</v>
      </c>
      <c r="I5" s="13" t="s">
        <v>28</v>
      </c>
      <c r="J5" s="13">
        <v>1.4913616938342726</v>
      </c>
      <c r="K5" s="13" t="s">
        <v>28</v>
      </c>
      <c r="L5" s="13" t="s">
        <v>28</v>
      </c>
      <c r="M5" s="13" t="s">
        <v>28</v>
      </c>
      <c r="N5" s="13" t="s">
        <v>28</v>
      </c>
      <c r="O5" s="13" t="s">
        <v>28</v>
      </c>
      <c r="P5" s="13" t="s">
        <v>28</v>
      </c>
      <c r="Q5" s="15">
        <f t="shared" si="0"/>
        <v>1</v>
      </c>
      <c r="R5" s="13" t="s">
        <v>28</v>
      </c>
      <c r="S5" s="13" t="s">
        <v>28</v>
      </c>
    </row>
    <row r="6" spans="1:19" x14ac:dyDescent="0.15">
      <c r="A6" s="7">
        <v>62</v>
      </c>
      <c r="B6" s="17" t="s">
        <v>98</v>
      </c>
      <c r="C6" s="17">
        <v>7646788</v>
      </c>
      <c r="D6" s="7" t="s">
        <v>99</v>
      </c>
      <c r="E6" s="7" t="s">
        <v>100</v>
      </c>
      <c r="F6" s="15" t="s">
        <v>27</v>
      </c>
      <c r="G6" s="13">
        <v>4.9493900066449124</v>
      </c>
      <c r="H6" s="13" t="s">
        <v>28</v>
      </c>
      <c r="I6" s="13" t="s">
        <v>28</v>
      </c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5">
        <f t="shared" si="0"/>
        <v>1</v>
      </c>
      <c r="R6" s="13" t="s">
        <v>28</v>
      </c>
      <c r="S6" s="13" t="s">
        <v>28</v>
      </c>
    </row>
    <row r="7" spans="1:19" x14ac:dyDescent="0.15">
      <c r="A7" s="7">
        <v>63</v>
      </c>
      <c r="B7" s="17" t="s">
        <v>101</v>
      </c>
      <c r="C7" s="17">
        <v>7646799</v>
      </c>
      <c r="D7" s="7" t="s">
        <v>102</v>
      </c>
      <c r="E7" s="7" t="s">
        <v>103</v>
      </c>
      <c r="F7" s="15" t="s">
        <v>27</v>
      </c>
      <c r="G7" s="13">
        <v>3.3873898263387292</v>
      </c>
      <c r="H7" s="13" t="s">
        <v>28</v>
      </c>
      <c r="I7" s="13">
        <v>1.2041199826559248</v>
      </c>
      <c r="J7" s="13">
        <v>-0.26760624017703144</v>
      </c>
      <c r="K7" s="13" t="s">
        <v>28</v>
      </c>
      <c r="L7" s="13" t="s">
        <v>28</v>
      </c>
      <c r="M7" s="13">
        <v>2.8785217955012063</v>
      </c>
      <c r="N7" s="13">
        <v>3.6989700043360187</v>
      </c>
      <c r="O7" s="13">
        <v>3.5951654147902294</v>
      </c>
      <c r="P7" s="13" t="s">
        <v>28</v>
      </c>
      <c r="Q7" s="15">
        <f t="shared" si="0"/>
        <v>6</v>
      </c>
      <c r="R7" s="13">
        <f>AVERAGE(G7:P7)</f>
        <v>2.4160934639075129</v>
      </c>
      <c r="S7" s="13">
        <f>STDEV(G7:P7)</f>
        <v>1.6040176613637016</v>
      </c>
    </row>
    <row r="8" spans="1:19" x14ac:dyDescent="0.15">
      <c r="A8" s="7">
        <v>64</v>
      </c>
      <c r="B8" s="17" t="s">
        <v>104</v>
      </c>
      <c r="C8" s="17">
        <v>7646857</v>
      </c>
      <c r="D8" s="7" t="s">
        <v>105</v>
      </c>
      <c r="E8" s="7" t="s">
        <v>106</v>
      </c>
      <c r="F8" s="15" t="s">
        <v>27</v>
      </c>
      <c r="G8" s="13">
        <v>4.2556270341838491</v>
      </c>
      <c r="H8" s="13" t="s">
        <v>28</v>
      </c>
      <c r="I8" s="13">
        <v>2.8129133566428557</v>
      </c>
      <c r="J8" s="13">
        <v>1.6532125137753437</v>
      </c>
      <c r="K8" s="13">
        <v>3.0211892990699383</v>
      </c>
      <c r="L8" s="13" t="s">
        <v>28</v>
      </c>
      <c r="M8" s="13">
        <v>2.027675715904893</v>
      </c>
      <c r="N8" s="13">
        <v>3.656194062179186</v>
      </c>
      <c r="O8" s="13">
        <v>2.0086001717619175</v>
      </c>
      <c r="P8" s="13">
        <v>2.6414741105040997</v>
      </c>
      <c r="Q8" s="15">
        <f t="shared" si="0"/>
        <v>8</v>
      </c>
      <c r="R8" s="13">
        <f>AVERAGE(G8:P8)</f>
        <v>2.7596107830027603</v>
      </c>
      <c r="S8" s="13">
        <f>STDEV(G8:P8)</f>
        <v>0.88244870096984918</v>
      </c>
    </row>
    <row r="9" spans="1:19" x14ac:dyDescent="0.15">
      <c r="A9" s="7">
        <v>65</v>
      </c>
      <c r="B9" s="17" t="s">
        <v>107</v>
      </c>
      <c r="C9" s="17">
        <v>7647178</v>
      </c>
      <c r="D9" s="7" t="s">
        <v>108</v>
      </c>
      <c r="E9" s="7" t="s">
        <v>109</v>
      </c>
      <c r="F9" s="15" t="s">
        <v>27</v>
      </c>
      <c r="G9" s="13" t="s">
        <v>28</v>
      </c>
      <c r="H9" s="13" t="s">
        <v>28</v>
      </c>
      <c r="I9" s="13" t="s">
        <v>28</v>
      </c>
      <c r="J9" s="13">
        <v>0.90848501887864974</v>
      </c>
      <c r="K9" s="13" t="s">
        <v>28</v>
      </c>
      <c r="L9" s="13" t="s">
        <v>28</v>
      </c>
      <c r="M9" s="13" t="s">
        <v>28</v>
      </c>
      <c r="N9" s="13" t="s">
        <v>28</v>
      </c>
      <c r="O9" s="13" t="s">
        <v>28</v>
      </c>
      <c r="P9" s="13" t="s">
        <v>28</v>
      </c>
      <c r="Q9" s="15">
        <f t="shared" si="0"/>
        <v>1</v>
      </c>
      <c r="R9" s="13" t="s">
        <v>28</v>
      </c>
      <c r="S9" s="13" t="s">
        <v>28</v>
      </c>
    </row>
    <row r="10" spans="1:19" x14ac:dyDescent="0.15">
      <c r="A10" s="7">
        <v>66</v>
      </c>
      <c r="B10" s="17" t="s">
        <v>110</v>
      </c>
      <c r="C10" s="17">
        <v>7681494</v>
      </c>
      <c r="D10" s="7" t="s">
        <v>111</v>
      </c>
      <c r="E10" s="7" t="s">
        <v>112</v>
      </c>
      <c r="F10" s="15" t="s">
        <v>27</v>
      </c>
      <c r="G10" s="13" t="s">
        <v>28</v>
      </c>
      <c r="H10" s="13" t="s">
        <v>28</v>
      </c>
      <c r="I10" s="13" t="s">
        <v>28</v>
      </c>
      <c r="J10" s="13">
        <v>0.80617997398388719</v>
      </c>
      <c r="K10" s="13" t="s">
        <v>28</v>
      </c>
      <c r="L10" s="13" t="s">
        <v>28</v>
      </c>
      <c r="M10" s="13" t="s">
        <v>28</v>
      </c>
      <c r="N10" s="13" t="s">
        <v>28</v>
      </c>
      <c r="O10" s="13" t="s">
        <v>28</v>
      </c>
      <c r="P10" s="13" t="s">
        <v>28</v>
      </c>
      <c r="Q10" s="15">
        <f t="shared" si="0"/>
        <v>1</v>
      </c>
      <c r="R10" s="13" t="s">
        <v>28</v>
      </c>
      <c r="S10" s="13" t="s">
        <v>28</v>
      </c>
    </row>
    <row r="11" spans="1:19" x14ac:dyDescent="0.15">
      <c r="A11" s="7">
        <v>67</v>
      </c>
      <c r="B11" s="17" t="s">
        <v>113</v>
      </c>
      <c r="C11" s="17">
        <v>7705080</v>
      </c>
      <c r="D11" s="7" t="s">
        <v>114</v>
      </c>
      <c r="E11" s="7" t="s">
        <v>115</v>
      </c>
      <c r="F11" s="15" t="s">
        <v>27</v>
      </c>
      <c r="G11" s="13" t="s">
        <v>28</v>
      </c>
      <c r="H11" s="13" t="s">
        <v>28</v>
      </c>
      <c r="I11" s="13">
        <v>4.568201724066995</v>
      </c>
      <c r="J11" s="13" t="s">
        <v>28</v>
      </c>
      <c r="K11" s="13">
        <v>5.3838153659804311</v>
      </c>
      <c r="L11" s="13" t="s">
        <v>28</v>
      </c>
      <c r="M11" s="13">
        <v>1.7242758696007889</v>
      </c>
      <c r="N11" s="13" t="s">
        <v>28</v>
      </c>
      <c r="O11" s="13">
        <v>2</v>
      </c>
      <c r="P11" s="13" t="s">
        <v>28</v>
      </c>
      <c r="Q11" s="15">
        <f t="shared" si="0"/>
        <v>4</v>
      </c>
      <c r="R11" s="13">
        <f>AVERAGE(G11:P11)</f>
        <v>3.4190732399120538</v>
      </c>
      <c r="S11" s="13">
        <f>STDEV(G11:P11)</f>
        <v>1.8318310403975939</v>
      </c>
    </row>
    <row r="12" spans="1:19" x14ac:dyDescent="0.15">
      <c r="A12" s="7">
        <v>68</v>
      </c>
      <c r="B12" s="17" t="s">
        <v>116</v>
      </c>
      <c r="C12" s="17">
        <v>7718549</v>
      </c>
      <c r="D12" s="7" t="s">
        <v>117</v>
      </c>
      <c r="E12" s="7" t="s">
        <v>118</v>
      </c>
      <c r="F12" s="15" t="s">
        <v>27</v>
      </c>
      <c r="G12" s="13">
        <v>3.4313637641589874</v>
      </c>
      <c r="H12" s="13" t="s">
        <v>28</v>
      </c>
      <c r="I12" s="13">
        <v>0.84509804001425681</v>
      </c>
      <c r="J12" s="13">
        <v>-1.1249387366082999</v>
      </c>
      <c r="K12" s="13" t="s">
        <v>28</v>
      </c>
      <c r="L12" s="13" t="s">
        <v>28</v>
      </c>
      <c r="M12" s="13" t="s">
        <v>28</v>
      </c>
      <c r="N12" s="13" t="s">
        <v>28</v>
      </c>
      <c r="O12" s="13">
        <v>2</v>
      </c>
      <c r="P12" s="13">
        <v>1.6720978579357175</v>
      </c>
      <c r="Q12" s="15">
        <f t="shared" si="0"/>
        <v>5</v>
      </c>
      <c r="R12" s="13">
        <f>AVERAGE(G12:P12)</f>
        <v>1.3647241851001322</v>
      </c>
      <c r="S12" s="13">
        <f>STDEV(G12:P12)</f>
        <v>1.6761179761481788</v>
      </c>
    </row>
    <row r="13" spans="1:19" x14ac:dyDescent="0.15">
      <c r="A13" s="7">
        <v>69</v>
      </c>
      <c r="B13" s="17" t="s">
        <v>119</v>
      </c>
      <c r="C13" s="17">
        <v>7758896</v>
      </c>
      <c r="D13" s="7" t="s">
        <v>120</v>
      </c>
      <c r="E13" s="7" t="s">
        <v>121</v>
      </c>
      <c r="F13" s="15" t="s">
        <v>27</v>
      </c>
      <c r="G13" s="13" t="s">
        <v>28</v>
      </c>
      <c r="H13" s="13" t="s">
        <v>28</v>
      </c>
      <c r="I13" s="13">
        <v>2.9355072658247128</v>
      </c>
      <c r="J13" s="13" t="s">
        <v>28</v>
      </c>
      <c r="K13" s="13" t="s">
        <v>28</v>
      </c>
      <c r="L13" s="13" t="s">
        <v>28</v>
      </c>
      <c r="M13" s="13" t="s">
        <v>28</v>
      </c>
      <c r="N13" s="13" t="s">
        <v>28</v>
      </c>
      <c r="O13" s="13">
        <v>2.7168377232995247</v>
      </c>
      <c r="P13" s="13" t="s">
        <v>28</v>
      </c>
      <c r="Q13" s="15">
        <f t="shared" si="0"/>
        <v>2</v>
      </c>
      <c r="R13" s="13" t="s">
        <v>28</v>
      </c>
      <c r="S13" s="13" t="s">
        <v>28</v>
      </c>
    </row>
    <row r="14" spans="1:19" x14ac:dyDescent="0.15">
      <c r="A14" s="7">
        <v>70</v>
      </c>
      <c r="B14" s="17" t="s">
        <v>122</v>
      </c>
      <c r="C14" s="17">
        <v>7758943</v>
      </c>
      <c r="D14" s="7" t="s">
        <v>123</v>
      </c>
      <c r="E14" s="7" t="s">
        <v>124</v>
      </c>
      <c r="F14" s="15" t="s">
        <v>27</v>
      </c>
      <c r="G14" s="13" t="s">
        <v>28</v>
      </c>
      <c r="H14" s="13" t="s">
        <v>28</v>
      </c>
      <c r="I14" s="13" t="s">
        <v>28</v>
      </c>
      <c r="J14" s="13">
        <v>1.1522883443830565</v>
      </c>
      <c r="K14" s="13" t="s">
        <v>28</v>
      </c>
      <c r="L14" s="13" t="s">
        <v>28</v>
      </c>
      <c r="M14" s="13" t="s">
        <v>28</v>
      </c>
      <c r="N14" s="13" t="s">
        <v>28</v>
      </c>
      <c r="O14" s="13" t="s">
        <v>28</v>
      </c>
      <c r="P14" s="13" t="s">
        <v>28</v>
      </c>
      <c r="Q14" s="15">
        <f t="shared" si="0"/>
        <v>1</v>
      </c>
      <c r="R14" s="13" t="s">
        <v>28</v>
      </c>
      <c r="S14" s="13" t="s">
        <v>28</v>
      </c>
    </row>
    <row r="15" spans="1:19" x14ac:dyDescent="0.15">
      <c r="A15" s="7">
        <v>71</v>
      </c>
      <c r="B15" s="17" t="s">
        <v>125</v>
      </c>
      <c r="C15" s="17">
        <v>7758954</v>
      </c>
      <c r="D15" s="7" t="s">
        <v>126</v>
      </c>
      <c r="E15" s="7" t="s">
        <v>127</v>
      </c>
      <c r="F15" s="15" t="s">
        <v>27</v>
      </c>
      <c r="G15" s="13" t="s">
        <v>28</v>
      </c>
      <c r="H15" s="13" t="s">
        <v>28</v>
      </c>
      <c r="I15" s="13">
        <v>3.2855573090077739</v>
      </c>
      <c r="J15" s="13" t="s">
        <v>28</v>
      </c>
      <c r="K15" s="13" t="s">
        <v>28</v>
      </c>
      <c r="L15" s="13" t="s">
        <v>28</v>
      </c>
      <c r="M15" s="13">
        <v>1.3802112417116059</v>
      </c>
      <c r="N15" s="13" t="s">
        <v>28</v>
      </c>
      <c r="O15" s="13">
        <v>2.7528164311882715</v>
      </c>
      <c r="P15" s="13">
        <v>2.5865873046717551</v>
      </c>
      <c r="Q15" s="15">
        <f t="shared" si="0"/>
        <v>4</v>
      </c>
      <c r="R15" s="13">
        <f>AVERAGE(G15:P15)</f>
        <v>2.5012930716448514</v>
      </c>
      <c r="S15" s="13">
        <f>STDEV(G15:P15)</f>
        <v>0.80466017050607186</v>
      </c>
    </row>
    <row r="16" spans="1:19" x14ac:dyDescent="0.15">
      <c r="A16" s="7">
        <v>72</v>
      </c>
      <c r="B16" s="17" t="s">
        <v>128</v>
      </c>
      <c r="C16" s="17">
        <v>7773015</v>
      </c>
      <c r="D16" s="7" t="s">
        <v>129</v>
      </c>
      <c r="E16" s="7" t="s">
        <v>130</v>
      </c>
      <c r="F16" s="15" t="s">
        <v>27</v>
      </c>
      <c r="G16" s="13">
        <v>3.9881128402683519</v>
      </c>
      <c r="H16" s="13" t="s">
        <v>28</v>
      </c>
      <c r="I16" s="13">
        <v>2.5051499783199058</v>
      </c>
      <c r="J16" s="13">
        <v>1.354108439147401</v>
      </c>
      <c r="K16" s="13" t="s">
        <v>28</v>
      </c>
      <c r="L16" s="13" t="s">
        <v>28</v>
      </c>
      <c r="M16" s="13">
        <v>3.3055663135153042</v>
      </c>
      <c r="N16" s="13" t="s">
        <v>28</v>
      </c>
      <c r="O16" s="13" t="s">
        <v>28</v>
      </c>
      <c r="P16" s="13" t="s">
        <v>28</v>
      </c>
      <c r="Q16" s="15">
        <f t="shared" si="0"/>
        <v>4</v>
      </c>
      <c r="R16" s="13">
        <f>AVERAGE(G16:P16)</f>
        <v>2.7882343928127407</v>
      </c>
      <c r="S16" s="13">
        <f>STDEV(G16:P16)</f>
        <v>1.1319886103007051</v>
      </c>
    </row>
    <row r="17" spans="1:19" x14ac:dyDescent="0.15">
      <c r="A17" s="7">
        <v>73</v>
      </c>
      <c r="B17" s="17" t="s">
        <v>131</v>
      </c>
      <c r="C17" s="17">
        <v>7783906</v>
      </c>
      <c r="D17" s="7" t="s">
        <v>132</v>
      </c>
      <c r="E17" s="7" t="s">
        <v>133</v>
      </c>
      <c r="F17" s="15" t="s">
        <v>27</v>
      </c>
      <c r="G17" s="13">
        <v>3.1139433523068369</v>
      </c>
      <c r="H17" s="13" t="s">
        <v>28</v>
      </c>
      <c r="I17" s="13">
        <v>1.9138138523837167</v>
      </c>
      <c r="J17" s="13">
        <v>1.8061799739838871</v>
      </c>
      <c r="K17" s="13" t="s">
        <v>28</v>
      </c>
      <c r="L17" s="13" t="s">
        <v>28</v>
      </c>
      <c r="M17" s="13">
        <v>1.4313637641589874</v>
      </c>
      <c r="N17" s="13" t="s">
        <v>28</v>
      </c>
      <c r="O17" s="13" t="s">
        <v>28</v>
      </c>
      <c r="P17" s="13" t="s">
        <v>28</v>
      </c>
      <c r="Q17" s="15">
        <f t="shared" si="0"/>
        <v>4</v>
      </c>
      <c r="R17" s="13">
        <f>AVERAGE(G17:P17)</f>
        <v>2.0663252357083572</v>
      </c>
      <c r="S17" s="13">
        <f>STDEV(G17:P17)</f>
        <v>0.72838063945961018</v>
      </c>
    </row>
    <row r="18" spans="1:19" x14ac:dyDescent="0.15">
      <c r="A18" s="7">
        <v>74</v>
      </c>
      <c r="B18" s="17" t="s">
        <v>134</v>
      </c>
      <c r="C18" s="17">
        <v>7787475</v>
      </c>
      <c r="D18" s="7" t="s">
        <v>135</v>
      </c>
      <c r="E18" s="7" t="s">
        <v>136</v>
      </c>
      <c r="F18" s="15" t="s">
        <v>27</v>
      </c>
      <c r="G18" s="13" t="s">
        <v>28</v>
      </c>
      <c r="H18" s="13" t="s">
        <v>28</v>
      </c>
      <c r="I18" s="13" t="s">
        <v>28</v>
      </c>
      <c r="J18" s="13">
        <v>-7.0581074285707285E-2</v>
      </c>
      <c r="K18" s="13" t="s">
        <v>28</v>
      </c>
      <c r="L18" s="13" t="s">
        <v>28</v>
      </c>
      <c r="M18" s="13" t="s">
        <v>28</v>
      </c>
      <c r="N18" s="13" t="s">
        <v>28</v>
      </c>
      <c r="O18" s="13" t="s">
        <v>28</v>
      </c>
      <c r="P18" s="13" t="s">
        <v>28</v>
      </c>
      <c r="Q18" s="15">
        <f t="shared" si="0"/>
        <v>1</v>
      </c>
      <c r="R18" s="13" t="s">
        <v>28</v>
      </c>
      <c r="S18" s="13" t="s">
        <v>28</v>
      </c>
    </row>
    <row r="19" spans="1:19" x14ac:dyDescent="0.15">
      <c r="A19" s="7">
        <v>75</v>
      </c>
      <c r="B19" s="17" t="s">
        <v>137</v>
      </c>
      <c r="C19" s="17">
        <v>10025828</v>
      </c>
      <c r="D19" s="7" t="s">
        <v>138</v>
      </c>
      <c r="E19" s="7" t="s">
        <v>139</v>
      </c>
      <c r="F19" s="15" t="s">
        <v>27</v>
      </c>
      <c r="G19" s="13" t="s">
        <v>28</v>
      </c>
      <c r="H19" s="13" t="s">
        <v>28</v>
      </c>
      <c r="I19" s="13" t="s">
        <v>28</v>
      </c>
      <c r="J19" s="13">
        <v>1.9590413923210936</v>
      </c>
      <c r="K19" s="13" t="s">
        <v>28</v>
      </c>
      <c r="L19" s="13" t="s">
        <v>28</v>
      </c>
      <c r="M19" s="13" t="s">
        <v>28</v>
      </c>
      <c r="N19" s="13" t="s">
        <v>28</v>
      </c>
      <c r="O19" s="13" t="s">
        <v>28</v>
      </c>
      <c r="P19" s="13" t="s">
        <v>28</v>
      </c>
      <c r="Q19" s="15">
        <f t="shared" si="0"/>
        <v>1</v>
      </c>
      <c r="R19" s="13" t="s">
        <v>28</v>
      </c>
      <c r="S19" s="13" t="s">
        <v>28</v>
      </c>
    </row>
    <row r="20" spans="1:19" x14ac:dyDescent="0.15">
      <c r="A20" s="7">
        <v>76</v>
      </c>
      <c r="B20" s="17" t="s">
        <v>140</v>
      </c>
      <c r="C20" s="17">
        <v>10025919</v>
      </c>
      <c r="D20" s="7" t="s">
        <v>141</v>
      </c>
      <c r="E20" s="7" t="s">
        <v>142</v>
      </c>
      <c r="F20" s="15" t="s">
        <v>27</v>
      </c>
      <c r="G20" s="13" t="s">
        <v>28</v>
      </c>
      <c r="H20" s="13" t="s">
        <v>28</v>
      </c>
      <c r="I20" s="13" t="s">
        <v>28</v>
      </c>
      <c r="J20" s="13" t="s">
        <v>28</v>
      </c>
      <c r="K20" s="13" t="s">
        <v>28</v>
      </c>
      <c r="L20" s="13" t="s">
        <v>28</v>
      </c>
      <c r="M20" s="13">
        <v>-0.82390874094431865</v>
      </c>
      <c r="N20" s="13">
        <v>3.7403626894942437</v>
      </c>
      <c r="O20" s="13" t="s">
        <v>28</v>
      </c>
      <c r="P20" s="13" t="s">
        <v>28</v>
      </c>
      <c r="Q20" s="15">
        <f t="shared" si="0"/>
        <v>2</v>
      </c>
      <c r="R20" s="13" t="s">
        <v>28</v>
      </c>
      <c r="S20" s="13" t="s">
        <v>28</v>
      </c>
    </row>
    <row r="21" spans="1:19" x14ac:dyDescent="0.15">
      <c r="A21" s="7">
        <v>77</v>
      </c>
      <c r="B21" s="17" t="s">
        <v>143</v>
      </c>
      <c r="C21" s="17">
        <v>10026036</v>
      </c>
      <c r="D21" s="7" t="s">
        <v>144</v>
      </c>
      <c r="E21" s="7" t="s">
        <v>145</v>
      </c>
      <c r="F21" s="15" t="s">
        <v>27</v>
      </c>
      <c r="G21" s="13" t="s">
        <v>28</v>
      </c>
      <c r="H21" s="13" t="s">
        <v>28</v>
      </c>
      <c r="I21" s="13" t="s">
        <v>28</v>
      </c>
      <c r="J21" s="13" t="s">
        <v>28</v>
      </c>
      <c r="K21" s="13" t="s">
        <v>28</v>
      </c>
      <c r="L21" s="13" t="s">
        <v>28</v>
      </c>
      <c r="M21" s="13" t="s">
        <v>28</v>
      </c>
      <c r="N21" s="13" t="s">
        <v>28</v>
      </c>
      <c r="O21" s="13">
        <v>-0.34294414714289606</v>
      </c>
      <c r="P21" s="13" t="s">
        <v>28</v>
      </c>
      <c r="Q21" s="15">
        <f t="shared" si="0"/>
        <v>1</v>
      </c>
      <c r="R21" s="13" t="s">
        <v>28</v>
      </c>
      <c r="S21" s="13" t="s">
        <v>28</v>
      </c>
    </row>
    <row r="22" spans="1:19" x14ac:dyDescent="0.15">
      <c r="A22" s="7">
        <v>78</v>
      </c>
      <c r="B22" s="17" t="s">
        <v>146</v>
      </c>
      <c r="C22" s="17">
        <v>10043524</v>
      </c>
      <c r="D22" s="7" t="s">
        <v>147</v>
      </c>
      <c r="E22" s="7" t="s">
        <v>148</v>
      </c>
      <c r="F22" s="15" t="s">
        <v>27</v>
      </c>
      <c r="G22" s="13" t="s">
        <v>28</v>
      </c>
      <c r="H22" s="13" t="s">
        <v>28</v>
      </c>
      <c r="I22" s="13">
        <v>0.36921585741014279</v>
      </c>
      <c r="J22" s="13" t="s">
        <v>28</v>
      </c>
      <c r="K22" s="13" t="s">
        <v>28</v>
      </c>
      <c r="L22" s="13" t="s">
        <v>28</v>
      </c>
      <c r="M22" s="13" t="s">
        <v>28</v>
      </c>
      <c r="N22" s="13" t="s">
        <v>28</v>
      </c>
      <c r="O22" s="13" t="s">
        <v>28</v>
      </c>
      <c r="P22" s="13" t="s">
        <v>28</v>
      </c>
      <c r="Q22" s="15">
        <f t="shared" si="0"/>
        <v>1</v>
      </c>
      <c r="R22" s="13" t="s">
        <v>28</v>
      </c>
      <c r="S22" s="13" t="s">
        <v>28</v>
      </c>
    </row>
    <row r="23" spans="1:19" x14ac:dyDescent="0.15">
      <c r="A23" s="7">
        <v>79</v>
      </c>
      <c r="B23" s="17" t="s">
        <v>149</v>
      </c>
      <c r="C23" s="17">
        <v>10108642</v>
      </c>
      <c r="D23" s="7" t="s">
        <v>150</v>
      </c>
      <c r="E23" s="7" t="s">
        <v>151</v>
      </c>
      <c r="F23" s="15" t="s">
        <v>27</v>
      </c>
      <c r="G23" s="13">
        <v>2.9656719712201065</v>
      </c>
      <c r="H23" s="13">
        <v>2</v>
      </c>
      <c r="I23" s="13">
        <v>5.1172712956557644</v>
      </c>
      <c r="J23" s="13">
        <v>0.3010299956639812</v>
      </c>
      <c r="K23" s="13">
        <v>5.4857214264815797</v>
      </c>
      <c r="L23" s="13">
        <v>1.954242509439325</v>
      </c>
      <c r="M23" s="13">
        <v>1.7781512503836436</v>
      </c>
      <c r="N23" s="13">
        <v>3.8822398480188234</v>
      </c>
      <c r="O23" s="13">
        <v>4.0841829114204735</v>
      </c>
      <c r="P23" s="13">
        <v>4.2655253352190741</v>
      </c>
      <c r="Q23" s="15">
        <f t="shared" si="0"/>
        <v>10</v>
      </c>
      <c r="R23" s="13">
        <f>AVERAGE(G23:P23)</f>
        <v>3.1834036543502773</v>
      </c>
      <c r="S23" s="13">
        <f>STDEV(G23:P23)</f>
        <v>1.6584053400777365</v>
      </c>
    </row>
    <row r="24" spans="1:19" x14ac:dyDescent="0.15">
      <c r="A24" s="7">
        <v>80</v>
      </c>
      <c r="B24" s="17" t="s">
        <v>152</v>
      </c>
      <c r="C24" s="17">
        <v>10112911</v>
      </c>
      <c r="D24" s="7" t="s">
        <v>153</v>
      </c>
      <c r="E24" s="7" t="s">
        <v>154</v>
      </c>
      <c r="F24" s="15" t="s">
        <v>27</v>
      </c>
      <c r="G24" s="13" t="s">
        <v>28</v>
      </c>
      <c r="H24" s="13" t="s">
        <v>28</v>
      </c>
      <c r="I24" s="13" t="s">
        <v>28</v>
      </c>
      <c r="J24" s="13">
        <v>3.1139433523068369</v>
      </c>
      <c r="K24" s="13" t="s">
        <v>28</v>
      </c>
      <c r="L24" s="13" t="s">
        <v>28</v>
      </c>
      <c r="M24" s="13" t="s">
        <v>28</v>
      </c>
      <c r="N24" s="13" t="s">
        <v>28</v>
      </c>
      <c r="O24" s="13" t="s">
        <v>28</v>
      </c>
      <c r="P24" s="13" t="s">
        <v>28</v>
      </c>
      <c r="Q24" s="15">
        <f t="shared" si="0"/>
        <v>1</v>
      </c>
      <c r="R24" s="13" t="s">
        <v>28</v>
      </c>
      <c r="S24" s="13" t="s">
        <v>28</v>
      </c>
    </row>
    <row r="25" spans="1:19" x14ac:dyDescent="0.15">
      <c r="A25" s="7">
        <v>81</v>
      </c>
      <c r="B25" s="17" t="s">
        <v>155</v>
      </c>
      <c r="C25" s="17">
        <v>10361372</v>
      </c>
      <c r="D25" s="7" t="s">
        <v>156</v>
      </c>
      <c r="E25" s="7" t="s">
        <v>157</v>
      </c>
      <c r="F25" s="15" t="s">
        <v>27</v>
      </c>
      <c r="G25" s="13">
        <v>3.7846172926328752</v>
      </c>
      <c r="H25" s="13" t="s">
        <v>28</v>
      </c>
      <c r="I25" s="13" t="s">
        <v>28</v>
      </c>
      <c r="J25" s="13">
        <v>1.7781512503836436</v>
      </c>
      <c r="K25" s="13" t="s">
        <v>28</v>
      </c>
      <c r="L25" s="13" t="s">
        <v>28</v>
      </c>
      <c r="M25" s="13" t="s">
        <v>28</v>
      </c>
      <c r="N25" s="13" t="s">
        <v>28</v>
      </c>
      <c r="O25" s="13" t="s">
        <v>28</v>
      </c>
      <c r="P25" s="13" t="s">
        <v>28</v>
      </c>
      <c r="Q25" s="15">
        <f t="shared" si="0"/>
        <v>2</v>
      </c>
      <c r="R25" s="13" t="s">
        <v>28</v>
      </c>
      <c r="S25" s="13" t="s">
        <v>28</v>
      </c>
    </row>
    <row r="26" spans="1:19" x14ac:dyDescent="0.15">
      <c r="A26" s="7">
        <v>82</v>
      </c>
      <c r="B26" s="17" t="s">
        <v>158</v>
      </c>
      <c r="C26" s="17">
        <v>10476854</v>
      </c>
      <c r="D26" s="7" t="s">
        <v>159</v>
      </c>
      <c r="E26" s="7" t="s">
        <v>160</v>
      </c>
      <c r="F26" s="15" t="s">
        <v>27</v>
      </c>
      <c r="G26" s="13" t="s">
        <v>28</v>
      </c>
      <c r="H26" s="13" t="s">
        <v>28</v>
      </c>
      <c r="I26" s="13" t="s">
        <v>28</v>
      </c>
      <c r="J26" s="13">
        <v>1.7708520116421442</v>
      </c>
      <c r="K26" s="13" t="s">
        <v>28</v>
      </c>
      <c r="L26" s="13" t="s">
        <v>28</v>
      </c>
      <c r="M26" s="13" t="s">
        <v>28</v>
      </c>
      <c r="N26" s="13" t="s">
        <v>28</v>
      </c>
      <c r="O26" s="13" t="s">
        <v>28</v>
      </c>
      <c r="P26" s="13" t="s">
        <v>28</v>
      </c>
      <c r="Q26" s="15">
        <f t="shared" si="0"/>
        <v>1</v>
      </c>
      <c r="R26" s="13" t="s">
        <v>28</v>
      </c>
      <c r="S26" s="13" t="s">
        <v>28</v>
      </c>
    </row>
    <row r="27" spans="1:19" x14ac:dyDescent="0.15">
      <c r="A27" s="7">
        <v>83</v>
      </c>
      <c r="B27" s="17" t="s">
        <v>161</v>
      </c>
      <c r="C27" s="17">
        <v>11132788</v>
      </c>
      <c r="D27" s="7" t="s">
        <v>162</v>
      </c>
      <c r="E27" s="7" t="s">
        <v>130</v>
      </c>
      <c r="F27" s="15" t="s">
        <v>27</v>
      </c>
      <c r="G27" s="13" t="s">
        <v>28</v>
      </c>
      <c r="H27" s="13" t="s">
        <v>28</v>
      </c>
      <c r="I27" s="13">
        <v>0.68124123737558717</v>
      </c>
      <c r="J27" s="13">
        <v>-0.69897000433601875</v>
      </c>
      <c r="K27" s="13" t="s">
        <v>28</v>
      </c>
      <c r="L27" s="13" t="s">
        <v>28</v>
      </c>
      <c r="M27" s="13">
        <v>3.428620672671939</v>
      </c>
      <c r="N27" s="13" t="s">
        <v>28</v>
      </c>
      <c r="O27" s="13" t="s">
        <v>28</v>
      </c>
      <c r="P27" s="13" t="s">
        <v>28</v>
      </c>
      <c r="Q27" s="15">
        <f t="shared" si="0"/>
        <v>3</v>
      </c>
      <c r="R27" s="13">
        <f>AVERAGE(G27:P27)</f>
        <v>1.1369639685705024</v>
      </c>
      <c r="S27" s="13">
        <f>STDEV(G27:P27)</f>
        <v>2.1011933763998418</v>
      </c>
    </row>
    <row r="28" spans="1:19" x14ac:dyDescent="0.15">
      <c r="A28" s="7">
        <v>84</v>
      </c>
      <c r="B28" s="17" t="s">
        <v>163</v>
      </c>
      <c r="C28" s="17">
        <v>12040572</v>
      </c>
      <c r="D28" s="7" t="s">
        <v>164</v>
      </c>
      <c r="E28" s="7" t="s">
        <v>115</v>
      </c>
      <c r="F28" s="15" t="s">
        <v>27</v>
      </c>
      <c r="G28" s="13">
        <v>3.916453948549925</v>
      </c>
      <c r="H28" s="13" t="s">
        <v>28</v>
      </c>
      <c r="I28" s="13" t="s">
        <v>28</v>
      </c>
      <c r="J28" s="13">
        <v>2.3010299956639813</v>
      </c>
      <c r="K28" s="13" t="s">
        <v>28</v>
      </c>
      <c r="L28" s="13" t="s">
        <v>28</v>
      </c>
      <c r="M28" s="13">
        <v>3.1743505974793798</v>
      </c>
      <c r="N28" s="13" t="s">
        <v>28</v>
      </c>
      <c r="O28" s="13" t="s">
        <v>28</v>
      </c>
      <c r="P28" s="13" t="s">
        <v>28</v>
      </c>
      <c r="Q28" s="15">
        <f t="shared" si="0"/>
        <v>3</v>
      </c>
      <c r="R28" s="13">
        <f>AVERAGE(G28:P28)</f>
        <v>3.1306115138977622</v>
      </c>
      <c r="S28" s="13">
        <f>STDEV(G28:P28)</f>
        <v>0.80859969543886678</v>
      </c>
    </row>
    <row r="29" spans="1:19" x14ac:dyDescent="0.15">
      <c r="A29" s="7">
        <v>85</v>
      </c>
      <c r="B29" s="17" t="s">
        <v>165</v>
      </c>
      <c r="C29" s="17">
        <v>51312244</v>
      </c>
      <c r="D29" s="7" t="s">
        <v>166</v>
      </c>
      <c r="E29" s="7" t="s">
        <v>167</v>
      </c>
      <c r="F29" s="15" t="s">
        <v>27</v>
      </c>
      <c r="G29" s="13" t="s">
        <v>28</v>
      </c>
      <c r="H29" s="13" t="s">
        <v>28</v>
      </c>
      <c r="I29" s="13" t="s">
        <v>28</v>
      </c>
      <c r="J29" s="13" t="s">
        <v>28</v>
      </c>
      <c r="K29" s="13" t="s">
        <v>28</v>
      </c>
      <c r="L29" s="13" t="s">
        <v>28</v>
      </c>
      <c r="M29" s="13" t="s">
        <v>28</v>
      </c>
      <c r="N29" s="13" t="s">
        <v>28</v>
      </c>
      <c r="O29" s="13">
        <v>3.2671717284030137</v>
      </c>
      <c r="P29" s="13" t="s">
        <v>28</v>
      </c>
      <c r="Q29" s="15">
        <f t="shared" si="0"/>
        <v>1</v>
      </c>
      <c r="R29" s="15" t="s">
        <v>28</v>
      </c>
      <c r="S29" s="15" t="s">
        <v>28</v>
      </c>
    </row>
  </sheetData>
  <sortState xmlns:xlrd2="http://schemas.microsoft.com/office/spreadsheetml/2017/richdata2" ref="A2:S29">
    <sortCondition ref="A1:A29"/>
  </sortState>
  <conditionalFormatting sqref="B27:C27">
    <cfRule type="duplicateValues" dxfId="5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58734-CCA6-414F-9553-7F9310DA2117}">
  <dimension ref="A1:S16"/>
  <sheetViews>
    <sheetView workbookViewId="0"/>
  </sheetViews>
  <sheetFormatPr baseColWidth="10" defaultColWidth="8.83203125" defaultRowHeight="14" x14ac:dyDescent="0.15"/>
  <cols>
    <col min="1" max="1" width="4.1640625" style="7" bestFit="1" customWidth="1"/>
    <col min="2" max="3" width="10.83203125" style="7" bestFit="1" customWidth="1"/>
    <col min="4" max="4" width="19.1640625" style="7" bestFit="1" customWidth="1"/>
    <col min="5" max="5" width="27" style="7" bestFit="1" customWidth="1"/>
    <col min="6" max="6" width="9.33203125" style="7" bestFit="1" customWidth="1"/>
    <col min="7" max="7" width="9" style="8" bestFit="1" customWidth="1"/>
    <col min="8" max="8" width="10" style="8" bestFit="1" customWidth="1"/>
    <col min="9" max="10" width="15" style="8" bestFit="1" customWidth="1"/>
    <col min="11" max="11" width="11.1640625" style="8" bestFit="1" customWidth="1"/>
    <col min="12" max="12" width="16" style="8" bestFit="1" customWidth="1"/>
    <col min="13" max="13" width="12.6640625" style="8" bestFit="1" customWidth="1"/>
    <col min="14" max="14" width="9.83203125" style="8" bestFit="1" customWidth="1"/>
    <col min="15" max="15" width="10.6640625" style="8" bestFit="1" customWidth="1"/>
    <col min="16" max="16" width="11.5" style="8" bestFit="1" customWidth="1"/>
    <col min="17" max="17" width="5.6640625" style="8" bestFit="1" customWidth="1"/>
    <col min="18" max="18" width="11" style="8" bestFit="1" customWidth="1"/>
    <col min="19" max="19" width="8.83203125" style="8" bestFit="1"/>
    <col min="20" max="16384" width="8.83203125" style="7"/>
  </cols>
  <sheetData>
    <row r="1" spans="1:19" x14ac:dyDescent="0.15">
      <c r="A1" s="9" t="s">
        <v>6</v>
      </c>
      <c r="B1" s="9" t="s">
        <v>7</v>
      </c>
      <c r="C1" s="9" t="s">
        <v>7</v>
      </c>
      <c r="D1" s="9" t="s">
        <v>8</v>
      </c>
      <c r="E1" s="9" t="s">
        <v>9</v>
      </c>
      <c r="F1" s="9" t="s">
        <v>83</v>
      </c>
      <c r="G1" s="10" t="s">
        <v>14</v>
      </c>
      <c r="H1" s="10" t="s">
        <v>11</v>
      </c>
      <c r="I1" s="10" t="s">
        <v>12</v>
      </c>
      <c r="J1" s="10" t="s">
        <v>13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168</v>
      </c>
      <c r="R1" s="10" t="s">
        <v>22</v>
      </c>
      <c r="S1" s="10" t="s">
        <v>23</v>
      </c>
    </row>
    <row r="2" spans="1:19" x14ac:dyDescent="0.15">
      <c r="A2" s="7">
        <v>123</v>
      </c>
      <c r="B2" s="7" t="s">
        <v>169</v>
      </c>
      <c r="C2" s="7">
        <v>1303282</v>
      </c>
      <c r="D2" s="7" t="s">
        <v>170</v>
      </c>
      <c r="E2" s="7" t="s">
        <v>171</v>
      </c>
      <c r="F2" s="15" t="s">
        <v>27</v>
      </c>
      <c r="G2" s="13">
        <v>0.49136169383427269</v>
      </c>
      <c r="H2" s="13" t="s">
        <v>28</v>
      </c>
      <c r="I2" s="13" t="s">
        <v>28</v>
      </c>
      <c r="J2" s="13" t="s">
        <v>28</v>
      </c>
      <c r="K2" s="13">
        <v>2.1172712956557644</v>
      </c>
      <c r="L2" s="13" t="s">
        <v>28</v>
      </c>
      <c r="M2" s="13">
        <v>1.9956351945975499</v>
      </c>
      <c r="N2" s="13">
        <v>3.7403626894942437</v>
      </c>
      <c r="O2" s="13" t="s">
        <v>28</v>
      </c>
      <c r="P2" s="13" t="s">
        <v>28</v>
      </c>
      <c r="Q2" s="15">
        <f t="shared" ref="Q2:Q16" si="0">COUNT(G2:P2)</f>
        <v>4</v>
      </c>
      <c r="R2" s="13">
        <f>AVERAGE(G2:P2)</f>
        <v>2.0861577183954578</v>
      </c>
      <c r="S2" s="13">
        <f>STDEV(G2:P2)</f>
        <v>1.3277714196312518</v>
      </c>
    </row>
    <row r="3" spans="1:19" x14ac:dyDescent="0.15">
      <c r="A3" s="7">
        <v>124</v>
      </c>
      <c r="B3" s="7" t="s">
        <v>172</v>
      </c>
      <c r="C3" s="7">
        <v>1306190</v>
      </c>
      <c r="D3" s="7" t="s">
        <v>173</v>
      </c>
      <c r="E3" s="7" t="s">
        <v>174</v>
      </c>
      <c r="F3" s="15" t="s">
        <v>27</v>
      </c>
      <c r="G3" s="13">
        <v>1.7558748556724915</v>
      </c>
      <c r="H3" s="13" t="s">
        <v>28</v>
      </c>
      <c r="I3" s="13" t="s">
        <v>28</v>
      </c>
      <c r="J3" s="13" t="s">
        <v>28</v>
      </c>
      <c r="K3" s="13" t="s">
        <v>28</v>
      </c>
      <c r="L3" s="13" t="s">
        <v>28</v>
      </c>
      <c r="M3" s="13" t="s">
        <v>28</v>
      </c>
      <c r="N3" s="13" t="s">
        <v>28</v>
      </c>
      <c r="O3" s="13" t="s">
        <v>28</v>
      </c>
      <c r="P3" s="13" t="s">
        <v>28</v>
      </c>
      <c r="Q3" s="15">
        <f t="shared" si="0"/>
        <v>1</v>
      </c>
      <c r="R3" s="15" t="s">
        <v>28</v>
      </c>
      <c r="S3" s="15" t="s">
        <v>28</v>
      </c>
    </row>
    <row r="4" spans="1:19" x14ac:dyDescent="0.15">
      <c r="A4" s="7">
        <v>125</v>
      </c>
      <c r="B4" s="7" t="s">
        <v>175</v>
      </c>
      <c r="C4" s="7">
        <v>1314132</v>
      </c>
      <c r="D4" s="7" t="s">
        <v>176</v>
      </c>
      <c r="E4" s="7" t="s">
        <v>177</v>
      </c>
      <c r="F4" s="15" t="s">
        <v>27</v>
      </c>
      <c r="G4" s="13">
        <v>0.35793484700045375</v>
      </c>
      <c r="H4" s="13" t="s">
        <v>28</v>
      </c>
      <c r="I4" s="13" t="s">
        <v>28</v>
      </c>
      <c r="J4" s="13" t="s">
        <v>28</v>
      </c>
      <c r="K4" s="13" t="s">
        <v>28</v>
      </c>
      <c r="L4" s="13" t="s">
        <v>28</v>
      </c>
      <c r="M4" s="13" t="s">
        <v>28</v>
      </c>
      <c r="N4" s="13" t="s">
        <v>28</v>
      </c>
      <c r="O4" s="13" t="s">
        <v>28</v>
      </c>
      <c r="P4" s="13" t="s">
        <v>28</v>
      </c>
      <c r="Q4" s="15">
        <f t="shared" si="0"/>
        <v>1</v>
      </c>
      <c r="R4" s="15" t="s">
        <v>28</v>
      </c>
      <c r="S4" s="15" t="s">
        <v>28</v>
      </c>
    </row>
    <row r="5" spans="1:19" x14ac:dyDescent="0.15">
      <c r="A5" s="7">
        <v>126</v>
      </c>
      <c r="B5" s="7" t="s">
        <v>178</v>
      </c>
      <c r="C5" s="7">
        <v>1314416</v>
      </c>
      <c r="D5" s="7" t="s">
        <v>179</v>
      </c>
      <c r="E5" s="7" t="s">
        <v>180</v>
      </c>
      <c r="F5" s="15" t="s">
        <v>27</v>
      </c>
      <c r="G5" s="13">
        <v>2.374748346010104</v>
      </c>
      <c r="H5" s="13" t="s">
        <v>28</v>
      </c>
      <c r="I5" s="13" t="s">
        <v>28</v>
      </c>
      <c r="J5" s="13" t="s">
        <v>28</v>
      </c>
      <c r="K5" s="13" t="s">
        <v>28</v>
      </c>
      <c r="L5" s="13" t="s">
        <v>28</v>
      </c>
      <c r="M5" s="13" t="s">
        <v>28</v>
      </c>
      <c r="N5" s="13" t="s">
        <v>28</v>
      </c>
      <c r="O5" s="13" t="s">
        <v>28</v>
      </c>
      <c r="P5" s="13" t="s">
        <v>28</v>
      </c>
      <c r="Q5" s="15">
        <f t="shared" si="0"/>
        <v>1</v>
      </c>
      <c r="R5" s="15" t="s">
        <v>28</v>
      </c>
      <c r="S5" s="15" t="s">
        <v>28</v>
      </c>
    </row>
    <row r="6" spans="1:19" x14ac:dyDescent="0.15">
      <c r="A6" s="7">
        <v>127</v>
      </c>
      <c r="B6" s="7" t="s">
        <v>181</v>
      </c>
      <c r="C6" s="7">
        <v>1314621</v>
      </c>
      <c r="D6" s="7" t="s">
        <v>182</v>
      </c>
      <c r="E6" s="7" t="s">
        <v>183</v>
      </c>
      <c r="F6" s="15" t="s">
        <v>27</v>
      </c>
      <c r="G6" s="13">
        <v>1.4065401804339552</v>
      </c>
      <c r="H6" s="13" t="s">
        <v>28</v>
      </c>
      <c r="I6" s="13" t="s">
        <v>28</v>
      </c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5">
        <f t="shared" si="0"/>
        <v>1</v>
      </c>
      <c r="R6" s="15" t="s">
        <v>28</v>
      </c>
      <c r="S6" s="15" t="s">
        <v>28</v>
      </c>
    </row>
    <row r="7" spans="1:19" x14ac:dyDescent="0.15">
      <c r="A7" s="7">
        <v>128</v>
      </c>
      <c r="B7" s="7" t="s">
        <v>184</v>
      </c>
      <c r="C7" s="7">
        <v>1317368</v>
      </c>
      <c r="D7" s="7" t="s">
        <v>185</v>
      </c>
      <c r="E7" s="7" t="s">
        <v>186</v>
      </c>
      <c r="F7" s="15" t="s">
        <v>27</v>
      </c>
      <c r="G7" s="13">
        <v>1.6334684555795864</v>
      </c>
      <c r="H7" s="13" t="s">
        <v>28</v>
      </c>
      <c r="I7" s="13" t="s">
        <v>28</v>
      </c>
      <c r="J7" s="13" t="s">
        <v>28</v>
      </c>
      <c r="K7" s="13" t="s">
        <v>28</v>
      </c>
      <c r="L7" s="13" t="s">
        <v>28</v>
      </c>
      <c r="M7" s="13" t="s">
        <v>28</v>
      </c>
      <c r="N7" s="13" t="s">
        <v>28</v>
      </c>
      <c r="O7" s="13" t="s">
        <v>28</v>
      </c>
      <c r="P7" s="13" t="s">
        <v>28</v>
      </c>
      <c r="Q7" s="15">
        <f t="shared" si="0"/>
        <v>1</v>
      </c>
      <c r="R7" s="15" t="s">
        <v>28</v>
      </c>
      <c r="S7" s="15" t="s">
        <v>28</v>
      </c>
    </row>
    <row r="8" spans="1:19" x14ac:dyDescent="0.15">
      <c r="A8" s="7">
        <v>129</v>
      </c>
      <c r="B8" s="7" t="s">
        <v>187</v>
      </c>
      <c r="C8" s="7">
        <v>1317380</v>
      </c>
      <c r="D8" s="7" t="s">
        <v>188</v>
      </c>
      <c r="E8" s="7" t="s">
        <v>189</v>
      </c>
      <c r="F8" s="15" t="s">
        <v>27</v>
      </c>
      <c r="G8" s="13">
        <v>1.8450980400142569</v>
      </c>
      <c r="H8" s="13" t="s">
        <v>28</v>
      </c>
      <c r="I8" s="13" t="s">
        <v>28</v>
      </c>
      <c r="J8" s="13" t="s">
        <v>28</v>
      </c>
      <c r="K8" s="13" t="s">
        <v>28</v>
      </c>
      <c r="L8" s="13" t="s">
        <v>28</v>
      </c>
      <c r="M8" s="13" t="s">
        <v>28</v>
      </c>
      <c r="N8" s="13" t="s">
        <v>28</v>
      </c>
      <c r="O8" s="13" t="s">
        <v>28</v>
      </c>
      <c r="P8" s="13" t="s">
        <v>28</v>
      </c>
      <c r="Q8" s="15">
        <f t="shared" si="0"/>
        <v>1</v>
      </c>
      <c r="R8" s="15" t="s">
        <v>28</v>
      </c>
      <c r="S8" s="15" t="s">
        <v>28</v>
      </c>
    </row>
    <row r="9" spans="1:19" x14ac:dyDescent="0.15">
      <c r="A9" s="7">
        <v>130</v>
      </c>
      <c r="B9" s="7" t="s">
        <v>190</v>
      </c>
      <c r="C9" s="7">
        <v>1327533</v>
      </c>
      <c r="D9" s="7" t="s">
        <v>191</v>
      </c>
      <c r="E9" s="7" t="s">
        <v>192</v>
      </c>
      <c r="F9" s="15" t="s">
        <v>27</v>
      </c>
      <c r="G9" s="13">
        <v>0.6020599913279624</v>
      </c>
      <c r="H9" s="13" t="s">
        <v>28</v>
      </c>
      <c r="I9" s="13" t="s">
        <v>28</v>
      </c>
      <c r="J9" s="13">
        <v>2.3404441148401185</v>
      </c>
      <c r="K9" s="13">
        <v>1.5910646070264991</v>
      </c>
      <c r="L9" s="13" t="s">
        <v>28</v>
      </c>
      <c r="M9" s="13">
        <v>1.919078092376074</v>
      </c>
      <c r="N9" s="13" t="s">
        <v>28</v>
      </c>
      <c r="O9" s="13" t="s">
        <v>28</v>
      </c>
      <c r="P9" s="13">
        <v>1.1038037209559568</v>
      </c>
      <c r="Q9" s="15">
        <f t="shared" si="0"/>
        <v>5</v>
      </c>
      <c r="R9" s="13">
        <f>AVERAGE(G9:P9)</f>
        <v>1.511290105305322</v>
      </c>
      <c r="S9" s="13">
        <f>STDEV(G9:P9)</f>
        <v>0.68060560140310122</v>
      </c>
    </row>
    <row r="10" spans="1:19" x14ac:dyDescent="0.15">
      <c r="A10" s="7">
        <v>131</v>
      </c>
      <c r="B10" s="7" t="s">
        <v>193</v>
      </c>
      <c r="C10" s="7">
        <v>1333820</v>
      </c>
      <c r="D10" s="7" t="s">
        <v>194</v>
      </c>
      <c r="E10" s="7" t="s">
        <v>195</v>
      </c>
      <c r="F10" s="15" t="s">
        <v>27</v>
      </c>
      <c r="G10" s="13">
        <v>1.8573324964312685</v>
      </c>
      <c r="H10" s="13" t="s">
        <v>28</v>
      </c>
      <c r="I10" s="13" t="s">
        <v>28</v>
      </c>
      <c r="J10" s="13" t="s">
        <v>28</v>
      </c>
      <c r="K10" s="13" t="s">
        <v>28</v>
      </c>
      <c r="L10" s="13" t="s">
        <v>28</v>
      </c>
      <c r="M10" s="13" t="s">
        <v>28</v>
      </c>
      <c r="N10" s="13" t="s">
        <v>28</v>
      </c>
      <c r="O10" s="13">
        <v>2.5550944485783194</v>
      </c>
      <c r="P10" s="13" t="s">
        <v>28</v>
      </c>
      <c r="Q10" s="15">
        <f t="shared" si="0"/>
        <v>2</v>
      </c>
      <c r="R10" s="15" t="s">
        <v>28</v>
      </c>
      <c r="S10" s="15" t="s">
        <v>28</v>
      </c>
    </row>
    <row r="11" spans="1:19" x14ac:dyDescent="0.15">
      <c r="A11" s="7">
        <v>132</v>
      </c>
      <c r="B11" s="7" t="s">
        <v>196</v>
      </c>
      <c r="C11" s="7">
        <v>7446084</v>
      </c>
      <c r="D11" s="7" t="s">
        <v>197</v>
      </c>
      <c r="E11" s="7" t="s">
        <v>198</v>
      </c>
      <c r="F11" s="15" t="s">
        <v>27</v>
      </c>
      <c r="G11" s="13" t="s">
        <v>28</v>
      </c>
      <c r="H11" s="13" t="s">
        <v>28</v>
      </c>
      <c r="I11" s="13" t="s">
        <v>28</v>
      </c>
      <c r="J11" s="13" t="s">
        <v>28</v>
      </c>
      <c r="K11" s="13" t="s">
        <v>28</v>
      </c>
      <c r="L11" s="13" t="s">
        <v>28</v>
      </c>
      <c r="M11" s="13" t="s">
        <v>28</v>
      </c>
      <c r="N11" s="13">
        <v>2.7403626894942437</v>
      </c>
      <c r="O11" s="13">
        <v>1.1139433523068367</v>
      </c>
      <c r="P11" s="13" t="s">
        <v>28</v>
      </c>
      <c r="Q11" s="15">
        <f t="shared" si="0"/>
        <v>2</v>
      </c>
      <c r="R11" s="15" t="s">
        <v>28</v>
      </c>
      <c r="S11" s="15" t="s">
        <v>28</v>
      </c>
    </row>
    <row r="12" spans="1:19" x14ac:dyDescent="0.15">
      <c r="A12" s="7">
        <v>133</v>
      </c>
      <c r="B12" s="7" t="s">
        <v>199</v>
      </c>
      <c r="C12" s="7">
        <v>13463677</v>
      </c>
      <c r="D12" s="7" t="s">
        <v>200</v>
      </c>
      <c r="E12" s="7" t="s">
        <v>201</v>
      </c>
      <c r="F12" s="15" t="s">
        <v>27</v>
      </c>
      <c r="G12" s="13">
        <v>1</v>
      </c>
      <c r="H12" s="13" t="s">
        <v>28</v>
      </c>
      <c r="I12" s="13" t="s">
        <v>28</v>
      </c>
      <c r="J12" s="13" t="s">
        <v>28</v>
      </c>
      <c r="K12" s="13" t="s">
        <v>28</v>
      </c>
      <c r="L12" s="13" t="s">
        <v>28</v>
      </c>
      <c r="M12" s="13" t="s">
        <v>28</v>
      </c>
      <c r="N12" s="13" t="s">
        <v>28</v>
      </c>
      <c r="O12" s="13" t="s">
        <v>28</v>
      </c>
      <c r="P12" s="13" t="s">
        <v>28</v>
      </c>
      <c r="Q12" s="15">
        <f t="shared" si="0"/>
        <v>1</v>
      </c>
      <c r="R12" s="15" t="s">
        <v>28</v>
      </c>
      <c r="S12" s="15" t="s">
        <v>28</v>
      </c>
    </row>
    <row r="13" spans="1:19" x14ac:dyDescent="0.15">
      <c r="A13" s="7">
        <v>134</v>
      </c>
      <c r="B13" s="7" t="s">
        <v>202</v>
      </c>
      <c r="C13" s="7">
        <v>14124675</v>
      </c>
      <c r="D13" s="7" t="s">
        <v>203</v>
      </c>
      <c r="E13" s="7" t="s">
        <v>204</v>
      </c>
      <c r="F13" s="15" t="s">
        <v>27</v>
      </c>
      <c r="G13" s="13">
        <v>-0.22184874961635639</v>
      </c>
      <c r="H13" s="13">
        <v>2.2041199826559246</v>
      </c>
      <c r="I13" s="13" t="s">
        <v>28</v>
      </c>
      <c r="J13" s="13">
        <v>1.1760912590556813</v>
      </c>
      <c r="K13" s="13" t="s">
        <v>28</v>
      </c>
      <c r="L13" s="13" t="s">
        <v>28</v>
      </c>
      <c r="M13" s="13">
        <v>2.3979400086720375</v>
      </c>
      <c r="N13" s="13" t="s">
        <v>28</v>
      </c>
      <c r="O13" s="13">
        <v>1.7075701760979363</v>
      </c>
      <c r="P13" s="13" t="s">
        <v>28</v>
      </c>
      <c r="Q13" s="15">
        <f t="shared" si="0"/>
        <v>5</v>
      </c>
      <c r="R13" s="13">
        <f>AVERAGE(G13:P13)</f>
        <v>1.4527745353730446</v>
      </c>
      <c r="S13" s="13">
        <f>STDEV(G13:P13)</f>
        <v>1.0492491784156937</v>
      </c>
    </row>
    <row r="14" spans="1:19" x14ac:dyDescent="0.15">
      <c r="A14" s="7">
        <v>135</v>
      </c>
      <c r="B14" s="7" t="s">
        <v>205</v>
      </c>
      <c r="C14" s="7">
        <v>14124686</v>
      </c>
      <c r="D14" s="7" t="s">
        <v>206</v>
      </c>
      <c r="E14" s="7" t="s">
        <v>207</v>
      </c>
      <c r="F14" s="15" t="s">
        <v>27</v>
      </c>
      <c r="G14" s="13">
        <v>6.8061799739838875</v>
      </c>
      <c r="H14" s="13" t="s">
        <v>28</v>
      </c>
      <c r="I14" s="13" t="s">
        <v>28</v>
      </c>
      <c r="J14" s="13" t="s">
        <v>28</v>
      </c>
      <c r="K14" s="13" t="s">
        <v>28</v>
      </c>
      <c r="L14" s="13" t="s">
        <v>28</v>
      </c>
      <c r="M14" s="13">
        <v>1.1760912590556813</v>
      </c>
      <c r="N14" s="13" t="s">
        <v>28</v>
      </c>
      <c r="O14" s="13" t="s">
        <v>28</v>
      </c>
      <c r="P14" s="13" t="s">
        <v>28</v>
      </c>
      <c r="Q14" s="15">
        <f t="shared" si="0"/>
        <v>2</v>
      </c>
      <c r="R14" s="15" t="s">
        <v>28</v>
      </c>
      <c r="S14" s="15" t="s">
        <v>28</v>
      </c>
    </row>
    <row r="15" spans="1:19" x14ac:dyDescent="0.15">
      <c r="A15" s="7">
        <v>136</v>
      </c>
      <c r="B15" s="7" t="s">
        <v>208</v>
      </c>
      <c r="C15" s="7">
        <v>14333187</v>
      </c>
      <c r="D15" s="7" t="s">
        <v>209</v>
      </c>
      <c r="E15" s="7" t="s">
        <v>210</v>
      </c>
      <c r="F15" s="15" t="s">
        <v>27</v>
      </c>
      <c r="G15" s="13">
        <v>1.505149978319906</v>
      </c>
      <c r="H15" s="13" t="s">
        <v>28</v>
      </c>
      <c r="I15" s="13" t="s">
        <v>28</v>
      </c>
      <c r="J15" s="13" t="s">
        <v>28</v>
      </c>
      <c r="K15" s="13" t="s">
        <v>28</v>
      </c>
      <c r="L15" s="13" t="s">
        <v>28</v>
      </c>
      <c r="M15" s="13" t="s">
        <v>28</v>
      </c>
      <c r="N15" s="13" t="s">
        <v>28</v>
      </c>
      <c r="O15" s="13" t="s">
        <v>28</v>
      </c>
      <c r="P15" s="13" t="s">
        <v>28</v>
      </c>
      <c r="Q15" s="15">
        <f t="shared" si="0"/>
        <v>1</v>
      </c>
      <c r="R15" s="15" t="s">
        <v>28</v>
      </c>
      <c r="S15" s="15" t="s">
        <v>28</v>
      </c>
    </row>
    <row r="16" spans="1:19" x14ac:dyDescent="0.15">
      <c r="A16" s="7">
        <v>137</v>
      </c>
      <c r="B16" s="7" t="s">
        <v>211</v>
      </c>
      <c r="C16" s="7">
        <v>21908532</v>
      </c>
      <c r="D16" s="7" t="s">
        <v>212</v>
      </c>
      <c r="E16" s="7" t="s">
        <v>213</v>
      </c>
      <c r="F16" s="15" t="s">
        <v>27</v>
      </c>
      <c r="G16" s="13">
        <v>3.8615344108590377</v>
      </c>
      <c r="H16" s="13" t="s">
        <v>28</v>
      </c>
      <c r="I16" s="13" t="s">
        <v>28</v>
      </c>
      <c r="J16" s="13" t="s">
        <v>28</v>
      </c>
      <c r="K16" s="13" t="s">
        <v>28</v>
      </c>
      <c r="L16" s="13" t="s">
        <v>28</v>
      </c>
      <c r="M16" s="13" t="s">
        <v>28</v>
      </c>
      <c r="N16" s="13" t="s">
        <v>28</v>
      </c>
      <c r="O16" s="13" t="s">
        <v>28</v>
      </c>
      <c r="P16" s="13" t="s">
        <v>28</v>
      </c>
      <c r="Q16" s="15">
        <f t="shared" si="0"/>
        <v>1</v>
      </c>
      <c r="R16" s="15" t="s">
        <v>28</v>
      </c>
      <c r="S16" s="15" t="s">
        <v>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B7FB-4FF1-40BE-8A51-91D006D74763}">
  <dimension ref="A1:BF21"/>
  <sheetViews>
    <sheetView workbookViewId="0">
      <selection sqref="A1:A2"/>
    </sheetView>
  </sheetViews>
  <sheetFormatPr baseColWidth="10" defaultColWidth="8.83203125" defaultRowHeight="14" x14ac:dyDescent="0.15"/>
  <cols>
    <col min="1" max="1" width="6.6640625" style="7" customWidth="1"/>
    <col min="2" max="2" width="11.5" style="7" bestFit="1" customWidth="1"/>
    <col min="3" max="3" width="13.83203125" style="7" bestFit="1" customWidth="1"/>
    <col min="4" max="6" width="8.83203125" style="7"/>
    <col min="7" max="7" width="10.33203125" style="7" customWidth="1"/>
    <col min="8" max="16384" width="8.83203125" style="7"/>
  </cols>
  <sheetData>
    <row r="1" spans="1:58" ht="15" customHeight="1" x14ac:dyDescent="0.15">
      <c r="A1" s="97" t="s">
        <v>6</v>
      </c>
      <c r="B1" s="97" t="s">
        <v>7</v>
      </c>
      <c r="C1" s="97" t="s">
        <v>8</v>
      </c>
      <c r="D1" s="97" t="s">
        <v>9</v>
      </c>
      <c r="E1" s="101" t="s">
        <v>217</v>
      </c>
      <c r="F1" s="97" t="s">
        <v>218</v>
      </c>
      <c r="G1" s="98" t="s">
        <v>214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9" t="s">
        <v>215</v>
      </c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100" t="s">
        <v>216</v>
      </c>
      <c r="BC1" s="100"/>
      <c r="BD1" s="100"/>
      <c r="BE1" s="100"/>
      <c r="BF1" s="100"/>
    </row>
    <row r="2" spans="1:58" s="20" customFormat="1" ht="75" x14ac:dyDescent="0.2">
      <c r="A2" s="97"/>
      <c r="B2" s="97"/>
      <c r="C2" s="97"/>
      <c r="D2" s="97"/>
      <c r="E2" s="101"/>
      <c r="F2" s="97"/>
      <c r="G2" s="21" t="s">
        <v>219</v>
      </c>
      <c r="H2" s="21" t="s">
        <v>220</v>
      </c>
      <c r="I2" s="21" t="s">
        <v>221</v>
      </c>
      <c r="J2" s="21" t="s">
        <v>222</v>
      </c>
      <c r="K2" s="21" t="s">
        <v>223</v>
      </c>
      <c r="L2" s="21" t="s">
        <v>224</v>
      </c>
      <c r="M2" s="21" t="s">
        <v>225</v>
      </c>
      <c r="N2" s="21" t="s">
        <v>226</v>
      </c>
      <c r="O2" s="21" t="s">
        <v>227</v>
      </c>
      <c r="P2" s="21" t="s">
        <v>228</v>
      </c>
      <c r="Q2" s="21" t="s">
        <v>229</v>
      </c>
      <c r="R2" s="21" t="s">
        <v>230</v>
      </c>
      <c r="S2" s="21" t="s">
        <v>231</v>
      </c>
      <c r="T2" s="21" t="s">
        <v>232</v>
      </c>
      <c r="U2" s="21" t="s">
        <v>233</v>
      </c>
      <c r="V2" s="21" t="s">
        <v>234</v>
      </c>
      <c r="W2" s="21" t="s">
        <v>235</v>
      </c>
      <c r="X2" s="21" t="s">
        <v>236</v>
      </c>
      <c r="Y2" s="21" t="s">
        <v>237</v>
      </c>
      <c r="Z2" s="21" t="s">
        <v>238</v>
      </c>
      <c r="AA2" s="21" t="s">
        <v>239</v>
      </c>
      <c r="AB2" s="21" t="s">
        <v>240</v>
      </c>
      <c r="AC2" s="21" t="s">
        <v>241</v>
      </c>
      <c r="AD2" s="21" t="s">
        <v>242</v>
      </c>
      <c r="AE2" s="21" t="s">
        <v>243</v>
      </c>
      <c r="AF2" s="21" t="s">
        <v>244</v>
      </c>
      <c r="AG2" s="21" t="s">
        <v>245</v>
      </c>
      <c r="AH2" s="21" t="s">
        <v>246</v>
      </c>
      <c r="AI2" s="21" t="s">
        <v>247</v>
      </c>
      <c r="AJ2" s="21" t="s">
        <v>248</v>
      </c>
      <c r="AK2" s="21" t="s">
        <v>249</v>
      </c>
      <c r="AL2" s="21" t="s">
        <v>217</v>
      </c>
      <c r="AM2" s="21" t="s">
        <v>250</v>
      </c>
      <c r="AN2" s="21" t="s">
        <v>251</v>
      </c>
      <c r="AO2" s="22" t="s">
        <v>252</v>
      </c>
      <c r="AP2" s="22" t="s">
        <v>253</v>
      </c>
      <c r="AQ2" s="22" t="s">
        <v>254</v>
      </c>
      <c r="AR2" s="22" t="s">
        <v>255</v>
      </c>
      <c r="AS2" s="22" t="s">
        <v>256</v>
      </c>
      <c r="AT2" s="22" t="s">
        <v>520</v>
      </c>
      <c r="AU2" s="22" t="s">
        <v>521</v>
      </c>
      <c r="AV2" s="22" t="s">
        <v>522</v>
      </c>
      <c r="AW2" s="22" t="s">
        <v>523</v>
      </c>
      <c r="AX2" s="22" t="s">
        <v>524</v>
      </c>
      <c r="AY2" s="22" t="s">
        <v>525</v>
      </c>
      <c r="AZ2" s="22" t="s">
        <v>526</v>
      </c>
      <c r="BA2" s="22" t="s">
        <v>527</v>
      </c>
      <c r="BB2" s="23" t="s">
        <v>257</v>
      </c>
      <c r="BC2" s="23" t="s">
        <v>258</v>
      </c>
      <c r="BD2" s="23" t="s">
        <v>259</v>
      </c>
      <c r="BE2" s="23" t="s">
        <v>260</v>
      </c>
      <c r="BF2" s="23" t="s">
        <v>261</v>
      </c>
    </row>
    <row r="3" spans="1:58" x14ac:dyDescent="0.15">
      <c r="A3" s="7">
        <v>1</v>
      </c>
      <c r="B3" s="7" t="s">
        <v>24</v>
      </c>
      <c r="C3" s="7" t="s">
        <v>25</v>
      </c>
      <c r="D3" s="7" t="s">
        <v>26</v>
      </c>
      <c r="E3" s="25">
        <v>26.981999999999999</v>
      </c>
      <c r="F3" s="13">
        <v>0.33</v>
      </c>
      <c r="G3" s="14">
        <v>1</v>
      </c>
      <c r="H3" s="14">
        <v>0</v>
      </c>
      <c r="I3" s="14">
        <v>0</v>
      </c>
      <c r="J3" s="14">
        <v>577.4</v>
      </c>
      <c r="K3" s="14">
        <v>0</v>
      </c>
      <c r="L3" s="14">
        <v>13</v>
      </c>
      <c r="M3" s="13">
        <v>26.981999999999999</v>
      </c>
      <c r="N3" s="14">
        <v>27</v>
      </c>
      <c r="O3" s="14">
        <v>14</v>
      </c>
      <c r="P3" s="26">
        <v>577.4</v>
      </c>
      <c r="Q3" s="26">
        <v>1.5</v>
      </c>
      <c r="R3" s="13">
        <v>0.14299999999999999</v>
      </c>
      <c r="S3" s="14">
        <v>0</v>
      </c>
      <c r="T3" s="14">
        <v>0</v>
      </c>
      <c r="U3" s="14">
        <v>0</v>
      </c>
      <c r="V3" s="14">
        <v>0</v>
      </c>
      <c r="W3" s="14">
        <v>0</v>
      </c>
      <c r="X3" s="14">
        <v>0</v>
      </c>
      <c r="Y3" s="14">
        <v>0</v>
      </c>
      <c r="Z3" s="14">
        <v>0</v>
      </c>
      <c r="AA3" s="14">
        <v>0</v>
      </c>
      <c r="AB3" s="14">
        <v>0</v>
      </c>
      <c r="AC3" s="14">
        <v>0</v>
      </c>
      <c r="AD3" s="14">
        <v>0</v>
      </c>
      <c r="AE3" s="14">
        <v>0</v>
      </c>
      <c r="AF3" s="14">
        <v>0</v>
      </c>
      <c r="AG3" s="14">
        <v>1</v>
      </c>
      <c r="AH3" s="14">
        <v>13</v>
      </c>
      <c r="AI3" s="13">
        <v>26.981999999999999</v>
      </c>
      <c r="AJ3" s="14">
        <v>27</v>
      </c>
      <c r="AK3" s="14">
        <v>14</v>
      </c>
      <c r="AL3" s="13">
        <v>26.981999999999999</v>
      </c>
      <c r="AM3" s="13">
        <v>1.61</v>
      </c>
      <c r="AN3" s="13">
        <f t="shared" ref="AN3:AN10" si="0">AM3*G3</f>
        <v>1.61</v>
      </c>
      <c r="AO3" s="14">
        <v>13</v>
      </c>
      <c r="AP3" s="14">
        <v>3</v>
      </c>
      <c r="AQ3" s="14">
        <v>3</v>
      </c>
      <c r="AR3" s="13">
        <f t="shared" ref="AR3:AR21" si="1">(AO3-AP3)/AP3</f>
        <v>3.3333333333333335</v>
      </c>
      <c r="AS3" s="13">
        <f t="shared" ref="AS3:AS21" si="2">1/(AQ3-1)</f>
        <v>0.5</v>
      </c>
      <c r="AT3" s="14">
        <v>3</v>
      </c>
      <c r="AU3" s="13">
        <f>AS3*AR3</f>
        <v>1.6666666666666667</v>
      </c>
      <c r="AV3" s="13">
        <f t="shared" ref="AV3:AV10" si="3">G3*AU3</f>
        <v>1.6666666666666667</v>
      </c>
      <c r="AW3" s="13">
        <f t="shared" ref="AW3:AW21" si="4">-AU3+(0.3*AP3)</f>
        <v>-0.76666666666666683</v>
      </c>
      <c r="AX3" s="13">
        <f>AV3*AV3</f>
        <v>2.7777777777777781</v>
      </c>
      <c r="AY3" s="13">
        <f t="shared" ref="AY3:AY10" si="5">AW3*G3</f>
        <v>-0.76666666666666683</v>
      </c>
      <c r="AZ3" s="13">
        <f t="shared" ref="AZ3:AZ10" si="6">AY3/G3</f>
        <v>-0.76666666666666683</v>
      </c>
      <c r="BA3" s="13">
        <f>AZ3*AZ3</f>
        <v>0.58777777777777807</v>
      </c>
      <c r="BB3" s="14">
        <v>184</v>
      </c>
      <c r="BC3" s="26">
        <v>53.5</v>
      </c>
      <c r="BD3" s="13">
        <v>2.7</v>
      </c>
      <c r="BE3" s="13">
        <v>0.44</v>
      </c>
      <c r="BF3" s="13">
        <v>5.99</v>
      </c>
    </row>
    <row r="4" spans="1:58" x14ac:dyDescent="0.15">
      <c r="A4" s="7">
        <v>2</v>
      </c>
      <c r="B4" s="7" t="s">
        <v>29</v>
      </c>
      <c r="C4" s="7" t="s">
        <v>30</v>
      </c>
      <c r="D4" s="7" t="s">
        <v>31</v>
      </c>
      <c r="E4" s="25">
        <v>55.844999999999999</v>
      </c>
      <c r="F4" s="13">
        <v>-0.77</v>
      </c>
      <c r="G4" s="14">
        <v>1</v>
      </c>
      <c r="H4" s="14">
        <v>0</v>
      </c>
      <c r="I4" s="14">
        <v>0</v>
      </c>
      <c r="J4" s="14">
        <v>761</v>
      </c>
      <c r="K4" s="14">
        <v>0</v>
      </c>
      <c r="L4" s="14">
        <v>26</v>
      </c>
      <c r="M4" s="13">
        <v>55.844999999999999</v>
      </c>
      <c r="N4" s="14">
        <v>56</v>
      </c>
      <c r="O4" s="14">
        <v>30</v>
      </c>
      <c r="P4" s="26">
        <v>761</v>
      </c>
      <c r="Q4" s="26">
        <v>1.8</v>
      </c>
      <c r="R4" s="13">
        <v>0.126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1</v>
      </c>
      <c r="AH4" s="14">
        <v>26</v>
      </c>
      <c r="AI4" s="13">
        <v>55.844999999999999</v>
      </c>
      <c r="AJ4" s="14">
        <v>56</v>
      </c>
      <c r="AK4" s="14">
        <v>30</v>
      </c>
      <c r="AL4" s="13">
        <v>55.844999999999999</v>
      </c>
      <c r="AM4" s="13">
        <v>1.83</v>
      </c>
      <c r="AN4" s="13">
        <f t="shared" si="0"/>
        <v>1.83</v>
      </c>
      <c r="AO4" s="14">
        <v>26</v>
      </c>
      <c r="AP4" s="14">
        <v>8</v>
      </c>
      <c r="AQ4" s="14">
        <v>4</v>
      </c>
      <c r="AR4" s="13">
        <f t="shared" si="1"/>
        <v>2.25</v>
      </c>
      <c r="AS4" s="13">
        <f t="shared" si="2"/>
        <v>0.33333333333333331</v>
      </c>
      <c r="AT4" s="14">
        <v>3</v>
      </c>
      <c r="AU4" s="13">
        <f t="shared" ref="AU4:AU21" si="7">AS4*AR4</f>
        <v>0.75</v>
      </c>
      <c r="AV4" s="13">
        <f t="shared" si="3"/>
        <v>0.75</v>
      </c>
      <c r="AW4" s="13">
        <f t="shared" si="4"/>
        <v>1.65</v>
      </c>
      <c r="AX4" s="13">
        <f t="shared" ref="AX4:AX20" si="8">AV4*AV4</f>
        <v>0.5625</v>
      </c>
      <c r="AY4" s="13">
        <f t="shared" si="5"/>
        <v>1.65</v>
      </c>
      <c r="AZ4" s="13">
        <f t="shared" si="6"/>
        <v>1.65</v>
      </c>
      <c r="BA4" s="13">
        <f t="shared" ref="BA4:BA21" si="9">AZ4*AZ4</f>
        <v>2.7224999999999997</v>
      </c>
      <c r="BB4" s="14">
        <v>194</v>
      </c>
      <c r="BC4" s="26">
        <v>64.5</v>
      </c>
      <c r="BD4" s="13">
        <v>7.87</v>
      </c>
      <c r="BE4" s="13">
        <v>0.16</v>
      </c>
      <c r="BF4" s="13">
        <v>7.9</v>
      </c>
    </row>
    <row r="5" spans="1:58" x14ac:dyDescent="0.15">
      <c r="A5" s="7">
        <v>3</v>
      </c>
      <c r="B5" s="7" t="s">
        <v>32</v>
      </c>
      <c r="C5" s="7" t="s">
        <v>33</v>
      </c>
      <c r="D5" s="7" t="s">
        <v>34</v>
      </c>
      <c r="E5" s="25">
        <v>207.2</v>
      </c>
      <c r="F5" s="13">
        <v>0.73</v>
      </c>
      <c r="G5" s="14">
        <v>1</v>
      </c>
      <c r="H5" s="14">
        <v>0</v>
      </c>
      <c r="I5" s="14">
        <v>0</v>
      </c>
      <c r="J5" s="14">
        <v>715.4</v>
      </c>
      <c r="K5" s="14">
        <v>0</v>
      </c>
      <c r="L5" s="14">
        <v>82</v>
      </c>
      <c r="M5" s="13">
        <v>207.2</v>
      </c>
      <c r="N5" s="14">
        <v>207</v>
      </c>
      <c r="O5" s="14">
        <v>125</v>
      </c>
      <c r="P5" s="26">
        <v>715.4</v>
      </c>
      <c r="Q5" s="26">
        <v>1.8</v>
      </c>
      <c r="R5" s="13">
        <v>0.154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1</v>
      </c>
      <c r="AH5" s="14">
        <v>82</v>
      </c>
      <c r="AI5" s="13">
        <v>207.2</v>
      </c>
      <c r="AJ5" s="14">
        <v>207</v>
      </c>
      <c r="AK5" s="14">
        <v>125</v>
      </c>
      <c r="AL5" s="13">
        <v>207.2</v>
      </c>
      <c r="AM5" s="13">
        <v>2.33</v>
      </c>
      <c r="AN5" s="13">
        <f t="shared" si="0"/>
        <v>2.33</v>
      </c>
      <c r="AO5" s="14">
        <v>82</v>
      </c>
      <c r="AP5" s="14">
        <v>4</v>
      </c>
      <c r="AQ5" s="14">
        <v>6</v>
      </c>
      <c r="AR5" s="13">
        <f t="shared" si="1"/>
        <v>19.5</v>
      </c>
      <c r="AS5" s="13">
        <f t="shared" si="2"/>
        <v>0.2</v>
      </c>
      <c r="AT5" s="14">
        <v>4</v>
      </c>
      <c r="AU5" s="13">
        <f t="shared" si="7"/>
        <v>3.9000000000000004</v>
      </c>
      <c r="AV5" s="13">
        <f t="shared" si="3"/>
        <v>3.9000000000000004</v>
      </c>
      <c r="AW5" s="13">
        <f t="shared" si="4"/>
        <v>-2.7</v>
      </c>
      <c r="AX5" s="13">
        <f t="shared" si="8"/>
        <v>15.210000000000003</v>
      </c>
      <c r="AY5" s="13">
        <f t="shared" si="5"/>
        <v>-2.7</v>
      </c>
      <c r="AZ5" s="13">
        <f t="shared" si="6"/>
        <v>-2.7</v>
      </c>
      <c r="BA5" s="13">
        <f t="shared" si="9"/>
        <v>7.2900000000000009</v>
      </c>
      <c r="BB5" s="14">
        <v>202</v>
      </c>
      <c r="BC5" s="26">
        <v>119</v>
      </c>
      <c r="BD5" s="13">
        <v>11.3</v>
      </c>
      <c r="BE5" s="13">
        <v>0.36</v>
      </c>
      <c r="BF5" s="13">
        <v>7.4160000000000004</v>
      </c>
    </row>
    <row r="6" spans="1:58" x14ac:dyDescent="0.15">
      <c r="A6" s="7">
        <v>4</v>
      </c>
      <c r="B6" s="7" t="s">
        <v>35</v>
      </c>
      <c r="C6" s="7" t="s">
        <v>36</v>
      </c>
      <c r="D6" s="7" t="s">
        <v>37</v>
      </c>
      <c r="E6" s="25">
        <v>54.938000000000002</v>
      </c>
      <c r="F6" s="13">
        <v>0.23</v>
      </c>
      <c r="G6" s="14">
        <v>1</v>
      </c>
      <c r="H6" s="14">
        <v>0</v>
      </c>
      <c r="I6" s="14">
        <v>0</v>
      </c>
      <c r="J6" s="14">
        <v>716</v>
      </c>
      <c r="K6" s="14">
        <v>0</v>
      </c>
      <c r="L6" s="14">
        <v>25</v>
      </c>
      <c r="M6" s="13">
        <v>54.938000000000002</v>
      </c>
      <c r="N6" s="14">
        <v>55</v>
      </c>
      <c r="O6" s="14">
        <v>30</v>
      </c>
      <c r="P6" s="26">
        <v>716</v>
      </c>
      <c r="Q6" s="26">
        <v>1.5</v>
      </c>
      <c r="R6" s="13">
        <v>0.126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1</v>
      </c>
      <c r="AH6" s="14">
        <v>25</v>
      </c>
      <c r="AI6" s="13">
        <v>54.938000000000002</v>
      </c>
      <c r="AJ6" s="14">
        <v>55</v>
      </c>
      <c r="AK6" s="14">
        <v>30</v>
      </c>
      <c r="AL6" s="13">
        <v>54.938000000000002</v>
      </c>
      <c r="AM6" s="13">
        <v>1.55</v>
      </c>
      <c r="AN6" s="13">
        <f t="shared" si="0"/>
        <v>1.55</v>
      </c>
      <c r="AO6" s="14">
        <v>25</v>
      </c>
      <c r="AP6" s="14">
        <v>7</v>
      </c>
      <c r="AQ6" s="14">
        <v>4</v>
      </c>
      <c r="AR6" s="13">
        <f t="shared" si="1"/>
        <v>2.5714285714285716</v>
      </c>
      <c r="AS6" s="13">
        <f t="shared" si="2"/>
        <v>0.33333333333333331</v>
      </c>
      <c r="AT6" s="14">
        <v>4</v>
      </c>
      <c r="AU6" s="13">
        <f t="shared" si="7"/>
        <v>0.85714285714285721</v>
      </c>
      <c r="AV6" s="13">
        <f t="shared" si="3"/>
        <v>0.85714285714285721</v>
      </c>
      <c r="AW6" s="13">
        <f t="shared" si="4"/>
        <v>1.2428571428571429</v>
      </c>
      <c r="AX6" s="13">
        <f t="shared" si="8"/>
        <v>0.73469387755102056</v>
      </c>
      <c r="AY6" s="13">
        <f t="shared" si="5"/>
        <v>1.2428571428571429</v>
      </c>
      <c r="AZ6" s="13">
        <f t="shared" si="6"/>
        <v>1.2428571428571429</v>
      </c>
      <c r="BA6" s="13">
        <f t="shared" si="9"/>
        <v>1.5446938775510204</v>
      </c>
      <c r="BB6" s="14">
        <v>197</v>
      </c>
      <c r="BC6" s="26">
        <v>46</v>
      </c>
      <c r="BD6" s="13">
        <v>7.3</v>
      </c>
      <c r="BE6" s="13">
        <v>-0.05</v>
      </c>
      <c r="BF6" s="13">
        <v>7.43</v>
      </c>
    </row>
    <row r="7" spans="1:58" x14ac:dyDescent="0.15">
      <c r="A7" s="7">
        <v>5</v>
      </c>
      <c r="B7" s="7" t="s">
        <v>38</v>
      </c>
      <c r="C7" s="7" t="s">
        <v>39</v>
      </c>
      <c r="D7" s="7" t="s">
        <v>40</v>
      </c>
      <c r="E7" s="25">
        <v>200.59</v>
      </c>
      <c r="F7" s="13">
        <v>0.62</v>
      </c>
      <c r="G7" s="14">
        <v>1</v>
      </c>
      <c r="H7" s="14">
        <v>0</v>
      </c>
      <c r="I7" s="14">
        <v>0</v>
      </c>
      <c r="J7" s="14">
        <v>1004.6</v>
      </c>
      <c r="K7" s="14">
        <v>0</v>
      </c>
      <c r="L7" s="14">
        <v>80</v>
      </c>
      <c r="M7" s="13">
        <v>200.59</v>
      </c>
      <c r="N7" s="14">
        <v>201</v>
      </c>
      <c r="O7" s="14">
        <v>121</v>
      </c>
      <c r="P7" s="26">
        <v>1004.6</v>
      </c>
      <c r="Q7" s="26">
        <v>1.9</v>
      </c>
      <c r="R7" s="13">
        <v>0.157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</v>
      </c>
      <c r="AH7" s="14">
        <v>80</v>
      </c>
      <c r="AI7" s="13">
        <v>200.59</v>
      </c>
      <c r="AJ7" s="14">
        <v>201</v>
      </c>
      <c r="AK7" s="14">
        <v>121</v>
      </c>
      <c r="AL7" s="13">
        <v>200.59</v>
      </c>
      <c r="AM7" s="13">
        <v>2</v>
      </c>
      <c r="AN7" s="13">
        <f t="shared" si="0"/>
        <v>2</v>
      </c>
      <c r="AO7" s="14">
        <v>80</v>
      </c>
      <c r="AP7" s="14">
        <v>2</v>
      </c>
      <c r="AQ7" s="14">
        <v>6</v>
      </c>
      <c r="AR7" s="13">
        <f t="shared" si="1"/>
        <v>39</v>
      </c>
      <c r="AS7" s="13">
        <f t="shared" si="2"/>
        <v>0.2</v>
      </c>
      <c r="AT7" s="14">
        <v>2</v>
      </c>
      <c r="AU7" s="13">
        <f t="shared" si="7"/>
        <v>7.8000000000000007</v>
      </c>
      <c r="AV7" s="13">
        <f t="shared" si="3"/>
        <v>7.8000000000000007</v>
      </c>
      <c r="AW7" s="13">
        <f t="shared" si="4"/>
        <v>-7.2000000000000011</v>
      </c>
      <c r="AX7" s="13">
        <f t="shared" si="8"/>
        <v>60.840000000000011</v>
      </c>
      <c r="AY7" s="13">
        <f t="shared" si="5"/>
        <v>-7.2000000000000011</v>
      </c>
      <c r="AZ7" s="13">
        <f t="shared" si="6"/>
        <v>-7.2000000000000011</v>
      </c>
      <c r="BA7" s="13">
        <f t="shared" si="9"/>
        <v>51.840000000000018</v>
      </c>
      <c r="BB7" s="14">
        <v>209</v>
      </c>
      <c r="BC7" s="26">
        <v>102</v>
      </c>
      <c r="BD7" s="13">
        <v>13.5336</v>
      </c>
      <c r="BE7" s="13">
        <v>-0.5</v>
      </c>
      <c r="BF7" s="13">
        <v>10.436999999999999</v>
      </c>
    </row>
    <row r="8" spans="1:58" x14ac:dyDescent="0.15">
      <c r="A8" s="7">
        <v>6</v>
      </c>
      <c r="B8" s="7" t="s">
        <v>41</v>
      </c>
      <c r="C8" s="7" t="s">
        <v>42</v>
      </c>
      <c r="D8" s="7" t="s">
        <v>43</v>
      </c>
      <c r="E8" s="25">
        <v>58.693399999999997</v>
      </c>
      <c r="F8" s="13">
        <v>-0.56999999999999995</v>
      </c>
      <c r="G8" s="14">
        <v>1</v>
      </c>
      <c r="H8" s="14">
        <v>0</v>
      </c>
      <c r="I8" s="14">
        <v>0</v>
      </c>
      <c r="J8" s="14">
        <v>735</v>
      </c>
      <c r="K8" s="14">
        <v>0</v>
      </c>
      <c r="L8" s="14">
        <v>28</v>
      </c>
      <c r="M8" s="13">
        <v>58.693399999999997</v>
      </c>
      <c r="N8" s="14">
        <v>59</v>
      </c>
      <c r="O8" s="14">
        <v>31</v>
      </c>
      <c r="P8" s="26">
        <v>735</v>
      </c>
      <c r="Q8" s="26">
        <v>1.8</v>
      </c>
      <c r="R8" s="13">
        <v>0.124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1</v>
      </c>
      <c r="AH8" s="14">
        <v>28</v>
      </c>
      <c r="AI8" s="13">
        <v>58.693399999999997</v>
      </c>
      <c r="AJ8" s="14">
        <v>59</v>
      </c>
      <c r="AK8" s="14">
        <v>31</v>
      </c>
      <c r="AL8" s="13">
        <v>58.693399999999997</v>
      </c>
      <c r="AM8" s="13">
        <v>1.91</v>
      </c>
      <c r="AN8" s="13">
        <f t="shared" si="0"/>
        <v>1.91</v>
      </c>
      <c r="AO8" s="14">
        <v>28</v>
      </c>
      <c r="AP8" s="14">
        <v>2</v>
      </c>
      <c r="AQ8" s="14">
        <v>4</v>
      </c>
      <c r="AR8" s="13">
        <f t="shared" si="1"/>
        <v>13</v>
      </c>
      <c r="AS8" s="13">
        <f t="shared" si="2"/>
        <v>0.33333333333333331</v>
      </c>
      <c r="AT8" s="14">
        <v>2</v>
      </c>
      <c r="AU8" s="13">
        <f t="shared" si="7"/>
        <v>4.333333333333333</v>
      </c>
      <c r="AV8" s="13">
        <f t="shared" si="3"/>
        <v>4.333333333333333</v>
      </c>
      <c r="AW8" s="13">
        <f t="shared" si="4"/>
        <v>-3.7333333333333329</v>
      </c>
      <c r="AX8" s="13">
        <f t="shared" si="8"/>
        <v>18.777777777777775</v>
      </c>
      <c r="AY8" s="13">
        <f t="shared" si="5"/>
        <v>-3.7333333333333329</v>
      </c>
      <c r="AZ8" s="13">
        <f t="shared" si="6"/>
        <v>-3.7333333333333329</v>
      </c>
      <c r="BA8" s="13">
        <f t="shared" si="9"/>
        <v>13.937777777777775</v>
      </c>
      <c r="BB8" s="14">
        <v>163</v>
      </c>
      <c r="BC8" s="26">
        <v>69</v>
      </c>
      <c r="BD8" s="13">
        <v>8.91</v>
      </c>
      <c r="BE8" s="13">
        <v>1.1599999999999999</v>
      </c>
      <c r="BF8" s="13">
        <v>7.6349999999999998</v>
      </c>
    </row>
    <row r="9" spans="1:58" x14ac:dyDescent="0.15">
      <c r="A9" s="7">
        <v>7</v>
      </c>
      <c r="B9" s="7" t="s">
        <v>44</v>
      </c>
      <c r="C9" s="7" t="s">
        <v>45</v>
      </c>
      <c r="D9" s="7" t="s">
        <v>46</v>
      </c>
      <c r="E9" s="25">
        <v>107.86799999999999</v>
      </c>
      <c r="F9" s="13">
        <v>0.23</v>
      </c>
      <c r="G9" s="14">
        <v>1</v>
      </c>
      <c r="H9" s="14">
        <v>0</v>
      </c>
      <c r="I9" s="14">
        <v>0</v>
      </c>
      <c r="J9" s="14">
        <v>758</v>
      </c>
      <c r="K9" s="14">
        <v>0</v>
      </c>
      <c r="L9" s="14">
        <v>47</v>
      </c>
      <c r="M9" s="13">
        <v>107.86799999999999</v>
      </c>
      <c r="N9" s="14">
        <v>108</v>
      </c>
      <c r="O9" s="14">
        <v>61</v>
      </c>
      <c r="P9" s="26">
        <v>758</v>
      </c>
      <c r="Q9" s="26">
        <v>1.9</v>
      </c>
      <c r="R9" s="13">
        <v>0.14399999999999999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1</v>
      </c>
      <c r="AH9" s="14">
        <v>47</v>
      </c>
      <c r="AI9" s="13">
        <v>107.86799999999999</v>
      </c>
      <c r="AJ9" s="14">
        <v>108</v>
      </c>
      <c r="AK9" s="14">
        <v>61</v>
      </c>
      <c r="AL9" s="13">
        <v>107.86799999999999</v>
      </c>
      <c r="AM9" s="13">
        <v>1.93</v>
      </c>
      <c r="AN9" s="13">
        <f t="shared" si="0"/>
        <v>1.93</v>
      </c>
      <c r="AO9" s="14">
        <v>47</v>
      </c>
      <c r="AP9" s="14">
        <v>1</v>
      </c>
      <c r="AQ9" s="14">
        <v>5</v>
      </c>
      <c r="AR9" s="13">
        <f t="shared" si="1"/>
        <v>46</v>
      </c>
      <c r="AS9" s="13">
        <f t="shared" si="2"/>
        <v>0.25</v>
      </c>
      <c r="AT9" s="14">
        <v>1</v>
      </c>
      <c r="AU9" s="13">
        <f t="shared" si="7"/>
        <v>11.5</v>
      </c>
      <c r="AV9" s="13">
        <f t="shared" si="3"/>
        <v>11.5</v>
      </c>
      <c r="AW9" s="13">
        <f t="shared" si="4"/>
        <v>-11.2</v>
      </c>
      <c r="AX9" s="13">
        <f t="shared" si="8"/>
        <v>132.25</v>
      </c>
      <c r="AY9" s="13">
        <f t="shared" si="5"/>
        <v>-11.2</v>
      </c>
      <c r="AZ9" s="13">
        <f t="shared" si="6"/>
        <v>-11.2</v>
      </c>
      <c r="BA9" s="13">
        <f t="shared" si="9"/>
        <v>125.43999999999998</v>
      </c>
      <c r="BB9" s="14">
        <v>172</v>
      </c>
      <c r="BC9" s="26">
        <v>126</v>
      </c>
      <c r="BD9" s="13">
        <v>10.5</v>
      </c>
      <c r="BE9" s="13">
        <v>1.302</v>
      </c>
      <c r="BF9" s="13">
        <v>7.5759999999999996</v>
      </c>
    </row>
    <row r="10" spans="1:58" x14ac:dyDescent="0.15">
      <c r="A10" s="7">
        <v>8</v>
      </c>
      <c r="B10" s="7" t="s">
        <v>47</v>
      </c>
      <c r="C10" s="7" t="s">
        <v>48</v>
      </c>
      <c r="D10" s="7" t="s">
        <v>49</v>
      </c>
      <c r="E10" s="25">
        <v>118.71</v>
      </c>
      <c r="F10" s="13">
        <v>1.29</v>
      </c>
      <c r="G10" s="14">
        <v>1</v>
      </c>
      <c r="H10" s="14">
        <v>0</v>
      </c>
      <c r="I10" s="14">
        <v>0</v>
      </c>
      <c r="J10" s="14">
        <v>708.4</v>
      </c>
      <c r="K10" s="14">
        <v>0</v>
      </c>
      <c r="L10" s="14">
        <v>50</v>
      </c>
      <c r="M10" s="13">
        <v>118.71</v>
      </c>
      <c r="N10" s="14">
        <v>119</v>
      </c>
      <c r="O10" s="14">
        <v>69</v>
      </c>
      <c r="P10" s="26">
        <v>708.4</v>
      </c>
      <c r="Q10" s="26">
        <v>1.8</v>
      </c>
      <c r="R10" s="13">
        <v>0.16200000000000001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1</v>
      </c>
      <c r="AH10" s="14">
        <v>50</v>
      </c>
      <c r="AI10" s="13">
        <v>118.71</v>
      </c>
      <c r="AJ10" s="14">
        <v>119</v>
      </c>
      <c r="AK10" s="14">
        <v>69</v>
      </c>
      <c r="AL10" s="13">
        <v>118.71</v>
      </c>
      <c r="AM10" s="13">
        <v>1.96</v>
      </c>
      <c r="AN10" s="13">
        <f t="shared" si="0"/>
        <v>1.96</v>
      </c>
      <c r="AO10" s="14">
        <v>50</v>
      </c>
      <c r="AP10" s="14">
        <v>6</v>
      </c>
      <c r="AQ10" s="14">
        <v>5</v>
      </c>
      <c r="AR10" s="13">
        <f t="shared" si="1"/>
        <v>7.333333333333333</v>
      </c>
      <c r="AS10" s="13">
        <f t="shared" si="2"/>
        <v>0.25</v>
      </c>
      <c r="AT10" s="14">
        <v>4</v>
      </c>
      <c r="AU10" s="13">
        <f t="shared" si="7"/>
        <v>1.8333333333333333</v>
      </c>
      <c r="AV10" s="13">
        <f t="shared" si="3"/>
        <v>1.8333333333333333</v>
      </c>
      <c r="AW10" s="13">
        <f t="shared" si="4"/>
        <v>-3.3333333333333437E-2</v>
      </c>
      <c r="AX10" s="13">
        <f t="shared" si="8"/>
        <v>3.3611111111111107</v>
      </c>
      <c r="AY10" s="13">
        <f t="shared" si="5"/>
        <v>-3.3333333333333437E-2</v>
      </c>
      <c r="AZ10" s="13">
        <f t="shared" si="6"/>
        <v>-3.3333333333333437E-2</v>
      </c>
      <c r="BA10" s="13">
        <f t="shared" si="9"/>
        <v>1.111111111111118E-3</v>
      </c>
      <c r="BB10" s="14">
        <v>217</v>
      </c>
      <c r="BC10" s="26">
        <v>69</v>
      </c>
      <c r="BD10" s="13">
        <v>7.29</v>
      </c>
      <c r="BE10" s="13">
        <v>1.2</v>
      </c>
      <c r="BF10" s="13">
        <v>7.34</v>
      </c>
    </row>
    <row r="11" spans="1:58" x14ac:dyDescent="0.15">
      <c r="A11" s="7">
        <v>9</v>
      </c>
      <c r="B11" s="7" t="s">
        <v>50</v>
      </c>
      <c r="C11" s="7" t="s">
        <v>51</v>
      </c>
      <c r="D11" s="7" t="s">
        <v>52</v>
      </c>
      <c r="E11" s="25">
        <v>121.76</v>
      </c>
      <c r="F11" s="13">
        <v>0.73</v>
      </c>
      <c r="G11" s="14">
        <v>0</v>
      </c>
      <c r="H11" s="14">
        <v>1</v>
      </c>
      <c r="I11" s="14">
        <v>0</v>
      </c>
      <c r="J11" s="14">
        <v>0</v>
      </c>
      <c r="K11" s="14">
        <v>834</v>
      </c>
      <c r="L11" s="14">
        <v>0</v>
      </c>
      <c r="M11" s="13">
        <v>0</v>
      </c>
      <c r="N11" s="14">
        <v>0</v>
      </c>
      <c r="O11" s="14">
        <v>0</v>
      </c>
      <c r="P11" s="26">
        <v>0</v>
      </c>
      <c r="Q11" s="26">
        <v>0</v>
      </c>
      <c r="R11" s="13">
        <v>0</v>
      </c>
      <c r="S11" s="14">
        <v>51</v>
      </c>
      <c r="T11" s="14">
        <v>121.76</v>
      </c>
      <c r="U11" s="14">
        <v>122</v>
      </c>
      <c r="V11" s="14">
        <v>71</v>
      </c>
      <c r="W11" s="14">
        <v>834</v>
      </c>
      <c r="X11" s="14">
        <v>1.9</v>
      </c>
      <c r="Y11" s="14">
        <v>0.159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1</v>
      </c>
      <c r="AH11" s="14">
        <v>51</v>
      </c>
      <c r="AI11" s="13">
        <v>121.76</v>
      </c>
      <c r="AJ11" s="14">
        <v>122</v>
      </c>
      <c r="AK11" s="14">
        <v>71</v>
      </c>
      <c r="AL11" s="13">
        <v>121.76</v>
      </c>
      <c r="AM11" s="13">
        <v>2.0499999999999998</v>
      </c>
      <c r="AN11" s="13">
        <v>2.0499999999999998</v>
      </c>
      <c r="AO11" s="14">
        <v>51</v>
      </c>
      <c r="AP11" s="14">
        <v>5</v>
      </c>
      <c r="AQ11" s="14">
        <v>5</v>
      </c>
      <c r="AR11" s="13">
        <f t="shared" si="1"/>
        <v>9.1999999999999993</v>
      </c>
      <c r="AS11" s="13">
        <f t="shared" si="2"/>
        <v>0.25</v>
      </c>
      <c r="AT11" s="14">
        <v>5</v>
      </c>
      <c r="AU11" s="13">
        <f t="shared" si="7"/>
        <v>2.2999999999999998</v>
      </c>
      <c r="AV11" s="13">
        <v>2.2999999999999998</v>
      </c>
      <c r="AW11" s="13">
        <f t="shared" si="4"/>
        <v>-0.79999999999999982</v>
      </c>
      <c r="AX11" s="13">
        <f t="shared" si="8"/>
        <v>5.2899999999999991</v>
      </c>
      <c r="AY11" s="13">
        <v>-0.79999999999999982</v>
      </c>
      <c r="AZ11" s="13">
        <v>-0.79999999999999982</v>
      </c>
      <c r="BA11" s="13">
        <f t="shared" si="9"/>
        <v>0.63999999999999968</v>
      </c>
      <c r="BB11" s="14">
        <v>206</v>
      </c>
      <c r="BC11" s="26">
        <v>90</v>
      </c>
      <c r="BD11" s="13">
        <v>6.69</v>
      </c>
      <c r="BE11" s="13">
        <v>1.07</v>
      </c>
      <c r="BF11" s="13">
        <v>8.64</v>
      </c>
    </row>
    <row r="12" spans="1:58" x14ac:dyDescent="0.15">
      <c r="A12" s="7">
        <v>10</v>
      </c>
      <c r="B12" s="7" t="s">
        <v>53</v>
      </c>
      <c r="C12" s="7" t="s">
        <v>54</v>
      </c>
      <c r="D12" s="7" t="s">
        <v>55</v>
      </c>
      <c r="E12" s="25">
        <v>74.921999999999997</v>
      </c>
      <c r="F12" s="13">
        <v>0.68</v>
      </c>
      <c r="G12" s="14">
        <v>0</v>
      </c>
      <c r="H12" s="14">
        <v>1</v>
      </c>
      <c r="I12" s="14">
        <v>0</v>
      </c>
      <c r="J12" s="14">
        <v>0</v>
      </c>
      <c r="K12" s="14">
        <v>947</v>
      </c>
      <c r="L12" s="14">
        <v>0</v>
      </c>
      <c r="M12" s="13">
        <v>0</v>
      </c>
      <c r="N12" s="14">
        <v>0</v>
      </c>
      <c r="O12" s="14">
        <v>0</v>
      </c>
      <c r="P12" s="26">
        <v>0</v>
      </c>
      <c r="Q12" s="26">
        <v>0</v>
      </c>
      <c r="R12" s="13">
        <v>0</v>
      </c>
      <c r="S12" s="14">
        <v>33</v>
      </c>
      <c r="T12" s="14">
        <v>74.921999999999997</v>
      </c>
      <c r="U12" s="14">
        <v>75</v>
      </c>
      <c r="V12" s="14">
        <v>42</v>
      </c>
      <c r="W12" s="14">
        <v>947</v>
      </c>
      <c r="X12" s="14">
        <v>2</v>
      </c>
      <c r="Y12" s="14">
        <v>0.13900000000000001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1</v>
      </c>
      <c r="AH12" s="14">
        <v>33</v>
      </c>
      <c r="AI12" s="13">
        <v>74.921999999999997</v>
      </c>
      <c r="AJ12" s="14">
        <v>75</v>
      </c>
      <c r="AK12" s="14">
        <v>42</v>
      </c>
      <c r="AL12" s="13">
        <v>74.921999999999997</v>
      </c>
      <c r="AM12" s="13">
        <v>2.1800000000000002</v>
      </c>
      <c r="AN12" s="13">
        <v>2.1800000000000002</v>
      </c>
      <c r="AO12" s="14">
        <v>33</v>
      </c>
      <c r="AP12" s="14">
        <v>5</v>
      </c>
      <c r="AQ12" s="14">
        <v>4</v>
      </c>
      <c r="AR12" s="13">
        <f t="shared" si="1"/>
        <v>5.6</v>
      </c>
      <c r="AS12" s="13">
        <f t="shared" si="2"/>
        <v>0.33333333333333331</v>
      </c>
      <c r="AT12" s="14">
        <v>5</v>
      </c>
      <c r="AU12" s="13">
        <f t="shared" si="7"/>
        <v>1.8666666666666665</v>
      </c>
      <c r="AV12" s="13">
        <v>1.8666666666666665</v>
      </c>
      <c r="AW12" s="13">
        <f t="shared" si="4"/>
        <v>-0.36666666666666647</v>
      </c>
      <c r="AX12" s="13">
        <f t="shared" si="8"/>
        <v>3.4844444444444438</v>
      </c>
      <c r="AY12" s="13">
        <v>-0.36666666666666647</v>
      </c>
      <c r="AZ12" s="13">
        <v>-0.36666666666666647</v>
      </c>
      <c r="BA12" s="13">
        <f t="shared" si="9"/>
        <v>0.13444444444444431</v>
      </c>
      <c r="BB12" s="14">
        <v>185</v>
      </c>
      <c r="BC12" s="26">
        <v>58</v>
      </c>
      <c r="BD12" s="13">
        <v>5.7270000000000003</v>
      </c>
      <c r="BE12" s="13">
        <v>0.81</v>
      </c>
      <c r="BF12" s="13">
        <v>9.7799999999999994</v>
      </c>
    </row>
    <row r="13" spans="1:58" x14ac:dyDescent="0.15">
      <c r="A13" s="7">
        <v>11</v>
      </c>
      <c r="B13" s="7" t="s">
        <v>56</v>
      </c>
      <c r="C13" s="7" t="s">
        <v>57</v>
      </c>
      <c r="D13" s="7" t="s">
        <v>58</v>
      </c>
      <c r="E13" s="25">
        <v>137.33000000000001</v>
      </c>
      <c r="F13" s="13">
        <v>0.23</v>
      </c>
      <c r="G13" s="14">
        <v>1</v>
      </c>
      <c r="H13" s="14">
        <v>0</v>
      </c>
      <c r="I13" s="14">
        <v>0</v>
      </c>
      <c r="J13" s="14">
        <v>502.7</v>
      </c>
      <c r="K13" s="14">
        <v>0</v>
      </c>
      <c r="L13" s="14">
        <v>56</v>
      </c>
      <c r="M13" s="13">
        <v>137.33000000000001</v>
      </c>
      <c r="N13" s="14">
        <v>137</v>
      </c>
      <c r="O13" s="14">
        <v>81</v>
      </c>
      <c r="P13" s="26">
        <v>502.7</v>
      </c>
      <c r="Q13" s="26">
        <v>0.9</v>
      </c>
      <c r="R13" s="13">
        <v>0.222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1</v>
      </c>
      <c r="AH13" s="14">
        <v>56</v>
      </c>
      <c r="AI13" s="13">
        <v>137.33000000000001</v>
      </c>
      <c r="AJ13" s="14">
        <v>137</v>
      </c>
      <c r="AK13" s="14">
        <v>81</v>
      </c>
      <c r="AL13" s="13">
        <v>137.33000000000001</v>
      </c>
      <c r="AM13" s="13">
        <v>0.89</v>
      </c>
      <c r="AN13" s="13">
        <f t="shared" ref="AN13:AN20" si="10">AM13*G13</f>
        <v>0.89</v>
      </c>
      <c r="AO13" s="14">
        <v>56</v>
      </c>
      <c r="AP13" s="14">
        <v>2</v>
      </c>
      <c r="AQ13" s="14">
        <v>6</v>
      </c>
      <c r="AR13" s="13">
        <f t="shared" si="1"/>
        <v>27</v>
      </c>
      <c r="AS13" s="13">
        <f t="shared" si="2"/>
        <v>0.2</v>
      </c>
      <c r="AT13" s="14">
        <v>2</v>
      </c>
      <c r="AU13" s="13">
        <f t="shared" si="7"/>
        <v>5.4</v>
      </c>
      <c r="AV13" s="13">
        <f t="shared" ref="AV13:AV20" si="11">G13*AU13</f>
        <v>5.4</v>
      </c>
      <c r="AW13" s="13">
        <f t="shared" si="4"/>
        <v>-4.8000000000000007</v>
      </c>
      <c r="AX13" s="13">
        <f t="shared" si="8"/>
        <v>29.160000000000004</v>
      </c>
      <c r="AY13" s="13">
        <f t="shared" ref="AY13:AY20" si="12">AW13*G13</f>
        <v>-4.8000000000000007</v>
      </c>
      <c r="AZ13" s="13">
        <f t="shared" ref="AZ13:AZ20" si="13">AY13/G13</f>
        <v>-4.8000000000000007</v>
      </c>
      <c r="BA13" s="13">
        <f t="shared" si="9"/>
        <v>23.040000000000006</v>
      </c>
      <c r="BB13" s="14">
        <v>268</v>
      </c>
      <c r="BC13" s="26">
        <v>135</v>
      </c>
      <c r="BD13" s="13">
        <v>3.62</v>
      </c>
      <c r="BE13" s="13">
        <v>0.14399999999999999</v>
      </c>
      <c r="BF13" s="13">
        <v>5.2119999999999997</v>
      </c>
    </row>
    <row r="14" spans="1:58" x14ac:dyDescent="0.15">
      <c r="A14" s="7">
        <v>12</v>
      </c>
      <c r="B14" s="7" t="s">
        <v>59</v>
      </c>
      <c r="C14" s="7" t="s">
        <v>60</v>
      </c>
      <c r="D14" s="7" t="s">
        <v>61</v>
      </c>
      <c r="E14" s="25">
        <v>112.414</v>
      </c>
      <c r="F14" s="13">
        <v>-7.0000000000000007E-2</v>
      </c>
      <c r="G14" s="14">
        <v>1</v>
      </c>
      <c r="H14" s="14">
        <v>0</v>
      </c>
      <c r="I14" s="14">
        <v>0</v>
      </c>
      <c r="J14" s="14">
        <v>866</v>
      </c>
      <c r="K14" s="14">
        <v>0</v>
      </c>
      <c r="L14" s="14">
        <v>48</v>
      </c>
      <c r="M14" s="13">
        <v>112.414</v>
      </c>
      <c r="N14" s="14">
        <v>112</v>
      </c>
      <c r="O14" s="14">
        <v>64</v>
      </c>
      <c r="P14" s="26">
        <v>866</v>
      </c>
      <c r="Q14" s="26">
        <v>1.7</v>
      </c>
      <c r="R14" s="13">
        <v>0.154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1</v>
      </c>
      <c r="AH14" s="14">
        <v>48</v>
      </c>
      <c r="AI14" s="13">
        <v>112.414</v>
      </c>
      <c r="AJ14" s="14">
        <v>112</v>
      </c>
      <c r="AK14" s="14">
        <v>64</v>
      </c>
      <c r="AL14" s="13">
        <v>112.414</v>
      </c>
      <c r="AM14" s="13">
        <v>1.69</v>
      </c>
      <c r="AN14" s="13">
        <f t="shared" si="10"/>
        <v>1.69</v>
      </c>
      <c r="AO14" s="14">
        <v>48</v>
      </c>
      <c r="AP14" s="14">
        <v>2</v>
      </c>
      <c r="AQ14" s="14">
        <v>5</v>
      </c>
      <c r="AR14" s="13">
        <f t="shared" si="1"/>
        <v>23</v>
      </c>
      <c r="AS14" s="13">
        <f t="shared" si="2"/>
        <v>0.25</v>
      </c>
      <c r="AT14" s="14">
        <v>2</v>
      </c>
      <c r="AU14" s="13">
        <f t="shared" si="7"/>
        <v>5.75</v>
      </c>
      <c r="AV14" s="13">
        <f t="shared" si="11"/>
        <v>5.75</v>
      </c>
      <c r="AW14" s="13">
        <f t="shared" si="4"/>
        <v>-5.15</v>
      </c>
      <c r="AX14" s="13">
        <f t="shared" si="8"/>
        <v>33.0625</v>
      </c>
      <c r="AY14" s="13">
        <f t="shared" si="12"/>
        <v>-5.15</v>
      </c>
      <c r="AZ14" s="13">
        <f t="shared" si="13"/>
        <v>-5.15</v>
      </c>
      <c r="BA14" s="13">
        <f t="shared" si="9"/>
        <v>26.522500000000004</v>
      </c>
      <c r="BB14" s="14">
        <v>158</v>
      </c>
      <c r="BC14" s="26">
        <v>97</v>
      </c>
      <c r="BD14" s="13">
        <v>8.69</v>
      </c>
      <c r="BE14" s="25">
        <v>-0.7</v>
      </c>
      <c r="BF14" s="13">
        <v>8.9930000000000003</v>
      </c>
    </row>
    <row r="15" spans="1:58" x14ac:dyDescent="0.15">
      <c r="A15" s="7">
        <v>13</v>
      </c>
      <c r="B15" s="7" t="s">
        <v>62</v>
      </c>
      <c r="C15" s="7" t="s">
        <v>63</v>
      </c>
      <c r="D15" s="7" t="s">
        <v>64</v>
      </c>
      <c r="E15" s="25">
        <v>51.996000000000002</v>
      </c>
      <c r="F15" s="13">
        <v>0.23</v>
      </c>
      <c r="G15" s="14">
        <v>1</v>
      </c>
      <c r="H15" s="14">
        <v>0</v>
      </c>
      <c r="I15" s="14">
        <v>0</v>
      </c>
      <c r="J15" s="14">
        <v>651.1</v>
      </c>
      <c r="K15" s="14">
        <v>0</v>
      </c>
      <c r="L15" s="14">
        <v>24</v>
      </c>
      <c r="M15" s="13">
        <v>51.996000000000002</v>
      </c>
      <c r="N15" s="14">
        <v>52</v>
      </c>
      <c r="O15" s="14">
        <v>28</v>
      </c>
      <c r="P15" s="26">
        <v>651.1</v>
      </c>
      <c r="Q15" s="26">
        <v>1.6</v>
      </c>
      <c r="R15" s="13">
        <v>0.127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1</v>
      </c>
      <c r="AH15" s="14">
        <v>24</v>
      </c>
      <c r="AI15" s="13">
        <v>51.996000000000002</v>
      </c>
      <c r="AJ15" s="14">
        <v>52</v>
      </c>
      <c r="AK15" s="14">
        <v>28</v>
      </c>
      <c r="AL15" s="13">
        <v>51.996000000000002</v>
      </c>
      <c r="AM15" s="13">
        <v>1.66</v>
      </c>
      <c r="AN15" s="13">
        <f t="shared" si="10"/>
        <v>1.66</v>
      </c>
      <c r="AO15" s="14">
        <v>24</v>
      </c>
      <c r="AP15" s="14">
        <v>6</v>
      </c>
      <c r="AQ15" s="14">
        <v>4</v>
      </c>
      <c r="AR15" s="13">
        <f t="shared" si="1"/>
        <v>3</v>
      </c>
      <c r="AS15" s="13">
        <f t="shared" si="2"/>
        <v>0.33333333333333331</v>
      </c>
      <c r="AT15" s="14">
        <v>2</v>
      </c>
      <c r="AU15" s="13">
        <f t="shared" si="7"/>
        <v>1</v>
      </c>
      <c r="AV15" s="13">
        <f t="shared" si="11"/>
        <v>1</v>
      </c>
      <c r="AW15" s="13">
        <f t="shared" si="4"/>
        <v>0.79999999999999982</v>
      </c>
      <c r="AX15" s="13">
        <f t="shared" si="8"/>
        <v>1</v>
      </c>
      <c r="AY15" s="13">
        <f t="shared" si="12"/>
        <v>0.79999999999999982</v>
      </c>
      <c r="AZ15" s="13">
        <f t="shared" si="13"/>
        <v>0.79999999999999982</v>
      </c>
      <c r="BA15" s="13">
        <f t="shared" si="9"/>
        <v>0.63999999999999968</v>
      </c>
      <c r="BB15" s="14">
        <v>189</v>
      </c>
      <c r="BC15" s="26">
        <v>52</v>
      </c>
      <c r="BD15" s="13">
        <v>7.15</v>
      </c>
      <c r="BE15" s="13">
        <v>0.67</v>
      </c>
      <c r="BF15" s="13">
        <v>6.77</v>
      </c>
    </row>
    <row r="16" spans="1:58" x14ac:dyDescent="0.15">
      <c r="A16" s="7">
        <v>14</v>
      </c>
      <c r="B16" s="7" t="s">
        <v>65</v>
      </c>
      <c r="C16" s="7" t="s">
        <v>66</v>
      </c>
      <c r="D16" s="7" t="s">
        <v>67</v>
      </c>
      <c r="E16" s="25">
        <v>58.933</v>
      </c>
      <c r="F16" s="13">
        <v>0.23</v>
      </c>
      <c r="G16" s="14">
        <v>1</v>
      </c>
      <c r="H16" s="14">
        <v>0</v>
      </c>
      <c r="I16" s="14">
        <v>0</v>
      </c>
      <c r="J16" s="14">
        <v>757</v>
      </c>
      <c r="K16" s="14">
        <v>0</v>
      </c>
      <c r="L16" s="14">
        <v>27</v>
      </c>
      <c r="M16" s="13">
        <v>58.933</v>
      </c>
      <c r="N16" s="14">
        <v>59</v>
      </c>
      <c r="O16" s="14">
        <v>32</v>
      </c>
      <c r="P16" s="26">
        <v>757</v>
      </c>
      <c r="Q16" s="26">
        <v>1.8</v>
      </c>
      <c r="R16" s="13">
        <v>0.125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1</v>
      </c>
      <c r="AH16" s="14">
        <v>27</v>
      </c>
      <c r="AI16" s="13">
        <v>58.933</v>
      </c>
      <c r="AJ16" s="14">
        <v>59</v>
      </c>
      <c r="AK16" s="14">
        <v>32</v>
      </c>
      <c r="AL16" s="13">
        <v>58.933</v>
      </c>
      <c r="AM16" s="13">
        <v>1.88</v>
      </c>
      <c r="AN16" s="13">
        <f t="shared" si="10"/>
        <v>1.88</v>
      </c>
      <c r="AO16" s="14">
        <v>27</v>
      </c>
      <c r="AP16" s="14">
        <v>2</v>
      </c>
      <c r="AQ16" s="14">
        <v>4</v>
      </c>
      <c r="AR16" s="13">
        <f t="shared" si="1"/>
        <v>12.5</v>
      </c>
      <c r="AS16" s="13">
        <f t="shared" si="2"/>
        <v>0.33333333333333331</v>
      </c>
      <c r="AT16" s="14">
        <v>3</v>
      </c>
      <c r="AU16" s="13">
        <f t="shared" si="7"/>
        <v>4.1666666666666661</v>
      </c>
      <c r="AV16" s="13">
        <f t="shared" si="11"/>
        <v>4.1666666666666661</v>
      </c>
      <c r="AW16" s="13">
        <f t="shared" si="4"/>
        <v>-3.566666666666666</v>
      </c>
      <c r="AX16" s="13">
        <f t="shared" si="8"/>
        <v>17.361111111111107</v>
      </c>
      <c r="AY16" s="13">
        <f t="shared" si="12"/>
        <v>-3.566666666666666</v>
      </c>
      <c r="AZ16" s="13">
        <f t="shared" si="13"/>
        <v>-3.566666666666666</v>
      </c>
      <c r="BA16" s="13">
        <f t="shared" si="9"/>
        <v>12.721111111111107</v>
      </c>
      <c r="BB16" s="14">
        <v>192</v>
      </c>
      <c r="BC16" s="26">
        <v>74.5</v>
      </c>
      <c r="BD16" s="13">
        <v>8.86</v>
      </c>
      <c r="BE16" s="13">
        <v>0.66100000000000003</v>
      </c>
      <c r="BF16" s="13">
        <v>7.86</v>
      </c>
    </row>
    <row r="17" spans="1:58" x14ac:dyDescent="0.15">
      <c r="A17" s="7">
        <v>15</v>
      </c>
      <c r="B17" s="7" t="s">
        <v>68</v>
      </c>
      <c r="C17" s="7" t="s">
        <v>69</v>
      </c>
      <c r="D17" s="7" t="s">
        <v>70</v>
      </c>
      <c r="E17" s="25">
        <v>63.545999999999999</v>
      </c>
      <c r="F17" s="13">
        <v>-0.56999999999999995</v>
      </c>
      <c r="G17" s="14">
        <v>1</v>
      </c>
      <c r="H17" s="14">
        <v>0</v>
      </c>
      <c r="I17" s="14">
        <v>0</v>
      </c>
      <c r="J17" s="14">
        <v>743.5</v>
      </c>
      <c r="K17" s="14">
        <v>0</v>
      </c>
      <c r="L17" s="14">
        <v>29</v>
      </c>
      <c r="M17" s="13">
        <v>63.545999999999999</v>
      </c>
      <c r="N17" s="14">
        <v>64</v>
      </c>
      <c r="O17" s="14">
        <v>35</v>
      </c>
      <c r="P17" s="26">
        <v>743.5</v>
      </c>
      <c r="Q17" s="26">
        <v>1.9</v>
      </c>
      <c r="R17" s="13">
        <v>0.128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1</v>
      </c>
      <c r="AH17" s="14">
        <v>29</v>
      </c>
      <c r="AI17" s="13">
        <v>63.545999999999999</v>
      </c>
      <c r="AJ17" s="14">
        <v>64</v>
      </c>
      <c r="AK17" s="14">
        <v>35</v>
      </c>
      <c r="AL17" s="13">
        <v>63.545999999999999</v>
      </c>
      <c r="AM17" s="13">
        <v>1.9</v>
      </c>
      <c r="AN17" s="13">
        <f t="shared" si="10"/>
        <v>1.9</v>
      </c>
      <c r="AO17" s="14">
        <v>29</v>
      </c>
      <c r="AP17" s="14">
        <v>2</v>
      </c>
      <c r="AQ17" s="14">
        <v>4</v>
      </c>
      <c r="AR17" s="13">
        <f t="shared" si="1"/>
        <v>13.5</v>
      </c>
      <c r="AS17" s="13">
        <f t="shared" si="2"/>
        <v>0.33333333333333331</v>
      </c>
      <c r="AT17" s="14">
        <v>2</v>
      </c>
      <c r="AU17" s="13">
        <f t="shared" si="7"/>
        <v>4.5</v>
      </c>
      <c r="AV17" s="13">
        <f t="shared" si="11"/>
        <v>4.5</v>
      </c>
      <c r="AW17" s="13">
        <f t="shared" si="4"/>
        <v>-3.9</v>
      </c>
      <c r="AX17" s="13">
        <f t="shared" si="8"/>
        <v>20.25</v>
      </c>
      <c r="AY17" s="13">
        <f t="shared" si="12"/>
        <v>-3.9</v>
      </c>
      <c r="AZ17" s="13">
        <f t="shared" si="13"/>
        <v>-3.9</v>
      </c>
      <c r="BA17" s="13">
        <f t="shared" si="9"/>
        <v>15.209999999999999</v>
      </c>
      <c r="BB17" s="14">
        <v>140</v>
      </c>
      <c r="BC17" s="26">
        <v>73</v>
      </c>
      <c r="BD17" s="13">
        <v>8.93</v>
      </c>
      <c r="BE17" s="13">
        <v>1.23</v>
      </c>
      <c r="BF17" s="13">
        <v>7.73</v>
      </c>
    </row>
    <row r="18" spans="1:58" x14ac:dyDescent="0.15">
      <c r="A18" s="7">
        <v>16</v>
      </c>
      <c r="B18" s="7" t="s">
        <v>71</v>
      </c>
      <c r="C18" s="7" t="s">
        <v>72</v>
      </c>
      <c r="D18" s="7" t="s">
        <v>73</v>
      </c>
      <c r="E18" s="25">
        <v>50.942</v>
      </c>
      <c r="F18" s="13">
        <v>0.23</v>
      </c>
      <c r="G18" s="14">
        <v>1</v>
      </c>
      <c r="H18" s="14">
        <v>0</v>
      </c>
      <c r="I18" s="14">
        <v>0</v>
      </c>
      <c r="J18" s="14">
        <v>649.1</v>
      </c>
      <c r="K18" s="14">
        <v>0</v>
      </c>
      <c r="L18" s="14">
        <v>23</v>
      </c>
      <c r="M18" s="13">
        <v>50.942</v>
      </c>
      <c r="N18" s="14">
        <v>51</v>
      </c>
      <c r="O18" s="14">
        <v>28</v>
      </c>
      <c r="P18" s="26">
        <v>649.1</v>
      </c>
      <c r="Q18" s="26">
        <v>1.6</v>
      </c>
      <c r="R18" s="13">
        <v>0.13400000000000001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1</v>
      </c>
      <c r="AH18" s="14">
        <v>23</v>
      </c>
      <c r="AI18" s="13">
        <v>50.942</v>
      </c>
      <c r="AJ18" s="14">
        <v>51</v>
      </c>
      <c r="AK18" s="14">
        <v>28</v>
      </c>
      <c r="AL18" s="13">
        <v>50.942</v>
      </c>
      <c r="AM18" s="13">
        <v>1.63</v>
      </c>
      <c r="AN18" s="13">
        <f t="shared" si="10"/>
        <v>1.63</v>
      </c>
      <c r="AO18" s="14">
        <v>23</v>
      </c>
      <c r="AP18" s="14">
        <v>5</v>
      </c>
      <c r="AQ18" s="14">
        <v>4</v>
      </c>
      <c r="AR18" s="13">
        <f t="shared" si="1"/>
        <v>3.6</v>
      </c>
      <c r="AS18" s="13">
        <f t="shared" si="2"/>
        <v>0.33333333333333331</v>
      </c>
      <c r="AT18" s="14">
        <v>3</v>
      </c>
      <c r="AU18" s="13">
        <f t="shared" si="7"/>
        <v>1.2</v>
      </c>
      <c r="AV18" s="13">
        <f t="shared" si="11"/>
        <v>1.2</v>
      </c>
      <c r="AW18" s="13">
        <f t="shared" si="4"/>
        <v>0.30000000000000004</v>
      </c>
      <c r="AX18" s="13">
        <f t="shared" si="8"/>
        <v>1.44</v>
      </c>
      <c r="AY18" s="13">
        <f t="shared" si="12"/>
        <v>0.30000000000000004</v>
      </c>
      <c r="AZ18" s="13">
        <f t="shared" si="13"/>
        <v>0.30000000000000004</v>
      </c>
      <c r="BA18" s="13">
        <f t="shared" si="9"/>
        <v>9.0000000000000024E-2</v>
      </c>
      <c r="BB18" s="14">
        <v>179</v>
      </c>
      <c r="BC18" s="26">
        <v>59</v>
      </c>
      <c r="BD18" s="13">
        <v>6</v>
      </c>
      <c r="BE18" s="13">
        <v>0.52500000000000002</v>
      </c>
      <c r="BF18" s="13">
        <v>6.74</v>
      </c>
    </row>
    <row r="19" spans="1:58" x14ac:dyDescent="0.15">
      <c r="A19" s="7">
        <v>17</v>
      </c>
      <c r="B19" s="7" t="s">
        <v>74</v>
      </c>
      <c r="C19" s="7" t="s">
        <v>75</v>
      </c>
      <c r="D19" s="7" t="s">
        <v>76</v>
      </c>
      <c r="E19" s="25">
        <v>65.38</v>
      </c>
      <c r="F19" s="13">
        <v>-0.47</v>
      </c>
      <c r="G19" s="14">
        <v>1</v>
      </c>
      <c r="H19" s="14">
        <v>0</v>
      </c>
      <c r="I19" s="14">
        <v>0</v>
      </c>
      <c r="J19" s="14">
        <v>904.5</v>
      </c>
      <c r="K19" s="14">
        <v>0</v>
      </c>
      <c r="L19" s="14">
        <v>30</v>
      </c>
      <c r="M19" s="13">
        <v>65.38</v>
      </c>
      <c r="N19" s="14">
        <v>65</v>
      </c>
      <c r="O19" s="14">
        <v>35</v>
      </c>
      <c r="P19" s="26">
        <v>904.5</v>
      </c>
      <c r="Q19" s="26">
        <v>1.6</v>
      </c>
      <c r="R19" s="13">
        <v>0.13800000000000001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1</v>
      </c>
      <c r="AH19" s="14">
        <v>30</v>
      </c>
      <c r="AI19" s="13">
        <v>65.38</v>
      </c>
      <c r="AJ19" s="14">
        <v>65</v>
      </c>
      <c r="AK19" s="14">
        <v>35</v>
      </c>
      <c r="AL19" s="13">
        <v>65.38</v>
      </c>
      <c r="AM19" s="13">
        <v>1.65</v>
      </c>
      <c r="AN19" s="13">
        <f t="shared" si="10"/>
        <v>1.65</v>
      </c>
      <c r="AO19" s="14">
        <v>30</v>
      </c>
      <c r="AP19" s="14">
        <v>2</v>
      </c>
      <c r="AQ19" s="14">
        <v>4</v>
      </c>
      <c r="AR19" s="13">
        <f t="shared" si="1"/>
        <v>14</v>
      </c>
      <c r="AS19" s="13">
        <f t="shared" si="2"/>
        <v>0.33333333333333331</v>
      </c>
      <c r="AT19" s="14">
        <v>2</v>
      </c>
      <c r="AU19" s="13">
        <f t="shared" si="7"/>
        <v>4.6666666666666661</v>
      </c>
      <c r="AV19" s="13">
        <f t="shared" si="11"/>
        <v>4.6666666666666661</v>
      </c>
      <c r="AW19" s="13">
        <f t="shared" si="4"/>
        <v>-4.0666666666666664</v>
      </c>
      <c r="AX19" s="13">
        <f t="shared" si="8"/>
        <v>21.777777777777771</v>
      </c>
      <c r="AY19" s="13">
        <f t="shared" si="12"/>
        <v>-4.0666666666666664</v>
      </c>
      <c r="AZ19" s="13">
        <f t="shared" si="13"/>
        <v>-4.0666666666666664</v>
      </c>
      <c r="BA19" s="13">
        <f t="shared" si="9"/>
        <v>16.537777777777777</v>
      </c>
      <c r="BB19" s="14">
        <v>139</v>
      </c>
      <c r="BC19" s="26">
        <v>74</v>
      </c>
      <c r="BD19" s="13">
        <v>7.13</v>
      </c>
      <c r="BE19" s="13">
        <v>-0.6</v>
      </c>
      <c r="BF19" s="13">
        <v>9.39</v>
      </c>
    </row>
    <row r="20" spans="1:58" x14ac:dyDescent="0.15">
      <c r="A20" s="7">
        <v>18</v>
      </c>
      <c r="B20" s="7" t="s">
        <v>77</v>
      </c>
      <c r="C20" s="7" t="s">
        <v>78</v>
      </c>
      <c r="D20" s="7" t="s">
        <v>79</v>
      </c>
      <c r="E20" s="25">
        <v>40.078000000000003</v>
      </c>
      <c r="F20" s="13">
        <v>-0.56999999999999995</v>
      </c>
      <c r="G20" s="14">
        <v>1</v>
      </c>
      <c r="H20" s="14">
        <v>0</v>
      </c>
      <c r="I20" s="14">
        <v>0</v>
      </c>
      <c r="J20" s="14">
        <v>589.6</v>
      </c>
      <c r="K20" s="14">
        <v>0</v>
      </c>
      <c r="L20" s="14">
        <v>20</v>
      </c>
      <c r="M20" s="13">
        <v>40.078000000000003</v>
      </c>
      <c r="N20" s="14">
        <v>40</v>
      </c>
      <c r="O20" s="14">
        <v>20</v>
      </c>
      <c r="P20" s="26">
        <v>589.6</v>
      </c>
      <c r="Q20" s="26">
        <v>1</v>
      </c>
      <c r="R20" s="13">
        <v>0.19700000000000001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1</v>
      </c>
      <c r="AH20" s="14">
        <v>20</v>
      </c>
      <c r="AI20" s="13">
        <v>40.078000000000003</v>
      </c>
      <c r="AJ20" s="14">
        <v>40</v>
      </c>
      <c r="AK20" s="14">
        <v>20</v>
      </c>
      <c r="AL20" s="13">
        <v>40.078000000000003</v>
      </c>
      <c r="AM20" s="13">
        <v>1</v>
      </c>
      <c r="AN20" s="13">
        <f t="shared" si="10"/>
        <v>1</v>
      </c>
      <c r="AO20" s="14">
        <v>20</v>
      </c>
      <c r="AP20" s="14">
        <v>2</v>
      </c>
      <c r="AQ20" s="14">
        <v>4</v>
      </c>
      <c r="AR20" s="13">
        <f t="shared" si="1"/>
        <v>9</v>
      </c>
      <c r="AS20" s="13">
        <f t="shared" si="2"/>
        <v>0.33333333333333331</v>
      </c>
      <c r="AT20" s="14">
        <v>2</v>
      </c>
      <c r="AU20" s="13">
        <f t="shared" si="7"/>
        <v>3</v>
      </c>
      <c r="AV20" s="13">
        <f t="shared" si="11"/>
        <v>3</v>
      </c>
      <c r="AW20" s="13">
        <f t="shared" si="4"/>
        <v>-2.4</v>
      </c>
      <c r="AX20" s="13">
        <f t="shared" si="8"/>
        <v>9</v>
      </c>
      <c r="AY20" s="13">
        <f t="shared" si="12"/>
        <v>-2.4</v>
      </c>
      <c r="AZ20" s="13">
        <f t="shared" si="13"/>
        <v>-2.4</v>
      </c>
      <c r="BA20" s="13">
        <f t="shared" si="9"/>
        <v>5.76</v>
      </c>
      <c r="BB20" s="14">
        <v>231</v>
      </c>
      <c r="BC20" s="26">
        <v>99</v>
      </c>
      <c r="BD20" s="13">
        <v>1.55</v>
      </c>
      <c r="BE20" s="13">
        <v>2.4549999999999999E-2</v>
      </c>
      <c r="BF20" s="13">
        <v>6.1130000000000004</v>
      </c>
    </row>
    <row r="21" spans="1:58" x14ac:dyDescent="0.15">
      <c r="A21" s="7">
        <v>19</v>
      </c>
      <c r="B21" s="7" t="s">
        <v>80</v>
      </c>
      <c r="C21" s="7" t="s">
        <v>81</v>
      </c>
      <c r="D21" s="7" t="s">
        <v>82</v>
      </c>
      <c r="E21" s="25">
        <v>78.959999999999994</v>
      </c>
      <c r="F21" s="13">
        <v>0.24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3">
        <v>0</v>
      </c>
      <c r="N21" s="14">
        <v>0</v>
      </c>
      <c r="O21" s="14">
        <v>0</v>
      </c>
      <c r="P21" s="26">
        <v>0</v>
      </c>
      <c r="Q21" s="26">
        <v>0</v>
      </c>
      <c r="R21" s="13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34</v>
      </c>
      <c r="AA21" s="14">
        <v>78.959999999999994</v>
      </c>
      <c r="AB21" s="14">
        <v>79</v>
      </c>
      <c r="AC21" s="14">
        <v>45</v>
      </c>
      <c r="AD21" s="14">
        <v>941</v>
      </c>
      <c r="AE21" s="14">
        <v>2.4</v>
      </c>
      <c r="AF21" s="14">
        <v>0.14000000000000001</v>
      </c>
      <c r="AG21" s="14">
        <v>0</v>
      </c>
      <c r="AH21" s="14">
        <v>0</v>
      </c>
      <c r="AI21" s="13">
        <v>0</v>
      </c>
      <c r="AJ21" s="14">
        <v>0</v>
      </c>
      <c r="AK21" s="14">
        <v>0</v>
      </c>
      <c r="AL21" s="13">
        <v>78.959999999999994</v>
      </c>
      <c r="AM21" s="13">
        <v>2.5499999999999998</v>
      </c>
      <c r="AN21" s="13">
        <v>2.5499999999999998</v>
      </c>
      <c r="AO21" s="14">
        <v>34</v>
      </c>
      <c r="AP21" s="14">
        <v>6</v>
      </c>
      <c r="AQ21" s="14">
        <v>4</v>
      </c>
      <c r="AR21" s="13">
        <f t="shared" si="1"/>
        <v>4.666666666666667</v>
      </c>
      <c r="AS21" s="13">
        <f t="shared" si="2"/>
        <v>0.33333333333333331</v>
      </c>
      <c r="AT21" s="14">
        <v>6</v>
      </c>
      <c r="AU21" s="13">
        <f t="shared" si="7"/>
        <v>1.5555555555555556</v>
      </c>
      <c r="AV21" s="13">
        <v>1.5555555555555556</v>
      </c>
      <c r="AW21" s="13">
        <f t="shared" si="4"/>
        <v>0.24444444444444424</v>
      </c>
      <c r="AX21" s="13">
        <f>AV21*AV21</f>
        <v>2.4197530864197532</v>
      </c>
      <c r="AY21" s="13">
        <v>2.4197530864197532</v>
      </c>
      <c r="AZ21" s="13">
        <v>2.4197530864197532</v>
      </c>
      <c r="BA21" s="13">
        <f t="shared" si="9"/>
        <v>5.8552049992379214</v>
      </c>
      <c r="BB21" s="14">
        <v>190</v>
      </c>
      <c r="BC21" s="26">
        <v>50</v>
      </c>
      <c r="BD21" s="13">
        <v>4.8090000000000002</v>
      </c>
      <c r="BE21" s="13">
        <v>2.0209999999999999</v>
      </c>
      <c r="BF21" s="13">
        <v>9.7520000000000007</v>
      </c>
    </row>
  </sheetData>
  <mergeCells count="9">
    <mergeCell ref="BB1:BF1"/>
    <mergeCell ref="D1:D2"/>
    <mergeCell ref="E1:E2"/>
    <mergeCell ref="F1:F2"/>
    <mergeCell ref="A1:A2"/>
    <mergeCell ref="C1:C2"/>
    <mergeCell ref="B1:B2"/>
    <mergeCell ref="G1:AN1"/>
    <mergeCell ref="AO1:BA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B1C2-6CAF-4C1E-8C5C-6169617DC06E}">
  <dimension ref="A1:BM30"/>
  <sheetViews>
    <sheetView workbookViewId="0">
      <selection sqref="A1:A2"/>
    </sheetView>
  </sheetViews>
  <sheetFormatPr baseColWidth="10" defaultColWidth="8.83203125" defaultRowHeight="14" x14ac:dyDescent="0.15"/>
  <cols>
    <col min="1" max="1" width="8.83203125" style="7"/>
    <col min="2" max="2" width="10.5" style="7" bestFit="1" customWidth="1"/>
    <col min="3" max="3" width="26.83203125" style="7" bestFit="1" customWidth="1"/>
    <col min="4" max="4" width="15.1640625" style="7" bestFit="1" customWidth="1"/>
    <col min="5" max="6" width="8.83203125" style="7"/>
    <col min="7" max="7" width="10.33203125" style="7" customWidth="1"/>
    <col min="8" max="16384" width="8.83203125" style="7"/>
  </cols>
  <sheetData>
    <row r="1" spans="1:65" ht="15" customHeight="1" x14ac:dyDescent="0.15">
      <c r="A1" s="97" t="s">
        <v>6</v>
      </c>
      <c r="B1" s="97" t="s">
        <v>7</v>
      </c>
      <c r="C1" s="97" t="s">
        <v>8</v>
      </c>
      <c r="D1" s="97" t="s">
        <v>9</v>
      </c>
      <c r="E1" s="101" t="s">
        <v>217</v>
      </c>
      <c r="F1" s="97" t="s">
        <v>218</v>
      </c>
      <c r="G1" s="98" t="s">
        <v>214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9" t="s">
        <v>215</v>
      </c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102" t="s">
        <v>216</v>
      </c>
      <c r="BJ1" s="100"/>
      <c r="BK1" s="100"/>
      <c r="BL1" s="100"/>
      <c r="BM1" s="100"/>
    </row>
    <row r="2" spans="1:65" s="20" customFormat="1" ht="75" x14ac:dyDescent="0.2">
      <c r="A2" s="97"/>
      <c r="B2" s="97"/>
      <c r="C2" s="97"/>
      <c r="D2" s="97"/>
      <c r="E2" s="101"/>
      <c r="F2" s="97"/>
      <c r="G2" s="21" t="s">
        <v>219</v>
      </c>
      <c r="H2" s="21" t="s">
        <v>220</v>
      </c>
      <c r="I2" s="21" t="s">
        <v>221</v>
      </c>
      <c r="J2" s="21" t="s">
        <v>222</v>
      </c>
      <c r="K2" s="21" t="s">
        <v>223</v>
      </c>
      <c r="L2" s="21" t="s">
        <v>224</v>
      </c>
      <c r="M2" s="21" t="s">
        <v>225</v>
      </c>
      <c r="N2" s="21" t="s">
        <v>226</v>
      </c>
      <c r="O2" s="21" t="s">
        <v>227</v>
      </c>
      <c r="P2" s="21" t="s">
        <v>228</v>
      </c>
      <c r="Q2" s="21" t="s">
        <v>229</v>
      </c>
      <c r="R2" s="21" t="s">
        <v>230</v>
      </c>
      <c r="S2" s="21" t="s">
        <v>231</v>
      </c>
      <c r="T2" s="21" t="s">
        <v>232</v>
      </c>
      <c r="U2" s="21" t="s">
        <v>233</v>
      </c>
      <c r="V2" s="21" t="s">
        <v>234</v>
      </c>
      <c r="W2" s="21" t="s">
        <v>235</v>
      </c>
      <c r="X2" s="21" t="s">
        <v>236</v>
      </c>
      <c r="Y2" s="21" t="s">
        <v>237</v>
      </c>
      <c r="Z2" s="21" t="s">
        <v>238</v>
      </c>
      <c r="AA2" s="21" t="s">
        <v>239</v>
      </c>
      <c r="AB2" s="21" t="s">
        <v>240</v>
      </c>
      <c r="AC2" s="21" t="s">
        <v>241</v>
      </c>
      <c r="AD2" s="21" t="s">
        <v>242</v>
      </c>
      <c r="AE2" s="21" t="s">
        <v>243</v>
      </c>
      <c r="AF2" s="21" t="s">
        <v>244</v>
      </c>
      <c r="AG2" s="21" t="s">
        <v>245</v>
      </c>
      <c r="AH2" s="21" t="s">
        <v>246</v>
      </c>
      <c r="AI2" s="21" t="s">
        <v>247</v>
      </c>
      <c r="AJ2" s="21" t="s">
        <v>248</v>
      </c>
      <c r="AK2" s="21" t="s">
        <v>249</v>
      </c>
      <c r="AL2" s="21" t="s">
        <v>217</v>
      </c>
      <c r="AM2" s="21" t="s">
        <v>262</v>
      </c>
      <c r="AN2" s="21" t="s">
        <v>250</v>
      </c>
      <c r="AO2" s="21" t="s">
        <v>251</v>
      </c>
      <c r="AP2" s="21" t="s">
        <v>263</v>
      </c>
      <c r="AQ2" s="21" t="s">
        <v>528</v>
      </c>
      <c r="AR2" s="22" t="s">
        <v>264</v>
      </c>
      <c r="AS2" s="22" t="s">
        <v>253</v>
      </c>
      <c r="AT2" s="22" t="s">
        <v>254</v>
      </c>
      <c r="AU2" s="22" t="s">
        <v>529</v>
      </c>
      <c r="AV2" s="22" t="s">
        <v>530</v>
      </c>
      <c r="AW2" s="22" t="s">
        <v>265</v>
      </c>
      <c r="AX2" s="22" t="s">
        <v>531</v>
      </c>
      <c r="AY2" s="22" t="s">
        <v>522</v>
      </c>
      <c r="AZ2" s="22" t="s">
        <v>523</v>
      </c>
      <c r="BA2" s="22" t="s">
        <v>532</v>
      </c>
      <c r="BB2" s="22" t="s">
        <v>533</v>
      </c>
      <c r="BC2" s="22" t="s">
        <v>534</v>
      </c>
      <c r="BD2" s="22" t="s">
        <v>535</v>
      </c>
      <c r="BE2" s="22" t="s">
        <v>536</v>
      </c>
      <c r="BF2" s="22" t="s">
        <v>526</v>
      </c>
      <c r="BG2" s="22" t="s">
        <v>266</v>
      </c>
      <c r="BH2" s="22" t="s">
        <v>527</v>
      </c>
      <c r="BI2" s="23" t="s">
        <v>257</v>
      </c>
      <c r="BJ2" s="23" t="s">
        <v>258</v>
      </c>
      <c r="BK2" s="23" t="s">
        <v>259</v>
      </c>
      <c r="BL2" s="23" t="s">
        <v>260</v>
      </c>
      <c r="BM2" s="23" t="s">
        <v>261</v>
      </c>
    </row>
    <row r="3" spans="1:65" x14ac:dyDescent="0.15">
      <c r="A3" s="7">
        <v>58</v>
      </c>
      <c r="B3" s="7" t="s">
        <v>85</v>
      </c>
      <c r="C3" s="7" t="s">
        <v>86</v>
      </c>
      <c r="D3" s="7" t="s">
        <v>87</v>
      </c>
      <c r="E3" s="25">
        <v>133.34049999999999</v>
      </c>
      <c r="F3" s="15">
        <v>1.26</v>
      </c>
      <c r="G3" s="15">
        <v>1</v>
      </c>
      <c r="H3" s="15">
        <v>0</v>
      </c>
      <c r="I3" s="15">
        <v>3</v>
      </c>
      <c r="J3" s="15">
        <v>577.4</v>
      </c>
      <c r="K3" s="15">
        <v>0</v>
      </c>
      <c r="L3" s="15">
        <v>13</v>
      </c>
      <c r="M3" s="13">
        <v>26.981999999999999</v>
      </c>
      <c r="N3" s="15">
        <v>27</v>
      </c>
      <c r="O3" s="15">
        <v>14</v>
      </c>
      <c r="P3" s="15">
        <v>577.4</v>
      </c>
      <c r="Q3" s="15">
        <v>1.5</v>
      </c>
      <c r="R3" s="27">
        <v>0.14299999999999999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17</v>
      </c>
      <c r="AA3" s="15">
        <v>35.450000000000003</v>
      </c>
      <c r="AB3" s="15">
        <v>35</v>
      </c>
      <c r="AC3" s="15">
        <v>18</v>
      </c>
      <c r="AD3" s="15">
        <v>1255.7</v>
      </c>
      <c r="AE3" s="15">
        <v>3</v>
      </c>
      <c r="AF3" s="15">
        <v>0.127</v>
      </c>
      <c r="AG3" s="15">
        <v>1</v>
      </c>
      <c r="AH3" s="15">
        <v>13</v>
      </c>
      <c r="AI3" s="13">
        <v>26.981999999999999</v>
      </c>
      <c r="AJ3" s="15">
        <v>27</v>
      </c>
      <c r="AK3" s="15">
        <v>14</v>
      </c>
      <c r="AL3" s="13">
        <v>133.34049999999999</v>
      </c>
      <c r="AM3" s="15">
        <v>3</v>
      </c>
      <c r="AN3" s="13">
        <v>1.61</v>
      </c>
      <c r="AO3" s="13">
        <f t="shared" ref="AO3:AO20" si="0">G3*AN3</f>
        <v>1.61</v>
      </c>
      <c r="AP3" s="13">
        <f t="shared" ref="AP3:AP30" si="1">AO3/AM3</f>
        <v>0.53666666666666674</v>
      </c>
      <c r="AQ3" s="15">
        <v>3</v>
      </c>
      <c r="AR3" s="15">
        <v>13</v>
      </c>
      <c r="AS3" s="15">
        <v>3</v>
      </c>
      <c r="AT3" s="15">
        <v>3</v>
      </c>
      <c r="AU3" s="13">
        <f t="shared" ref="AU3:AU30" si="2">(AR3-AS3)/AS3</f>
        <v>3.3333333333333335</v>
      </c>
      <c r="AV3" s="13">
        <f t="shared" ref="AV3:AV30" si="3">1/(AT3-1)</f>
        <v>0.5</v>
      </c>
      <c r="AW3" s="15">
        <v>3</v>
      </c>
      <c r="AX3" s="13">
        <f t="shared" ref="AX3:AX30" si="4">AU3*AV3</f>
        <v>1.6666666666666667</v>
      </c>
      <c r="AY3" s="13">
        <f t="shared" ref="AY3:AY20" si="5">AX3*G3</f>
        <v>1.6666666666666667</v>
      </c>
      <c r="AZ3" s="13">
        <f t="shared" ref="AZ3:AZ30" si="6">-AX3+(0.3*AS3)</f>
        <v>-0.76666666666666683</v>
      </c>
      <c r="BA3" s="13">
        <f t="shared" ref="BA3:BA30" si="7">BC3*AM3</f>
        <v>2.145</v>
      </c>
      <c r="BB3" s="13">
        <f t="shared" ref="BB3:BB20" si="8">AZ3*G3+BE3*AM3</f>
        <v>3.3883333333333336</v>
      </c>
      <c r="BC3" s="13">
        <v>0.71499999999999997</v>
      </c>
      <c r="BD3" s="13">
        <f t="shared" ref="BD3:BD30" si="9">BA3+AY3</f>
        <v>3.8116666666666665</v>
      </c>
      <c r="BE3" s="13">
        <v>1.385</v>
      </c>
      <c r="BF3" s="13">
        <f t="shared" ref="BF3:BF20" si="10">BB3/(G3+AM3)</f>
        <v>0.84708333333333341</v>
      </c>
      <c r="BG3" s="13">
        <f t="shared" ref="BG3:BG30" si="11">BD3*BD3</f>
        <v>14.528802777777777</v>
      </c>
      <c r="BH3" s="13">
        <f t="shared" ref="BH3:BH30" si="12">BF3*BF3</f>
        <v>0.71755017361111129</v>
      </c>
      <c r="BI3" s="15">
        <v>184</v>
      </c>
      <c r="BJ3" s="15">
        <v>53.5</v>
      </c>
      <c r="BK3" s="13">
        <v>2.7</v>
      </c>
      <c r="BL3" s="13">
        <v>0.44</v>
      </c>
      <c r="BM3" s="13">
        <v>5.99</v>
      </c>
    </row>
    <row r="4" spans="1:65" x14ac:dyDescent="0.15">
      <c r="A4" s="7">
        <v>59</v>
      </c>
      <c r="B4" s="7" t="s">
        <v>89</v>
      </c>
      <c r="C4" s="7" t="s">
        <v>90</v>
      </c>
      <c r="D4" s="7" t="s">
        <v>91</v>
      </c>
      <c r="E4" s="25">
        <v>134.452</v>
      </c>
      <c r="F4" s="15">
        <v>0.05</v>
      </c>
      <c r="G4" s="15">
        <v>1</v>
      </c>
      <c r="H4" s="15">
        <v>0</v>
      </c>
      <c r="I4" s="15">
        <v>2</v>
      </c>
      <c r="J4" s="15">
        <v>743.5</v>
      </c>
      <c r="K4" s="15">
        <v>0</v>
      </c>
      <c r="L4" s="15">
        <v>29</v>
      </c>
      <c r="M4" s="13">
        <v>63.545999999999999</v>
      </c>
      <c r="N4" s="15">
        <v>64</v>
      </c>
      <c r="O4" s="15">
        <v>35</v>
      </c>
      <c r="P4" s="15">
        <v>743.5</v>
      </c>
      <c r="Q4" s="15">
        <v>1.9</v>
      </c>
      <c r="R4" s="27">
        <v>0.128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17</v>
      </c>
      <c r="AA4" s="15">
        <v>35.450000000000003</v>
      </c>
      <c r="AB4" s="15">
        <v>35</v>
      </c>
      <c r="AC4" s="15">
        <v>18</v>
      </c>
      <c r="AD4" s="15">
        <v>1255.7</v>
      </c>
      <c r="AE4" s="15">
        <v>3</v>
      </c>
      <c r="AF4" s="15">
        <v>0.127</v>
      </c>
      <c r="AG4" s="15">
        <v>1</v>
      </c>
      <c r="AH4" s="15">
        <v>29</v>
      </c>
      <c r="AI4" s="13">
        <v>63.545999999999999</v>
      </c>
      <c r="AJ4" s="15">
        <v>64</v>
      </c>
      <c r="AK4" s="15">
        <v>35</v>
      </c>
      <c r="AL4" s="13">
        <v>134.452</v>
      </c>
      <c r="AM4" s="15">
        <v>2</v>
      </c>
      <c r="AN4" s="13">
        <v>1.9</v>
      </c>
      <c r="AO4" s="13">
        <f t="shared" si="0"/>
        <v>1.9</v>
      </c>
      <c r="AP4" s="13">
        <f t="shared" si="1"/>
        <v>0.95</v>
      </c>
      <c r="AQ4" s="15">
        <v>2</v>
      </c>
      <c r="AR4" s="15">
        <v>29</v>
      </c>
      <c r="AS4" s="15">
        <v>2</v>
      </c>
      <c r="AT4" s="15">
        <v>4</v>
      </c>
      <c r="AU4" s="13">
        <f t="shared" si="2"/>
        <v>13.5</v>
      </c>
      <c r="AV4" s="13">
        <f t="shared" si="3"/>
        <v>0.33333333333333331</v>
      </c>
      <c r="AW4" s="15">
        <v>2</v>
      </c>
      <c r="AX4" s="13">
        <f t="shared" si="4"/>
        <v>4.5</v>
      </c>
      <c r="AY4" s="13">
        <f t="shared" si="5"/>
        <v>4.5</v>
      </c>
      <c r="AZ4" s="13">
        <f t="shared" si="6"/>
        <v>-3.9</v>
      </c>
      <c r="BA4" s="13">
        <f t="shared" si="7"/>
        <v>1.43</v>
      </c>
      <c r="BB4" s="13">
        <f t="shared" si="8"/>
        <v>-1.1299999999999999</v>
      </c>
      <c r="BC4" s="13">
        <v>0.71499999999999997</v>
      </c>
      <c r="BD4" s="13">
        <f t="shared" si="9"/>
        <v>5.93</v>
      </c>
      <c r="BE4" s="13">
        <v>1.385</v>
      </c>
      <c r="BF4" s="13">
        <f t="shared" si="10"/>
        <v>-0.37666666666666665</v>
      </c>
      <c r="BG4" s="13">
        <f t="shared" si="11"/>
        <v>35.164899999999996</v>
      </c>
      <c r="BH4" s="13">
        <f t="shared" si="12"/>
        <v>0.14187777777777777</v>
      </c>
      <c r="BI4" s="15">
        <v>140</v>
      </c>
      <c r="BJ4" s="15">
        <v>73</v>
      </c>
      <c r="BK4" s="13">
        <v>8.93</v>
      </c>
      <c r="BL4" s="13">
        <v>1.23</v>
      </c>
      <c r="BM4" s="13">
        <v>7.73</v>
      </c>
    </row>
    <row r="5" spans="1:65" x14ac:dyDescent="0.15">
      <c r="A5" s="7">
        <v>60</v>
      </c>
      <c r="B5" s="7" t="s">
        <v>92</v>
      </c>
      <c r="C5" s="7" t="s">
        <v>93</v>
      </c>
      <c r="D5" s="7" t="s">
        <v>94</v>
      </c>
      <c r="E5" s="25">
        <v>271.49599999999998</v>
      </c>
      <c r="F5" s="15">
        <v>-0.22</v>
      </c>
      <c r="G5" s="15">
        <v>1</v>
      </c>
      <c r="H5" s="15">
        <v>0</v>
      </c>
      <c r="I5" s="15">
        <v>2</v>
      </c>
      <c r="J5" s="15">
        <v>1004.6</v>
      </c>
      <c r="K5" s="15">
        <v>0</v>
      </c>
      <c r="L5" s="15">
        <v>80</v>
      </c>
      <c r="M5" s="13">
        <v>200.59</v>
      </c>
      <c r="N5" s="15">
        <v>201</v>
      </c>
      <c r="O5" s="15">
        <v>121</v>
      </c>
      <c r="P5" s="15">
        <v>1004.6</v>
      </c>
      <c r="Q5" s="15">
        <v>1.9</v>
      </c>
      <c r="R5" s="27">
        <v>0.157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17</v>
      </c>
      <c r="AA5" s="15">
        <v>35.450000000000003</v>
      </c>
      <c r="AB5" s="15">
        <v>35</v>
      </c>
      <c r="AC5" s="15">
        <v>18</v>
      </c>
      <c r="AD5" s="15">
        <v>1255.7</v>
      </c>
      <c r="AE5" s="15">
        <v>3</v>
      </c>
      <c r="AF5" s="15">
        <v>0.127</v>
      </c>
      <c r="AG5" s="15">
        <v>1</v>
      </c>
      <c r="AH5" s="15">
        <v>80</v>
      </c>
      <c r="AI5" s="13">
        <v>200.59</v>
      </c>
      <c r="AJ5" s="15">
        <v>201</v>
      </c>
      <c r="AK5" s="15">
        <v>121</v>
      </c>
      <c r="AL5" s="13">
        <v>271.49599999999998</v>
      </c>
      <c r="AM5" s="15">
        <v>2</v>
      </c>
      <c r="AN5" s="13">
        <v>2</v>
      </c>
      <c r="AO5" s="13">
        <f t="shared" si="0"/>
        <v>2</v>
      </c>
      <c r="AP5" s="13">
        <f t="shared" si="1"/>
        <v>1</v>
      </c>
      <c r="AQ5" s="15">
        <v>2</v>
      </c>
      <c r="AR5" s="15">
        <v>80</v>
      </c>
      <c r="AS5" s="15">
        <v>2</v>
      </c>
      <c r="AT5" s="15">
        <v>6</v>
      </c>
      <c r="AU5" s="13">
        <f t="shared" si="2"/>
        <v>39</v>
      </c>
      <c r="AV5" s="13">
        <f t="shared" si="3"/>
        <v>0.2</v>
      </c>
      <c r="AW5" s="15">
        <v>2</v>
      </c>
      <c r="AX5" s="13">
        <f t="shared" si="4"/>
        <v>7.8000000000000007</v>
      </c>
      <c r="AY5" s="13">
        <f t="shared" si="5"/>
        <v>7.8000000000000007</v>
      </c>
      <c r="AZ5" s="13">
        <f t="shared" si="6"/>
        <v>-7.2000000000000011</v>
      </c>
      <c r="BA5" s="13">
        <f t="shared" si="7"/>
        <v>1.43</v>
      </c>
      <c r="BB5" s="13">
        <f t="shared" si="8"/>
        <v>-4.4300000000000015</v>
      </c>
      <c r="BC5" s="13">
        <v>0.71499999999999997</v>
      </c>
      <c r="BD5" s="13">
        <f t="shared" si="9"/>
        <v>9.23</v>
      </c>
      <c r="BE5" s="13">
        <v>1.385</v>
      </c>
      <c r="BF5" s="13">
        <f t="shared" si="10"/>
        <v>-1.4766666666666672</v>
      </c>
      <c r="BG5" s="13">
        <f t="shared" si="11"/>
        <v>85.192900000000009</v>
      </c>
      <c r="BH5" s="13">
        <f t="shared" si="12"/>
        <v>2.180544444444446</v>
      </c>
      <c r="BI5" s="15">
        <v>209</v>
      </c>
      <c r="BJ5" s="15">
        <v>102</v>
      </c>
      <c r="BK5" s="13">
        <v>13.5336</v>
      </c>
      <c r="BL5" s="13">
        <v>-0.5</v>
      </c>
      <c r="BM5" s="13">
        <v>10.436999999999999</v>
      </c>
    </row>
    <row r="6" spans="1:65" x14ac:dyDescent="0.15">
      <c r="A6" s="7">
        <v>61</v>
      </c>
      <c r="B6" s="7" t="s">
        <v>95</v>
      </c>
      <c r="C6" s="7" t="s">
        <v>96</v>
      </c>
      <c r="D6" s="7" t="s">
        <v>97</v>
      </c>
      <c r="E6" s="25">
        <v>86.844999999999999</v>
      </c>
      <c r="F6" s="15">
        <v>0.63</v>
      </c>
      <c r="G6" s="15">
        <v>1</v>
      </c>
      <c r="H6" s="15">
        <v>0</v>
      </c>
      <c r="I6" s="15">
        <v>1</v>
      </c>
      <c r="J6" s="15">
        <v>520.1</v>
      </c>
      <c r="K6" s="15">
        <v>0</v>
      </c>
      <c r="L6" s="15">
        <v>3</v>
      </c>
      <c r="M6" s="13">
        <v>6.94</v>
      </c>
      <c r="N6" s="15">
        <v>7</v>
      </c>
      <c r="O6" s="15">
        <v>4</v>
      </c>
      <c r="P6" s="15">
        <v>520.1</v>
      </c>
      <c r="Q6" s="15">
        <v>1</v>
      </c>
      <c r="R6" s="27">
        <v>0.14499999999999999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35</v>
      </c>
      <c r="AA6" s="15">
        <v>79.903999999999996</v>
      </c>
      <c r="AB6" s="15">
        <v>80</v>
      </c>
      <c r="AC6" s="15">
        <v>45</v>
      </c>
      <c r="AD6" s="15">
        <v>1142.7</v>
      </c>
      <c r="AE6" s="15">
        <v>2.8</v>
      </c>
      <c r="AF6" s="15">
        <v>0.16500000000000001</v>
      </c>
      <c r="AG6" s="15">
        <v>1</v>
      </c>
      <c r="AH6" s="15">
        <v>3</v>
      </c>
      <c r="AI6" s="13">
        <v>6.94</v>
      </c>
      <c r="AJ6" s="15">
        <v>7</v>
      </c>
      <c r="AK6" s="15">
        <v>4</v>
      </c>
      <c r="AL6" s="13">
        <v>86.844999999999999</v>
      </c>
      <c r="AM6" s="15">
        <v>1</v>
      </c>
      <c r="AN6" s="13">
        <v>0.98</v>
      </c>
      <c r="AO6" s="13">
        <f t="shared" si="0"/>
        <v>0.98</v>
      </c>
      <c r="AP6" s="13">
        <f t="shared" si="1"/>
        <v>0.98</v>
      </c>
      <c r="AQ6" s="15">
        <v>1</v>
      </c>
      <c r="AR6" s="15">
        <v>3</v>
      </c>
      <c r="AS6" s="15">
        <v>1</v>
      </c>
      <c r="AT6" s="15">
        <v>2</v>
      </c>
      <c r="AU6" s="13">
        <f t="shared" si="2"/>
        <v>2</v>
      </c>
      <c r="AV6" s="13">
        <f t="shared" si="3"/>
        <v>1</v>
      </c>
      <c r="AW6" s="15">
        <v>1</v>
      </c>
      <c r="AX6" s="13">
        <f t="shared" si="4"/>
        <v>2</v>
      </c>
      <c r="AY6" s="13">
        <f t="shared" si="5"/>
        <v>2</v>
      </c>
      <c r="AZ6" s="13">
        <f t="shared" si="6"/>
        <v>-1.7</v>
      </c>
      <c r="BA6" s="13">
        <f t="shared" si="7"/>
        <v>1.333</v>
      </c>
      <c r="BB6" s="13">
        <f t="shared" si="8"/>
        <v>-0.93299999999999994</v>
      </c>
      <c r="BC6" s="13">
        <v>1.333</v>
      </c>
      <c r="BD6" s="13">
        <f t="shared" si="9"/>
        <v>3.3330000000000002</v>
      </c>
      <c r="BE6" s="13">
        <v>0.76700000000000002</v>
      </c>
      <c r="BF6" s="13">
        <f t="shared" si="10"/>
        <v>-0.46649999999999997</v>
      </c>
      <c r="BG6" s="13">
        <f t="shared" si="11"/>
        <v>11.108889000000001</v>
      </c>
      <c r="BH6" s="13">
        <f t="shared" si="12"/>
        <v>0.21762224999999996</v>
      </c>
      <c r="BI6" s="15">
        <v>182</v>
      </c>
      <c r="BJ6" s="15">
        <v>60</v>
      </c>
      <c r="BK6" s="13">
        <v>0.53400000000000003</v>
      </c>
      <c r="BL6" s="13">
        <v>0.61799999999999999</v>
      </c>
      <c r="BM6" s="13">
        <v>5.4</v>
      </c>
    </row>
    <row r="7" spans="1:65" x14ac:dyDescent="0.15">
      <c r="A7" s="7">
        <v>62</v>
      </c>
      <c r="B7" s="7" t="s">
        <v>98</v>
      </c>
      <c r="C7" s="7" t="s">
        <v>99</v>
      </c>
      <c r="D7" s="7" t="s">
        <v>100</v>
      </c>
      <c r="E7" s="25">
        <v>260.51</v>
      </c>
      <c r="F7" s="15">
        <v>-1.53</v>
      </c>
      <c r="G7" s="15">
        <v>1</v>
      </c>
      <c r="H7" s="15">
        <v>0</v>
      </c>
      <c r="I7" s="15">
        <v>4</v>
      </c>
      <c r="J7" s="15">
        <v>708.4</v>
      </c>
      <c r="K7" s="15">
        <v>0</v>
      </c>
      <c r="L7" s="15">
        <v>50</v>
      </c>
      <c r="M7" s="13">
        <v>118.71</v>
      </c>
      <c r="N7" s="15">
        <v>119</v>
      </c>
      <c r="O7" s="15">
        <v>69</v>
      </c>
      <c r="P7" s="15">
        <v>708.4</v>
      </c>
      <c r="Q7" s="15">
        <v>1.8</v>
      </c>
      <c r="R7" s="27">
        <v>0.16200000000000001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17</v>
      </c>
      <c r="AA7" s="15">
        <v>35.450000000000003</v>
      </c>
      <c r="AB7" s="15">
        <v>35</v>
      </c>
      <c r="AC7" s="15">
        <v>18</v>
      </c>
      <c r="AD7" s="15">
        <v>1255.7</v>
      </c>
      <c r="AE7" s="15">
        <v>3</v>
      </c>
      <c r="AF7" s="15">
        <v>0.127</v>
      </c>
      <c r="AG7" s="15">
        <v>1</v>
      </c>
      <c r="AH7" s="15">
        <v>50</v>
      </c>
      <c r="AI7" s="13">
        <v>118.71</v>
      </c>
      <c r="AJ7" s="15">
        <v>119</v>
      </c>
      <c r="AK7" s="15">
        <v>69</v>
      </c>
      <c r="AL7" s="13">
        <v>260.51</v>
      </c>
      <c r="AM7" s="15">
        <v>4</v>
      </c>
      <c r="AN7" s="13">
        <v>1.96</v>
      </c>
      <c r="AO7" s="13">
        <f t="shared" si="0"/>
        <v>1.96</v>
      </c>
      <c r="AP7" s="13">
        <f t="shared" si="1"/>
        <v>0.49</v>
      </c>
      <c r="AQ7" s="15">
        <v>4</v>
      </c>
      <c r="AR7" s="15">
        <v>50</v>
      </c>
      <c r="AS7" s="15">
        <v>4</v>
      </c>
      <c r="AT7" s="15">
        <v>5</v>
      </c>
      <c r="AU7" s="13">
        <f t="shared" si="2"/>
        <v>11.5</v>
      </c>
      <c r="AV7" s="13">
        <f t="shared" si="3"/>
        <v>0.25</v>
      </c>
      <c r="AW7" s="15">
        <v>4</v>
      </c>
      <c r="AX7" s="13">
        <f t="shared" si="4"/>
        <v>2.875</v>
      </c>
      <c r="AY7" s="13">
        <f t="shared" si="5"/>
        <v>2.875</v>
      </c>
      <c r="AZ7" s="13">
        <f t="shared" si="6"/>
        <v>-1.675</v>
      </c>
      <c r="BA7" s="13">
        <f t="shared" si="7"/>
        <v>2.86</v>
      </c>
      <c r="BB7" s="13">
        <f t="shared" si="8"/>
        <v>3.8650000000000002</v>
      </c>
      <c r="BC7" s="13">
        <v>0.71499999999999997</v>
      </c>
      <c r="BD7" s="13">
        <f t="shared" si="9"/>
        <v>5.7349999999999994</v>
      </c>
      <c r="BE7" s="13">
        <v>1.385</v>
      </c>
      <c r="BF7" s="13">
        <f t="shared" si="10"/>
        <v>0.77300000000000002</v>
      </c>
      <c r="BG7" s="13">
        <f t="shared" si="11"/>
        <v>32.890224999999994</v>
      </c>
      <c r="BH7" s="13">
        <f t="shared" si="12"/>
        <v>0.59752899999999998</v>
      </c>
      <c r="BI7" s="15">
        <v>217</v>
      </c>
      <c r="BJ7" s="15">
        <v>69</v>
      </c>
      <c r="BK7" s="13">
        <v>7.29</v>
      </c>
      <c r="BL7" s="13">
        <v>1.2</v>
      </c>
      <c r="BM7" s="13">
        <v>7.34</v>
      </c>
    </row>
    <row r="8" spans="1:65" x14ac:dyDescent="0.15">
      <c r="A8" s="7">
        <v>63</v>
      </c>
      <c r="B8" s="7" t="s">
        <v>101</v>
      </c>
      <c r="C8" s="7" t="s">
        <v>102</v>
      </c>
      <c r="D8" s="7" t="s">
        <v>103</v>
      </c>
      <c r="E8" s="25">
        <v>129.83920000000001</v>
      </c>
      <c r="F8" s="15">
        <v>0.85</v>
      </c>
      <c r="G8" s="15">
        <v>1</v>
      </c>
      <c r="H8" s="15">
        <v>0</v>
      </c>
      <c r="I8" s="15">
        <v>2</v>
      </c>
      <c r="J8" s="15">
        <v>757</v>
      </c>
      <c r="K8" s="15">
        <v>0</v>
      </c>
      <c r="L8" s="15">
        <v>27</v>
      </c>
      <c r="M8" s="13">
        <v>58.933</v>
      </c>
      <c r="N8" s="15">
        <v>59</v>
      </c>
      <c r="O8" s="15">
        <v>32</v>
      </c>
      <c r="P8" s="15">
        <v>757</v>
      </c>
      <c r="Q8" s="15">
        <v>1.8</v>
      </c>
      <c r="R8" s="27">
        <v>0.125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17</v>
      </c>
      <c r="AA8" s="15">
        <v>35.450000000000003</v>
      </c>
      <c r="AB8" s="15">
        <v>35</v>
      </c>
      <c r="AC8" s="15">
        <v>18</v>
      </c>
      <c r="AD8" s="15">
        <v>1255.7</v>
      </c>
      <c r="AE8" s="15">
        <v>3</v>
      </c>
      <c r="AF8" s="15">
        <v>0.127</v>
      </c>
      <c r="AG8" s="15">
        <v>1</v>
      </c>
      <c r="AH8" s="15">
        <v>27</v>
      </c>
      <c r="AI8" s="13">
        <v>58.933</v>
      </c>
      <c r="AJ8" s="15">
        <v>59</v>
      </c>
      <c r="AK8" s="15">
        <v>32</v>
      </c>
      <c r="AL8" s="13">
        <v>129.83920000000001</v>
      </c>
      <c r="AM8" s="15">
        <v>2</v>
      </c>
      <c r="AN8" s="13">
        <v>1.88</v>
      </c>
      <c r="AO8" s="13">
        <f t="shared" si="0"/>
        <v>1.88</v>
      </c>
      <c r="AP8" s="13">
        <f t="shared" si="1"/>
        <v>0.94</v>
      </c>
      <c r="AQ8" s="15">
        <v>2</v>
      </c>
      <c r="AR8" s="15">
        <v>27</v>
      </c>
      <c r="AS8" s="15">
        <v>2</v>
      </c>
      <c r="AT8" s="15">
        <v>4</v>
      </c>
      <c r="AU8" s="13">
        <f t="shared" si="2"/>
        <v>12.5</v>
      </c>
      <c r="AV8" s="13">
        <f t="shared" si="3"/>
        <v>0.33333333333333331</v>
      </c>
      <c r="AW8" s="15">
        <v>4</v>
      </c>
      <c r="AX8" s="13">
        <f t="shared" si="4"/>
        <v>4.1666666666666661</v>
      </c>
      <c r="AY8" s="13">
        <f t="shared" si="5"/>
        <v>4.1666666666666661</v>
      </c>
      <c r="AZ8" s="13">
        <f t="shared" si="6"/>
        <v>-3.566666666666666</v>
      </c>
      <c r="BA8" s="13">
        <f t="shared" si="7"/>
        <v>1.43</v>
      </c>
      <c r="BB8" s="13">
        <f t="shared" si="8"/>
        <v>-0.79666666666666597</v>
      </c>
      <c r="BC8" s="13">
        <v>0.71499999999999997</v>
      </c>
      <c r="BD8" s="13">
        <f t="shared" si="9"/>
        <v>5.5966666666666658</v>
      </c>
      <c r="BE8" s="13">
        <v>1.385</v>
      </c>
      <c r="BF8" s="13">
        <f t="shared" si="10"/>
        <v>-0.26555555555555532</v>
      </c>
      <c r="BG8" s="13">
        <f t="shared" si="11"/>
        <v>31.322677777777766</v>
      </c>
      <c r="BH8" s="13">
        <f t="shared" si="12"/>
        <v>7.0519753086419626E-2</v>
      </c>
      <c r="BI8" s="15">
        <v>192</v>
      </c>
      <c r="BJ8" s="15">
        <v>74.5</v>
      </c>
      <c r="BK8" s="13">
        <v>8.86</v>
      </c>
      <c r="BL8" s="13">
        <v>0.66100000000000003</v>
      </c>
      <c r="BM8" s="13">
        <v>7.86</v>
      </c>
    </row>
    <row r="9" spans="1:65" x14ac:dyDescent="0.15">
      <c r="A9" s="7">
        <v>64</v>
      </c>
      <c r="B9" s="7" t="s">
        <v>104</v>
      </c>
      <c r="C9" s="7" t="s">
        <v>105</v>
      </c>
      <c r="D9" s="7" t="s">
        <v>106</v>
      </c>
      <c r="E9" s="25">
        <v>136.286</v>
      </c>
      <c r="F9" s="15">
        <v>0.15</v>
      </c>
      <c r="G9" s="15">
        <v>1</v>
      </c>
      <c r="H9" s="15">
        <v>0</v>
      </c>
      <c r="I9" s="15">
        <v>2</v>
      </c>
      <c r="J9" s="15">
        <v>904.5</v>
      </c>
      <c r="K9" s="15">
        <v>0</v>
      </c>
      <c r="L9" s="15">
        <v>30</v>
      </c>
      <c r="M9" s="13">
        <v>65.38</v>
      </c>
      <c r="N9" s="15">
        <v>65</v>
      </c>
      <c r="O9" s="15">
        <v>35</v>
      </c>
      <c r="P9" s="15">
        <v>904.5</v>
      </c>
      <c r="Q9" s="15">
        <v>1.6</v>
      </c>
      <c r="R9" s="27">
        <v>0.13800000000000001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17</v>
      </c>
      <c r="AA9" s="15">
        <v>35.450000000000003</v>
      </c>
      <c r="AB9" s="15">
        <v>35</v>
      </c>
      <c r="AC9" s="15">
        <v>18</v>
      </c>
      <c r="AD9" s="15">
        <v>1255.7</v>
      </c>
      <c r="AE9" s="15">
        <v>3</v>
      </c>
      <c r="AF9" s="15">
        <v>0.127</v>
      </c>
      <c r="AG9" s="15">
        <v>1</v>
      </c>
      <c r="AH9" s="15">
        <v>30</v>
      </c>
      <c r="AI9" s="13">
        <v>65.38</v>
      </c>
      <c r="AJ9" s="15">
        <v>65</v>
      </c>
      <c r="AK9" s="15">
        <v>35</v>
      </c>
      <c r="AL9" s="13">
        <v>136.286</v>
      </c>
      <c r="AM9" s="15">
        <v>2</v>
      </c>
      <c r="AN9" s="13">
        <v>1.65</v>
      </c>
      <c r="AO9" s="13">
        <f t="shared" si="0"/>
        <v>1.65</v>
      </c>
      <c r="AP9" s="13">
        <f t="shared" si="1"/>
        <v>0.82499999999999996</v>
      </c>
      <c r="AQ9" s="15">
        <v>2</v>
      </c>
      <c r="AR9" s="15">
        <v>30</v>
      </c>
      <c r="AS9" s="15">
        <v>2</v>
      </c>
      <c r="AT9" s="15">
        <v>4</v>
      </c>
      <c r="AU9" s="13">
        <f t="shared" si="2"/>
        <v>14</v>
      </c>
      <c r="AV9" s="13">
        <f t="shared" si="3"/>
        <v>0.33333333333333331</v>
      </c>
      <c r="AW9" s="15">
        <v>2</v>
      </c>
      <c r="AX9" s="13">
        <f t="shared" si="4"/>
        <v>4.6666666666666661</v>
      </c>
      <c r="AY9" s="13">
        <f t="shared" si="5"/>
        <v>4.6666666666666661</v>
      </c>
      <c r="AZ9" s="13">
        <f t="shared" si="6"/>
        <v>-4.0666666666666664</v>
      </c>
      <c r="BA9" s="13">
        <f t="shared" si="7"/>
        <v>1.43</v>
      </c>
      <c r="BB9" s="13">
        <f t="shared" si="8"/>
        <v>-1.2966666666666664</v>
      </c>
      <c r="BC9" s="13">
        <v>0.71499999999999997</v>
      </c>
      <c r="BD9" s="13">
        <f t="shared" si="9"/>
        <v>6.0966666666666658</v>
      </c>
      <c r="BE9" s="13">
        <v>1.385</v>
      </c>
      <c r="BF9" s="13">
        <f t="shared" si="10"/>
        <v>-0.43222222222222212</v>
      </c>
      <c r="BG9" s="13">
        <f t="shared" si="11"/>
        <v>37.169344444444434</v>
      </c>
      <c r="BH9" s="13">
        <f t="shared" si="12"/>
        <v>0.18681604938271595</v>
      </c>
      <c r="BI9" s="15">
        <v>139</v>
      </c>
      <c r="BJ9" s="15">
        <v>74</v>
      </c>
      <c r="BK9" s="13">
        <v>7.13</v>
      </c>
      <c r="BL9" s="13">
        <v>-0.6</v>
      </c>
      <c r="BM9" s="13">
        <v>9.39</v>
      </c>
    </row>
    <row r="10" spans="1:65" x14ac:dyDescent="0.15">
      <c r="A10" s="7">
        <v>65</v>
      </c>
      <c r="B10" s="7" t="s">
        <v>107</v>
      </c>
      <c r="C10" s="7" t="s">
        <v>108</v>
      </c>
      <c r="D10" s="7" t="s">
        <v>109</v>
      </c>
      <c r="E10" s="25">
        <v>168.36</v>
      </c>
      <c r="F10" s="15">
        <v>0.54</v>
      </c>
      <c r="G10" s="15">
        <v>1</v>
      </c>
      <c r="H10" s="15">
        <v>0</v>
      </c>
      <c r="I10" s="15">
        <v>1</v>
      </c>
      <c r="J10" s="15">
        <v>375.6</v>
      </c>
      <c r="K10" s="15">
        <v>0</v>
      </c>
      <c r="L10" s="15">
        <v>55</v>
      </c>
      <c r="M10" s="13">
        <v>132.91</v>
      </c>
      <c r="N10" s="15">
        <v>133</v>
      </c>
      <c r="O10" s="15">
        <v>78</v>
      </c>
      <c r="P10" s="15">
        <v>375.6</v>
      </c>
      <c r="Q10" s="15">
        <v>0.7</v>
      </c>
      <c r="R10" s="27">
        <v>0.26700000000000002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17</v>
      </c>
      <c r="AA10" s="15">
        <v>35.450000000000003</v>
      </c>
      <c r="AB10" s="15">
        <v>35</v>
      </c>
      <c r="AC10" s="15">
        <v>18</v>
      </c>
      <c r="AD10" s="15">
        <v>1255.7</v>
      </c>
      <c r="AE10" s="15">
        <v>3</v>
      </c>
      <c r="AF10" s="15">
        <v>0.127</v>
      </c>
      <c r="AG10" s="15">
        <v>1</v>
      </c>
      <c r="AH10" s="15">
        <v>55</v>
      </c>
      <c r="AI10" s="13">
        <v>132.91</v>
      </c>
      <c r="AJ10" s="15">
        <v>133</v>
      </c>
      <c r="AK10" s="15">
        <v>78</v>
      </c>
      <c r="AL10" s="13">
        <v>168.36</v>
      </c>
      <c r="AM10" s="15">
        <v>1</v>
      </c>
      <c r="AN10" s="13">
        <v>0.79</v>
      </c>
      <c r="AO10" s="13">
        <f t="shared" si="0"/>
        <v>0.79</v>
      </c>
      <c r="AP10" s="13">
        <f t="shared" si="1"/>
        <v>0.79</v>
      </c>
      <c r="AQ10" s="15">
        <v>1</v>
      </c>
      <c r="AR10" s="15">
        <v>55</v>
      </c>
      <c r="AS10" s="15">
        <v>1</v>
      </c>
      <c r="AT10" s="15">
        <v>6</v>
      </c>
      <c r="AU10" s="13">
        <f t="shared" si="2"/>
        <v>54</v>
      </c>
      <c r="AV10" s="13">
        <f t="shared" si="3"/>
        <v>0.2</v>
      </c>
      <c r="AW10" s="15">
        <v>1</v>
      </c>
      <c r="AX10" s="13">
        <f t="shared" si="4"/>
        <v>10.8</v>
      </c>
      <c r="AY10" s="13">
        <f t="shared" si="5"/>
        <v>10.8</v>
      </c>
      <c r="AZ10" s="13">
        <f t="shared" si="6"/>
        <v>-10.5</v>
      </c>
      <c r="BA10" s="13">
        <f t="shared" si="7"/>
        <v>0.71499999999999997</v>
      </c>
      <c r="BB10" s="13">
        <f t="shared" si="8"/>
        <v>-9.1150000000000002</v>
      </c>
      <c r="BC10" s="13">
        <v>0.71499999999999997</v>
      </c>
      <c r="BD10" s="13">
        <f t="shared" si="9"/>
        <v>11.515000000000001</v>
      </c>
      <c r="BE10" s="13">
        <v>1.385</v>
      </c>
      <c r="BF10" s="13">
        <f t="shared" si="10"/>
        <v>-4.5575000000000001</v>
      </c>
      <c r="BG10" s="13">
        <f t="shared" si="11"/>
        <v>132.595225</v>
      </c>
      <c r="BH10" s="13">
        <f t="shared" si="12"/>
        <v>20.77080625</v>
      </c>
      <c r="BI10" s="15">
        <v>343</v>
      </c>
      <c r="BJ10" s="15">
        <v>167</v>
      </c>
      <c r="BK10" s="13">
        <v>1.8859999999999999</v>
      </c>
      <c r="BL10" s="13">
        <v>0.47199999999999998</v>
      </c>
      <c r="BM10" s="13">
        <v>3.89</v>
      </c>
    </row>
    <row r="11" spans="1:65" x14ac:dyDescent="0.15">
      <c r="A11" s="7">
        <v>66</v>
      </c>
      <c r="B11" s="7" t="s">
        <v>110</v>
      </c>
      <c r="C11" s="7" t="s">
        <v>111</v>
      </c>
      <c r="D11" s="7" t="s">
        <v>112</v>
      </c>
      <c r="E11" s="25">
        <v>41.988169999999997</v>
      </c>
      <c r="F11" s="15">
        <v>0.23</v>
      </c>
      <c r="G11" s="15">
        <v>1</v>
      </c>
      <c r="H11" s="15">
        <v>0</v>
      </c>
      <c r="I11" s="15">
        <v>1</v>
      </c>
      <c r="J11" s="15">
        <v>495.7</v>
      </c>
      <c r="K11" s="15">
        <v>0</v>
      </c>
      <c r="L11" s="15">
        <v>11</v>
      </c>
      <c r="M11" s="13">
        <v>22.99</v>
      </c>
      <c r="N11" s="15">
        <v>23</v>
      </c>
      <c r="O11" s="15">
        <v>12</v>
      </c>
      <c r="P11" s="15">
        <v>495.7</v>
      </c>
      <c r="Q11" s="15">
        <v>0.9</v>
      </c>
      <c r="R11" s="27">
        <v>0.19600000000000001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9</v>
      </c>
      <c r="AA11" s="15">
        <v>18.998000000000001</v>
      </c>
      <c r="AB11" s="15">
        <v>19</v>
      </c>
      <c r="AC11" s="15">
        <v>10</v>
      </c>
      <c r="AD11" s="15">
        <v>1680.6</v>
      </c>
      <c r="AE11" s="15">
        <v>4</v>
      </c>
      <c r="AF11" s="15">
        <v>0.13500000000000001</v>
      </c>
      <c r="AG11" s="15">
        <v>1</v>
      </c>
      <c r="AH11" s="15">
        <v>11</v>
      </c>
      <c r="AI11" s="13">
        <v>22.99</v>
      </c>
      <c r="AJ11" s="15">
        <v>23</v>
      </c>
      <c r="AK11" s="15">
        <v>12</v>
      </c>
      <c r="AL11" s="13">
        <v>41.988169999999997</v>
      </c>
      <c r="AM11" s="15">
        <v>1</v>
      </c>
      <c r="AN11" s="13">
        <v>0.93</v>
      </c>
      <c r="AO11" s="13">
        <f t="shared" si="0"/>
        <v>0.93</v>
      </c>
      <c r="AP11" s="13">
        <f t="shared" si="1"/>
        <v>0.93</v>
      </c>
      <c r="AQ11" s="15">
        <v>1</v>
      </c>
      <c r="AR11" s="15">
        <v>11</v>
      </c>
      <c r="AS11" s="15">
        <v>1</v>
      </c>
      <c r="AT11" s="15">
        <v>3</v>
      </c>
      <c r="AU11" s="13">
        <f t="shared" si="2"/>
        <v>10</v>
      </c>
      <c r="AV11" s="13">
        <f t="shared" si="3"/>
        <v>0.5</v>
      </c>
      <c r="AW11" s="15">
        <v>1</v>
      </c>
      <c r="AX11" s="13">
        <f t="shared" si="4"/>
        <v>5</v>
      </c>
      <c r="AY11" s="13">
        <f t="shared" si="5"/>
        <v>5</v>
      </c>
      <c r="AZ11" s="13">
        <f t="shared" si="6"/>
        <v>-4.7</v>
      </c>
      <c r="BA11" s="13">
        <f t="shared" si="7"/>
        <v>0.28599999999999998</v>
      </c>
      <c r="BB11" s="13">
        <f t="shared" si="8"/>
        <v>-2.8860000000000001</v>
      </c>
      <c r="BC11" s="13">
        <v>0.28599999999999998</v>
      </c>
      <c r="BD11" s="13">
        <f t="shared" si="9"/>
        <v>5.2859999999999996</v>
      </c>
      <c r="BE11" s="13">
        <v>1.8140000000000001</v>
      </c>
      <c r="BF11" s="13">
        <f t="shared" si="10"/>
        <v>-1.4430000000000001</v>
      </c>
      <c r="BG11" s="13">
        <f t="shared" si="11"/>
        <v>27.941795999999997</v>
      </c>
      <c r="BH11" s="13">
        <f t="shared" si="12"/>
        <v>2.082249</v>
      </c>
      <c r="BI11" s="15">
        <v>227</v>
      </c>
      <c r="BJ11" s="15">
        <v>102</v>
      </c>
      <c r="BK11" s="13">
        <v>0.97</v>
      </c>
      <c r="BL11" s="13">
        <v>0.54800000000000004</v>
      </c>
      <c r="BM11" s="13">
        <v>5.13</v>
      </c>
    </row>
    <row r="12" spans="1:65" x14ac:dyDescent="0.15">
      <c r="A12" s="7">
        <v>67</v>
      </c>
      <c r="B12" s="7" t="s">
        <v>113</v>
      </c>
      <c r="C12" s="7" t="s">
        <v>114</v>
      </c>
      <c r="D12" s="7" t="s">
        <v>115</v>
      </c>
      <c r="E12" s="25">
        <v>162.20400000000001</v>
      </c>
      <c r="F12" s="15">
        <v>0.16</v>
      </c>
      <c r="G12" s="15">
        <v>1</v>
      </c>
      <c r="H12" s="15">
        <v>0</v>
      </c>
      <c r="I12" s="15">
        <v>3</v>
      </c>
      <c r="J12" s="15">
        <v>761</v>
      </c>
      <c r="K12" s="15">
        <v>0</v>
      </c>
      <c r="L12" s="15">
        <v>26</v>
      </c>
      <c r="M12" s="13">
        <v>55.844999999999999</v>
      </c>
      <c r="N12" s="15">
        <v>56</v>
      </c>
      <c r="O12" s="15">
        <v>30</v>
      </c>
      <c r="P12" s="15">
        <v>761</v>
      </c>
      <c r="Q12" s="15">
        <v>1.8</v>
      </c>
      <c r="R12" s="27">
        <v>0.126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17</v>
      </c>
      <c r="AA12" s="15">
        <v>35.450000000000003</v>
      </c>
      <c r="AB12" s="15">
        <v>35</v>
      </c>
      <c r="AC12" s="15">
        <v>18</v>
      </c>
      <c r="AD12" s="15">
        <v>1255.7</v>
      </c>
      <c r="AE12" s="15">
        <v>3</v>
      </c>
      <c r="AF12" s="15">
        <v>0.127</v>
      </c>
      <c r="AG12" s="15">
        <v>1</v>
      </c>
      <c r="AH12" s="15">
        <v>26</v>
      </c>
      <c r="AI12" s="13">
        <v>55.844999999999999</v>
      </c>
      <c r="AJ12" s="15">
        <v>56</v>
      </c>
      <c r="AK12" s="15">
        <v>30</v>
      </c>
      <c r="AL12" s="13">
        <v>162.20400000000001</v>
      </c>
      <c r="AM12" s="15">
        <v>3</v>
      </c>
      <c r="AN12" s="13">
        <v>1.83</v>
      </c>
      <c r="AO12" s="13">
        <f t="shared" si="0"/>
        <v>1.83</v>
      </c>
      <c r="AP12" s="13">
        <f t="shared" si="1"/>
        <v>0.61</v>
      </c>
      <c r="AQ12" s="15">
        <v>3</v>
      </c>
      <c r="AR12" s="15">
        <v>26</v>
      </c>
      <c r="AS12" s="15">
        <v>3</v>
      </c>
      <c r="AT12" s="15">
        <v>4</v>
      </c>
      <c r="AU12" s="13">
        <f t="shared" si="2"/>
        <v>7.666666666666667</v>
      </c>
      <c r="AV12" s="13">
        <f t="shared" si="3"/>
        <v>0.33333333333333331</v>
      </c>
      <c r="AW12" s="15">
        <v>3</v>
      </c>
      <c r="AX12" s="13">
        <f t="shared" si="4"/>
        <v>2.5555555555555554</v>
      </c>
      <c r="AY12" s="13">
        <f t="shared" si="5"/>
        <v>2.5555555555555554</v>
      </c>
      <c r="AZ12" s="13">
        <f t="shared" si="6"/>
        <v>-1.6555555555555554</v>
      </c>
      <c r="BA12" s="13">
        <f t="shared" si="7"/>
        <v>2.145</v>
      </c>
      <c r="BB12" s="13">
        <f t="shared" si="8"/>
        <v>2.4994444444444448</v>
      </c>
      <c r="BC12" s="13">
        <v>0.71499999999999997</v>
      </c>
      <c r="BD12" s="13">
        <f t="shared" si="9"/>
        <v>4.7005555555555549</v>
      </c>
      <c r="BE12" s="13">
        <v>1.385</v>
      </c>
      <c r="BF12" s="13">
        <f t="shared" si="10"/>
        <v>0.6248611111111112</v>
      </c>
      <c r="BG12" s="13">
        <f t="shared" si="11"/>
        <v>22.095222530864191</v>
      </c>
      <c r="BH12" s="13">
        <f t="shared" si="12"/>
        <v>0.39045140817901247</v>
      </c>
      <c r="BI12" s="15">
        <v>194</v>
      </c>
      <c r="BJ12" s="15">
        <v>64.5</v>
      </c>
      <c r="BK12" s="13">
        <v>7.87</v>
      </c>
      <c r="BL12" s="13">
        <v>0.16</v>
      </c>
      <c r="BM12" s="13">
        <v>7.9</v>
      </c>
    </row>
    <row r="13" spans="1:65" x14ac:dyDescent="0.15">
      <c r="A13" s="7">
        <v>68</v>
      </c>
      <c r="B13" s="7" t="s">
        <v>116</v>
      </c>
      <c r="C13" s="7" t="s">
        <v>117</v>
      </c>
      <c r="D13" s="7" t="s">
        <v>118</v>
      </c>
      <c r="E13" s="25">
        <v>129.5994</v>
      </c>
      <c r="F13" s="15">
        <v>0.05</v>
      </c>
      <c r="G13" s="15">
        <v>1</v>
      </c>
      <c r="H13" s="15">
        <v>0</v>
      </c>
      <c r="I13" s="15">
        <v>2</v>
      </c>
      <c r="J13" s="15">
        <v>735</v>
      </c>
      <c r="K13" s="15">
        <v>0</v>
      </c>
      <c r="L13" s="15">
        <v>28</v>
      </c>
      <c r="M13" s="13">
        <v>58.693399999999997</v>
      </c>
      <c r="N13" s="15">
        <v>59</v>
      </c>
      <c r="O13" s="15">
        <v>31</v>
      </c>
      <c r="P13" s="15">
        <v>735</v>
      </c>
      <c r="Q13" s="15">
        <v>1.8</v>
      </c>
      <c r="R13" s="27">
        <v>0.124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17</v>
      </c>
      <c r="AA13" s="15">
        <v>35.450000000000003</v>
      </c>
      <c r="AB13" s="15">
        <v>35</v>
      </c>
      <c r="AC13" s="15">
        <v>18</v>
      </c>
      <c r="AD13" s="15">
        <v>1255.7</v>
      </c>
      <c r="AE13" s="15">
        <v>3</v>
      </c>
      <c r="AF13" s="15">
        <v>0.127</v>
      </c>
      <c r="AG13" s="15">
        <v>1</v>
      </c>
      <c r="AH13" s="15">
        <v>28</v>
      </c>
      <c r="AI13" s="13">
        <v>58.693399999999997</v>
      </c>
      <c r="AJ13" s="15">
        <v>59</v>
      </c>
      <c r="AK13" s="15">
        <v>31</v>
      </c>
      <c r="AL13" s="13">
        <v>129.5994</v>
      </c>
      <c r="AM13" s="15">
        <v>2</v>
      </c>
      <c r="AN13" s="13">
        <v>1.91</v>
      </c>
      <c r="AO13" s="13">
        <f t="shared" si="0"/>
        <v>1.91</v>
      </c>
      <c r="AP13" s="13">
        <f t="shared" si="1"/>
        <v>0.95499999999999996</v>
      </c>
      <c r="AQ13" s="15">
        <v>2</v>
      </c>
      <c r="AR13" s="15">
        <v>28</v>
      </c>
      <c r="AS13" s="15">
        <v>2</v>
      </c>
      <c r="AT13" s="15">
        <v>4</v>
      </c>
      <c r="AU13" s="13">
        <f t="shared" si="2"/>
        <v>13</v>
      </c>
      <c r="AV13" s="13">
        <f t="shared" si="3"/>
        <v>0.33333333333333331</v>
      </c>
      <c r="AW13" s="15">
        <v>2</v>
      </c>
      <c r="AX13" s="13">
        <f t="shared" si="4"/>
        <v>4.333333333333333</v>
      </c>
      <c r="AY13" s="13">
        <f t="shared" si="5"/>
        <v>4.333333333333333</v>
      </c>
      <c r="AZ13" s="13">
        <f t="shared" si="6"/>
        <v>-3.7333333333333329</v>
      </c>
      <c r="BA13" s="13">
        <f t="shared" si="7"/>
        <v>1.43</v>
      </c>
      <c r="BB13" s="13">
        <f t="shared" si="8"/>
        <v>-0.96333333333333293</v>
      </c>
      <c r="BC13" s="13">
        <v>0.71499999999999997</v>
      </c>
      <c r="BD13" s="13">
        <f t="shared" si="9"/>
        <v>5.7633333333333328</v>
      </c>
      <c r="BE13" s="13">
        <v>1.385</v>
      </c>
      <c r="BF13" s="13">
        <f t="shared" si="10"/>
        <v>-0.32111111111111096</v>
      </c>
      <c r="BG13" s="13">
        <f t="shared" si="11"/>
        <v>33.216011111111108</v>
      </c>
      <c r="BH13" s="13">
        <f t="shared" si="12"/>
        <v>0.10311234567901224</v>
      </c>
      <c r="BI13" s="15">
        <v>163</v>
      </c>
      <c r="BJ13" s="15">
        <v>69</v>
      </c>
      <c r="BK13" s="13">
        <v>8.91</v>
      </c>
      <c r="BL13" s="13">
        <v>1.1599999999999999</v>
      </c>
      <c r="BM13" s="13">
        <v>7.6349999999999998</v>
      </c>
    </row>
    <row r="14" spans="1:65" x14ac:dyDescent="0.15">
      <c r="A14" s="7">
        <v>69</v>
      </c>
      <c r="B14" s="7" t="s">
        <v>119</v>
      </c>
      <c r="C14" s="7" t="s">
        <v>120</v>
      </c>
      <c r="D14" s="7" t="s">
        <v>121</v>
      </c>
      <c r="E14" s="25">
        <v>98.998999999999995</v>
      </c>
      <c r="F14" s="15">
        <v>-0.26</v>
      </c>
      <c r="G14" s="15">
        <v>1</v>
      </c>
      <c r="H14" s="15">
        <v>0</v>
      </c>
      <c r="I14" s="15">
        <v>1</v>
      </c>
      <c r="J14" s="15">
        <v>743.5</v>
      </c>
      <c r="K14" s="15">
        <v>0</v>
      </c>
      <c r="L14" s="15">
        <v>29</v>
      </c>
      <c r="M14" s="13">
        <v>63.545999999999999</v>
      </c>
      <c r="N14" s="15">
        <v>64</v>
      </c>
      <c r="O14" s="15">
        <v>35</v>
      </c>
      <c r="P14" s="15">
        <v>743.5</v>
      </c>
      <c r="Q14" s="15">
        <v>1.9</v>
      </c>
      <c r="R14" s="27">
        <v>0.128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17</v>
      </c>
      <c r="AA14" s="15">
        <v>35.450000000000003</v>
      </c>
      <c r="AB14" s="15">
        <v>35</v>
      </c>
      <c r="AC14" s="15">
        <v>18</v>
      </c>
      <c r="AD14" s="15">
        <v>1255.7</v>
      </c>
      <c r="AE14" s="15">
        <v>3</v>
      </c>
      <c r="AF14" s="15">
        <v>0.127</v>
      </c>
      <c r="AG14" s="15">
        <v>1</v>
      </c>
      <c r="AH14" s="15">
        <v>29</v>
      </c>
      <c r="AI14" s="13">
        <v>63.545999999999999</v>
      </c>
      <c r="AJ14" s="15">
        <v>64</v>
      </c>
      <c r="AK14" s="15">
        <v>35</v>
      </c>
      <c r="AL14" s="13">
        <v>98.998999999999995</v>
      </c>
      <c r="AM14" s="15">
        <v>1</v>
      </c>
      <c r="AN14" s="13">
        <v>1.9</v>
      </c>
      <c r="AO14" s="13">
        <f t="shared" si="0"/>
        <v>1.9</v>
      </c>
      <c r="AP14" s="13">
        <f t="shared" si="1"/>
        <v>1.9</v>
      </c>
      <c r="AQ14" s="15">
        <v>1</v>
      </c>
      <c r="AR14" s="15">
        <v>29</v>
      </c>
      <c r="AS14" s="15">
        <v>1</v>
      </c>
      <c r="AT14" s="15">
        <v>4</v>
      </c>
      <c r="AU14" s="13">
        <f t="shared" si="2"/>
        <v>28</v>
      </c>
      <c r="AV14" s="13">
        <f t="shared" si="3"/>
        <v>0.33333333333333331</v>
      </c>
      <c r="AW14" s="15">
        <v>2</v>
      </c>
      <c r="AX14" s="13">
        <f t="shared" si="4"/>
        <v>9.3333333333333321</v>
      </c>
      <c r="AY14" s="13">
        <f t="shared" si="5"/>
        <v>9.3333333333333321</v>
      </c>
      <c r="AZ14" s="13">
        <f t="shared" si="6"/>
        <v>-9.0333333333333314</v>
      </c>
      <c r="BA14" s="13">
        <f t="shared" si="7"/>
        <v>0.71499999999999997</v>
      </c>
      <c r="BB14" s="13">
        <f t="shared" si="8"/>
        <v>-7.6483333333333317</v>
      </c>
      <c r="BC14" s="13">
        <v>0.71499999999999997</v>
      </c>
      <c r="BD14" s="13">
        <f t="shared" si="9"/>
        <v>10.048333333333332</v>
      </c>
      <c r="BE14" s="13">
        <v>1.385</v>
      </c>
      <c r="BF14" s="13">
        <f t="shared" si="10"/>
        <v>-3.8241666666666658</v>
      </c>
      <c r="BG14" s="13">
        <f t="shared" si="11"/>
        <v>100.96900277777775</v>
      </c>
      <c r="BH14" s="13">
        <f t="shared" si="12"/>
        <v>14.624250694444438</v>
      </c>
      <c r="BI14" s="15">
        <v>140</v>
      </c>
      <c r="BJ14" s="15">
        <v>73</v>
      </c>
      <c r="BK14" s="13">
        <v>8.93</v>
      </c>
      <c r="BL14" s="13">
        <v>1.23</v>
      </c>
      <c r="BM14" s="13">
        <v>7.73</v>
      </c>
    </row>
    <row r="15" spans="1:65" x14ac:dyDescent="0.15">
      <c r="A15" s="7">
        <v>70</v>
      </c>
      <c r="B15" s="7" t="s">
        <v>122</v>
      </c>
      <c r="C15" s="7" t="s">
        <v>123</v>
      </c>
      <c r="D15" s="7" t="s">
        <v>124</v>
      </c>
      <c r="E15" s="25">
        <v>126.751</v>
      </c>
      <c r="F15" s="15">
        <v>-0.15</v>
      </c>
      <c r="G15" s="15">
        <v>1</v>
      </c>
      <c r="H15" s="15">
        <v>0</v>
      </c>
      <c r="I15" s="15">
        <v>2</v>
      </c>
      <c r="J15" s="15">
        <v>761</v>
      </c>
      <c r="K15" s="15">
        <v>0</v>
      </c>
      <c r="L15" s="15">
        <v>26</v>
      </c>
      <c r="M15" s="13">
        <v>55.844999999999999</v>
      </c>
      <c r="N15" s="15">
        <v>56</v>
      </c>
      <c r="O15" s="15">
        <v>30</v>
      </c>
      <c r="P15" s="15">
        <v>761</v>
      </c>
      <c r="Q15" s="15">
        <v>1.8</v>
      </c>
      <c r="R15" s="27">
        <v>0.126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17</v>
      </c>
      <c r="AA15" s="15">
        <v>35.450000000000003</v>
      </c>
      <c r="AB15" s="15">
        <v>35</v>
      </c>
      <c r="AC15" s="15">
        <v>18</v>
      </c>
      <c r="AD15" s="15">
        <v>1255.7</v>
      </c>
      <c r="AE15" s="15">
        <v>3</v>
      </c>
      <c r="AF15" s="15">
        <v>0.127</v>
      </c>
      <c r="AG15" s="15">
        <v>1</v>
      </c>
      <c r="AH15" s="15">
        <v>26</v>
      </c>
      <c r="AI15" s="13">
        <v>55.844999999999999</v>
      </c>
      <c r="AJ15" s="15">
        <v>56</v>
      </c>
      <c r="AK15" s="15">
        <v>30</v>
      </c>
      <c r="AL15" s="13">
        <v>126.751</v>
      </c>
      <c r="AM15" s="15">
        <v>2</v>
      </c>
      <c r="AN15" s="13">
        <v>1.83</v>
      </c>
      <c r="AO15" s="13">
        <f t="shared" si="0"/>
        <v>1.83</v>
      </c>
      <c r="AP15" s="13">
        <f t="shared" si="1"/>
        <v>0.91500000000000004</v>
      </c>
      <c r="AQ15" s="15">
        <v>2</v>
      </c>
      <c r="AR15" s="15">
        <v>26</v>
      </c>
      <c r="AS15" s="15">
        <v>2</v>
      </c>
      <c r="AT15" s="15">
        <v>4</v>
      </c>
      <c r="AU15" s="13">
        <f t="shared" si="2"/>
        <v>12</v>
      </c>
      <c r="AV15" s="13">
        <f t="shared" si="3"/>
        <v>0.33333333333333331</v>
      </c>
      <c r="AW15" s="15">
        <v>2</v>
      </c>
      <c r="AX15" s="13">
        <f t="shared" si="4"/>
        <v>4</v>
      </c>
      <c r="AY15" s="13">
        <f t="shared" si="5"/>
        <v>4</v>
      </c>
      <c r="AZ15" s="13">
        <f t="shared" si="6"/>
        <v>-3.4</v>
      </c>
      <c r="BA15" s="13">
        <f t="shared" si="7"/>
        <v>1.43</v>
      </c>
      <c r="BB15" s="13">
        <f t="shared" si="8"/>
        <v>-0.62999999999999989</v>
      </c>
      <c r="BC15" s="13">
        <v>0.71499999999999997</v>
      </c>
      <c r="BD15" s="13">
        <f t="shared" si="9"/>
        <v>5.43</v>
      </c>
      <c r="BE15" s="13">
        <v>1.385</v>
      </c>
      <c r="BF15" s="13">
        <f t="shared" si="10"/>
        <v>-0.20999999999999996</v>
      </c>
      <c r="BG15" s="13">
        <f t="shared" si="11"/>
        <v>29.484899999999996</v>
      </c>
      <c r="BH15" s="13">
        <f t="shared" si="12"/>
        <v>4.4099999999999986E-2</v>
      </c>
      <c r="BI15" s="15">
        <v>194</v>
      </c>
      <c r="BJ15" s="15">
        <v>64.5</v>
      </c>
      <c r="BK15" s="13">
        <v>7.87</v>
      </c>
      <c r="BL15" s="13">
        <v>0.16</v>
      </c>
      <c r="BM15" s="13">
        <v>7.9</v>
      </c>
    </row>
    <row r="16" spans="1:65" x14ac:dyDescent="0.15">
      <c r="A16" s="7">
        <v>71</v>
      </c>
      <c r="B16" s="7" t="s">
        <v>125</v>
      </c>
      <c r="C16" s="7" t="s">
        <v>126</v>
      </c>
      <c r="D16" s="7" t="s">
        <v>127</v>
      </c>
      <c r="E16" s="25">
        <v>278.10599999999999</v>
      </c>
      <c r="F16" s="15">
        <v>1.35</v>
      </c>
      <c r="G16" s="15">
        <v>1</v>
      </c>
      <c r="H16" s="15">
        <v>0</v>
      </c>
      <c r="I16" s="15">
        <v>2</v>
      </c>
      <c r="J16" s="15">
        <v>715.4</v>
      </c>
      <c r="K16" s="15">
        <v>0</v>
      </c>
      <c r="L16" s="15">
        <v>82</v>
      </c>
      <c r="M16" s="13">
        <v>207.2</v>
      </c>
      <c r="N16" s="15">
        <v>207</v>
      </c>
      <c r="O16" s="15">
        <v>125</v>
      </c>
      <c r="P16" s="15">
        <v>715.4</v>
      </c>
      <c r="Q16" s="15">
        <v>1.8</v>
      </c>
      <c r="R16" s="27">
        <v>0.154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17</v>
      </c>
      <c r="AA16" s="15">
        <v>35.450000000000003</v>
      </c>
      <c r="AB16" s="15">
        <v>35</v>
      </c>
      <c r="AC16" s="15">
        <v>18</v>
      </c>
      <c r="AD16" s="15">
        <v>1255.7</v>
      </c>
      <c r="AE16" s="15">
        <v>3</v>
      </c>
      <c r="AF16" s="15">
        <v>0.127</v>
      </c>
      <c r="AG16" s="15">
        <v>1</v>
      </c>
      <c r="AH16" s="15">
        <v>82</v>
      </c>
      <c r="AI16" s="13">
        <v>207.2</v>
      </c>
      <c r="AJ16" s="15">
        <v>207</v>
      </c>
      <c r="AK16" s="15">
        <v>125</v>
      </c>
      <c r="AL16" s="13">
        <v>278.10599999999999</v>
      </c>
      <c r="AM16" s="15">
        <v>2</v>
      </c>
      <c r="AN16" s="13">
        <v>2.33</v>
      </c>
      <c r="AO16" s="13">
        <f t="shared" si="0"/>
        <v>2.33</v>
      </c>
      <c r="AP16" s="13">
        <f t="shared" si="1"/>
        <v>1.165</v>
      </c>
      <c r="AQ16" s="15">
        <v>2</v>
      </c>
      <c r="AR16" s="15">
        <v>82</v>
      </c>
      <c r="AS16" s="15">
        <v>4</v>
      </c>
      <c r="AT16" s="15">
        <v>6</v>
      </c>
      <c r="AU16" s="13">
        <f t="shared" si="2"/>
        <v>19.5</v>
      </c>
      <c r="AV16" s="13">
        <f t="shared" si="3"/>
        <v>0.2</v>
      </c>
      <c r="AW16" s="15">
        <v>4</v>
      </c>
      <c r="AX16" s="13">
        <f t="shared" si="4"/>
        <v>3.9000000000000004</v>
      </c>
      <c r="AY16" s="13">
        <f t="shared" si="5"/>
        <v>3.9000000000000004</v>
      </c>
      <c r="AZ16" s="13">
        <f t="shared" si="6"/>
        <v>-2.7</v>
      </c>
      <c r="BA16" s="13">
        <f t="shared" si="7"/>
        <v>1.43</v>
      </c>
      <c r="BB16" s="13">
        <f t="shared" si="8"/>
        <v>6.999999999999984E-2</v>
      </c>
      <c r="BC16" s="13">
        <v>0.71499999999999997</v>
      </c>
      <c r="BD16" s="13">
        <f t="shared" si="9"/>
        <v>5.33</v>
      </c>
      <c r="BE16" s="13">
        <v>1.385</v>
      </c>
      <c r="BF16" s="13">
        <f t="shared" si="10"/>
        <v>2.3333333333333279E-2</v>
      </c>
      <c r="BG16" s="13">
        <f t="shared" si="11"/>
        <v>28.408899999999999</v>
      </c>
      <c r="BH16" s="13">
        <f t="shared" si="12"/>
        <v>5.4444444444444191E-4</v>
      </c>
      <c r="BI16" s="15">
        <v>202</v>
      </c>
      <c r="BJ16" s="15">
        <v>119</v>
      </c>
      <c r="BK16" s="13">
        <v>11.3</v>
      </c>
      <c r="BL16" s="13">
        <v>0.36</v>
      </c>
      <c r="BM16" s="13">
        <v>7.4160000000000004</v>
      </c>
    </row>
    <row r="17" spans="1:65" x14ac:dyDescent="0.15">
      <c r="A17" s="7">
        <v>72</v>
      </c>
      <c r="B17" s="7" t="s">
        <v>128</v>
      </c>
      <c r="C17" s="7" t="s">
        <v>129</v>
      </c>
      <c r="D17" s="7" t="s">
        <v>130</v>
      </c>
      <c r="E17" s="25">
        <v>125.84399999999999</v>
      </c>
      <c r="F17" s="15">
        <v>0.85</v>
      </c>
      <c r="G17" s="15">
        <v>1</v>
      </c>
      <c r="H17" s="15">
        <v>0</v>
      </c>
      <c r="I17" s="15">
        <v>2</v>
      </c>
      <c r="J17" s="15">
        <v>716</v>
      </c>
      <c r="K17" s="15">
        <v>0</v>
      </c>
      <c r="L17" s="15">
        <v>25</v>
      </c>
      <c r="M17" s="13">
        <v>54.938000000000002</v>
      </c>
      <c r="N17" s="15">
        <v>55</v>
      </c>
      <c r="O17" s="15">
        <v>30</v>
      </c>
      <c r="P17" s="15">
        <v>716</v>
      </c>
      <c r="Q17" s="15">
        <v>1.5</v>
      </c>
      <c r="R17" s="27">
        <v>0.126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17</v>
      </c>
      <c r="AA17" s="15">
        <v>35.450000000000003</v>
      </c>
      <c r="AB17" s="15">
        <v>35</v>
      </c>
      <c r="AC17" s="15">
        <v>18</v>
      </c>
      <c r="AD17" s="15">
        <v>1255.7</v>
      </c>
      <c r="AE17" s="15">
        <v>3</v>
      </c>
      <c r="AF17" s="15">
        <v>0.127</v>
      </c>
      <c r="AG17" s="15">
        <v>1</v>
      </c>
      <c r="AH17" s="15">
        <v>25</v>
      </c>
      <c r="AI17" s="13">
        <v>54.938000000000002</v>
      </c>
      <c r="AJ17" s="15">
        <v>55</v>
      </c>
      <c r="AK17" s="15">
        <v>30</v>
      </c>
      <c r="AL17" s="13">
        <v>125.84399999999999</v>
      </c>
      <c r="AM17" s="15">
        <v>2</v>
      </c>
      <c r="AN17" s="13">
        <v>1.55</v>
      </c>
      <c r="AO17" s="13">
        <f t="shared" si="0"/>
        <v>1.55</v>
      </c>
      <c r="AP17" s="13">
        <f t="shared" si="1"/>
        <v>0.77500000000000002</v>
      </c>
      <c r="AQ17" s="15">
        <v>2</v>
      </c>
      <c r="AR17" s="15">
        <v>25</v>
      </c>
      <c r="AS17" s="15">
        <v>4</v>
      </c>
      <c r="AT17" s="15">
        <v>4</v>
      </c>
      <c r="AU17" s="13">
        <f t="shared" si="2"/>
        <v>5.25</v>
      </c>
      <c r="AV17" s="13">
        <f t="shared" si="3"/>
        <v>0.33333333333333331</v>
      </c>
      <c r="AW17" s="15">
        <v>4</v>
      </c>
      <c r="AX17" s="13">
        <f t="shared" si="4"/>
        <v>1.75</v>
      </c>
      <c r="AY17" s="13">
        <f t="shared" si="5"/>
        <v>1.75</v>
      </c>
      <c r="AZ17" s="13">
        <f t="shared" si="6"/>
        <v>-0.55000000000000004</v>
      </c>
      <c r="BA17" s="13">
        <f t="shared" si="7"/>
        <v>1.43</v>
      </c>
      <c r="BB17" s="13">
        <f t="shared" si="8"/>
        <v>2.2199999999999998</v>
      </c>
      <c r="BC17" s="13">
        <v>0.71499999999999997</v>
      </c>
      <c r="BD17" s="13">
        <f t="shared" si="9"/>
        <v>3.1799999999999997</v>
      </c>
      <c r="BE17" s="13">
        <v>1.385</v>
      </c>
      <c r="BF17" s="13">
        <f t="shared" si="10"/>
        <v>0.73999999999999988</v>
      </c>
      <c r="BG17" s="13">
        <f t="shared" si="11"/>
        <v>10.112399999999997</v>
      </c>
      <c r="BH17" s="13">
        <f t="shared" si="12"/>
        <v>0.54759999999999986</v>
      </c>
      <c r="BI17" s="15">
        <v>197</v>
      </c>
      <c r="BJ17" s="15">
        <v>46</v>
      </c>
      <c r="BK17" s="13">
        <v>7.3</v>
      </c>
      <c r="BL17" s="13">
        <v>-0.05</v>
      </c>
      <c r="BM17" s="13">
        <v>7.43</v>
      </c>
    </row>
    <row r="18" spans="1:65" x14ac:dyDescent="0.15">
      <c r="A18" s="7">
        <v>73</v>
      </c>
      <c r="B18" s="7" t="s">
        <v>131</v>
      </c>
      <c r="C18" s="7" t="s">
        <v>132</v>
      </c>
      <c r="D18" s="7" t="s">
        <v>133</v>
      </c>
      <c r="E18" s="25">
        <v>143.3212</v>
      </c>
      <c r="F18" s="15">
        <v>0.54</v>
      </c>
      <c r="G18" s="15">
        <v>1</v>
      </c>
      <c r="H18" s="15">
        <v>0</v>
      </c>
      <c r="I18" s="15">
        <v>1</v>
      </c>
      <c r="J18" s="15">
        <v>758</v>
      </c>
      <c r="K18" s="15">
        <v>0</v>
      </c>
      <c r="L18" s="15">
        <v>47</v>
      </c>
      <c r="M18" s="13">
        <v>107.86799999999999</v>
      </c>
      <c r="N18" s="15">
        <v>108</v>
      </c>
      <c r="O18" s="15">
        <v>61</v>
      </c>
      <c r="P18" s="15">
        <v>758</v>
      </c>
      <c r="Q18" s="15">
        <v>1.9</v>
      </c>
      <c r="R18" s="27">
        <v>0.14399999999999999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17</v>
      </c>
      <c r="AA18" s="15">
        <v>35.450000000000003</v>
      </c>
      <c r="AB18" s="15">
        <v>35</v>
      </c>
      <c r="AC18" s="15">
        <v>18</v>
      </c>
      <c r="AD18" s="15">
        <v>1255.7</v>
      </c>
      <c r="AE18" s="15">
        <v>3</v>
      </c>
      <c r="AF18" s="15">
        <v>0.127</v>
      </c>
      <c r="AG18" s="15">
        <v>1</v>
      </c>
      <c r="AH18" s="15">
        <v>47</v>
      </c>
      <c r="AI18" s="13">
        <v>107.86799999999999</v>
      </c>
      <c r="AJ18" s="15">
        <v>108</v>
      </c>
      <c r="AK18" s="15">
        <v>61</v>
      </c>
      <c r="AL18" s="13">
        <v>143.3212</v>
      </c>
      <c r="AM18" s="15">
        <v>1</v>
      </c>
      <c r="AN18" s="13">
        <v>1.93</v>
      </c>
      <c r="AO18" s="13">
        <f t="shared" si="0"/>
        <v>1.93</v>
      </c>
      <c r="AP18" s="13">
        <f t="shared" si="1"/>
        <v>1.93</v>
      </c>
      <c r="AQ18" s="15">
        <v>1</v>
      </c>
      <c r="AR18" s="15">
        <v>47</v>
      </c>
      <c r="AS18" s="15">
        <v>1</v>
      </c>
      <c r="AT18" s="15">
        <v>5</v>
      </c>
      <c r="AU18" s="13">
        <f t="shared" si="2"/>
        <v>46</v>
      </c>
      <c r="AV18" s="13">
        <f t="shared" si="3"/>
        <v>0.25</v>
      </c>
      <c r="AW18" s="15">
        <v>1</v>
      </c>
      <c r="AX18" s="13">
        <f t="shared" si="4"/>
        <v>11.5</v>
      </c>
      <c r="AY18" s="13">
        <f t="shared" si="5"/>
        <v>11.5</v>
      </c>
      <c r="AZ18" s="13">
        <f t="shared" si="6"/>
        <v>-11.2</v>
      </c>
      <c r="BA18" s="13">
        <f t="shared" si="7"/>
        <v>0.71499999999999997</v>
      </c>
      <c r="BB18" s="13">
        <f t="shared" si="8"/>
        <v>-9.8149999999999995</v>
      </c>
      <c r="BC18" s="13">
        <v>0.71499999999999997</v>
      </c>
      <c r="BD18" s="13">
        <f t="shared" si="9"/>
        <v>12.215</v>
      </c>
      <c r="BE18" s="13">
        <v>1.385</v>
      </c>
      <c r="BF18" s="13">
        <f t="shared" si="10"/>
        <v>-4.9074999999999998</v>
      </c>
      <c r="BG18" s="13">
        <f t="shared" si="11"/>
        <v>149.20622499999999</v>
      </c>
      <c r="BH18" s="13">
        <f t="shared" si="12"/>
        <v>24.083556249999997</v>
      </c>
      <c r="BI18" s="15">
        <v>172</v>
      </c>
      <c r="BJ18" s="15">
        <v>126</v>
      </c>
      <c r="BK18" s="13">
        <v>10.5</v>
      </c>
      <c r="BL18" s="13">
        <v>1.302</v>
      </c>
      <c r="BM18" s="13">
        <v>7.5759999999999996</v>
      </c>
    </row>
    <row r="19" spans="1:65" x14ac:dyDescent="0.15">
      <c r="A19" s="7">
        <v>74</v>
      </c>
      <c r="B19" s="7" t="s">
        <v>134</v>
      </c>
      <c r="C19" s="7" t="s">
        <v>135</v>
      </c>
      <c r="D19" s="7" t="s">
        <v>136</v>
      </c>
      <c r="E19" s="25">
        <v>79.918199999999999</v>
      </c>
      <c r="F19" s="15">
        <v>0.05</v>
      </c>
      <c r="G19" s="15">
        <v>1</v>
      </c>
      <c r="H19" s="15">
        <v>0</v>
      </c>
      <c r="I19" s="15">
        <v>2</v>
      </c>
      <c r="J19" s="15">
        <v>899.2</v>
      </c>
      <c r="K19" s="15">
        <v>0</v>
      </c>
      <c r="L19" s="15">
        <v>4</v>
      </c>
      <c r="M19" s="13">
        <v>9.0122</v>
      </c>
      <c r="N19" s="15">
        <v>9</v>
      </c>
      <c r="O19" s="15">
        <v>5</v>
      </c>
      <c r="P19" s="15">
        <v>899.2</v>
      </c>
      <c r="Q19" s="15">
        <v>1.5</v>
      </c>
      <c r="R19" s="27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17</v>
      </c>
      <c r="AA19" s="15">
        <v>35.450000000000003</v>
      </c>
      <c r="AB19" s="15">
        <v>35</v>
      </c>
      <c r="AC19" s="15">
        <v>18</v>
      </c>
      <c r="AD19" s="15">
        <v>1255.7</v>
      </c>
      <c r="AE19" s="15">
        <v>3</v>
      </c>
      <c r="AF19" s="15">
        <v>0.127</v>
      </c>
      <c r="AG19" s="15">
        <v>1</v>
      </c>
      <c r="AH19" s="15">
        <v>4</v>
      </c>
      <c r="AI19" s="13">
        <v>9.0122</v>
      </c>
      <c r="AJ19" s="15">
        <v>9</v>
      </c>
      <c r="AK19" s="15">
        <v>5</v>
      </c>
      <c r="AL19" s="13">
        <v>79.918199999999999</v>
      </c>
      <c r="AM19" s="15">
        <v>2</v>
      </c>
      <c r="AN19" s="13">
        <v>1.57</v>
      </c>
      <c r="AO19" s="13">
        <f t="shared" si="0"/>
        <v>1.57</v>
      </c>
      <c r="AP19" s="13">
        <f t="shared" si="1"/>
        <v>0.78500000000000003</v>
      </c>
      <c r="AQ19" s="15">
        <v>2</v>
      </c>
      <c r="AR19" s="15">
        <v>4</v>
      </c>
      <c r="AS19" s="15">
        <v>2</v>
      </c>
      <c r="AT19" s="15">
        <v>2</v>
      </c>
      <c r="AU19" s="13">
        <f t="shared" si="2"/>
        <v>1</v>
      </c>
      <c r="AV19" s="13">
        <f t="shared" si="3"/>
        <v>1</v>
      </c>
      <c r="AW19" s="15">
        <v>2</v>
      </c>
      <c r="AX19" s="13">
        <f t="shared" si="4"/>
        <v>1</v>
      </c>
      <c r="AY19" s="13">
        <f t="shared" si="5"/>
        <v>1</v>
      </c>
      <c r="AZ19" s="13">
        <f t="shared" si="6"/>
        <v>-0.4</v>
      </c>
      <c r="BA19" s="13">
        <f t="shared" si="7"/>
        <v>1.43</v>
      </c>
      <c r="BB19" s="13">
        <f t="shared" si="8"/>
        <v>2.37</v>
      </c>
      <c r="BC19" s="13">
        <v>0.71499999999999997</v>
      </c>
      <c r="BD19" s="13">
        <f t="shared" si="9"/>
        <v>2.4299999999999997</v>
      </c>
      <c r="BE19" s="13">
        <v>1.385</v>
      </c>
      <c r="BF19" s="13">
        <f t="shared" si="10"/>
        <v>0.79</v>
      </c>
      <c r="BG19" s="13">
        <f t="shared" si="11"/>
        <v>5.9048999999999987</v>
      </c>
      <c r="BH19" s="13">
        <f t="shared" si="12"/>
        <v>0.6241000000000001</v>
      </c>
      <c r="BI19" s="15">
        <v>153</v>
      </c>
      <c r="BJ19" s="15">
        <v>35</v>
      </c>
      <c r="BK19" s="13">
        <v>1.85</v>
      </c>
      <c r="BL19" s="13">
        <v>-0.5</v>
      </c>
      <c r="BM19" s="13">
        <v>9.3225999999999996</v>
      </c>
    </row>
    <row r="20" spans="1:65" x14ac:dyDescent="0.15">
      <c r="A20" s="7">
        <v>75</v>
      </c>
      <c r="B20" s="7" t="s">
        <v>137</v>
      </c>
      <c r="C20" s="7" t="s">
        <v>138</v>
      </c>
      <c r="D20" s="7" t="s">
        <v>139</v>
      </c>
      <c r="E20" s="25">
        <v>221.18</v>
      </c>
      <c r="F20" s="15">
        <v>1.1599999999999999</v>
      </c>
      <c r="G20" s="15">
        <v>1</v>
      </c>
      <c r="H20" s="15">
        <v>0</v>
      </c>
      <c r="I20" s="15">
        <v>3</v>
      </c>
      <c r="J20" s="15">
        <v>558.20000000000005</v>
      </c>
      <c r="K20" s="15">
        <v>0</v>
      </c>
      <c r="L20" s="15">
        <v>49</v>
      </c>
      <c r="M20" s="13">
        <v>114.818</v>
      </c>
      <c r="N20" s="15">
        <v>115</v>
      </c>
      <c r="O20" s="15">
        <v>66</v>
      </c>
      <c r="P20" s="15">
        <v>558.20000000000005</v>
      </c>
      <c r="Q20" s="15">
        <v>2</v>
      </c>
      <c r="R20" s="27">
        <v>0.16200000000000001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17</v>
      </c>
      <c r="AA20" s="15">
        <v>35.450000000000003</v>
      </c>
      <c r="AB20" s="15">
        <v>35</v>
      </c>
      <c r="AC20" s="15">
        <v>18</v>
      </c>
      <c r="AD20" s="15">
        <v>1255.7</v>
      </c>
      <c r="AE20" s="15">
        <v>3</v>
      </c>
      <c r="AF20" s="15">
        <v>0.127</v>
      </c>
      <c r="AG20" s="15">
        <v>1</v>
      </c>
      <c r="AH20" s="15">
        <v>49</v>
      </c>
      <c r="AI20" s="13">
        <v>114.818</v>
      </c>
      <c r="AJ20" s="15">
        <v>115</v>
      </c>
      <c r="AK20" s="15">
        <v>66</v>
      </c>
      <c r="AL20" s="13">
        <v>221.18</v>
      </c>
      <c r="AM20" s="15">
        <v>3</v>
      </c>
      <c r="AN20" s="13">
        <v>1.78</v>
      </c>
      <c r="AO20" s="13">
        <f t="shared" si="0"/>
        <v>1.78</v>
      </c>
      <c r="AP20" s="13">
        <f t="shared" si="1"/>
        <v>0.59333333333333338</v>
      </c>
      <c r="AQ20" s="15">
        <v>3</v>
      </c>
      <c r="AR20" s="15">
        <v>49</v>
      </c>
      <c r="AS20" s="15">
        <v>3</v>
      </c>
      <c r="AT20" s="15">
        <v>5</v>
      </c>
      <c r="AU20" s="13">
        <f t="shared" si="2"/>
        <v>15.333333333333334</v>
      </c>
      <c r="AV20" s="13">
        <f t="shared" si="3"/>
        <v>0.25</v>
      </c>
      <c r="AW20" s="15">
        <v>3</v>
      </c>
      <c r="AX20" s="13">
        <f t="shared" si="4"/>
        <v>3.8333333333333335</v>
      </c>
      <c r="AY20" s="13">
        <f t="shared" si="5"/>
        <v>3.8333333333333335</v>
      </c>
      <c r="AZ20" s="13">
        <f t="shared" si="6"/>
        <v>-2.9333333333333336</v>
      </c>
      <c r="BA20" s="13">
        <f t="shared" si="7"/>
        <v>2.145</v>
      </c>
      <c r="BB20" s="13">
        <f t="shared" si="8"/>
        <v>1.2216666666666667</v>
      </c>
      <c r="BC20" s="13">
        <v>0.71499999999999997</v>
      </c>
      <c r="BD20" s="13">
        <f t="shared" si="9"/>
        <v>5.9783333333333335</v>
      </c>
      <c r="BE20" s="13">
        <v>1.385</v>
      </c>
      <c r="BF20" s="13">
        <f t="shared" si="10"/>
        <v>0.30541666666666667</v>
      </c>
      <c r="BG20" s="13">
        <f t="shared" si="11"/>
        <v>35.740469444444443</v>
      </c>
      <c r="BH20" s="13">
        <f t="shared" si="12"/>
        <v>9.3279340277777775E-2</v>
      </c>
      <c r="BI20" s="15">
        <v>193</v>
      </c>
      <c r="BJ20" s="15">
        <v>80</v>
      </c>
      <c r="BK20" s="13">
        <v>7.31</v>
      </c>
      <c r="BL20" s="13">
        <v>0.38391999999999998</v>
      </c>
      <c r="BM20" s="13">
        <v>5.7859999999999996</v>
      </c>
    </row>
    <row r="21" spans="1:65" x14ac:dyDescent="0.15">
      <c r="A21" s="7">
        <v>76</v>
      </c>
      <c r="B21" s="7" t="s">
        <v>140</v>
      </c>
      <c r="C21" s="7" t="s">
        <v>141</v>
      </c>
      <c r="D21" s="7" t="s">
        <v>142</v>
      </c>
      <c r="E21" s="25">
        <v>228.119</v>
      </c>
      <c r="F21" s="15">
        <v>1.66</v>
      </c>
      <c r="G21" s="15">
        <v>0</v>
      </c>
      <c r="H21" s="15">
        <v>1</v>
      </c>
      <c r="I21" s="15">
        <v>3</v>
      </c>
      <c r="J21" s="15">
        <v>0</v>
      </c>
      <c r="K21" s="15">
        <v>834</v>
      </c>
      <c r="L21" s="15">
        <v>0</v>
      </c>
      <c r="M21" s="13">
        <v>0</v>
      </c>
      <c r="N21" s="15">
        <v>0</v>
      </c>
      <c r="O21" s="15">
        <v>0</v>
      </c>
      <c r="P21" s="15">
        <v>0</v>
      </c>
      <c r="Q21" s="15">
        <v>0</v>
      </c>
      <c r="R21" s="27">
        <v>0</v>
      </c>
      <c r="S21" s="15">
        <v>51</v>
      </c>
      <c r="T21" s="15">
        <v>121.76</v>
      </c>
      <c r="U21" s="15">
        <v>122</v>
      </c>
      <c r="V21" s="15">
        <v>71</v>
      </c>
      <c r="W21" s="15">
        <v>834</v>
      </c>
      <c r="X21" s="15">
        <v>1.9</v>
      </c>
      <c r="Y21" s="15">
        <v>0.159</v>
      </c>
      <c r="Z21" s="15">
        <v>17</v>
      </c>
      <c r="AA21" s="15">
        <v>35.450000000000003</v>
      </c>
      <c r="AB21" s="15">
        <v>35</v>
      </c>
      <c r="AC21" s="15">
        <v>18</v>
      </c>
      <c r="AD21" s="15">
        <v>1255.7</v>
      </c>
      <c r="AE21" s="15">
        <v>3</v>
      </c>
      <c r="AF21" s="15">
        <v>0.127</v>
      </c>
      <c r="AG21" s="15">
        <v>1</v>
      </c>
      <c r="AH21" s="15">
        <v>51</v>
      </c>
      <c r="AI21" s="13">
        <v>121.76</v>
      </c>
      <c r="AJ21" s="15">
        <v>122</v>
      </c>
      <c r="AK21" s="15">
        <v>71</v>
      </c>
      <c r="AL21" s="13">
        <v>228.119</v>
      </c>
      <c r="AM21" s="15">
        <v>3</v>
      </c>
      <c r="AN21" s="13">
        <v>2.0499999999999998</v>
      </c>
      <c r="AO21" s="13">
        <v>2.0499999999999998</v>
      </c>
      <c r="AP21" s="13">
        <f t="shared" si="1"/>
        <v>0.68333333333333324</v>
      </c>
      <c r="AQ21" s="15">
        <v>3</v>
      </c>
      <c r="AR21" s="15">
        <v>51</v>
      </c>
      <c r="AS21" s="15">
        <v>3</v>
      </c>
      <c r="AT21" s="15">
        <v>5</v>
      </c>
      <c r="AU21" s="13">
        <f t="shared" si="2"/>
        <v>16</v>
      </c>
      <c r="AV21" s="13">
        <f t="shared" si="3"/>
        <v>0.25</v>
      </c>
      <c r="AW21" s="15">
        <v>5</v>
      </c>
      <c r="AX21" s="13">
        <f t="shared" si="4"/>
        <v>4</v>
      </c>
      <c r="AY21" s="13">
        <f>AX21*1</f>
        <v>4</v>
      </c>
      <c r="AZ21" s="13">
        <f t="shared" si="6"/>
        <v>-3.1</v>
      </c>
      <c r="BA21" s="13">
        <f t="shared" si="7"/>
        <v>2.145</v>
      </c>
      <c r="BB21" s="13">
        <f>AZ21*1+BE21*AM21</f>
        <v>1.0550000000000002</v>
      </c>
      <c r="BC21" s="13">
        <v>0.71499999999999997</v>
      </c>
      <c r="BD21" s="13">
        <f t="shared" si="9"/>
        <v>6.1449999999999996</v>
      </c>
      <c r="BE21" s="13">
        <v>1.385</v>
      </c>
      <c r="BF21" s="13">
        <f>BB21/4</f>
        <v>0.26375000000000004</v>
      </c>
      <c r="BG21" s="13">
        <f t="shared" si="11"/>
        <v>37.761024999999997</v>
      </c>
      <c r="BH21" s="13">
        <f t="shared" si="12"/>
        <v>6.9564062500000023E-2</v>
      </c>
      <c r="BI21" s="15">
        <v>206</v>
      </c>
      <c r="BJ21" s="15">
        <v>90</v>
      </c>
      <c r="BK21" s="13">
        <v>6.69</v>
      </c>
      <c r="BL21" s="13">
        <v>1.07</v>
      </c>
      <c r="BM21" s="13">
        <v>8.64</v>
      </c>
    </row>
    <row r="22" spans="1:65" x14ac:dyDescent="0.15">
      <c r="A22" s="7">
        <v>77</v>
      </c>
      <c r="B22" s="7" t="s">
        <v>143</v>
      </c>
      <c r="C22" s="7" t="s">
        <v>144</v>
      </c>
      <c r="D22" s="7" t="s">
        <v>145</v>
      </c>
      <c r="E22" s="25">
        <v>220.77099999999999</v>
      </c>
      <c r="F22" s="15">
        <v>0.47</v>
      </c>
      <c r="G22" s="15">
        <v>0</v>
      </c>
      <c r="H22" s="15">
        <v>0</v>
      </c>
      <c r="I22" s="15">
        <v>5</v>
      </c>
      <c r="J22" s="15">
        <v>0</v>
      </c>
      <c r="K22" s="15">
        <v>0</v>
      </c>
      <c r="L22" s="15">
        <v>0</v>
      </c>
      <c r="M22" s="13">
        <v>0</v>
      </c>
      <c r="N22" s="15">
        <v>0</v>
      </c>
      <c r="O22" s="15">
        <v>0</v>
      </c>
      <c r="P22" s="15">
        <v>0</v>
      </c>
      <c r="Q22" s="15">
        <v>0</v>
      </c>
      <c r="R22" s="27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34</v>
      </c>
      <c r="AA22" s="15">
        <v>78.959999999999994</v>
      </c>
      <c r="AB22" s="15">
        <v>79</v>
      </c>
      <c r="AC22" s="15">
        <v>45</v>
      </c>
      <c r="AD22" s="15">
        <v>941</v>
      </c>
      <c r="AE22" s="15">
        <v>2.4</v>
      </c>
      <c r="AF22" s="15">
        <v>0.14000000000000001</v>
      </c>
      <c r="AG22" s="15">
        <v>0</v>
      </c>
      <c r="AH22" s="15">
        <v>0</v>
      </c>
      <c r="AI22" s="13">
        <v>0</v>
      </c>
      <c r="AJ22" s="15">
        <v>0</v>
      </c>
      <c r="AK22" s="15">
        <v>0</v>
      </c>
      <c r="AL22" s="13">
        <v>220.77099999999999</v>
      </c>
      <c r="AM22" s="15">
        <v>4</v>
      </c>
      <c r="AN22" s="13">
        <v>2.5499999999999998</v>
      </c>
      <c r="AO22" s="13">
        <v>2.5499999999999998</v>
      </c>
      <c r="AP22" s="13">
        <f t="shared" si="1"/>
        <v>0.63749999999999996</v>
      </c>
      <c r="AQ22" s="15">
        <v>4</v>
      </c>
      <c r="AR22" s="15">
        <v>34</v>
      </c>
      <c r="AS22" s="15">
        <v>6</v>
      </c>
      <c r="AT22" s="15">
        <v>4</v>
      </c>
      <c r="AU22" s="13">
        <f t="shared" si="2"/>
        <v>4.666666666666667</v>
      </c>
      <c r="AV22" s="13">
        <f t="shared" si="3"/>
        <v>0.33333333333333331</v>
      </c>
      <c r="AW22" s="15">
        <v>6</v>
      </c>
      <c r="AX22" s="13">
        <f t="shared" si="4"/>
        <v>1.5555555555555556</v>
      </c>
      <c r="AY22" s="13">
        <f>AX22*1</f>
        <v>1.5555555555555556</v>
      </c>
      <c r="AZ22" s="13">
        <f t="shared" si="6"/>
        <v>0.24444444444444424</v>
      </c>
      <c r="BA22" s="13">
        <f t="shared" si="7"/>
        <v>2.86</v>
      </c>
      <c r="BB22" s="13">
        <f>AZ22*1+BE22*AM22</f>
        <v>5.7844444444444445</v>
      </c>
      <c r="BC22" s="13">
        <v>0.71499999999999997</v>
      </c>
      <c r="BD22" s="13">
        <f t="shared" si="9"/>
        <v>4.4155555555555557</v>
      </c>
      <c r="BE22" s="13">
        <v>1.385</v>
      </c>
      <c r="BF22" s="13">
        <f>BB22/5</f>
        <v>1.1568888888888889</v>
      </c>
      <c r="BG22" s="13">
        <f t="shared" si="11"/>
        <v>19.497130864197533</v>
      </c>
      <c r="BH22" s="13">
        <f t="shared" si="12"/>
        <v>1.3383919012345677</v>
      </c>
      <c r="BI22" s="15">
        <v>190</v>
      </c>
      <c r="BJ22" s="15">
        <v>50</v>
      </c>
      <c r="BK22" s="13">
        <v>4.8090000000000002</v>
      </c>
      <c r="BL22" s="13">
        <v>2.0209999999999999</v>
      </c>
      <c r="BM22" s="13">
        <v>9.7520000000000007</v>
      </c>
    </row>
    <row r="23" spans="1:65" x14ac:dyDescent="0.15">
      <c r="A23" s="7">
        <v>78</v>
      </c>
      <c r="B23" s="7" t="s">
        <v>146</v>
      </c>
      <c r="C23" s="7" t="s">
        <v>147</v>
      </c>
      <c r="D23" s="7" t="s">
        <v>148</v>
      </c>
      <c r="E23" s="25">
        <v>110.98</v>
      </c>
      <c r="F23" s="15">
        <v>0.05</v>
      </c>
      <c r="G23" s="15">
        <v>1</v>
      </c>
      <c r="H23" s="15">
        <v>0</v>
      </c>
      <c r="I23" s="15">
        <v>2</v>
      </c>
      <c r="J23" s="15">
        <v>589.6</v>
      </c>
      <c r="K23" s="15">
        <v>0</v>
      </c>
      <c r="L23" s="15">
        <v>20</v>
      </c>
      <c r="M23" s="13">
        <v>40.078000000000003</v>
      </c>
      <c r="N23" s="15">
        <v>40</v>
      </c>
      <c r="O23" s="15">
        <v>20</v>
      </c>
      <c r="P23" s="15">
        <v>589.6</v>
      </c>
      <c r="Q23" s="15">
        <v>1</v>
      </c>
      <c r="R23" s="27">
        <v>0.19700000000000001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17</v>
      </c>
      <c r="AA23" s="15">
        <v>35.450000000000003</v>
      </c>
      <c r="AB23" s="15">
        <v>35</v>
      </c>
      <c r="AC23" s="15">
        <v>18</v>
      </c>
      <c r="AD23" s="15">
        <v>1255.7</v>
      </c>
      <c r="AE23" s="15">
        <v>3</v>
      </c>
      <c r="AF23" s="15">
        <v>0.127</v>
      </c>
      <c r="AG23" s="15">
        <v>1</v>
      </c>
      <c r="AH23" s="15">
        <v>20</v>
      </c>
      <c r="AI23" s="13">
        <v>40.078000000000003</v>
      </c>
      <c r="AJ23" s="15">
        <v>40</v>
      </c>
      <c r="AK23" s="15">
        <v>20</v>
      </c>
      <c r="AL23" s="13">
        <v>110.98</v>
      </c>
      <c r="AM23" s="15">
        <v>2</v>
      </c>
      <c r="AN23" s="13">
        <v>1</v>
      </c>
      <c r="AO23" s="13">
        <f t="shared" ref="AO23:AO30" si="13">G23*AN23</f>
        <v>1</v>
      </c>
      <c r="AP23" s="13">
        <f t="shared" si="1"/>
        <v>0.5</v>
      </c>
      <c r="AQ23" s="15">
        <v>2</v>
      </c>
      <c r="AR23" s="15">
        <v>20</v>
      </c>
      <c r="AS23" s="15">
        <v>2</v>
      </c>
      <c r="AT23" s="15">
        <v>4</v>
      </c>
      <c r="AU23" s="13">
        <f t="shared" si="2"/>
        <v>9</v>
      </c>
      <c r="AV23" s="13">
        <f t="shared" si="3"/>
        <v>0.33333333333333331</v>
      </c>
      <c r="AW23" s="15">
        <v>2</v>
      </c>
      <c r="AX23" s="13">
        <f t="shared" si="4"/>
        <v>3</v>
      </c>
      <c r="AY23" s="13">
        <f t="shared" ref="AY23:AY30" si="14">AX23*G23</f>
        <v>3</v>
      </c>
      <c r="AZ23" s="13">
        <f t="shared" si="6"/>
        <v>-2.4</v>
      </c>
      <c r="BA23" s="13">
        <f t="shared" si="7"/>
        <v>1.43</v>
      </c>
      <c r="BB23" s="13">
        <f t="shared" ref="BB23:BB30" si="15">AZ23*G23+BE23*AM23</f>
        <v>0.37000000000000011</v>
      </c>
      <c r="BC23" s="13">
        <v>0.71499999999999997</v>
      </c>
      <c r="BD23" s="13">
        <f t="shared" si="9"/>
        <v>4.43</v>
      </c>
      <c r="BE23" s="13">
        <v>1.385</v>
      </c>
      <c r="BF23" s="13">
        <f t="shared" ref="BF23:BF30" si="16">BB23/(G23+AM23)</f>
        <v>0.12333333333333336</v>
      </c>
      <c r="BG23" s="13">
        <f t="shared" si="11"/>
        <v>19.624899999999997</v>
      </c>
      <c r="BH23" s="13">
        <f t="shared" si="12"/>
        <v>1.5211111111111118E-2</v>
      </c>
      <c r="BI23" s="15">
        <v>231</v>
      </c>
      <c r="BJ23" s="15">
        <v>99</v>
      </c>
      <c r="BK23" s="13">
        <v>1.55</v>
      </c>
      <c r="BL23" s="13">
        <v>2.4549999999999999E-2</v>
      </c>
      <c r="BM23" s="13">
        <v>6.1130000000000004</v>
      </c>
    </row>
    <row r="24" spans="1:65" x14ac:dyDescent="0.15">
      <c r="A24" s="7">
        <v>79</v>
      </c>
      <c r="B24" s="7" t="s">
        <v>149</v>
      </c>
      <c r="C24" s="7" t="s">
        <v>150</v>
      </c>
      <c r="D24" s="7" t="s">
        <v>151</v>
      </c>
      <c r="E24" s="25">
        <v>183.31700000000001</v>
      </c>
      <c r="F24" s="15">
        <v>-1.65</v>
      </c>
      <c r="G24" s="15">
        <v>1</v>
      </c>
      <c r="H24" s="15">
        <v>0</v>
      </c>
      <c r="I24" s="15">
        <v>2</v>
      </c>
      <c r="J24" s="15">
        <v>866</v>
      </c>
      <c r="K24" s="15">
        <v>0</v>
      </c>
      <c r="L24" s="15">
        <v>48</v>
      </c>
      <c r="M24" s="13">
        <v>112.414</v>
      </c>
      <c r="N24" s="15">
        <v>112</v>
      </c>
      <c r="O24" s="15">
        <v>64</v>
      </c>
      <c r="P24" s="15">
        <v>866</v>
      </c>
      <c r="Q24" s="15">
        <v>1.7</v>
      </c>
      <c r="R24" s="27">
        <v>0.154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17</v>
      </c>
      <c r="AA24" s="15">
        <v>35.450000000000003</v>
      </c>
      <c r="AB24" s="15">
        <v>35</v>
      </c>
      <c r="AC24" s="15">
        <v>18</v>
      </c>
      <c r="AD24" s="15">
        <v>1255.7</v>
      </c>
      <c r="AE24" s="15">
        <v>3</v>
      </c>
      <c r="AF24" s="15">
        <v>0.127</v>
      </c>
      <c r="AG24" s="15">
        <v>1</v>
      </c>
      <c r="AH24" s="15">
        <v>48</v>
      </c>
      <c r="AI24" s="13">
        <v>112.414</v>
      </c>
      <c r="AJ24" s="15">
        <v>112</v>
      </c>
      <c r="AK24" s="15">
        <v>64</v>
      </c>
      <c r="AL24" s="13">
        <v>183.31700000000001</v>
      </c>
      <c r="AM24" s="15">
        <v>2</v>
      </c>
      <c r="AN24" s="13">
        <v>1.69</v>
      </c>
      <c r="AO24" s="13">
        <f t="shared" si="13"/>
        <v>1.69</v>
      </c>
      <c r="AP24" s="13">
        <f t="shared" si="1"/>
        <v>0.84499999999999997</v>
      </c>
      <c r="AQ24" s="15">
        <v>2</v>
      </c>
      <c r="AR24" s="15">
        <v>48</v>
      </c>
      <c r="AS24" s="15">
        <v>2</v>
      </c>
      <c r="AT24" s="15">
        <v>5</v>
      </c>
      <c r="AU24" s="13">
        <f t="shared" si="2"/>
        <v>23</v>
      </c>
      <c r="AV24" s="13">
        <f t="shared" si="3"/>
        <v>0.25</v>
      </c>
      <c r="AW24" s="15">
        <v>2</v>
      </c>
      <c r="AX24" s="13">
        <f t="shared" si="4"/>
        <v>5.75</v>
      </c>
      <c r="AY24" s="13">
        <f t="shared" si="14"/>
        <v>5.75</v>
      </c>
      <c r="AZ24" s="13">
        <f t="shared" si="6"/>
        <v>-5.15</v>
      </c>
      <c r="BA24" s="13">
        <f t="shared" si="7"/>
        <v>1.43</v>
      </c>
      <c r="BB24" s="13">
        <f t="shared" si="15"/>
        <v>-2.3800000000000003</v>
      </c>
      <c r="BC24" s="13">
        <v>0.71499999999999997</v>
      </c>
      <c r="BD24" s="13">
        <f t="shared" si="9"/>
        <v>7.18</v>
      </c>
      <c r="BE24" s="13">
        <v>1.385</v>
      </c>
      <c r="BF24" s="13">
        <f t="shared" si="16"/>
        <v>-0.79333333333333345</v>
      </c>
      <c r="BG24" s="13">
        <f t="shared" si="11"/>
        <v>51.552399999999999</v>
      </c>
      <c r="BH24" s="13">
        <f t="shared" si="12"/>
        <v>0.62937777777777792</v>
      </c>
      <c r="BI24" s="15">
        <v>158</v>
      </c>
      <c r="BJ24" s="15">
        <v>97</v>
      </c>
      <c r="BK24" s="13">
        <v>8.69</v>
      </c>
      <c r="BL24" s="13">
        <v>-0.7</v>
      </c>
      <c r="BM24" s="13">
        <v>8.9930000000000003</v>
      </c>
    </row>
    <row r="25" spans="1:65" x14ac:dyDescent="0.15">
      <c r="A25" s="7">
        <v>80</v>
      </c>
      <c r="B25" s="7" t="s">
        <v>152</v>
      </c>
      <c r="C25" s="7" t="s">
        <v>153</v>
      </c>
      <c r="D25" s="7" t="s">
        <v>154</v>
      </c>
      <c r="E25" s="25">
        <v>472.09</v>
      </c>
      <c r="F25" s="15">
        <v>-0.55000000000000004</v>
      </c>
      <c r="G25" s="15">
        <v>2</v>
      </c>
      <c r="H25" s="15">
        <v>0</v>
      </c>
      <c r="I25" s="15">
        <v>2</v>
      </c>
      <c r="J25" s="15">
        <v>2009.2</v>
      </c>
      <c r="K25" s="15">
        <v>0</v>
      </c>
      <c r="L25" s="15">
        <v>80</v>
      </c>
      <c r="M25" s="13">
        <v>200.59</v>
      </c>
      <c r="N25" s="15">
        <v>201</v>
      </c>
      <c r="O25" s="15">
        <v>121</v>
      </c>
      <c r="P25" s="15">
        <v>1004.6</v>
      </c>
      <c r="Q25" s="15">
        <v>1.9</v>
      </c>
      <c r="R25" s="27">
        <v>0.157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17</v>
      </c>
      <c r="AA25" s="15">
        <v>35.450000000000003</v>
      </c>
      <c r="AB25" s="15">
        <v>35</v>
      </c>
      <c r="AC25" s="15">
        <v>18</v>
      </c>
      <c r="AD25" s="15">
        <v>1255.7</v>
      </c>
      <c r="AE25" s="15">
        <v>3</v>
      </c>
      <c r="AF25" s="15">
        <v>0.127</v>
      </c>
      <c r="AG25" s="15">
        <v>2</v>
      </c>
      <c r="AH25" s="15">
        <v>80</v>
      </c>
      <c r="AI25" s="13">
        <v>200.59</v>
      </c>
      <c r="AJ25" s="15">
        <v>201</v>
      </c>
      <c r="AK25" s="15">
        <v>121</v>
      </c>
      <c r="AL25" s="13">
        <v>472.09</v>
      </c>
      <c r="AM25" s="15">
        <v>2</v>
      </c>
      <c r="AN25" s="13">
        <v>2</v>
      </c>
      <c r="AO25" s="13">
        <f t="shared" si="13"/>
        <v>4</v>
      </c>
      <c r="AP25" s="13">
        <f t="shared" si="1"/>
        <v>2</v>
      </c>
      <c r="AQ25" s="15">
        <v>1</v>
      </c>
      <c r="AR25" s="15">
        <v>80</v>
      </c>
      <c r="AS25" s="15">
        <v>2</v>
      </c>
      <c r="AT25" s="15">
        <v>6</v>
      </c>
      <c r="AU25" s="13">
        <f t="shared" si="2"/>
        <v>39</v>
      </c>
      <c r="AV25" s="13">
        <f t="shared" si="3"/>
        <v>0.2</v>
      </c>
      <c r="AW25" s="15">
        <v>2</v>
      </c>
      <c r="AX25" s="13">
        <f t="shared" si="4"/>
        <v>7.8000000000000007</v>
      </c>
      <c r="AY25" s="13">
        <f t="shared" si="14"/>
        <v>15.600000000000001</v>
      </c>
      <c r="AZ25" s="13">
        <f t="shared" si="6"/>
        <v>-7.2000000000000011</v>
      </c>
      <c r="BA25" s="13">
        <f t="shared" si="7"/>
        <v>1.43</v>
      </c>
      <c r="BB25" s="13">
        <f t="shared" si="15"/>
        <v>-11.630000000000003</v>
      </c>
      <c r="BC25" s="13">
        <v>0.71499999999999997</v>
      </c>
      <c r="BD25" s="13">
        <f t="shared" si="9"/>
        <v>17.03</v>
      </c>
      <c r="BE25" s="13">
        <v>1.385</v>
      </c>
      <c r="BF25" s="13">
        <f t="shared" si="16"/>
        <v>-2.9075000000000006</v>
      </c>
      <c r="BG25" s="13">
        <f t="shared" si="11"/>
        <v>290.02090000000004</v>
      </c>
      <c r="BH25" s="13">
        <f t="shared" si="12"/>
        <v>8.4535562500000037</v>
      </c>
      <c r="BI25" s="15">
        <v>209</v>
      </c>
      <c r="BJ25" s="15">
        <v>102</v>
      </c>
      <c r="BK25" s="13">
        <v>13.5336</v>
      </c>
      <c r="BL25" s="13">
        <v>-0.5</v>
      </c>
      <c r="BM25" s="13">
        <v>10.436999999999999</v>
      </c>
    </row>
    <row r="26" spans="1:65" x14ac:dyDescent="0.15">
      <c r="A26" s="7">
        <v>81</v>
      </c>
      <c r="B26" s="7" t="s">
        <v>155</v>
      </c>
      <c r="C26" s="7" t="s">
        <v>156</v>
      </c>
      <c r="D26" s="7" t="s">
        <v>157</v>
      </c>
      <c r="E26" s="25">
        <v>208.233</v>
      </c>
      <c r="F26" s="15">
        <v>0.85</v>
      </c>
      <c r="G26" s="15">
        <v>1</v>
      </c>
      <c r="H26" s="15">
        <v>0</v>
      </c>
      <c r="I26" s="15">
        <v>2</v>
      </c>
      <c r="J26" s="15">
        <v>502.7</v>
      </c>
      <c r="K26" s="15">
        <v>0</v>
      </c>
      <c r="L26" s="15">
        <v>56</v>
      </c>
      <c r="M26" s="13">
        <v>137.33000000000001</v>
      </c>
      <c r="N26" s="15">
        <v>137</v>
      </c>
      <c r="O26" s="15">
        <v>81</v>
      </c>
      <c r="P26" s="15">
        <v>502.7</v>
      </c>
      <c r="Q26" s="15">
        <v>0.9</v>
      </c>
      <c r="R26" s="27">
        <v>0.222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17</v>
      </c>
      <c r="AA26" s="15">
        <v>35.450000000000003</v>
      </c>
      <c r="AB26" s="15">
        <v>35</v>
      </c>
      <c r="AC26" s="15">
        <v>18</v>
      </c>
      <c r="AD26" s="15">
        <v>1255.7</v>
      </c>
      <c r="AE26" s="15">
        <v>3</v>
      </c>
      <c r="AF26" s="15">
        <v>0.127</v>
      </c>
      <c r="AG26" s="15">
        <v>1</v>
      </c>
      <c r="AH26" s="15">
        <v>56</v>
      </c>
      <c r="AI26" s="13">
        <v>137.33000000000001</v>
      </c>
      <c r="AJ26" s="15">
        <v>137</v>
      </c>
      <c r="AK26" s="15">
        <v>81</v>
      </c>
      <c r="AL26" s="13">
        <v>208.233</v>
      </c>
      <c r="AM26" s="15">
        <v>2</v>
      </c>
      <c r="AN26" s="13">
        <v>0.89</v>
      </c>
      <c r="AO26" s="13">
        <f t="shared" si="13"/>
        <v>0.89</v>
      </c>
      <c r="AP26" s="13">
        <f t="shared" si="1"/>
        <v>0.44500000000000001</v>
      </c>
      <c r="AQ26" s="15">
        <v>2</v>
      </c>
      <c r="AR26" s="15">
        <v>56</v>
      </c>
      <c r="AS26" s="15">
        <v>2</v>
      </c>
      <c r="AT26" s="15">
        <v>6</v>
      </c>
      <c r="AU26" s="13">
        <f t="shared" si="2"/>
        <v>27</v>
      </c>
      <c r="AV26" s="13">
        <f t="shared" si="3"/>
        <v>0.2</v>
      </c>
      <c r="AW26" s="15">
        <v>2</v>
      </c>
      <c r="AX26" s="13">
        <f t="shared" si="4"/>
        <v>5.4</v>
      </c>
      <c r="AY26" s="13">
        <f t="shared" si="14"/>
        <v>5.4</v>
      </c>
      <c r="AZ26" s="13">
        <f t="shared" si="6"/>
        <v>-4.8000000000000007</v>
      </c>
      <c r="BA26" s="13">
        <f t="shared" si="7"/>
        <v>1.43</v>
      </c>
      <c r="BB26" s="13">
        <f t="shared" si="15"/>
        <v>-2.0300000000000007</v>
      </c>
      <c r="BC26" s="13">
        <v>0.71499999999999997</v>
      </c>
      <c r="BD26" s="13">
        <f t="shared" si="9"/>
        <v>6.83</v>
      </c>
      <c r="BE26" s="13">
        <v>1.385</v>
      </c>
      <c r="BF26" s="13">
        <f t="shared" si="16"/>
        <v>-0.67666666666666686</v>
      </c>
      <c r="BG26" s="13">
        <f t="shared" si="11"/>
        <v>46.648899999999998</v>
      </c>
      <c r="BH26" s="13">
        <f t="shared" si="12"/>
        <v>0.45787777777777805</v>
      </c>
      <c r="BI26" s="15">
        <v>268</v>
      </c>
      <c r="BJ26" s="15">
        <v>135</v>
      </c>
      <c r="BK26" s="13">
        <v>3.62</v>
      </c>
      <c r="BL26" s="13">
        <v>0.14399999999999999</v>
      </c>
      <c r="BM26" s="13">
        <v>5.2119999999999997</v>
      </c>
    </row>
    <row r="27" spans="1:65" x14ac:dyDescent="0.15">
      <c r="A27" s="7">
        <v>82</v>
      </c>
      <c r="B27" s="7" t="s">
        <v>158</v>
      </c>
      <c r="C27" s="7" t="s">
        <v>159</v>
      </c>
      <c r="D27" s="7" t="s">
        <v>160</v>
      </c>
      <c r="E27" s="25">
        <v>158.53</v>
      </c>
      <c r="F27" s="15">
        <v>0.85</v>
      </c>
      <c r="G27" s="15">
        <v>1</v>
      </c>
      <c r="H27" s="15">
        <v>0</v>
      </c>
      <c r="I27" s="15">
        <v>2</v>
      </c>
      <c r="J27" s="15">
        <v>549.20000000000005</v>
      </c>
      <c r="K27" s="15">
        <v>0</v>
      </c>
      <c r="L27" s="15">
        <v>38</v>
      </c>
      <c r="M27" s="13">
        <v>87.62</v>
      </c>
      <c r="N27" s="15">
        <v>88</v>
      </c>
      <c r="O27" s="15">
        <v>50</v>
      </c>
      <c r="P27" s="15">
        <v>549.20000000000005</v>
      </c>
      <c r="Q27" s="15">
        <v>1</v>
      </c>
      <c r="R27" s="27">
        <v>0.215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17</v>
      </c>
      <c r="AA27" s="15">
        <v>35.450000000000003</v>
      </c>
      <c r="AB27" s="15">
        <v>35</v>
      </c>
      <c r="AC27" s="15">
        <v>18</v>
      </c>
      <c r="AD27" s="15">
        <v>1255.7</v>
      </c>
      <c r="AE27" s="15">
        <v>3</v>
      </c>
      <c r="AF27" s="15">
        <v>0.127</v>
      </c>
      <c r="AG27" s="15">
        <v>1</v>
      </c>
      <c r="AH27" s="15">
        <v>38</v>
      </c>
      <c r="AI27" s="13">
        <v>87.62</v>
      </c>
      <c r="AJ27" s="15">
        <v>88</v>
      </c>
      <c r="AK27" s="15">
        <v>50</v>
      </c>
      <c r="AL27" s="13">
        <v>158.53</v>
      </c>
      <c r="AM27" s="15">
        <v>2</v>
      </c>
      <c r="AN27" s="13">
        <v>0.95</v>
      </c>
      <c r="AO27" s="13">
        <f t="shared" si="13"/>
        <v>0.95</v>
      </c>
      <c r="AP27" s="13">
        <f t="shared" si="1"/>
        <v>0.47499999999999998</v>
      </c>
      <c r="AQ27" s="15">
        <v>2</v>
      </c>
      <c r="AR27" s="15">
        <v>38</v>
      </c>
      <c r="AS27" s="15">
        <v>2</v>
      </c>
      <c r="AT27" s="15">
        <v>5</v>
      </c>
      <c r="AU27" s="13">
        <f t="shared" si="2"/>
        <v>18</v>
      </c>
      <c r="AV27" s="13">
        <f t="shared" si="3"/>
        <v>0.25</v>
      </c>
      <c r="AW27" s="15">
        <v>2</v>
      </c>
      <c r="AX27" s="13">
        <f t="shared" si="4"/>
        <v>4.5</v>
      </c>
      <c r="AY27" s="13">
        <f t="shared" si="14"/>
        <v>4.5</v>
      </c>
      <c r="AZ27" s="13">
        <f t="shared" si="6"/>
        <v>-3.9</v>
      </c>
      <c r="BA27" s="13">
        <f t="shared" si="7"/>
        <v>1.43</v>
      </c>
      <c r="BB27" s="13">
        <f t="shared" si="15"/>
        <v>-1.1299999999999999</v>
      </c>
      <c r="BC27" s="13">
        <v>0.71499999999999997</v>
      </c>
      <c r="BD27" s="13">
        <f t="shared" si="9"/>
        <v>5.93</v>
      </c>
      <c r="BE27" s="13">
        <v>1.385</v>
      </c>
      <c r="BF27" s="13">
        <f t="shared" si="16"/>
        <v>-0.37666666666666665</v>
      </c>
      <c r="BG27" s="13">
        <f t="shared" si="11"/>
        <v>35.164899999999996</v>
      </c>
      <c r="BH27" s="13">
        <f t="shared" si="12"/>
        <v>0.14187777777777777</v>
      </c>
      <c r="BI27" s="15">
        <v>249</v>
      </c>
      <c r="BJ27" s="15">
        <v>112</v>
      </c>
      <c r="BK27" s="13">
        <v>2.64</v>
      </c>
      <c r="BL27" s="13">
        <v>5.2060000000000002E-2</v>
      </c>
      <c r="BM27" s="13">
        <v>5.6947999999999999</v>
      </c>
    </row>
    <row r="28" spans="1:65" x14ac:dyDescent="0.15">
      <c r="A28" s="7">
        <v>83</v>
      </c>
      <c r="B28" s="7" t="s">
        <v>161</v>
      </c>
      <c r="C28" s="7" t="s">
        <v>162</v>
      </c>
      <c r="D28" s="7" t="s">
        <v>130</v>
      </c>
      <c r="E28" s="25">
        <v>125.84399999999999</v>
      </c>
      <c r="F28" s="15">
        <v>0.85</v>
      </c>
      <c r="G28" s="15">
        <v>1</v>
      </c>
      <c r="H28" s="15">
        <v>0</v>
      </c>
      <c r="I28" s="15">
        <v>2</v>
      </c>
      <c r="J28" s="15">
        <v>716</v>
      </c>
      <c r="K28" s="15">
        <v>0</v>
      </c>
      <c r="L28" s="15">
        <v>25</v>
      </c>
      <c r="M28" s="13">
        <v>54.938000000000002</v>
      </c>
      <c r="N28" s="15">
        <v>55</v>
      </c>
      <c r="O28" s="15">
        <v>30</v>
      </c>
      <c r="P28" s="15">
        <v>716</v>
      </c>
      <c r="Q28" s="15">
        <v>1.5</v>
      </c>
      <c r="R28" s="27">
        <v>0.126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17</v>
      </c>
      <c r="AA28" s="15">
        <v>35.450000000000003</v>
      </c>
      <c r="AB28" s="15">
        <v>35</v>
      </c>
      <c r="AC28" s="15">
        <v>18</v>
      </c>
      <c r="AD28" s="15">
        <v>1255.7</v>
      </c>
      <c r="AE28" s="15">
        <v>3</v>
      </c>
      <c r="AF28" s="15">
        <v>0.127</v>
      </c>
      <c r="AG28" s="15">
        <v>1</v>
      </c>
      <c r="AH28" s="15">
        <v>25</v>
      </c>
      <c r="AI28" s="13">
        <v>54.938000000000002</v>
      </c>
      <c r="AJ28" s="15">
        <v>55</v>
      </c>
      <c r="AK28" s="15">
        <v>30</v>
      </c>
      <c r="AL28" s="13">
        <v>125.84399999999999</v>
      </c>
      <c r="AM28" s="15">
        <v>2</v>
      </c>
      <c r="AN28" s="13">
        <v>1.55</v>
      </c>
      <c r="AO28" s="13">
        <f t="shared" si="13"/>
        <v>1.55</v>
      </c>
      <c r="AP28" s="13">
        <f t="shared" si="1"/>
        <v>0.77500000000000002</v>
      </c>
      <c r="AQ28" s="15">
        <v>2</v>
      </c>
      <c r="AR28" s="15">
        <v>25</v>
      </c>
      <c r="AS28" s="15">
        <v>4</v>
      </c>
      <c r="AT28" s="15">
        <v>4</v>
      </c>
      <c r="AU28" s="13">
        <f t="shared" si="2"/>
        <v>5.25</v>
      </c>
      <c r="AV28" s="13">
        <f t="shared" si="3"/>
        <v>0.33333333333333331</v>
      </c>
      <c r="AW28" s="15">
        <v>4</v>
      </c>
      <c r="AX28" s="13">
        <f t="shared" si="4"/>
        <v>1.75</v>
      </c>
      <c r="AY28" s="13">
        <f t="shared" si="14"/>
        <v>1.75</v>
      </c>
      <c r="AZ28" s="13">
        <f t="shared" si="6"/>
        <v>-0.55000000000000004</v>
      </c>
      <c r="BA28" s="13">
        <f t="shared" si="7"/>
        <v>1.43</v>
      </c>
      <c r="BB28" s="13">
        <f t="shared" si="15"/>
        <v>2.2199999999999998</v>
      </c>
      <c r="BC28" s="13">
        <v>0.71499999999999997</v>
      </c>
      <c r="BD28" s="13">
        <f t="shared" si="9"/>
        <v>3.1799999999999997</v>
      </c>
      <c r="BE28" s="13">
        <v>1.385</v>
      </c>
      <c r="BF28" s="13">
        <f t="shared" si="16"/>
        <v>0.73999999999999988</v>
      </c>
      <c r="BG28" s="13">
        <f t="shared" si="11"/>
        <v>10.112399999999997</v>
      </c>
      <c r="BH28" s="13">
        <f t="shared" si="12"/>
        <v>0.54759999999999986</v>
      </c>
      <c r="BI28" s="15">
        <v>197</v>
      </c>
      <c r="BJ28" s="15">
        <v>46</v>
      </c>
      <c r="BK28" s="13">
        <v>7.3</v>
      </c>
      <c r="BL28" s="13">
        <v>-0.05</v>
      </c>
      <c r="BM28" s="13">
        <v>7.43</v>
      </c>
    </row>
    <row r="29" spans="1:65" x14ac:dyDescent="0.15">
      <c r="A29" s="7">
        <v>84</v>
      </c>
      <c r="B29" s="7" t="s">
        <v>163</v>
      </c>
      <c r="C29" s="7" t="s">
        <v>164</v>
      </c>
      <c r="D29" s="7" t="s">
        <v>115</v>
      </c>
      <c r="E29" s="25">
        <v>162.19999999999999</v>
      </c>
      <c r="F29" s="15">
        <v>0.16</v>
      </c>
      <c r="G29" s="15">
        <v>1</v>
      </c>
      <c r="H29" s="15">
        <v>0</v>
      </c>
      <c r="I29" s="15">
        <v>3</v>
      </c>
      <c r="J29" s="15">
        <v>761</v>
      </c>
      <c r="K29" s="15">
        <v>0</v>
      </c>
      <c r="L29" s="15">
        <v>26</v>
      </c>
      <c r="M29" s="13">
        <v>55.844999999999999</v>
      </c>
      <c r="N29" s="15">
        <v>56</v>
      </c>
      <c r="O29" s="15">
        <v>30</v>
      </c>
      <c r="P29" s="15">
        <v>761</v>
      </c>
      <c r="Q29" s="15">
        <v>1.8</v>
      </c>
      <c r="R29" s="27">
        <v>0.126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17</v>
      </c>
      <c r="AA29" s="15">
        <v>35.450000000000003</v>
      </c>
      <c r="AB29" s="15">
        <v>35</v>
      </c>
      <c r="AC29" s="15">
        <v>18</v>
      </c>
      <c r="AD29" s="15">
        <v>1255.7</v>
      </c>
      <c r="AE29" s="15">
        <v>3</v>
      </c>
      <c r="AF29" s="15">
        <v>0.127</v>
      </c>
      <c r="AG29" s="15">
        <v>1</v>
      </c>
      <c r="AH29" s="15">
        <v>26</v>
      </c>
      <c r="AI29" s="13">
        <v>55.844999999999999</v>
      </c>
      <c r="AJ29" s="15">
        <v>56</v>
      </c>
      <c r="AK29" s="15">
        <v>30</v>
      </c>
      <c r="AL29" s="13">
        <v>162.19999999999999</v>
      </c>
      <c r="AM29" s="15">
        <v>3</v>
      </c>
      <c r="AN29" s="13">
        <v>1.83</v>
      </c>
      <c r="AO29" s="13">
        <f t="shared" si="13"/>
        <v>1.83</v>
      </c>
      <c r="AP29" s="13">
        <f t="shared" si="1"/>
        <v>0.61</v>
      </c>
      <c r="AQ29" s="15">
        <v>3</v>
      </c>
      <c r="AR29" s="15">
        <v>26</v>
      </c>
      <c r="AS29" s="15">
        <v>3</v>
      </c>
      <c r="AT29" s="15">
        <v>4</v>
      </c>
      <c r="AU29" s="13">
        <f t="shared" si="2"/>
        <v>7.666666666666667</v>
      </c>
      <c r="AV29" s="13">
        <f t="shared" si="3"/>
        <v>0.33333333333333331</v>
      </c>
      <c r="AW29" s="15">
        <v>3</v>
      </c>
      <c r="AX29" s="13">
        <f t="shared" si="4"/>
        <v>2.5555555555555554</v>
      </c>
      <c r="AY29" s="13">
        <f t="shared" si="14"/>
        <v>2.5555555555555554</v>
      </c>
      <c r="AZ29" s="13">
        <f t="shared" si="6"/>
        <v>-1.6555555555555554</v>
      </c>
      <c r="BA29" s="13">
        <f t="shared" si="7"/>
        <v>2.145</v>
      </c>
      <c r="BB29" s="13">
        <f t="shared" si="15"/>
        <v>2.4994444444444448</v>
      </c>
      <c r="BC29" s="13">
        <v>0.71499999999999997</v>
      </c>
      <c r="BD29" s="13">
        <f t="shared" si="9"/>
        <v>4.7005555555555549</v>
      </c>
      <c r="BE29" s="13">
        <v>1.385</v>
      </c>
      <c r="BF29" s="13">
        <f t="shared" si="16"/>
        <v>0.6248611111111112</v>
      </c>
      <c r="BG29" s="13">
        <f t="shared" si="11"/>
        <v>22.095222530864191</v>
      </c>
      <c r="BH29" s="13">
        <f t="shared" si="12"/>
        <v>0.39045140817901247</v>
      </c>
      <c r="BI29" s="15">
        <v>194</v>
      </c>
      <c r="BJ29" s="15">
        <v>64.5</v>
      </c>
      <c r="BK29" s="13">
        <v>7.87</v>
      </c>
      <c r="BL29" s="13">
        <v>0.16</v>
      </c>
      <c r="BM29" s="13">
        <v>7.9</v>
      </c>
    </row>
    <row r="30" spans="1:65" x14ac:dyDescent="0.15">
      <c r="A30" s="7">
        <v>85</v>
      </c>
      <c r="B30" s="7" t="s">
        <v>165</v>
      </c>
      <c r="C30" s="7" t="s">
        <v>166</v>
      </c>
      <c r="D30" s="7" t="s">
        <v>167</v>
      </c>
      <c r="E30" s="25">
        <v>271.52</v>
      </c>
      <c r="F30" s="15">
        <v>-0.16</v>
      </c>
      <c r="G30" s="15">
        <v>1</v>
      </c>
      <c r="H30" s="15">
        <v>0</v>
      </c>
      <c r="I30" s="15">
        <v>1</v>
      </c>
      <c r="J30" s="15">
        <v>1004.6</v>
      </c>
      <c r="K30" s="15">
        <v>0</v>
      </c>
      <c r="L30" s="15">
        <v>80</v>
      </c>
      <c r="M30" s="13">
        <v>200.59</v>
      </c>
      <c r="N30" s="15">
        <v>201</v>
      </c>
      <c r="O30" s="15">
        <v>121</v>
      </c>
      <c r="P30" s="15">
        <v>1004.6</v>
      </c>
      <c r="Q30" s="15">
        <v>1.9</v>
      </c>
      <c r="R30" s="27">
        <v>0.157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17</v>
      </c>
      <c r="AA30" s="15">
        <v>35.450000000000003</v>
      </c>
      <c r="AB30" s="15">
        <v>35</v>
      </c>
      <c r="AC30" s="15">
        <v>18</v>
      </c>
      <c r="AD30" s="15">
        <v>1255.7</v>
      </c>
      <c r="AE30" s="15">
        <v>3</v>
      </c>
      <c r="AF30" s="15">
        <v>0.127</v>
      </c>
      <c r="AG30" s="15">
        <v>1</v>
      </c>
      <c r="AH30" s="15">
        <v>80</v>
      </c>
      <c r="AI30" s="13">
        <v>200.59</v>
      </c>
      <c r="AJ30" s="15">
        <v>201</v>
      </c>
      <c r="AK30" s="15">
        <v>121</v>
      </c>
      <c r="AL30" s="13">
        <v>271.52</v>
      </c>
      <c r="AM30" s="15">
        <v>1</v>
      </c>
      <c r="AN30" s="13">
        <v>2</v>
      </c>
      <c r="AO30" s="13">
        <f t="shared" si="13"/>
        <v>2</v>
      </c>
      <c r="AP30" s="13">
        <f t="shared" si="1"/>
        <v>2</v>
      </c>
      <c r="AQ30" s="15">
        <v>1</v>
      </c>
      <c r="AR30" s="15">
        <v>80</v>
      </c>
      <c r="AS30" s="15">
        <v>2</v>
      </c>
      <c r="AT30" s="15">
        <v>6</v>
      </c>
      <c r="AU30" s="13">
        <f t="shared" si="2"/>
        <v>39</v>
      </c>
      <c r="AV30" s="13">
        <f t="shared" si="3"/>
        <v>0.2</v>
      </c>
      <c r="AW30" s="15">
        <v>1</v>
      </c>
      <c r="AX30" s="13">
        <f t="shared" si="4"/>
        <v>7.8000000000000007</v>
      </c>
      <c r="AY30" s="13">
        <f t="shared" si="14"/>
        <v>7.8000000000000007</v>
      </c>
      <c r="AZ30" s="13">
        <f t="shared" si="6"/>
        <v>-7.2000000000000011</v>
      </c>
      <c r="BA30" s="13">
        <f t="shared" si="7"/>
        <v>0.71499999999999997</v>
      </c>
      <c r="BB30" s="13">
        <f t="shared" si="15"/>
        <v>-5.8150000000000013</v>
      </c>
      <c r="BC30" s="13">
        <v>0.71499999999999997</v>
      </c>
      <c r="BD30" s="13">
        <f t="shared" si="9"/>
        <v>8.5150000000000006</v>
      </c>
      <c r="BE30" s="13">
        <v>1.385</v>
      </c>
      <c r="BF30" s="13">
        <f t="shared" si="16"/>
        <v>-2.9075000000000006</v>
      </c>
      <c r="BG30" s="13">
        <f t="shared" si="11"/>
        <v>72.50522500000001</v>
      </c>
      <c r="BH30" s="13">
        <f t="shared" si="12"/>
        <v>8.4535562500000037</v>
      </c>
      <c r="BI30" s="15">
        <v>209</v>
      </c>
      <c r="BJ30" s="15">
        <v>102</v>
      </c>
      <c r="BK30" s="13">
        <v>13.5336</v>
      </c>
      <c r="BL30" s="13">
        <v>-0.5</v>
      </c>
      <c r="BM30" s="13">
        <v>10.436999999999999</v>
      </c>
    </row>
  </sheetData>
  <mergeCells count="9">
    <mergeCell ref="AR1:BH1"/>
    <mergeCell ref="BI1:BM1"/>
    <mergeCell ref="F1:F2"/>
    <mergeCell ref="E1:E2"/>
    <mergeCell ref="D1:D2"/>
    <mergeCell ref="C1:C2"/>
    <mergeCell ref="B1:B2"/>
    <mergeCell ref="A1:A2"/>
    <mergeCell ref="G1:AQ1"/>
  </mergeCells>
  <conditionalFormatting sqref="B28">
    <cfRule type="duplicateValues" dxfId="58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BCC4D-9082-481B-A879-C6237067214A}">
  <dimension ref="A1:BJ18"/>
  <sheetViews>
    <sheetView topLeftCell="I1" workbookViewId="0">
      <selection sqref="A1:A2"/>
    </sheetView>
  </sheetViews>
  <sheetFormatPr baseColWidth="10" defaultColWidth="8.83203125" defaultRowHeight="15" customHeight="1" x14ac:dyDescent="0.15"/>
  <cols>
    <col min="1" max="1" width="5" style="7" customWidth="1"/>
    <col min="2" max="2" width="11.5" style="7" bestFit="1" customWidth="1"/>
    <col min="3" max="3" width="20.6640625" style="7" bestFit="1" customWidth="1"/>
    <col min="4" max="4" width="31.83203125" style="7" bestFit="1" customWidth="1"/>
    <col min="5" max="5" width="9.1640625" style="7" bestFit="1" customWidth="1"/>
    <col min="6" max="6" width="7.33203125" style="7" bestFit="1" customWidth="1"/>
    <col min="7" max="7" width="8.83203125" style="7"/>
    <col min="8" max="8" width="8.33203125" style="7" bestFit="1" customWidth="1"/>
    <col min="9" max="9" width="8.6640625" style="7" bestFit="1" customWidth="1"/>
    <col min="10" max="10" width="8.1640625" style="7" bestFit="1" customWidth="1"/>
    <col min="11" max="13" width="8.83203125" style="7"/>
    <col min="14" max="14" width="8.33203125" style="7" bestFit="1" customWidth="1"/>
    <col min="15" max="15" width="8.5" style="7" bestFit="1" customWidth="1"/>
    <col min="16" max="16" width="8" style="7" bestFit="1" customWidth="1"/>
    <col min="17" max="17" width="7.6640625" style="7" bestFit="1" customWidth="1"/>
    <col min="18" max="18" width="8.5" style="7" bestFit="1" customWidth="1"/>
    <col min="19" max="19" width="8.33203125" style="7" bestFit="1" customWidth="1"/>
    <col min="20" max="20" width="8.83203125" style="7"/>
    <col min="21" max="21" width="8.33203125" style="7" bestFit="1" customWidth="1"/>
    <col min="22" max="22" width="8.5" style="7" bestFit="1" customWidth="1"/>
    <col min="23" max="23" width="8" style="7" bestFit="1" customWidth="1"/>
    <col min="24" max="24" width="8.6640625" style="7" bestFit="1" customWidth="1"/>
    <col min="25" max="25" width="8.5" style="7" bestFit="1" customWidth="1"/>
    <col min="26" max="26" width="8.6640625" style="7" bestFit="1" customWidth="1"/>
    <col min="27" max="27" width="8.83203125" style="7"/>
    <col min="28" max="28" width="8.33203125" style="7" bestFit="1" customWidth="1"/>
    <col min="29" max="29" width="8.5" style="7" bestFit="1" customWidth="1"/>
    <col min="30" max="30" width="8" style="7" bestFit="1" customWidth="1"/>
    <col min="31" max="31" width="8.6640625" style="7" bestFit="1" customWidth="1"/>
    <col min="32" max="33" width="8.5" style="7" bestFit="1" customWidth="1"/>
    <col min="34" max="34" width="8.6640625" style="7" bestFit="1" customWidth="1"/>
    <col min="35" max="35" width="8.83203125" style="7"/>
    <col min="36" max="36" width="8.6640625" style="7" bestFit="1" customWidth="1"/>
    <col min="37" max="37" width="8.5" style="7" bestFit="1" customWidth="1"/>
    <col min="38" max="38" width="8.33203125" style="7" bestFit="1" customWidth="1"/>
    <col min="39" max="39" width="8.1640625" style="7" bestFit="1" customWidth="1"/>
    <col min="40" max="40" width="5.1640625" style="7" bestFit="1" customWidth="1"/>
    <col min="41" max="41" width="12.1640625" style="7" bestFit="1" customWidth="1"/>
    <col min="42" max="42" width="3.83203125" style="7" bestFit="1" customWidth="1"/>
    <col min="43" max="43" width="7.5" style="7" bestFit="1" customWidth="1"/>
    <col min="44" max="44" width="8.5" style="7" bestFit="1" customWidth="1"/>
    <col min="45" max="45" width="8.6640625" style="7" bestFit="1" customWidth="1"/>
    <col min="46" max="47" width="12.1640625" style="7" bestFit="1" customWidth="1"/>
    <col min="48" max="48" width="7.33203125" style="7" bestFit="1" customWidth="1"/>
    <col min="49" max="50" width="12.1640625" style="7" bestFit="1" customWidth="1"/>
    <col min="51" max="51" width="8.5" style="7" bestFit="1" customWidth="1"/>
    <col min="52" max="52" width="12.1640625" style="7" bestFit="1" customWidth="1"/>
    <col min="53" max="55" width="12.83203125" style="7" bestFit="1" customWidth="1"/>
    <col min="56" max="57" width="12.1640625" style="7" bestFit="1" customWidth="1"/>
    <col min="58" max="58" width="6.83203125" style="7" bestFit="1" customWidth="1"/>
    <col min="59" max="60" width="8.1640625" style="7" bestFit="1" customWidth="1"/>
    <col min="61" max="61" width="7.33203125" style="7" bestFit="1" customWidth="1"/>
    <col min="62" max="62" width="8" style="7" bestFit="1" customWidth="1"/>
    <col min="63" max="16384" width="8.83203125" style="7"/>
  </cols>
  <sheetData>
    <row r="1" spans="1:62" ht="15" customHeight="1" x14ac:dyDescent="0.15">
      <c r="A1" s="97" t="s">
        <v>6</v>
      </c>
      <c r="B1" s="97" t="s">
        <v>7</v>
      </c>
      <c r="C1" s="97" t="s">
        <v>8</v>
      </c>
      <c r="D1" s="97" t="s">
        <v>9</v>
      </c>
      <c r="E1" s="97" t="s">
        <v>217</v>
      </c>
      <c r="F1" s="97" t="s">
        <v>218</v>
      </c>
      <c r="G1" s="104" t="s">
        <v>267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3" t="s">
        <v>268</v>
      </c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102" t="s">
        <v>216</v>
      </c>
      <c r="BG1" s="102"/>
      <c r="BH1" s="102"/>
      <c r="BI1" s="102"/>
      <c r="BJ1" s="102"/>
    </row>
    <row r="2" spans="1:62" s="20" customFormat="1" ht="75" x14ac:dyDescent="0.2">
      <c r="A2" s="97"/>
      <c r="B2" s="97"/>
      <c r="C2" s="97"/>
      <c r="D2" s="97"/>
      <c r="E2" s="97"/>
      <c r="F2" s="97"/>
      <c r="G2" s="21" t="s">
        <v>219</v>
      </c>
      <c r="H2" s="21" t="s">
        <v>220</v>
      </c>
      <c r="I2" s="21" t="s">
        <v>221</v>
      </c>
      <c r="J2" s="21" t="s">
        <v>222</v>
      </c>
      <c r="K2" s="21" t="s">
        <v>223</v>
      </c>
      <c r="L2" s="21" t="s">
        <v>224</v>
      </c>
      <c r="M2" s="21" t="s">
        <v>225</v>
      </c>
      <c r="N2" s="21" t="s">
        <v>226</v>
      </c>
      <c r="O2" s="21" t="s">
        <v>227</v>
      </c>
      <c r="P2" s="21" t="s">
        <v>228</v>
      </c>
      <c r="Q2" s="21" t="s">
        <v>229</v>
      </c>
      <c r="R2" s="21" t="s">
        <v>230</v>
      </c>
      <c r="S2" s="21" t="s">
        <v>231</v>
      </c>
      <c r="T2" s="21" t="s">
        <v>232</v>
      </c>
      <c r="U2" s="21" t="s">
        <v>233</v>
      </c>
      <c r="V2" s="21" t="s">
        <v>234</v>
      </c>
      <c r="W2" s="21" t="s">
        <v>235</v>
      </c>
      <c r="X2" s="21" t="s">
        <v>236</v>
      </c>
      <c r="Y2" s="21" t="s">
        <v>237</v>
      </c>
      <c r="Z2" s="21" t="s">
        <v>238</v>
      </c>
      <c r="AA2" s="21" t="s">
        <v>239</v>
      </c>
      <c r="AB2" s="21" t="s">
        <v>240</v>
      </c>
      <c r="AC2" s="21" t="s">
        <v>241</v>
      </c>
      <c r="AD2" s="21" t="s">
        <v>242</v>
      </c>
      <c r="AE2" s="21" t="s">
        <v>243</v>
      </c>
      <c r="AF2" s="21" t="s">
        <v>244</v>
      </c>
      <c r="AG2" s="21" t="s">
        <v>245</v>
      </c>
      <c r="AH2" s="21" t="s">
        <v>246</v>
      </c>
      <c r="AI2" s="21" t="s">
        <v>247</v>
      </c>
      <c r="AJ2" s="21" t="s">
        <v>248</v>
      </c>
      <c r="AK2" s="21" t="s">
        <v>249</v>
      </c>
      <c r="AL2" s="21" t="s">
        <v>269</v>
      </c>
      <c r="AM2" s="21" t="s">
        <v>270</v>
      </c>
      <c r="AN2" s="21" t="s">
        <v>251</v>
      </c>
      <c r="AO2" s="21" t="s">
        <v>271</v>
      </c>
      <c r="AP2" s="21" t="s">
        <v>272</v>
      </c>
      <c r="AQ2" s="22" t="s">
        <v>264</v>
      </c>
      <c r="AR2" s="22" t="s">
        <v>253</v>
      </c>
      <c r="AS2" s="22" t="s">
        <v>254</v>
      </c>
      <c r="AT2" s="22" t="s">
        <v>529</v>
      </c>
      <c r="AU2" s="22" t="s">
        <v>530</v>
      </c>
      <c r="AV2" s="22" t="s">
        <v>265</v>
      </c>
      <c r="AW2" s="22" t="s">
        <v>531</v>
      </c>
      <c r="AX2" s="22" t="s">
        <v>522</v>
      </c>
      <c r="AY2" s="22" t="s">
        <v>537</v>
      </c>
      <c r="AZ2" s="22" t="s">
        <v>538</v>
      </c>
      <c r="BA2" s="22" t="s">
        <v>523</v>
      </c>
      <c r="BB2" s="22" t="s">
        <v>539</v>
      </c>
      <c r="BC2" s="22" t="s">
        <v>526</v>
      </c>
      <c r="BD2" s="22" t="s">
        <v>524</v>
      </c>
      <c r="BE2" s="22" t="s">
        <v>527</v>
      </c>
      <c r="BF2" s="23" t="s">
        <v>257</v>
      </c>
      <c r="BG2" s="23" t="s">
        <v>258</v>
      </c>
      <c r="BH2" s="23" t="s">
        <v>259</v>
      </c>
      <c r="BI2" s="23" t="s">
        <v>260</v>
      </c>
      <c r="BJ2" s="23" t="s">
        <v>261</v>
      </c>
    </row>
    <row r="3" spans="1:62" ht="14" x14ac:dyDescent="0.15">
      <c r="A3" s="7">
        <v>123</v>
      </c>
      <c r="B3" s="7" t="s">
        <v>169</v>
      </c>
      <c r="C3" s="7" t="s">
        <v>170</v>
      </c>
      <c r="D3" s="7" t="s">
        <v>171</v>
      </c>
      <c r="E3" s="13">
        <v>229.84020000000001</v>
      </c>
      <c r="F3" s="13">
        <v>-0.13</v>
      </c>
      <c r="G3" s="15">
        <v>0</v>
      </c>
      <c r="H3" s="15">
        <v>1</v>
      </c>
      <c r="I3" s="15">
        <v>1</v>
      </c>
      <c r="J3" s="26">
        <v>0</v>
      </c>
      <c r="K3" s="15">
        <v>947</v>
      </c>
      <c r="L3" s="15">
        <v>0</v>
      </c>
      <c r="M3" s="26">
        <v>0</v>
      </c>
      <c r="N3" s="15">
        <v>0</v>
      </c>
      <c r="O3" s="15">
        <v>0</v>
      </c>
      <c r="P3" s="26">
        <v>0</v>
      </c>
      <c r="Q3" s="26">
        <v>0</v>
      </c>
      <c r="R3" s="26">
        <v>0</v>
      </c>
      <c r="S3" s="15">
        <v>33</v>
      </c>
      <c r="T3" s="26">
        <v>74.921999999999997</v>
      </c>
      <c r="U3" s="15">
        <v>75</v>
      </c>
      <c r="V3" s="15">
        <v>42</v>
      </c>
      <c r="W3" s="15">
        <v>947</v>
      </c>
      <c r="X3" s="15">
        <v>2</v>
      </c>
      <c r="Y3" s="15">
        <v>0.13900000000000001</v>
      </c>
      <c r="Z3" s="15">
        <v>8</v>
      </c>
      <c r="AA3" s="27">
        <v>15.999000000000001</v>
      </c>
      <c r="AB3" s="15">
        <v>16</v>
      </c>
      <c r="AC3" s="15">
        <v>8</v>
      </c>
      <c r="AD3" s="15">
        <v>1314</v>
      </c>
      <c r="AE3" s="15">
        <v>3.5</v>
      </c>
      <c r="AF3" s="15">
        <v>7.3999999999999996E-2</v>
      </c>
      <c r="AG3" s="15">
        <v>1</v>
      </c>
      <c r="AH3" s="15">
        <v>33</v>
      </c>
      <c r="AI3" s="13">
        <v>74.921999999999997</v>
      </c>
      <c r="AJ3" s="15">
        <v>75</v>
      </c>
      <c r="AK3" s="15">
        <v>42</v>
      </c>
      <c r="AL3" s="15">
        <v>5</v>
      </c>
      <c r="AM3" s="13">
        <v>2.1800000000000002</v>
      </c>
      <c r="AN3" s="13">
        <v>2.1800000000000002</v>
      </c>
      <c r="AO3" s="27">
        <v>0.87200000000000011</v>
      </c>
      <c r="AP3" s="15">
        <v>5</v>
      </c>
      <c r="AQ3" s="15">
        <v>33</v>
      </c>
      <c r="AR3" s="15">
        <v>5</v>
      </c>
      <c r="AS3" s="15">
        <v>4</v>
      </c>
      <c r="AT3" s="13">
        <f>(AQ3-AR3)/AR3</f>
        <v>5.6</v>
      </c>
      <c r="AU3" s="27">
        <f>1/(AS3-1)</f>
        <v>0.33333333333333331</v>
      </c>
      <c r="AV3" s="15">
        <v>5</v>
      </c>
      <c r="AW3" s="13">
        <v>1.8666666666666665</v>
      </c>
      <c r="AX3" s="13">
        <v>3.7333333333333329</v>
      </c>
      <c r="AY3" s="13">
        <v>1.6500000000000001</v>
      </c>
      <c r="AZ3" s="13">
        <v>5.3833333333333329</v>
      </c>
      <c r="BA3" s="13">
        <v>-0.36666666666666647</v>
      </c>
      <c r="BB3" s="13">
        <v>6.6166666666666671</v>
      </c>
      <c r="BC3" s="13">
        <v>0.94523809523809532</v>
      </c>
      <c r="BD3" s="13">
        <v>28.980277777777772</v>
      </c>
      <c r="BE3" s="13">
        <v>0.89347505668934257</v>
      </c>
      <c r="BF3" s="15">
        <v>185</v>
      </c>
      <c r="BG3" s="15">
        <v>58</v>
      </c>
      <c r="BH3" s="13">
        <v>5.7270000000000003</v>
      </c>
      <c r="BI3" s="13">
        <v>0.81</v>
      </c>
      <c r="BJ3" s="13">
        <v>9.7799999999999994</v>
      </c>
    </row>
    <row r="4" spans="1:62" ht="14" x14ac:dyDescent="0.15">
      <c r="A4" s="7">
        <v>124</v>
      </c>
      <c r="B4" s="7" t="s">
        <v>172</v>
      </c>
      <c r="C4" s="7" t="s">
        <v>173</v>
      </c>
      <c r="D4" s="7" t="s">
        <v>174</v>
      </c>
      <c r="E4" s="13">
        <v>128.41040000000001</v>
      </c>
      <c r="F4" s="13">
        <v>-7.0000000000000007E-2</v>
      </c>
      <c r="G4" s="15">
        <v>1</v>
      </c>
      <c r="H4" s="15">
        <v>0</v>
      </c>
      <c r="I4" s="15">
        <v>1</v>
      </c>
      <c r="J4" s="26">
        <v>866</v>
      </c>
      <c r="K4" s="15">
        <v>0</v>
      </c>
      <c r="L4" s="15">
        <v>48</v>
      </c>
      <c r="M4" s="26">
        <v>112.414</v>
      </c>
      <c r="N4" s="15">
        <v>112</v>
      </c>
      <c r="O4" s="15">
        <v>64</v>
      </c>
      <c r="P4" s="26">
        <v>866</v>
      </c>
      <c r="Q4" s="26">
        <v>1.7</v>
      </c>
      <c r="R4" s="26">
        <v>0.154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8</v>
      </c>
      <c r="AA4" s="27">
        <v>15.999000000000001</v>
      </c>
      <c r="AB4" s="15">
        <v>16</v>
      </c>
      <c r="AC4" s="15">
        <v>8</v>
      </c>
      <c r="AD4" s="15">
        <v>1314</v>
      </c>
      <c r="AE4" s="15">
        <v>3.5</v>
      </c>
      <c r="AF4" s="15">
        <v>7.3999999999999996E-2</v>
      </c>
      <c r="AG4" s="15">
        <v>1</v>
      </c>
      <c r="AH4" s="15">
        <v>48</v>
      </c>
      <c r="AI4" s="13">
        <v>112.414</v>
      </c>
      <c r="AJ4" s="15">
        <v>112</v>
      </c>
      <c r="AK4" s="15">
        <v>64</v>
      </c>
      <c r="AL4" s="15">
        <v>1</v>
      </c>
      <c r="AM4" s="13">
        <v>1.69</v>
      </c>
      <c r="AN4" s="13">
        <f t="shared" ref="AN4:AN9" si="0">AM4*G4</f>
        <v>1.69</v>
      </c>
      <c r="AO4" s="27">
        <v>1.69</v>
      </c>
      <c r="AP4" s="15">
        <v>2</v>
      </c>
      <c r="AQ4" s="15">
        <v>48</v>
      </c>
      <c r="AR4" s="15">
        <v>2</v>
      </c>
      <c r="AS4" s="15">
        <v>5</v>
      </c>
      <c r="AT4" s="13">
        <f t="shared" ref="AT4:AT17" si="1">(AQ4-AR4)/AR4</f>
        <v>23</v>
      </c>
      <c r="AU4" s="27">
        <f>1/(AS4-1)</f>
        <v>0.25</v>
      </c>
      <c r="AV4" s="15">
        <v>2</v>
      </c>
      <c r="AW4" s="13">
        <v>5.75</v>
      </c>
      <c r="AX4" s="13">
        <v>5.75</v>
      </c>
      <c r="AY4" s="13">
        <v>0.33</v>
      </c>
      <c r="AZ4" s="13">
        <v>6.08</v>
      </c>
      <c r="BA4" s="13">
        <v>-5.15</v>
      </c>
      <c r="BB4" s="13">
        <v>-3.6800000000000006</v>
      </c>
      <c r="BC4" s="13">
        <v>-1.8400000000000003</v>
      </c>
      <c r="BD4" s="13">
        <v>36.9664</v>
      </c>
      <c r="BE4" s="13">
        <v>3.3856000000000011</v>
      </c>
      <c r="BF4" s="15">
        <v>158</v>
      </c>
      <c r="BG4" s="15">
        <v>97</v>
      </c>
      <c r="BH4" s="13">
        <v>8.69</v>
      </c>
      <c r="BI4" s="13">
        <v>-0.7</v>
      </c>
      <c r="BJ4" s="13">
        <v>8.9930000000000003</v>
      </c>
    </row>
    <row r="5" spans="1:62" ht="14" x14ac:dyDescent="0.15">
      <c r="A5" s="7">
        <v>125</v>
      </c>
      <c r="B5" s="7" t="s">
        <v>175</v>
      </c>
      <c r="C5" s="7" t="s">
        <v>176</v>
      </c>
      <c r="D5" s="7" t="s">
        <v>177</v>
      </c>
      <c r="E5" s="13">
        <v>81.38</v>
      </c>
      <c r="F5" s="13">
        <v>1.53</v>
      </c>
      <c r="G5" s="15">
        <v>1</v>
      </c>
      <c r="H5" s="15">
        <v>0</v>
      </c>
      <c r="I5" s="15">
        <v>1</v>
      </c>
      <c r="J5" s="26">
        <v>904.5</v>
      </c>
      <c r="K5" s="15">
        <v>0</v>
      </c>
      <c r="L5" s="15">
        <v>30</v>
      </c>
      <c r="M5" s="26">
        <v>65.38</v>
      </c>
      <c r="N5" s="15">
        <v>65</v>
      </c>
      <c r="O5" s="15">
        <v>35</v>
      </c>
      <c r="P5" s="26">
        <v>904.5</v>
      </c>
      <c r="Q5" s="26">
        <v>1.6</v>
      </c>
      <c r="R5" s="26">
        <v>0.13800000000000001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8</v>
      </c>
      <c r="AA5" s="27">
        <v>15.999000000000001</v>
      </c>
      <c r="AB5" s="15">
        <v>16</v>
      </c>
      <c r="AC5" s="15">
        <v>8</v>
      </c>
      <c r="AD5" s="15">
        <v>1314</v>
      </c>
      <c r="AE5" s="15">
        <v>3.5</v>
      </c>
      <c r="AF5" s="15">
        <v>7.3999999999999996E-2</v>
      </c>
      <c r="AG5" s="15">
        <v>1</v>
      </c>
      <c r="AH5" s="15">
        <v>30</v>
      </c>
      <c r="AI5" s="13">
        <v>65.38</v>
      </c>
      <c r="AJ5" s="15">
        <v>65</v>
      </c>
      <c r="AK5" s="15">
        <v>35</v>
      </c>
      <c r="AL5" s="15">
        <v>1</v>
      </c>
      <c r="AM5" s="13">
        <v>1.65</v>
      </c>
      <c r="AN5" s="13">
        <f t="shared" si="0"/>
        <v>1.65</v>
      </c>
      <c r="AO5" s="27">
        <v>1.65</v>
      </c>
      <c r="AP5" s="15">
        <v>2</v>
      </c>
      <c r="AQ5" s="15">
        <v>30</v>
      </c>
      <c r="AR5" s="15">
        <v>2</v>
      </c>
      <c r="AS5" s="15">
        <v>4</v>
      </c>
      <c r="AT5" s="13">
        <f t="shared" si="1"/>
        <v>14</v>
      </c>
      <c r="AU5" s="27">
        <f t="shared" ref="AU5:AU17" si="2">1/(AS5-1)</f>
        <v>0.33333333333333331</v>
      </c>
      <c r="AV5" s="15">
        <v>2</v>
      </c>
      <c r="AW5" s="13">
        <v>4.6666666666666661</v>
      </c>
      <c r="AX5" s="13">
        <v>4.6666666666666661</v>
      </c>
      <c r="AY5" s="13">
        <v>0.33</v>
      </c>
      <c r="AZ5" s="13">
        <v>4.9966666666666661</v>
      </c>
      <c r="BA5" s="13">
        <v>-4.0666666666666664</v>
      </c>
      <c r="BB5" s="13">
        <v>-2.5966666666666667</v>
      </c>
      <c r="BC5" s="13">
        <v>-1.2983333333333333</v>
      </c>
      <c r="BD5" s="13">
        <v>24.966677777777772</v>
      </c>
      <c r="BE5" s="13">
        <v>1.6856694444444444</v>
      </c>
      <c r="BF5" s="15">
        <v>139</v>
      </c>
      <c r="BG5" s="15">
        <v>74</v>
      </c>
      <c r="BH5" s="13">
        <v>7.13</v>
      </c>
      <c r="BI5" s="13">
        <v>-0.6</v>
      </c>
      <c r="BJ5" s="13">
        <v>9.39</v>
      </c>
    </row>
    <row r="6" spans="1:62" ht="14" x14ac:dyDescent="0.15">
      <c r="A6" s="7">
        <v>126</v>
      </c>
      <c r="B6" s="7" t="s">
        <v>178</v>
      </c>
      <c r="C6" s="7" t="s">
        <v>179</v>
      </c>
      <c r="D6" s="7" t="s">
        <v>180</v>
      </c>
      <c r="E6" s="13">
        <v>685.6</v>
      </c>
      <c r="F6" s="13">
        <v>-3.3</v>
      </c>
      <c r="G6" s="15">
        <v>3</v>
      </c>
      <c r="H6" s="15">
        <v>0</v>
      </c>
      <c r="I6" s="15">
        <v>4</v>
      </c>
      <c r="J6" s="26">
        <v>2146.1999999999998</v>
      </c>
      <c r="K6" s="15">
        <v>0</v>
      </c>
      <c r="L6" s="15">
        <v>82</v>
      </c>
      <c r="M6" s="26">
        <v>207.2</v>
      </c>
      <c r="N6" s="15">
        <v>207</v>
      </c>
      <c r="O6" s="15">
        <v>125</v>
      </c>
      <c r="P6" s="26">
        <v>715.4</v>
      </c>
      <c r="Q6" s="26">
        <v>1.8</v>
      </c>
      <c r="R6" s="26">
        <v>0.154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8</v>
      </c>
      <c r="AA6" s="27">
        <v>15.999000000000001</v>
      </c>
      <c r="AB6" s="15">
        <v>16</v>
      </c>
      <c r="AC6" s="15">
        <v>8</v>
      </c>
      <c r="AD6" s="15">
        <v>1314</v>
      </c>
      <c r="AE6" s="15">
        <v>3.5</v>
      </c>
      <c r="AF6" s="15">
        <v>7.3999999999999996E-2</v>
      </c>
      <c r="AG6" s="15">
        <v>3</v>
      </c>
      <c r="AH6" s="15">
        <v>82</v>
      </c>
      <c r="AI6" s="13">
        <v>207.2</v>
      </c>
      <c r="AJ6" s="15">
        <v>207</v>
      </c>
      <c r="AK6" s="15">
        <v>125</v>
      </c>
      <c r="AL6" s="15">
        <v>4</v>
      </c>
      <c r="AM6" s="13">
        <v>2.33</v>
      </c>
      <c r="AN6" s="13">
        <f t="shared" si="0"/>
        <v>6.99</v>
      </c>
      <c r="AO6" s="27">
        <v>1.7475000000000001</v>
      </c>
      <c r="AP6" s="15">
        <v>4</v>
      </c>
      <c r="AQ6" s="15">
        <v>82</v>
      </c>
      <c r="AR6" s="15">
        <v>4</v>
      </c>
      <c r="AS6" s="15">
        <v>6</v>
      </c>
      <c r="AT6" s="13">
        <f t="shared" si="1"/>
        <v>19.5</v>
      </c>
      <c r="AU6" s="27">
        <f t="shared" si="2"/>
        <v>0.2</v>
      </c>
      <c r="AV6" s="15">
        <v>4</v>
      </c>
      <c r="AW6" s="13">
        <v>3.9000000000000004</v>
      </c>
      <c r="AX6" s="13">
        <v>11.700000000000001</v>
      </c>
      <c r="AY6" s="13">
        <v>1.32</v>
      </c>
      <c r="AZ6" s="13">
        <v>13.020000000000001</v>
      </c>
      <c r="BA6" s="13">
        <v>-2.7</v>
      </c>
      <c r="BB6" s="13">
        <v>-2.2200000000000015</v>
      </c>
      <c r="BC6" s="13">
        <v>-0.31714285714285734</v>
      </c>
      <c r="BD6" s="13">
        <v>169.52040000000002</v>
      </c>
      <c r="BE6" s="13">
        <v>0.10057959183673482</v>
      </c>
      <c r="BF6" s="15">
        <v>154</v>
      </c>
      <c r="BG6" s="15">
        <v>119</v>
      </c>
      <c r="BH6" s="13">
        <v>11.3</v>
      </c>
      <c r="BI6" s="13">
        <v>0.36</v>
      </c>
      <c r="BJ6" s="13">
        <v>7.4160000000000004</v>
      </c>
    </row>
    <row r="7" spans="1:62" ht="14" x14ac:dyDescent="0.15">
      <c r="A7" s="7">
        <v>127</v>
      </c>
      <c r="B7" s="7" t="s">
        <v>181</v>
      </c>
      <c r="C7" s="7" t="s">
        <v>182</v>
      </c>
      <c r="D7" s="7" t="s">
        <v>183</v>
      </c>
      <c r="E7" s="13">
        <v>181.88</v>
      </c>
      <c r="F7" s="13">
        <v>2.97</v>
      </c>
      <c r="G7" s="15">
        <v>2</v>
      </c>
      <c r="H7" s="15">
        <v>0</v>
      </c>
      <c r="I7" s="15">
        <v>5</v>
      </c>
      <c r="J7" s="26">
        <v>1298.2</v>
      </c>
      <c r="K7" s="15">
        <v>0</v>
      </c>
      <c r="L7" s="15">
        <v>23</v>
      </c>
      <c r="M7" s="26">
        <v>50.942</v>
      </c>
      <c r="N7" s="15">
        <v>51</v>
      </c>
      <c r="O7" s="15">
        <v>28</v>
      </c>
      <c r="P7" s="26">
        <v>649.1</v>
      </c>
      <c r="Q7" s="26">
        <v>1.6</v>
      </c>
      <c r="R7" s="26">
        <v>0.13400000000000001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8</v>
      </c>
      <c r="AA7" s="27">
        <v>15.999000000000001</v>
      </c>
      <c r="AB7" s="15">
        <v>16</v>
      </c>
      <c r="AC7" s="15">
        <v>8</v>
      </c>
      <c r="AD7" s="15">
        <v>1314</v>
      </c>
      <c r="AE7" s="15">
        <v>3.5</v>
      </c>
      <c r="AF7" s="15">
        <v>7.3999999999999996E-2</v>
      </c>
      <c r="AG7" s="15">
        <v>2</v>
      </c>
      <c r="AH7" s="15">
        <v>23</v>
      </c>
      <c r="AI7" s="13">
        <v>50.942</v>
      </c>
      <c r="AJ7" s="15">
        <v>51</v>
      </c>
      <c r="AK7" s="15">
        <v>28</v>
      </c>
      <c r="AL7" s="15">
        <v>5</v>
      </c>
      <c r="AM7" s="13">
        <v>1.63</v>
      </c>
      <c r="AN7" s="13">
        <f t="shared" si="0"/>
        <v>3.26</v>
      </c>
      <c r="AO7" s="27">
        <v>0.65199999999999991</v>
      </c>
      <c r="AP7" s="15">
        <v>5</v>
      </c>
      <c r="AQ7" s="15">
        <v>23</v>
      </c>
      <c r="AR7" s="15">
        <v>5</v>
      </c>
      <c r="AS7" s="15">
        <v>4</v>
      </c>
      <c r="AT7" s="13">
        <f t="shared" si="1"/>
        <v>3.6</v>
      </c>
      <c r="AU7" s="27">
        <f t="shared" si="2"/>
        <v>0.33333333333333331</v>
      </c>
      <c r="AV7" s="15">
        <v>5</v>
      </c>
      <c r="AW7" s="13">
        <v>1.2</v>
      </c>
      <c r="AX7" s="13">
        <v>2.4</v>
      </c>
      <c r="AY7" s="13">
        <v>1.6500000000000001</v>
      </c>
      <c r="AZ7" s="13">
        <v>4.05</v>
      </c>
      <c r="BA7" s="13">
        <v>0.30000000000000004</v>
      </c>
      <c r="BB7" s="13">
        <v>7.9499999999999993</v>
      </c>
      <c r="BC7" s="13">
        <v>1.1357142857142857</v>
      </c>
      <c r="BD7" s="13">
        <v>16.4025</v>
      </c>
      <c r="BE7" s="13">
        <v>1.28984693877551</v>
      </c>
      <c r="BF7" s="15">
        <v>179</v>
      </c>
      <c r="BG7" s="15">
        <v>59</v>
      </c>
      <c r="BH7" s="13">
        <v>6</v>
      </c>
      <c r="BI7" s="13">
        <v>0.52500000000000002</v>
      </c>
      <c r="BJ7" s="13">
        <v>6.74</v>
      </c>
    </row>
    <row r="8" spans="1:62" ht="14" x14ac:dyDescent="0.15">
      <c r="A8" s="7">
        <v>128</v>
      </c>
      <c r="B8" s="7" t="s">
        <v>184</v>
      </c>
      <c r="C8" s="7" t="s">
        <v>185</v>
      </c>
      <c r="D8" s="7" t="s">
        <v>186</v>
      </c>
      <c r="E8" s="13">
        <v>223.2</v>
      </c>
      <c r="F8" s="13">
        <v>0.73</v>
      </c>
      <c r="G8" s="15">
        <v>1</v>
      </c>
      <c r="H8" s="15">
        <v>0</v>
      </c>
      <c r="I8" s="15">
        <v>1</v>
      </c>
      <c r="J8" s="26">
        <v>715.4</v>
      </c>
      <c r="K8" s="15">
        <v>0</v>
      </c>
      <c r="L8" s="15">
        <v>82</v>
      </c>
      <c r="M8" s="26">
        <v>207.2</v>
      </c>
      <c r="N8" s="15">
        <v>207</v>
      </c>
      <c r="O8" s="15">
        <v>125</v>
      </c>
      <c r="P8" s="26">
        <v>715.4</v>
      </c>
      <c r="Q8" s="26">
        <v>1.8</v>
      </c>
      <c r="R8" s="26">
        <v>0.154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8</v>
      </c>
      <c r="AA8" s="27">
        <v>15.999000000000001</v>
      </c>
      <c r="AB8" s="15">
        <v>16</v>
      </c>
      <c r="AC8" s="15">
        <v>8</v>
      </c>
      <c r="AD8" s="15">
        <v>1314</v>
      </c>
      <c r="AE8" s="15">
        <v>3.5</v>
      </c>
      <c r="AF8" s="15">
        <v>7.3999999999999996E-2</v>
      </c>
      <c r="AG8" s="15">
        <v>1</v>
      </c>
      <c r="AH8" s="15">
        <v>82</v>
      </c>
      <c r="AI8" s="13">
        <v>207.2</v>
      </c>
      <c r="AJ8" s="15">
        <v>207</v>
      </c>
      <c r="AK8" s="15">
        <v>125</v>
      </c>
      <c r="AL8" s="15">
        <v>1</v>
      </c>
      <c r="AM8" s="13">
        <v>2.33</v>
      </c>
      <c r="AN8" s="13">
        <f t="shared" si="0"/>
        <v>2.33</v>
      </c>
      <c r="AO8" s="27">
        <v>2.33</v>
      </c>
      <c r="AP8" s="15">
        <v>2</v>
      </c>
      <c r="AQ8" s="15">
        <v>82</v>
      </c>
      <c r="AR8" s="15">
        <v>4</v>
      </c>
      <c r="AS8" s="15">
        <v>6</v>
      </c>
      <c r="AT8" s="13">
        <f t="shared" si="1"/>
        <v>19.5</v>
      </c>
      <c r="AU8" s="27">
        <f t="shared" si="2"/>
        <v>0.2</v>
      </c>
      <c r="AV8" s="15">
        <v>4</v>
      </c>
      <c r="AW8" s="13">
        <v>3.9000000000000004</v>
      </c>
      <c r="AX8" s="13">
        <v>3.9000000000000004</v>
      </c>
      <c r="AY8" s="13">
        <v>0.33</v>
      </c>
      <c r="AZ8" s="13">
        <v>4.2300000000000004</v>
      </c>
      <c r="BA8" s="13">
        <v>-2.7</v>
      </c>
      <c r="BB8" s="13">
        <v>-1.2300000000000002</v>
      </c>
      <c r="BC8" s="13">
        <v>-0.6150000000000001</v>
      </c>
      <c r="BD8" s="13">
        <v>17.892900000000004</v>
      </c>
      <c r="BE8" s="13">
        <v>0.37822500000000014</v>
      </c>
      <c r="BF8" s="15">
        <v>202</v>
      </c>
      <c r="BG8" s="15">
        <v>119</v>
      </c>
      <c r="BH8" s="13">
        <v>11.3</v>
      </c>
      <c r="BI8" s="13">
        <v>0.36</v>
      </c>
      <c r="BJ8" s="13">
        <v>7.4160000000000004</v>
      </c>
    </row>
    <row r="9" spans="1:62" ht="14" x14ac:dyDescent="0.15">
      <c r="A9" s="7">
        <v>129</v>
      </c>
      <c r="B9" s="7" t="s">
        <v>187</v>
      </c>
      <c r="C9" s="7" t="s">
        <v>188</v>
      </c>
      <c r="D9" s="7" t="s">
        <v>189</v>
      </c>
      <c r="E9" s="13">
        <v>79.545000000000002</v>
      </c>
      <c r="F9" s="13">
        <v>1.43</v>
      </c>
      <c r="G9" s="15">
        <v>1</v>
      </c>
      <c r="H9" s="15">
        <v>0</v>
      </c>
      <c r="I9" s="15">
        <v>1</v>
      </c>
      <c r="J9" s="26">
        <v>743.5</v>
      </c>
      <c r="K9" s="15">
        <v>0</v>
      </c>
      <c r="L9" s="15">
        <v>29</v>
      </c>
      <c r="M9" s="26">
        <v>63.545999999999999</v>
      </c>
      <c r="N9" s="15">
        <v>64</v>
      </c>
      <c r="O9" s="15">
        <v>35</v>
      </c>
      <c r="P9" s="26">
        <v>743.5</v>
      </c>
      <c r="Q9" s="26">
        <v>1.9</v>
      </c>
      <c r="R9" s="26">
        <v>0.128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8</v>
      </c>
      <c r="AA9" s="27">
        <v>15.999000000000001</v>
      </c>
      <c r="AB9" s="15">
        <v>16</v>
      </c>
      <c r="AC9" s="15">
        <v>8</v>
      </c>
      <c r="AD9" s="15">
        <v>1314</v>
      </c>
      <c r="AE9" s="15">
        <v>3.5</v>
      </c>
      <c r="AF9" s="15">
        <v>7.3999999999999996E-2</v>
      </c>
      <c r="AG9" s="15">
        <v>1</v>
      </c>
      <c r="AH9" s="15">
        <v>29</v>
      </c>
      <c r="AI9" s="13">
        <v>63.545999999999999</v>
      </c>
      <c r="AJ9" s="15">
        <v>64</v>
      </c>
      <c r="AK9" s="15">
        <v>35</v>
      </c>
      <c r="AL9" s="15">
        <v>1</v>
      </c>
      <c r="AM9" s="13">
        <v>1.9</v>
      </c>
      <c r="AN9" s="13">
        <f t="shared" si="0"/>
        <v>1.9</v>
      </c>
      <c r="AO9" s="27">
        <v>1.9</v>
      </c>
      <c r="AP9" s="15">
        <v>2</v>
      </c>
      <c r="AQ9" s="15">
        <v>29</v>
      </c>
      <c r="AR9" s="15">
        <v>1</v>
      </c>
      <c r="AS9" s="15">
        <v>4</v>
      </c>
      <c r="AT9" s="13">
        <f t="shared" si="1"/>
        <v>28</v>
      </c>
      <c r="AU9" s="27">
        <f t="shared" si="2"/>
        <v>0.33333333333333331</v>
      </c>
      <c r="AV9" s="15">
        <v>2</v>
      </c>
      <c r="AW9" s="13">
        <v>9.3333333333333321</v>
      </c>
      <c r="AX9" s="13">
        <v>9.3333333333333321</v>
      </c>
      <c r="AY9" s="13">
        <v>0.33</v>
      </c>
      <c r="AZ9" s="13">
        <v>9.6633333333333322</v>
      </c>
      <c r="BA9" s="13">
        <v>-9.0333333333333314</v>
      </c>
      <c r="BB9" s="13">
        <v>-7.5633333333333317</v>
      </c>
      <c r="BC9" s="13">
        <v>-3.7816666666666658</v>
      </c>
      <c r="BD9" s="13">
        <v>93.380011111111088</v>
      </c>
      <c r="BE9" s="13">
        <v>14.301002777777772</v>
      </c>
      <c r="BF9" s="15">
        <v>140</v>
      </c>
      <c r="BG9" s="15">
        <v>73</v>
      </c>
      <c r="BH9" s="13">
        <v>8.93</v>
      </c>
      <c r="BI9" s="13">
        <v>1.23</v>
      </c>
      <c r="BJ9" s="13">
        <v>7.73</v>
      </c>
    </row>
    <row r="10" spans="1:62" ht="14" x14ac:dyDescent="0.15">
      <c r="A10" s="7">
        <v>130</v>
      </c>
      <c r="B10" s="7" t="s">
        <v>190</v>
      </c>
      <c r="C10" s="7" t="s">
        <v>191</v>
      </c>
      <c r="D10" s="7" t="s">
        <v>192</v>
      </c>
      <c r="E10" s="13">
        <v>197.84100000000001</v>
      </c>
      <c r="F10" s="13">
        <v>-0.13</v>
      </c>
      <c r="G10" s="15">
        <v>0</v>
      </c>
      <c r="H10" s="15">
        <v>2</v>
      </c>
      <c r="I10" s="15">
        <v>3</v>
      </c>
      <c r="J10" s="26">
        <v>0</v>
      </c>
      <c r="K10" s="15">
        <v>1894</v>
      </c>
      <c r="L10" s="15">
        <v>0</v>
      </c>
      <c r="M10" s="26">
        <v>0</v>
      </c>
      <c r="N10" s="15">
        <v>0</v>
      </c>
      <c r="O10" s="15">
        <v>0</v>
      </c>
      <c r="P10" s="26">
        <v>0</v>
      </c>
      <c r="Q10" s="26">
        <v>0</v>
      </c>
      <c r="R10" s="26">
        <v>0</v>
      </c>
      <c r="S10" s="15">
        <v>33</v>
      </c>
      <c r="T10" s="26">
        <v>74.921999999999997</v>
      </c>
      <c r="U10" s="15">
        <v>75</v>
      </c>
      <c r="V10" s="15">
        <v>42</v>
      </c>
      <c r="W10" s="15">
        <v>947</v>
      </c>
      <c r="X10" s="15">
        <v>2</v>
      </c>
      <c r="Y10" s="15">
        <v>0.13900000000000001</v>
      </c>
      <c r="Z10" s="15">
        <v>8</v>
      </c>
      <c r="AA10" s="27">
        <v>15.999000000000001</v>
      </c>
      <c r="AB10" s="15">
        <v>16</v>
      </c>
      <c r="AC10" s="15">
        <v>8</v>
      </c>
      <c r="AD10" s="15">
        <v>1314</v>
      </c>
      <c r="AE10" s="15">
        <v>3.5</v>
      </c>
      <c r="AF10" s="15">
        <v>7.3999999999999996E-2</v>
      </c>
      <c r="AG10" s="15">
        <v>2</v>
      </c>
      <c r="AH10" s="15">
        <v>33</v>
      </c>
      <c r="AI10" s="13">
        <v>74.921999999999997</v>
      </c>
      <c r="AJ10" s="15">
        <v>75</v>
      </c>
      <c r="AK10" s="15">
        <v>42</v>
      </c>
      <c r="AL10" s="15">
        <v>3</v>
      </c>
      <c r="AM10" s="13">
        <v>2.1800000000000002</v>
      </c>
      <c r="AN10" s="13">
        <f>AM10*2</f>
        <v>4.3600000000000003</v>
      </c>
      <c r="AO10" s="27">
        <v>1.4533333333333334</v>
      </c>
      <c r="AP10" s="15">
        <v>3</v>
      </c>
      <c r="AQ10" s="15">
        <v>33</v>
      </c>
      <c r="AR10" s="15">
        <v>5</v>
      </c>
      <c r="AS10" s="15">
        <v>4</v>
      </c>
      <c r="AT10" s="13">
        <f t="shared" si="1"/>
        <v>5.6</v>
      </c>
      <c r="AU10" s="27">
        <f t="shared" si="2"/>
        <v>0.33333333333333331</v>
      </c>
      <c r="AV10" s="15">
        <v>5</v>
      </c>
      <c r="AW10" s="13">
        <v>1.8666666666666665</v>
      </c>
      <c r="AX10" s="13">
        <v>3.7333333333333329</v>
      </c>
      <c r="AY10" s="13">
        <v>0.99</v>
      </c>
      <c r="AZ10" s="13">
        <v>4.7233333333333327</v>
      </c>
      <c r="BA10" s="13">
        <v>-0.36666666666666647</v>
      </c>
      <c r="BB10" s="13">
        <v>3.6766666666666672</v>
      </c>
      <c r="BC10" s="13">
        <v>0.73533333333333339</v>
      </c>
      <c r="BD10" s="13">
        <v>22.309877777777771</v>
      </c>
      <c r="BE10" s="13">
        <v>0.54071511111111115</v>
      </c>
      <c r="BF10" s="15">
        <v>185</v>
      </c>
      <c r="BG10" s="15">
        <v>58</v>
      </c>
      <c r="BH10" s="13">
        <v>5.7270000000000003</v>
      </c>
      <c r="BI10" s="13">
        <v>0.81</v>
      </c>
      <c r="BJ10" s="13">
        <v>9.7799999999999994</v>
      </c>
    </row>
    <row r="11" spans="1:62" ht="14" x14ac:dyDescent="0.15">
      <c r="A11" s="7">
        <v>131</v>
      </c>
      <c r="B11" s="7" t="s">
        <v>193</v>
      </c>
      <c r="C11" s="7" t="s">
        <v>194</v>
      </c>
      <c r="D11" s="7" t="s">
        <v>195</v>
      </c>
      <c r="E11" s="13">
        <v>99.99</v>
      </c>
      <c r="F11" s="13">
        <v>2.23</v>
      </c>
      <c r="G11" s="15">
        <v>1</v>
      </c>
      <c r="H11" s="15">
        <v>0</v>
      </c>
      <c r="I11" s="15">
        <v>3</v>
      </c>
      <c r="J11" s="26">
        <v>651.1</v>
      </c>
      <c r="K11" s="15">
        <v>0</v>
      </c>
      <c r="L11" s="15">
        <v>24</v>
      </c>
      <c r="M11" s="26">
        <v>51.996000000000002</v>
      </c>
      <c r="N11" s="15">
        <v>52</v>
      </c>
      <c r="O11" s="15">
        <v>28</v>
      </c>
      <c r="P11" s="26">
        <v>651.1</v>
      </c>
      <c r="Q11" s="26">
        <v>1.6</v>
      </c>
      <c r="R11" s="26">
        <v>0.127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8</v>
      </c>
      <c r="AA11" s="27">
        <v>15.999000000000001</v>
      </c>
      <c r="AB11" s="15">
        <v>16</v>
      </c>
      <c r="AC11" s="15">
        <v>8</v>
      </c>
      <c r="AD11" s="15">
        <v>1314</v>
      </c>
      <c r="AE11" s="15">
        <v>3.5</v>
      </c>
      <c r="AF11" s="15">
        <v>7.3999999999999996E-2</v>
      </c>
      <c r="AG11" s="15">
        <v>1</v>
      </c>
      <c r="AH11" s="15">
        <v>24</v>
      </c>
      <c r="AI11" s="13">
        <v>51.996000000000002</v>
      </c>
      <c r="AJ11" s="15">
        <v>52</v>
      </c>
      <c r="AK11" s="15">
        <v>28</v>
      </c>
      <c r="AL11" s="15">
        <v>3</v>
      </c>
      <c r="AM11" s="13">
        <v>1.66</v>
      </c>
      <c r="AN11" s="13">
        <f>AM11*G11</f>
        <v>1.66</v>
      </c>
      <c r="AO11" s="27">
        <v>0.55333333333333334</v>
      </c>
      <c r="AP11" s="15">
        <v>6</v>
      </c>
      <c r="AQ11" s="15">
        <v>24</v>
      </c>
      <c r="AR11" s="15">
        <v>1</v>
      </c>
      <c r="AS11" s="15">
        <v>4</v>
      </c>
      <c r="AT11" s="13">
        <f t="shared" si="1"/>
        <v>23</v>
      </c>
      <c r="AU11" s="27">
        <f t="shared" si="2"/>
        <v>0.33333333333333331</v>
      </c>
      <c r="AV11" s="15">
        <v>6</v>
      </c>
      <c r="AW11" s="13">
        <v>7.6666666666666661</v>
      </c>
      <c r="AX11" s="13">
        <v>7.6666666666666661</v>
      </c>
      <c r="AY11" s="13">
        <v>0.99</v>
      </c>
      <c r="AZ11" s="13">
        <v>8.6566666666666663</v>
      </c>
      <c r="BA11" s="13">
        <v>-7.3666666666666663</v>
      </c>
      <c r="BB11" s="13">
        <v>-2.9566666666666661</v>
      </c>
      <c r="BC11" s="13">
        <v>-0.73916666666666653</v>
      </c>
      <c r="BD11" s="13">
        <v>74.937877777777771</v>
      </c>
      <c r="BE11" s="13">
        <v>0.54636736111111095</v>
      </c>
      <c r="BF11" s="15">
        <v>189</v>
      </c>
      <c r="BG11" s="15">
        <v>52</v>
      </c>
      <c r="BH11" s="13">
        <v>7.15</v>
      </c>
      <c r="BI11" s="13">
        <v>0.67</v>
      </c>
      <c r="BJ11" s="13">
        <v>6.77</v>
      </c>
    </row>
    <row r="12" spans="1:62" ht="14" x14ac:dyDescent="0.15">
      <c r="A12" s="7">
        <v>132</v>
      </c>
      <c r="B12" s="7" t="s">
        <v>196</v>
      </c>
      <c r="C12" s="7" t="s">
        <v>197</v>
      </c>
      <c r="D12" s="7" t="s">
        <v>198</v>
      </c>
      <c r="E12" s="13">
        <v>110.96</v>
      </c>
      <c r="F12" s="13">
        <v>-0.77</v>
      </c>
      <c r="G12" s="15">
        <v>0</v>
      </c>
      <c r="H12" s="15">
        <v>0</v>
      </c>
      <c r="I12" s="15">
        <v>3</v>
      </c>
      <c r="J12" s="26">
        <v>0</v>
      </c>
      <c r="K12" s="15">
        <v>0</v>
      </c>
      <c r="L12" s="15">
        <v>0</v>
      </c>
      <c r="M12" s="26">
        <v>0</v>
      </c>
      <c r="N12" s="15">
        <v>0</v>
      </c>
      <c r="O12" s="15">
        <v>0</v>
      </c>
      <c r="P12" s="26">
        <v>0</v>
      </c>
      <c r="Q12" s="26">
        <v>0</v>
      </c>
      <c r="R12" s="26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34</v>
      </c>
      <c r="AA12" s="27">
        <v>78.959999999999994</v>
      </c>
      <c r="AB12" s="15">
        <v>79</v>
      </c>
      <c r="AC12" s="15">
        <v>45</v>
      </c>
      <c r="AD12" s="15">
        <v>941</v>
      </c>
      <c r="AE12" s="15">
        <v>2.4</v>
      </c>
      <c r="AF12" s="15">
        <v>0.14000000000000001</v>
      </c>
      <c r="AG12" s="15">
        <v>0</v>
      </c>
      <c r="AH12" s="15">
        <v>0</v>
      </c>
      <c r="AI12" s="13">
        <v>0</v>
      </c>
      <c r="AJ12" s="15">
        <v>0</v>
      </c>
      <c r="AK12" s="15">
        <v>0</v>
      </c>
      <c r="AL12" s="15">
        <v>2</v>
      </c>
      <c r="AM12" s="13">
        <v>2.5499999999999998</v>
      </c>
      <c r="AN12" s="13">
        <f>AM12*2</f>
        <v>5.0999999999999996</v>
      </c>
      <c r="AO12" s="27">
        <v>1.2749999999999999</v>
      </c>
      <c r="AP12" s="15">
        <v>4</v>
      </c>
      <c r="AQ12" s="15">
        <v>34</v>
      </c>
      <c r="AR12" s="15">
        <v>6</v>
      </c>
      <c r="AS12" s="15">
        <v>4</v>
      </c>
      <c r="AT12" s="13">
        <f t="shared" si="1"/>
        <v>4.666666666666667</v>
      </c>
      <c r="AU12" s="27">
        <f t="shared" si="2"/>
        <v>0.33333333333333331</v>
      </c>
      <c r="AV12" s="15">
        <v>6</v>
      </c>
      <c r="AW12" s="13">
        <v>1.5555555555555556</v>
      </c>
      <c r="AX12" s="13">
        <v>1.5555555555555556</v>
      </c>
      <c r="AY12" s="13">
        <v>0.66</v>
      </c>
      <c r="AZ12" s="13">
        <v>2.2155555555555555</v>
      </c>
      <c r="BA12" s="13">
        <v>0.24444444444444424</v>
      </c>
      <c r="BB12" s="13">
        <v>3.184444444444444</v>
      </c>
      <c r="BC12" s="13">
        <v>1.0614814814814812</v>
      </c>
      <c r="BD12" s="13">
        <v>4.9086864197530859</v>
      </c>
      <c r="BE12" s="13">
        <v>1.1267429355281202</v>
      </c>
      <c r="BF12" s="15">
        <v>190</v>
      </c>
      <c r="BG12" s="15">
        <v>50</v>
      </c>
      <c r="BH12" s="13">
        <v>4.8090000000000002</v>
      </c>
      <c r="BI12" s="13">
        <v>2.0209999999999999</v>
      </c>
      <c r="BJ12" s="13">
        <v>9.7520000000000007</v>
      </c>
    </row>
    <row r="13" spans="1:62" ht="14" x14ac:dyDescent="0.15">
      <c r="A13" s="7">
        <v>133</v>
      </c>
      <c r="B13" s="7" t="s">
        <v>199</v>
      </c>
      <c r="C13" s="7" t="s">
        <v>200</v>
      </c>
      <c r="D13" s="7" t="s">
        <v>201</v>
      </c>
      <c r="E13" s="13">
        <v>79.866</v>
      </c>
      <c r="F13" s="13">
        <v>2.23</v>
      </c>
      <c r="G13" s="15">
        <v>1</v>
      </c>
      <c r="H13" s="15">
        <v>0</v>
      </c>
      <c r="I13" s="15">
        <v>2</v>
      </c>
      <c r="J13" s="26">
        <v>658</v>
      </c>
      <c r="K13" s="15">
        <v>0</v>
      </c>
      <c r="L13" s="15">
        <v>22</v>
      </c>
      <c r="M13" s="26">
        <v>47.866999999999997</v>
      </c>
      <c r="N13" s="15">
        <v>48</v>
      </c>
      <c r="O13" s="15">
        <v>26</v>
      </c>
      <c r="P13" s="26">
        <v>658</v>
      </c>
      <c r="Q13" s="26">
        <v>1.5</v>
      </c>
      <c r="R13" s="26">
        <v>0.14699999999999999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8</v>
      </c>
      <c r="AA13" s="27">
        <v>15.999000000000001</v>
      </c>
      <c r="AB13" s="15">
        <v>16</v>
      </c>
      <c r="AC13" s="15">
        <v>8</v>
      </c>
      <c r="AD13" s="15">
        <v>1314</v>
      </c>
      <c r="AE13" s="15">
        <v>3.5</v>
      </c>
      <c r="AF13" s="15">
        <v>7.3999999999999996E-2</v>
      </c>
      <c r="AG13" s="15">
        <v>1</v>
      </c>
      <c r="AH13" s="15">
        <v>22</v>
      </c>
      <c r="AI13" s="13">
        <v>47.866999999999997</v>
      </c>
      <c r="AJ13" s="15">
        <v>48</v>
      </c>
      <c r="AK13" s="15">
        <v>26</v>
      </c>
      <c r="AL13" s="15">
        <v>2</v>
      </c>
      <c r="AM13" s="13">
        <v>1.54</v>
      </c>
      <c r="AN13" s="13">
        <f>AM13*G13</f>
        <v>1.54</v>
      </c>
      <c r="AO13" s="27">
        <v>0.77</v>
      </c>
      <c r="AP13" s="15">
        <v>4</v>
      </c>
      <c r="AQ13" s="15">
        <v>81</v>
      </c>
      <c r="AR13" s="15">
        <v>2</v>
      </c>
      <c r="AS13" s="15">
        <v>4</v>
      </c>
      <c r="AT13" s="13">
        <f t="shared" si="1"/>
        <v>39.5</v>
      </c>
      <c r="AU13" s="27">
        <f t="shared" si="2"/>
        <v>0.33333333333333331</v>
      </c>
      <c r="AV13" s="15">
        <v>4</v>
      </c>
      <c r="AW13" s="13">
        <v>13.166666666666666</v>
      </c>
      <c r="AX13" s="13">
        <v>13.166666666666666</v>
      </c>
      <c r="AY13" s="13">
        <v>0.66</v>
      </c>
      <c r="AZ13" s="13">
        <v>13.826666666666666</v>
      </c>
      <c r="BA13" s="13">
        <v>-12.566666666666666</v>
      </c>
      <c r="BB13" s="13">
        <v>-9.6266666666666669</v>
      </c>
      <c r="BC13" s="13">
        <v>-3.2088888888888891</v>
      </c>
      <c r="BD13" s="13">
        <v>191.1767111111111</v>
      </c>
      <c r="BE13" s="13">
        <v>10.29696790123457</v>
      </c>
      <c r="BF13" s="15">
        <v>187</v>
      </c>
      <c r="BG13" s="15">
        <v>74.5</v>
      </c>
      <c r="BH13" s="13">
        <v>4.5</v>
      </c>
      <c r="BI13" s="13">
        <v>0.08</v>
      </c>
      <c r="BJ13" s="13">
        <v>6.83</v>
      </c>
    </row>
    <row r="14" spans="1:62" ht="14" x14ac:dyDescent="0.15">
      <c r="A14" s="7">
        <v>134</v>
      </c>
      <c r="B14" s="7" t="s">
        <v>202</v>
      </c>
      <c r="C14" s="7" t="s">
        <v>203</v>
      </c>
      <c r="D14" s="7" t="s">
        <v>204</v>
      </c>
      <c r="E14" s="13">
        <v>172.94</v>
      </c>
      <c r="F14" s="13">
        <v>-3.18</v>
      </c>
      <c r="G14" s="15">
        <v>0</v>
      </c>
      <c r="H14" s="15">
        <v>0</v>
      </c>
      <c r="I14" s="15">
        <v>4</v>
      </c>
      <c r="J14" s="26">
        <v>0</v>
      </c>
      <c r="K14" s="15">
        <v>0</v>
      </c>
      <c r="L14" s="15">
        <v>0</v>
      </c>
      <c r="M14" s="26">
        <v>0</v>
      </c>
      <c r="N14" s="15">
        <v>0</v>
      </c>
      <c r="O14" s="15">
        <v>0</v>
      </c>
      <c r="P14" s="26">
        <v>0</v>
      </c>
      <c r="Q14" s="26">
        <v>0</v>
      </c>
      <c r="R14" s="26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34</v>
      </c>
      <c r="AA14" s="27">
        <v>78.959999999999994</v>
      </c>
      <c r="AB14" s="15">
        <v>79</v>
      </c>
      <c r="AC14" s="15">
        <v>45</v>
      </c>
      <c r="AD14" s="15">
        <v>941</v>
      </c>
      <c r="AE14" s="15">
        <v>2.4</v>
      </c>
      <c r="AF14" s="15">
        <v>0.14000000000000001</v>
      </c>
      <c r="AG14" s="15">
        <v>0</v>
      </c>
      <c r="AH14" s="15">
        <v>0</v>
      </c>
      <c r="AI14" s="13">
        <v>0</v>
      </c>
      <c r="AJ14" s="15">
        <v>0</v>
      </c>
      <c r="AK14" s="15">
        <v>0</v>
      </c>
      <c r="AL14" s="15">
        <v>3</v>
      </c>
      <c r="AM14" s="13">
        <v>2.5499999999999998</v>
      </c>
      <c r="AN14" s="13">
        <v>2.5499999999999998</v>
      </c>
      <c r="AO14" s="27">
        <v>0.85</v>
      </c>
      <c r="AP14" s="15">
        <v>4</v>
      </c>
      <c r="AQ14" s="15">
        <v>34</v>
      </c>
      <c r="AR14" s="15">
        <v>6</v>
      </c>
      <c r="AS14" s="15">
        <v>4</v>
      </c>
      <c r="AT14" s="13">
        <f t="shared" si="1"/>
        <v>4.666666666666667</v>
      </c>
      <c r="AU14" s="27">
        <f t="shared" si="2"/>
        <v>0.33333333333333331</v>
      </c>
      <c r="AV14" s="15">
        <v>6</v>
      </c>
      <c r="AW14" s="13">
        <v>1.5555555555555556</v>
      </c>
      <c r="AX14" s="13">
        <v>1.5555555555555556</v>
      </c>
      <c r="AY14" s="13">
        <v>0.99</v>
      </c>
      <c r="AZ14" s="13">
        <v>2.5455555555555556</v>
      </c>
      <c r="BA14" s="13">
        <v>0.24444444444444424</v>
      </c>
      <c r="BB14" s="13">
        <v>4.6544444444444446</v>
      </c>
      <c r="BC14" s="13">
        <v>1.1636111111111112</v>
      </c>
      <c r="BD14" s="13">
        <v>6.4798530864197534</v>
      </c>
      <c r="BE14" s="13">
        <v>1.3539908179012348</v>
      </c>
      <c r="BF14" s="15">
        <v>190</v>
      </c>
      <c r="BG14" s="15">
        <v>50</v>
      </c>
      <c r="BH14" s="13">
        <v>4.8090000000000002</v>
      </c>
      <c r="BI14" s="13">
        <v>2.0209999999999999</v>
      </c>
      <c r="BJ14" s="13">
        <v>9.7520000000000007</v>
      </c>
    </row>
    <row r="15" spans="1:62" ht="14" x14ac:dyDescent="0.15">
      <c r="A15" s="7">
        <v>135</v>
      </c>
      <c r="B15" s="7" t="s">
        <v>205</v>
      </c>
      <c r="C15" s="7" t="s">
        <v>206</v>
      </c>
      <c r="D15" s="7" t="s">
        <v>207</v>
      </c>
      <c r="E15" s="13">
        <v>188.94</v>
      </c>
      <c r="F15" s="13">
        <v>-3.18</v>
      </c>
      <c r="G15" s="15">
        <v>0</v>
      </c>
      <c r="H15" s="15">
        <v>0</v>
      </c>
      <c r="I15" s="15">
        <v>5</v>
      </c>
      <c r="J15" s="26">
        <v>0</v>
      </c>
      <c r="K15" s="15">
        <v>0</v>
      </c>
      <c r="L15" s="15">
        <v>0</v>
      </c>
      <c r="M15" s="26">
        <v>0</v>
      </c>
      <c r="N15" s="15">
        <v>0</v>
      </c>
      <c r="O15" s="15">
        <v>0</v>
      </c>
      <c r="P15" s="26">
        <v>0</v>
      </c>
      <c r="Q15" s="26">
        <v>0</v>
      </c>
      <c r="R15" s="26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34</v>
      </c>
      <c r="AA15" s="27">
        <v>78.959999999999994</v>
      </c>
      <c r="AB15" s="15">
        <v>79</v>
      </c>
      <c r="AC15" s="15">
        <v>45</v>
      </c>
      <c r="AD15" s="15">
        <v>941</v>
      </c>
      <c r="AE15" s="15">
        <v>2.4</v>
      </c>
      <c r="AF15" s="15">
        <v>0.14000000000000001</v>
      </c>
      <c r="AG15" s="15">
        <v>0</v>
      </c>
      <c r="AH15" s="15">
        <v>0</v>
      </c>
      <c r="AI15" s="13">
        <v>0</v>
      </c>
      <c r="AJ15" s="15">
        <v>0</v>
      </c>
      <c r="AK15" s="15">
        <v>0</v>
      </c>
      <c r="AL15" s="15">
        <v>4</v>
      </c>
      <c r="AM15" s="13">
        <v>2.5499999999999998</v>
      </c>
      <c r="AN15" s="13">
        <v>2.5499999999999998</v>
      </c>
      <c r="AO15" s="27">
        <v>0.63749999999999996</v>
      </c>
      <c r="AP15" s="15">
        <v>6</v>
      </c>
      <c r="AQ15" s="15">
        <v>34</v>
      </c>
      <c r="AR15" s="15">
        <v>6</v>
      </c>
      <c r="AS15" s="15">
        <v>4</v>
      </c>
      <c r="AT15" s="13">
        <f t="shared" si="1"/>
        <v>4.666666666666667</v>
      </c>
      <c r="AU15" s="27">
        <f t="shared" si="2"/>
        <v>0.33333333333333331</v>
      </c>
      <c r="AV15" s="15">
        <v>6</v>
      </c>
      <c r="AW15" s="13">
        <v>1.5555555555555556</v>
      </c>
      <c r="AX15" s="13">
        <v>1.5555555555555556</v>
      </c>
      <c r="AY15" s="13">
        <v>1.32</v>
      </c>
      <c r="AZ15" s="13">
        <v>2.8755555555555556</v>
      </c>
      <c r="BA15" s="13">
        <v>0.24444444444444424</v>
      </c>
      <c r="BB15" s="13">
        <v>6.1244444444444444</v>
      </c>
      <c r="BC15" s="13">
        <v>1.2248888888888889</v>
      </c>
      <c r="BD15" s="13">
        <v>8.2688197530864205</v>
      </c>
      <c r="BE15" s="13">
        <v>1.5003527901234568</v>
      </c>
      <c r="BF15" s="15">
        <v>190</v>
      </c>
      <c r="BG15" s="15">
        <v>50</v>
      </c>
      <c r="BH15" s="13">
        <v>4.8090000000000002</v>
      </c>
      <c r="BI15" s="13">
        <v>2.0209999999999999</v>
      </c>
      <c r="BJ15" s="13">
        <v>9.7520000000000007</v>
      </c>
    </row>
    <row r="16" spans="1:62" ht="14" x14ac:dyDescent="0.15">
      <c r="A16" s="7">
        <v>136</v>
      </c>
      <c r="B16" s="7" t="s">
        <v>208</v>
      </c>
      <c r="C16" s="7" t="s">
        <v>209</v>
      </c>
      <c r="D16" s="7" t="s">
        <v>210</v>
      </c>
      <c r="E16" s="13">
        <v>114.93899999999999</v>
      </c>
      <c r="F16" s="13">
        <v>2.23</v>
      </c>
      <c r="G16" s="15">
        <v>1</v>
      </c>
      <c r="H16" s="15">
        <v>0</v>
      </c>
      <c r="I16" s="15">
        <v>4</v>
      </c>
      <c r="J16" s="26">
        <v>649.1</v>
      </c>
      <c r="K16" s="15">
        <v>0</v>
      </c>
      <c r="L16" s="15">
        <v>23</v>
      </c>
      <c r="M16" s="26">
        <v>50.942</v>
      </c>
      <c r="N16" s="15">
        <v>51</v>
      </c>
      <c r="O16" s="15">
        <v>28</v>
      </c>
      <c r="P16" s="26">
        <v>649.1</v>
      </c>
      <c r="Q16" s="26">
        <v>1.6</v>
      </c>
      <c r="R16" s="26">
        <v>0.13400000000000001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8</v>
      </c>
      <c r="AA16" s="27">
        <v>15.999000000000001</v>
      </c>
      <c r="AB16" s="15">
        <v>16</v>
      </c>
      <c r="AC16" s="15">
        <v>8</v>
      </c>
      <c r="AD16" s="15">
        <v>1314</v>
      </c>
      <c r="AE16" s="15">
        <v>3.5</v>
      </c>
      <c r="AF16" s="15">
        <v>7.3999999999999996E-2</v>
      </c>
      <c r="AG16" s="15">
        <v>1</v>
      </c>
      <c r="AH16" s="15">
        <v>23</v>
      </c>
      <c r="AI16" s="13">
        <v>50.942</v>
      </c>
      <c r="AJ16" s="15">
        <v>51</v>
      </c>
      <c r="AK16" s="15">
        <v>28</v>
      </c>
      <c r="AL16" s="15">
        <v>4</v>
      </c>
      <c r="AM16" s="13">
        <v>1.63</v>
      </c>
      <c r="AN16" s="13">
        <f>AM16*G16</f>
        <v>1.63</v>
      </c>
      <c r="AO16" s="27">
        <v>0.40749999999999997</v>
      </c>
      <c r="AP16" s="15">
        <v>5</v>
      </c>
      <c r="AQ16" s="15">
        <v>23</v>
      </c>
      <c r="AR16" s="15">
        <v>2</v>
      </c>
      <c r="AS16" s="15">
        <v>4</v>
      </c>
      <c r="AT16" s="13">
        <f t="shared" si="1"/>
        <v>10.5</v>
      </c>
      <c r="AU16" s="27">
        <f t="shared" si="2"/>
        <v>0.33333333333333331</v>
      </c>
      <c r="AV16" s="15">
        <v>5</v>
      </c>
      <c r="AW16" s="13">
        <v>3.5</v>
      </c>
      <c r="AX16" s="13">
        <v>3.5</v>
      </c>
      <c r="AY16" s="13">
        <v>1.32</v>
      </c>
      <c r="AZ16" s="13">
        <v>4.82</v>
      </c>
      <c r="BA16" s="13">
        <v>-2.9</v>
      </c>
      <c r="BB16" s="13">
        <v>2.98</v>
      </c>
      <c r="BC16" s="13">
        <v>0.59599999999999997</v>
      </c>
      <c r="BD16" s="13">
        <v>23.232400000000002</v>
      </c>
      <c r="BE16" s="13">
        <v>0.35521599999999998</v>
      </c>
      <c r="BF16" s="15">
        <v>179</v>
      </c>
      <c r="BG16" s="15">
        <v>59</v>
      </c>
      <c r="BH16" s="13">
        <v>6</v>
      </c>
      <c r="BI16" s="13">
        <v>0.52500000000000002</v>
      </c>
      <c r="BJ16" s="13">
        <v>6.74</v>
      </c>
    </row>
    <row r="17" spans="1:62" ht="14" x14ac:dyDescent="0.15">
      <c r="A17" s="7">
        <v>137</v>
      </c>
      <c r="B17" s="7" t="s">
        <v>211</v>
      </c>
      <c r="C17" s="7" t="s">
        <v>212</v>
      </c>
      <c r="D17" s="7" t="s">
        <v>213</v>
      </c>
      <c r="E17" s="13">
        <v>216.58940000000001</v>
      </c>
      <c r="F17" s="13">
        <v>1.53</v>
      </c>
      <c r="G17" s="15">
        <v>1</v>
      </c>
      <c r="H17" s="15">
        <v>0</v>
      </c>
      <c r="I17" s="15">
        <v>1</v>
      </c>
      <c r="J17" s="26">
        <v>1004.6</v>
      </c>
      <c r="K17" s="15">
        <v>0</v>
      </c>
      <c r="L17" s="15">
        <v>80</v>
      </c>
      <c r="M17" s="26">
        <v>200.59</v>
      </c>
      <c r="N17" s="15">
        <v>201</v>
      </c>
      <c r="O17" s="15">
        <v>121</v>
      </c>
      <c r="P17" s="26">
        <v>1004.6</v>
      </c>
      <c r="Q17" s="26">
        <v>1.9</v>
      </c>
      <c r="R17" s="26">
        <v>0.157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8</v>
      </c>
      <c r="AA17" s="27">
        <v>15.999000000000001</v>
      </c>
      <c r="AB17" s="15">
        <v>16</v>
      </c>
      <c r="AC17" s="15">
        <v>8</v>
      </c>
      <c r="AD17" s="15">
        <v>1314</v>
      </c>
      <c r="AE17" s="15">
        <v>3.5</v>
      </c>
      <c r="AF17" s="15">
        <v>7.3999999999999996E-2</v>
      </c>
      <c r="AG17" s="15">
        <v>1</v>
      </c>
      <c r="AH17" s="15">
        <v>80</v>
      </c>
      <c r="AI17" s="13">
        <v>200.59</v>
      </c>
      <c r="AJ17" s="15">
        <v>201</v>
      </c>
      <c r="AK17" s="15">
        <v>121</v>
      </c>
      <c r="AL17" s="15">
        <v>1</v>
      </c>
      <c r="AM17" s="13">
        <v>2</v>
      </c>
      <c r="AN17" s="13">
        <f>AM17*G17</f>
        <v>2</v>
      </c>
      <c r="AO17" s="27">
        <v>2</v>
      </c>
      <c r="AP17" s="15">
        <v>2</v>
      </c>
      <c r="AQ17" s="15">
        <v>80</v>
      </c>
      <c r="AR17" s="15">
        <v>2</v>
      </c>
      <c r="AS17" s="15">
        <v>6</v>
      </c>
      <c r="AT17" s="13">
        <f t="shared" si="1"/>
        <v>39</v>
      </c>
      <c r="AU17" s="27">
        <f t="shared" si="2"/>
        <v>0.2</v>
      </c>
      <c r="AV17" s="15">
        <v>2</v>
      </c>
      <c r="AW17" s="13">
        <v>7.8000000000000007</v>
      </c>
      <c r="AX17" s="13">
        <v>7.8000000000000007</v>
      </c>
      <c r="AY17" s="13">
        <v>0.33</v>
      </c>
      <c r="AZ17" s="13">
        <v>8.1300000000000008</v>
      </c>
      <c r="BA17" s="13">
        <v>-7.2000000000000011</v>
      </c>
      <c r="BB17" s="13">
        <v>-5.7300000000000013</v>
      </c>
      <c r="BC17" s="13">
        <v>-2.8650000000000007</v>
      </c>
      <c r="BD17" s="13">
        <v>66.096900000000019</v>
      </c>
      <c r="BE17" s="13">
        <v>8.2082250000000041</v>
      </c>
      <c r="BF17" s="15">
        <v>209</v>
      </c>
      <c r="BG17" s="15">
        <v>102</v>
      </c>
      <c r="BH17" s="13">
        <v>13.5336</v>
      </c>
      <c r="BI17" s="13">
        <v>-0.5</v>
      </c>
      <c r="BJ17" s="13">
        <v>10.436999999999999</v>
      </c>
    </row>
    <row r="18" spans="1:62" ht="14" x14ac:dyDescent="0.15"/>
  </sheetData>
  <mergeCells count="9">
    <mergeCell ref="BF1:BJ1"/>
    <mergeCell ref="F1:F2"/>
    <mergeCell ref="E1:E2"/>
    <mergeCell ref="D1:D2"/>
    <mergeCell ref="C1:C2"/>
    <mergeCell ref="B1:B2"/>
    <mergeCell ref="A1:A2"/>
    <mergeCell ref="AQ1:BE1"/>
    <mergeCell ref="G1:AP1"/>
  </mergeCells>
  <pageMargins left="0.7" right="0.7" top="0.75" bottom="0.75" header="0.3" footer="0.3"/>
  <ignoredErrors>
    <ignoredError sqref="AN10:AN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9210-D251-4EF9-A7BE-C48806815B5D}">
  <dimension ref="A1:CJ249"/>
  <sheetViews>
    <sheetView zoomScaleNormal="100" workbookViewId="0">
      <selection sqref="A1:AM1"/>
    </sheetView>
  </sheetViews>
  <sheetFormatPr baseColWidth="10" defaultColWidth="8.83203125" defaultRowHeight="14" x14ac:dyDescent="0.15"/>
  <cols>
    <col min="1" max="1" width="8.6640625" style="38"/>
    <col min="2" max="2" width="10" style="38" bestFit="1" customWidth="1"/>
    <col min="3" max="19" width="8.6640625" style="38"/>
    <col min="20" max="20" width="10" style="38" customWidth="1"/>
    <col min="21" max="21" width="8.6640625" style="38"/>
    <col min="22" max="22" width="10.83203125" style="38" customWidth="1"/>
    <col min="23" max="40" width="8.6640625" style="38"/>
    <col min="41" max="41" width="8.6640625" style="7"/>
    <col min="42" max="81" width="8.83203125" style="7"/>
    <col min="82" max="88" width="8.6640625" style="76"/>
    <col min="89" max="16384" width="8.83203125" style="7"/>
  </cols>
  <sheetData>
    <row r="1" spans="1:88" x14ac:dyDescent="0.15">
      <c r="A1" s="105" t="s">
        <v>346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35"/>
      <c r="AO1" s="36"/>
      <c r="AP1" s="105" t="s">
        <v>347</v>
      </c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D1" s="106" t="s">
        <v>358</v>
      </c>
      <c r="CE1" s="106"/>
      <c r="CF1" s="106"/>
      <c r="CG1" s="106"/>
      <c r="CH1" s="106"/>
      <c r="CI1" s="106"/>
      <c r="CJ1" s="106"/>
    </row>
    <row r="2" spans="1:88" x14ac:dyDescent="0.15"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</row>
    <row r="3" spans="1:88" x14ac:dyDescent="0.15">
      <c r="A3" s="105" t="s">
        <v>11</v>
      </c>
      <c r="B3" s="105"/>
      <c r="C3" s="105"/>
      <c r="D3" s="105"/>
      <c r="E3" s="105"/>
      <c r="F3" s="105"/>
      <c r="G3" s="105"/>
      <c r="H3" s="34"/>
      <c r="I3" s="105" t="s">
        <v>13</v>
      </c>
      <c r="J3" s="105"/>
      <c r="K3" s="105"/>
      <c r="L3" s="105"/>
      <c r="M3" s="105"/>
      <c r="N3" s="105"/>
      <c r="O3" s="105"/>
      <c r="P3" s="34"/>
      <c r="Q3" s="105" t="s">
        <v>14</v>
      </c>
      <c r="R3" s="106"/>
      <c r="S3" s="106"/>
      <c r="T3" s="106"/>
      <c r="U3" s="106"/>
      <c r="V3" s="106"/>
      <c r="W3" s="106"/>
      <c r="Y3" s="105" t="s">
        <v>17</v>
      </c>
      <c r="Z3" s="106"/>
      <c r="AA3" s="106"/>
      <c r="AB3" s="106"/>
      <c r="AC3" s="106"/>
      <c r="AD3" s="106"/>
      <c r="AE3" s="106"/>
      <c r="AG3" s="105" t="s">
        <v>19</v>
      </c>
      <c r="AH3" s="106"/>
      <c r="AI3" s="106"/>
      <c r="AJ3" s="106"/>
      <c r="AK3" s="106"/>
      <c r="AL3" s="106"/>
      <c r="AM3" s="106"/>
      <c r="AN3" s="35"/>
      <c r="AO3" s="36"/>
      <c r="AP3" s="105" t="s">
        <v>11</v>
      </c>
      <c r="AQ3" s="105"/>
      <c r="AR3" s="105"/>
      <c r="AS3" s="105"/>
      <c r="AT3" s="105"/>
      <c r="AU3" s="105"/>
      <c r="AV3" s="105"/>
      <c r="AW3" s="34"/>
      <c r="AX3" s="105" t="s">
        <v>13</v>
      </c>
      <c r="AY3" s="105"/>
      <c r="AZ3" s="105"/>
      <c r="BA3" s="105"/>
      <c r="BB3" s="105"/>
      <c r="BC3" s="105"/>
      <c r="BD3" s="105"/>
      <c r="BE3" s="39"/>
      <c r="BF3" s="105" t="s">
        <v>14</v>
      </c>
      <c r="BG3" s="106"/>
      <c r="BH3" s="106"/>
      <c r="BI3" s="106"/>
      <c r="BJ3" s="106"/>
      <c r="BK3" s="106"/>
      <c r="BL3" s="106"/>
      <c r="BM3" s="39"/>
      <c r="BN3" s="105" t="s">
        <v>17</v>
      </c>
      <c r="BO3" s="106"/>
      <c r="BP3" s="106"/>
      <c r="BQ3" s="106"/>
      <c r="BR3" s="106"/>
      <c r="BS3" s="106"/>
      <c r="BT3" s="106"/>
      <c r="BU3" s="39"/>
      <c r="BV3" s="105" t="s">
        <v>19</v>
      </c>
      <c r="BW3" s="106"/>
      <c r="BX3" s="106"/>
      <c r="BY3" s="106"/>
      <c r="BZ3" s="106"/>
      <c r="CA3" s="106"/>
      <c r="CB3" s="106"/>
      <c r="CD3" s="105" t="s">
        <v>14</v>
      </c>
      <c r="CE3" s="106"/>
      <c r="CF3" s="106"/>
      <c r="CG3" s="106"/>
      <c r="CH3" s="106"/>
      <c r="CI3" s="106"/>
      <c r="CJ3" s="106"/>
    </row>
    <row r="4" spans="1:88" x14ac:dyDescent="0.15"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</row>
    <row r="5" spans="1:88" s="20" customFormat="1" ht="75" x14ac:dyDescent="0.2">
      <c r="A5" s="40" t="s">
        <v>8</v>
      </c>
      <c r="B5" s="40" t="s">
        <v>359</v>
      </c>
      <c r="C5" s="40" t="s">
        <v>258</v>
      </c>
      <c r="D5" s="40" t="s">
        <v>360</v>
      </c>
      <c r="E5" s="40" t="s">
        <v>361</v>
      </c>
      <c r="F5" s="40" t="s">
        <v>362</v>
      </c>
      <c r="G5" s="41" t="s">
        <v>363</v>
      </c>
      <c r="H5" s="86"/>
      <c r="I5" s="40" t="s">
        <v>8</v>
      </c>
      <c r="J5" s="40" t="s">
        <v>364</v>
      </c>
      <c r="K5" s="40" t="s">
        <v>365</v>
      </c>
      <c r="L5" s="40" t="s">
        <v>366</v>
      </c>
      <c r="M5" s="40" t="s">
        <v>361</v>
      </c>
      <c r="N5" s="40" t="s">
        <v>367</v>
      </c>
      <c r="O5" s="41" t="s">
        <v>363</v>
      </c>
      <c r="P5" s="86"/>
      <c r="Q5" s="40" t="s">
        <v>8</v>
      </c>
      <c r="R5" s="41" t="s">
        <v>224</v>
      </c>
      <c r="S5" s="41" t="s">
        <v>365</v>
      </c>
      <c r="T5" s="41" t="s">
        <v>368</v>
      </c>
      <c r="U5" s="40" t="s">
        <v>369</v>
      </c>
      <c r="V5" s="41" t="s">
        <v>370</v>
      </c>
      <c r="W5" s="41" t="s">
        <v>363</v>
      </c>
      <c r="X5" s="42"/>
      <c r="Y5" s="40" t="s">
        <v>8</v>
      </c>
      <c r="Z5" s="41" t="s">
        <v>234</v>
      </c>
      <c r="AA5" s="41" t="s">
        <v>253</v>
      </c>
      <c r="AB5" s="41" t="s">
        <v>371</v>
      </c>
      <c r="AC5" s="40" t="s">
        <v>369</v>
      </c>
      <c r="AD5" s="41" t="s">
        <v>372</v>
      </c>
      <c r="AE5" s="41" t="s">
        <v>363</v>
      </c>
      <c r="AF5" s="42"/>
      <c r="AG5" s="40" t="s">
        <v>8</v>
      </c>
      <c r="AH5" s="43" t="s">
        <v>250</v>
      </c>
      <c r="AI5" s="43" t="s">
        <v>365</v>
      </c>
      <c r="AJ5" s="43" t="s">
        <v>373</v>
      </c>
      <c r="AK5" s="40" t="s">
        <v>369</v>
      </c>
      <c r="AL5" s="43" t="s">
        <v>374</v>
      </c>
      <c r="AM5" s="41" t="s">
        <v>363</v>
      </c>
      <c r="AN5" s="86"/>
      <c r="AO5" s="44"/>
      <c r="AP5" s="45" t="s">
        <v>8</v>
      </c>
      <c r="AQ5" s="45" t="s">
        <v>217</v>
      </c>
      <c r="AR5" s="45" t="s">
        <v>375</v>
      </c>
      <c r="AS5" s="45" t="s">
        <v>360</v>
      </c>
      <c r="AT5" s="45" t="s">
        <v>361</v>
      </c>
      <c r="AU5" s="45" t="s">
        <v>362</v>
      </c>
      <c r="AV5" s="46" t="s">
        <v>363</v>
      </c>
      <c r="AW5" s="87"/>
      <c r="AX5" s="45" t="s">
        <v>8</v>
      </c>
      <c r="AY5" s="45" t="s">
        <v>262</v>
      </c>
      <c r="AZ5" s="45" t="s">
        <v>263</v>
      </c>
      <c r="BA5" s="45" t="s">
        <v>366</v>
      </c>
      <c r="BB5" s="45" t="s">
        <v>361</v>
      </c>
      <c r="BC5" s="45" t="s">
        <v>367</v>
      </c>
      <c r="BD5" s="46" t="s">
        <v>363</v>
      </c>
      <c r="BE5" s="47"/>
      <c r="BF5" s="45" t="s">
        <v>8</v>
      </c>
      <c r="BG5" s="46" t="s">
        <v>217</v>
      </c>
      <c r="BH5" s="46" t="s">
        <v>222</v>
      </c>
      <c r="BI5" s="46" t="s">
        <v>368</v>
      </c>
      <c r="BJ5" s="45" t="s">
        <v>369</v>
      </c>
      <c r="BK5" s="46" t="s">
        <v>370</v>
      </c>
      <c r="BL5" s="46" t="s">
        <v>363</v>
      </c>
      <c r="BM5" s="47"/>
      <c r="BN5" s="45" t="s">
        <v>8</v>
      </c>
      <c r="BO5" s="46" t="s">
        <v>227</v>
      </c>
      <c r="BP5" s="46" t="s">
        <v>246</v>
      </c>
      <c r="BQ5" s="46" t="s">
        <v>371</v>
      </c>
      <c r="BR5" s="45" t="s">
        <v>369</v>
      </c>
      <c r="BS5" s="46" t="s">
        <v>372</v>
      </c>
      <c r="BT5" s="46" t="s">
        <v>363</v>
      </c>
      <c r="BU5" s="47"/>
      <c r="BV5" s="45" t="s">
        <v>8</v>
      </c>
      <c r="BW5" s="48" t="s">
        <v>221</v>
      </c>
      <c r="BX5" s="48" t="s">
        <v>230</v>
      </c>
      <c r="BY5" s="48" t="s">
        <v>373</v>
      </c>
      <c r="BZ5" s="45" t="s">
        <v>369</v>
      </c>
      <c r="CA5" s="48" t="s">
        <v>374</v>
      </c>
      <c r="CB5" s="46" t="s">
        <v>363</v>
      </c>
      <c r="CD5" s="77" t="s">
        <v>8</v>
      </c>
      <c r="CE5" s="78" t="s">
        <v>375</v>
      </c>
      <c r="CF5" s="78" t="s">
        <v>258</v>
      </c>
      <c r="CG5" s="78" t="s">
        <v>368</v>
      </c>
      <c r="CH5" s="77" t="s">
        <v>369</v>
      </c>
      <c r="CI5" s="78" t="s">
        <v>370</v>
      </c>
      <c r="CJ5" s="78" t="s">
        <v>363</v>
      </c>
    </row>
    <row r="6" spans="1:88" x14ac:dyDescent="0.15">
      <c r="A6" s="38" t="s">
        <v>36</v>
      </c>
      <c r="B6" s="49">
        <v>1.2428571428571431</v>
      </c>
      <c r="C6" s="38">
        <v>46</v>
      </c>
      <c r="D6" s="49">
        <v>3.9294189257142929</v>
      </c>
      <c r="E6" s="50" t="s">
        <v>376</v>
      </c>
      <c r="F6" s="49">
        <v>2.8601285714285716</v>
      </c>
      <c r="G6" s="49">
        <f t="shared" ref="G6:G17" si="0">(D6-F6)</f>
        <v>1.0692903542857213</v>
      </c>
      <c r="H6" s="49"/>
      <c r="I6" s="38" t="s">
        <v>30</v>
      </c>
      <c r="J6" s="49">
        <v>0.5625</v>
      </c>
      <c r="K6" s="38">
        <v>64.5</v>
      </c>
      <c r="L6" s="49">
        <v>2.301029996</v>
      </c>
      <c r="M6" s="50" t="s">
        <v>376</v>
      </c>
      <c r="N6" s="49">
        <v>2.1342137499999998</v>
      </c>
      <c r="O6" s="49">
        <f t="shared" ref="O6:O17" si="1">(L6-N6)</f>
        <v>0.16681624600000022</v>
      </c>
      <c r="P6" s="49"/>
      <c r="Q6" s="38" t="s">
        <v>25</v>
      </c>
      <c r="R6" s="38">
        <v>13</v>
      </c>
      <c r="S6" s="38">
        <v>53.5</v>
      </c>
      <c r="T6" s="49">
        <v>1.5563025007672873</v>
      </c>
      <c r="U6" s="50" t="s">
        <v>376</v>
      </c>
      <c r="V6" s="49">
        <v>1.5626000000000002</v>
      </c>
      <c r="W6" s="49">
        <f t="shared" ref="W6:W23" si="2">(T6-V6)</f>
        <v>-6.2974992327129442E-3</v>
      </c>
      <c r="Y6" s="38" t="s">
        <v>30</v>
      </c>
      <c r="Z6" s="38">
        <v>0</v>
      </c>
      <c r="AA6" s="38">
        <v>8</v>
      </c>
      <c r="AB6" s="49">
        <v>5.0569048513364727</v>
      </c>
      <c r="AC6" s="50" t="s">
        <v>376</v>
      </c>
      <c r="AD6" s="49">
        <v>5.0039999999999996</v>
      </c>
      <c r="AE6" s="49">
        <f t="shared" ref="AE6:AE18" si="3">(AB6-AD6)</f>
        <v>5.2904851336473158E-2</v>
      </c>
      <c r="AG6" s="52" t="s">
        <v>25</v>
      </c>
      <c r="AH6" s="52">
        <v>1.61</v>
      </c>
      <c r="AI6" s="52">
        <v>53.5</v>
      </c>
      <c r="AJ6" s="53">
        <v>2.3444905189999998</v>
      </c>
      <c r="AK6" s="50" t="s">
        <v>376</v>
      </c>
      <c r="AL6" s="49">
        <v>2.9587500000000002</v>
      </c>
      <c r="AM6" s="49">
        <f>(AJ6-AL6)</f>
        <v>-0.61425948100000038</v>
      </c>
      <c r="AN6" s="49"/>
      <c r="AO6" s="24"/>
      <c r="AP6" s="39" t="s">
        <v>377</v>
      </c>
      <c r="AQ6" s="54">
        <v>134.452</v>
      </c>
      <c r="AR6" s="54">
        <v>0.33333333300000001</v>
      </c>
      <c r="AS6" s="54">
        <v>3.7391053649999999</v>
      </c>
      <c r="AT6" s="56" t="s">
        <v>378</v>
      </c>
      <c r="AU6" s="54">
        <v>3.6960195966899998</v>
      </c>
      <c r="AV6" s="54">
        <f t="shared" ref="AV6:AV16" si="4">(AS6-AU6)</f>
        <v>4.3085768310000105E-2</v>
      </c>
      <c r="AW6" s="54"/>
      <c r="AX6" s="39" t="s">
        <v>379</v>
      </c>
      <c r="AY6" s="39">
        <v>3</v>
      </c>
      <c r="AZ6" s="54">
        <v>0.53666666699999999</v>
      </c>
      <c r="BA6" s="54">
        <v>4.5185139400000001</v>
      </c>
      <c r="BB6" s="56" t="s">
        <v>376</v>
      </c>
      <c r="BC6" s="54">
        <v>4.4076333346300007</v>
      </c>
      <c r="BD6" s="54">
        <f t="shared" ref="BD6:BD19" si="5">(BA6-BC6)</f>
        <v>0.11088060536999933</v>
      </c>
      <c r="BE6" s="39"/>
      <c r="BF6" s="39" t="s">
        <v>90</v>
      </c>
      <c r="BG6" s="54">
        <v>134.452</v>
      </c>
      <c r="BH6" s="54">
        <v>743.5</v>
      </c>
      <c r="BI6" s="54">
        <v>1.0374264980000001</v>
      </c>
      <c r="BJ6" s="56" t="s">
        <v>376</v>
      </c>
      <c r="BK6" s="54">
        <v>1.3320060200000001</v>
      </c>
      <c r="BL6" s="54">
        <f t="shared" ref="BL6:BL24" si="6">(BI6-BK6)</f>
        <v>-0.29457952200000004</v>
      </c>
      <c r="BM6" s="39"/>
      <c r="BN6" s="39" t="s">
        <v>86</v>
      </c>
      <c r="BO6" s="39">
        <v>14</v>
      </c>
      <c r="BP6" s="39">
        <v>13</v>
      </c>
      <c r="BQ6" s="54">
        <v>2.397940009</v>
      </c>
      <c r="BR6" s="56" t="s">
        <v>376</v>
      </c>
      <c r="BS6" s="54">
        <v>3.2094</v>
      </c>
      <c r="BT6" s="54">
        <f t="shared" ref="BT6:BT18" si="7">(BQ6-BS6)</f>
        <v>-0.81145999099999999</v>
      </c>
      <c r="BU6" s="39"/>
      <c r="BV6" s="57" t="s">
        <v>90</v>
      </c>
      <c r="BW6" s="57">
        <v>2</v>
      </c>
      <c r="BX6" s="58">
        <v>0.128</v>
      </c>
      <c r="BY6" s="58">
        <v>2.9547247909999999</v>
      </c>
      <c r="BZ6" s="56" t="s">
        <v>376</v>
      </c>
      <c r="CA6" s="54">
        <v>2.6095999999999999</v>
      </c>
      <c r="CB6" s="54">
        <f t="shared" ref="CB6:CB16" si="8">(BY6-CA6)</f>
        <v>0.34512479099999993</v>
      </c>
      <c r="CD6" s="76" t="s">
        <v>170</v>
      </c>
      <c r="CE6" s="79">
        <v>0.33333333300000001</v>
      </c>
      <c r="CF6" s="76">
        <v>58</v>
      </c>
      <c r="CG6" s="79">
        <v>0.49136169400000002</v>
      </c>
      <c r="CH6" s="80" t="s">
        <v>376</v>
      </c>
      <c r="CI6" s="79">
        <v>1.1600666809999982</v>
      </c>
      <c r="CJ6" s="79">
        <f t="shared" ref="CJ6:CJ19" si="9">(CG6-CI6)</f>
        <v>-0.66870498699999814</v>
      </c>
    </row>
    <row r="7" spans="1:88" x14ac:dyDescent="0.15">
      <c r="A7" s="38" t="s">
        <v>39</v>
      </c>
      <c r="B7" s="49">
        <v>-7.2000000000000011</v>
      </c>
      <c r="C7" s="38">
        <v>102</v>
      </c>
      <c r="D7" s="49">
        <v>5.1461280356782382</v>
      </c>
      <c r="E7" s="50" t="s">
        <v>376</v>
      </c>
      <c r="F7" s="49">
        <v>4.5690000000000026</v>
      </c>
      <c r="G7" s="49">
        <f t="shared" si="0"/>
        <v>0.57712803567823556</v>
      </c>
      <c r="H7" s="49"/>
      <c r="I7" s="38" t="s">
        <v>33</v>
      </c>
      <c r="J7" s="49">
        <v>15.21</v>
      </c>
      <c r="K7" s="38">
        <v>119</v>
      </c>
      <c r="L7" s="49">
        <v>1.806179974</v>
      </c>
      <c r="M7" s="50" t="s">
        <v>376</v>
      </c>
      <c r="N7" s="49">
        <v>1.9127169999999998</v>
      </c>
      <c r="O7" s="49">
        <f t="shared" si="1"/>
        <v>-0.10653702599999981</v>
      </c>
      <c r="P7" s="49"/>
      <c r="Q7" s="38" t="s">
        <v>30</v>
      </c>
      <c r="R7" s="38">
        <v>26</v>
      </c>
      <c r="S7" s="38">
        <v>64.5</v>
      </c>
      <c r="T7" s="49">
        <v>0.86332286012045589</v>
      </c>
      <c r="U7" s="50" t="s">
        <v>378</v>
      </c>
      <c r="V7" s="49">
        <v>1.9032000000000004</v>
      </c>
      <c r="W7" s="49">
        <f t="shared" si="2"/>
        <v>-1.0398771398795446</v>
      </c>
      <c r="Y7" s="38" t="s">
        <v>33</v>
      </c>
      <c r="Z7" s="38">
        <v>0</v>
      </c>
      <c r="AA7" s="38">
        <v>4</v>
      </c>
      <c r="AB7" s="49">
        <v>2.9123814989188004</v>
      </c>
      <c r="AC7" s="50" t="s">
        <v>376</v>
      </c>
      <c r="AD7" s="49">
        <v>3.2519999999999998</v>
      </c>
      <c r="AE7" s="49">
        <f t="shared" si="3"/>
        <v>-0.3396185010811994</v>
      </c>
      <c r="AG7" s="52" t="s">
        <v>30</v>
      </c>
      <c r="AH7" s="52">
        <v>1.83</v>
      </c>
      <c r="AI7" s="52">
        <v>64.5</v>
      </c>
      <c r="AJ7" s="53">
        <v>3.8449118740000001</v>
      </c>
      <c r="AK7" s="50" t="s">
        <v>376</v>
      </c>
      <c r="AL7" s="49">
        <v>2.9642500000000003</v>
      </c>
      <c r="AM7" s="49">
        <f t="shared" ref="AM7:AM15" si="10">(AJ7-AL7)</f>
        <v>0.88066187399999984</v>
      </c>
      <c r="AN7" s="49"/>
      <c r="AO7" s="24"/>
      <c r="AP7" s="39" t="s">
        <v>166</v>
      </c>
      <c r="AQ7" s="54">
        <v>271.49599999999998</v>
      </c>
      <c r="AR7" s="54">
        <v>0.2</v>
      </c>
      <c r="AS7" s="54">
        <v>5.0969100129999996</v>
      </c>
      <c r="AT7" s="56" t="s">
        <v>376</v>
      </c>
      <c r="AU7" s="54">
        <v>4.7428808</v>
      </c>
      <c r="AV7" s="54">
        <f t="shared" si="4"/>
        <v>0.35402921299999957</v>
      </c>
      <c r="AW7" s="54"/>
      <c r="AX7" s="39" t="s">
        <v>377</v>
      </c>
      <c r="AY7" s="39">
        <v>2</v>
      </c>
      <c r="AZ7" s="54">
        <v>0.95</v>
      </c>
      <c r="BA7" s="54">
        <v>2.9355072660000001</v>
      </c>
      <c r="BB7" s="56" t="s">
        <v>376</v>
      </c>
      <c r="BC7" s="54">
        <v>2.3455000000000004</v>
      </c>
      <c r="BD7" s="54">
        <f t="shared" si="5"/>
        <v>0.59000726599999975</v>
      </c>
      <c r="BE7" s="39"/>
      <c r="BF7" s="39" t="s">
        <v>93</v>
      </c>
      <c r="BG7" s="54">
        <v>271.49599999999998</v>
      </c>
      <c r="BH7" s="54">
        <v>1004.6</v>
      </c>
      <c r="BI7" s="54">
        <v>2.9052560490000001</v>
      </c>
      <c r="BJ7" s="56" t="s">
        <v>376</v>
      </c>
      <c r="BK7" s="54">
        <v>2.3320435600000002</v>
      </c>
      <c r="BL7" s="54">
        <f t="shared" si="6"/>
        <v>0.57321248899999988</v>
      </c>
      <c r="BM7" s="39"/>
      <c r="BN7" s="39" t="s">
        <v>90</v>
      </c>
      <c r="BO7" s="39">
        <v>35</v>
      </c>
      <c r="BP7" s="39">
        <v>29</v>
      </c>
      <c r="BQ7" s="54">
        <v>2.705007959</v>
      </c>
      <c r="BR7" s="56" t="s">
        <v>378</v>
      </c>
      <c r="BS7" s="88">
        <v>2.4690000000000003</v>
      </c>
      <c r="BT7" s="54">
        <f t="shared" si="7"/>
        <v>0.23600795899999971</v>
      </c>
      <c r="BU7" s="39"/>
      <c r="BV7" s="57" t="s">
        <v>93</v>
      </c>
      <c r="BW7" s="57">
        <v>2</v>
      </c>
      <c r="BX7" s="58">
        <v>0.157</v>
      </c>
      <c r="BY7" s="58">
        <v>2.585832822</v>
      </c>
      <c r="BZ7" s="56" t="s">
        <v>376</v>
      </c>
      <c r="CA7" s="54">
        <v>3.0504000000000002</v>
      </c>
      <c r="CB7" s="54">
        <f t="shared" si="8"/>
        <v>-0.46456717800000025</v>
      </c>
      <c r="CD7" s="76" t="s">
        <v>173</v>
      </c>
      <c r="CE7" s="79">
        <v>0.25</v>
      </c>
      <c r="CF7" s="76">
        <v>97</v>
      </c>
      <c r="CG7" s="79">
        <v>1.7558748559999999</v>
      </c>
      <c r="CH7" s="80" t="s">
        <v>376</v>
      </c>
      <c r="CI7" s="79">
        <v>1.7130999999999998</v>
      </c>
      <c r="CJ7" s="79">
        <f t="shared" si="9"/>
        <v>4.2774856000000083E-2</v>
      </c>
    </row>
    <row r="8" spans="1:88" x14ac:dyDescent="0.15">
      <c r="A8" s="38" t="s">
        <v>42</v>
      </c>
      <c r="B8" s="49">
        <v>-3.7333333333333329</v>
      </c>
      <c r="C8" s="38">
        <v>69</v>
      </c>
      <c r="D8" s="49">
        <v>4.8864907251724823</v>
      </c>
      <c r="E8" s="50" t="s">
        <v>376</v>
      </c>
      <c r="F8" s="49">
        <v>4.6768333333333336</v>
      </c>
      <c r="G8" s="49">
        <f t="shared" si="0"/>
        <v>0.20965739183914867</v>
      </c>
      <c r="H8" s="49"/>
      <c r="I8" s="38" t="s">
        <v>36</v>
      </c>
      <c r="J8" s="49">
        <v>0.73469387799999997</v>
      </c>
      <c r="K8" s="38">
        <v>46</v>
      </c>
      <c r="L8" s="49">
        <v>3.8750612630000001</v>
      </c>
      <c r="M8" s="50" t="s">
        <v>378</v>
      </c>
      <c r="N8" s="49">
        <v>2.3055987755185998</v>
      </c>
      <c r="O8" s="49">
        <f t="shared" si="1"/>
        <v>1.5694624874814003</v>
      </c>
      <c r="P8" s="49"/>
      <c r="Q8" s="38" t="s">
        <v>33</v>
      </c>
      <c r="R8" s="38">
        <v>82</v>
      </c>
      <c r="S8" s="38">
        <v>119</v>
      </c>
      <c r="T8" s="49">
        <v>0.53147891704225514</v>
      </c>
      <c r="U8" s="50" t="s">
        <v>378</v>
      </c>
      <c r="V8" s="49">
        <v>3.0744000000000007</v>
      </c>
      <c r="W8" s="49">
        <f t="shared" si="2"/>
        <v>-2.5429210829577453</v>
      </c>
      <c r="Y8" s="38" t="s">
        <v>39</v>
      </c>
      <c r="Z8" s="38">
        <v>0</v>
      </c>
      <c r="AA8" s="38">
        <v>2</v>
      </c>
      <c r="AB8" s="49">
        <v>1.7923916894982539</v>
      </c>
      <c r="AC8" s="50" t="s">
        <v>376</v>
      </c>
      <c r="AD8" s="49">
        <v>2.3759999999999999</v>
      </c>
      <c r="AE8" s="49">
        <f t="shared" si="3"/>
        <v>-0.583608310501746</v>
      </c>
      <c r="AG8" s="52" t="s">
        <v>33</v>
      </c>
      <c r="AH8" s="52">
        <v>2.33</v>
      </c>
      <c r="AI8" s="52">
        <v>119</v>
      </c>
      <c r="AJ8" s="53">
        <v>4.0211892990000004</v>
      </c>
      <c r="AK8" s="50" t="s">
        <v>376</v>
      </c>
      <c r="AL8" s="49">
        <v>3.9945000000000004</v>
      </c>
      <c r="AM8" s="49">
        <f t="shared" si="10"/>
        <v>2.6689299000000055E-2</v>
      </c>
      <c r="AN8" s="49"/>
      <c r="AO8" s="24"/>
      <c r="AP8" s="39" t="s">
        <v>380</v>
      </c>
      <c r="AQ8" s="54">
        <v>260.51</v>
      </c>
      <c r="AR8" s="54">
        <v>0.25</v>
      </c>
      <c r="AS8" s="54">
        <v>4.9493900069999999</v>
      </c>
      <c r="AT8" s="56" t="s">
        <v>376</v>
      </c>
      <c r="AU8" s="54">
        <v>5.0493229999999993</v>
      </c>
      <c r="AV8" s="54">
        <f t="shared" si="4"/>
        <v>-9.993299299999947E-2</v>
      </c>
      <c r="AW8" s="54"/>
      <c r="AX8" s="39" t="s">
        <v>166</v>
      </c>
      <c r="AY8" s="39">
        <v>2</v>
      </c>
      <c r="AZ8" s="54">
        <v>1</v>
      </c>
      <c r="BA8" s="54">
        <v>2.397940009</v>
      </c>
      <c r="BB8" s="56" t="s">
        <v>376</v>
      </c>
      <c r="BC8" s="54">
        <v>2.5400000000000005</v>
      </c>
      <c r="BD8" s="54">
        <f t="shared" si="5"/>
        <v>-0.14205999100000044</v>
      </c>
      <c r="BE8" s="39"/>
      <c r="BF8" s="39" t="s">
        <v>96</v>
      </c>
      <c r="BG8" s="54">
        <v>86.844999999999999</v>
      </c>
      <c r="BH8" s="54">
        <v>520.1</v>
      </c>
      <c r="BI8" s="54">
        <v>1.4913616940000001</v>
      </c>
      <c r="BJ8" s="56" t="s">
        <v>376</v>
      </c>
      <c r="BK8" s="54">
        <v>1.1039035500000001</v>
      </c>
      <c r="BL8" s="54">
        <f t="shared" si="6"/>
        <v>0.387458144</v>
      </c>
      <c r="BM8" s="39"/>
      <c r="BN8" s="39" t="s">
        <v>93</v>
      </c>
      <c r="BO8" s="39">
        <v>121</v>
      </c>
      <c r="BP8" s="39">
        <v>80</v>
      </c>
      <c r="BQ8" s="54">
        <v>7.9181245999999997E-2</v>
      </c>
      <c r="BR8" s="56" t="s">
        <v>376</v>
      </c>
      <c r="BS8" s="54">
        <v>0.78759999999999941</v>
      </c>
      <c r="BT8" s="54">
        <f t="shared" si="7"/>
        <v>-0.70841875399999943</v>
      </c>
      <c r="BU8" s="39"/>
      <c r="BV8" s="57" t="s">
        <v>102</v>
      </c>
      <c r="BW8" s="57">
        <v>2</v>
      </c>
      <c r="BX8" s="58">
        <v>0.125</v>
      </c>
      <c r="BY8" s="58">
        <v>3.5951654149999999</v>
      </c>
      <c r="BZ8" s="56" t="s">
        <v>376</v>
      </c>
      <c r="CA8" s="54">
        <v>2.5640000000000001</v>
      </c>
      <c r="CB8" s="54">
        <f t="shared" si="8"/>
        <v>1.0311654149999998</v>
      </c>
      <c r="CD8" s="76" t="s">
        <v>176</v>
      </c>
      <c r="CE8" s="79">
        <v>0.33333333300000001</v>
      </c>
      <c r="CF8" s="76">
        <v>74</v>
      </c>
      <c r="CG8" s="79">
        <v>0.357934847</v>
      </c>
      <c r="CH8" s="80" t="s">
        <v>376</v>
      </c>
      <c r="CI8" s="79">
        <v>-8.3133319000001649E-2</v>
      </c>
      <c r="CJ8" s="79">
        <f t="shared" si="9"/>
        <v>0.44106816600000165</v>
      </c>
    </row>
    <row r="9" spans="1:88" x14ac:dyDescent="0.15">
      <c r="A9" s="38" t="s">
        <v>45</v>
      </c>
      <c r="B9" s="49">
        <v>-11.2</v>
      </c>
      <c r="C9" s="38">
        <v>126</v>
      </c>
      <c r="D9" s="49">
        <v>5.3617278360175931</v>
      </c>
      <c r="E9" s="50" t="s">
        <v>376</v>
      </c>
      <c r="F9" s="49">
        <v>5.5833999999999993</v>
      </c>
      <c r="G9" s="49">
        <f t="shared" si="0"/>
        <v>-0.22167216398240619</v>
      </c>
      <c r="H9" s="49"/>
      <c r="I9" s="38" t="s">
        <v>39</v>
      </c>
      <c r="J9" s="49">
        <v>60.84</v>
      </c>
      <c r="K9" s="38">
        <v>102</v>
      </c>
      <c r="L9" s="49">
        <v>3.096910013</v>
      </c>
      <c r="M9" s="50" t="s">
        <v>376</v>
      </c>
      <c r="N9" s="49">
        <v>2.920528</v>
      </c>
      <c r="O9" s="49">
        <f t="shared" si="1"/>
        <v>0.176382013</v>
      </c>
      <c r="P9" s="49"/>
      <c r="Q9" s="38" t="s">
        <v>36</v>
      </c>
      <c r="R9" s="38">
        <v>25</v>
      </c>
      <c r="S9" s="38">
        <v>46</v>
      </c>
      <c r="T9" s="49">
        <v>2.3424226808222062</v>
      </c>
      <c r="U9" s="50" t="s">
        <v>376</v>
      </c>
      <c r="V9" s="49">
        <v>2.6114000000000006</v>
      </c>
      <c r="W9" s="49">
        <f t="shared" si="2"/>
        <v>-0.26897731917779444</v>
      </c>
      <c r="Y9" s="38" t="s">
        <v>42</v>
      </c>
      <c r="Z9" s="38">
        <v>0</v>
      </c>
      <c r="AA9" s="38">
        <v>2</v>
      </c>
      <c r="AB9" s="49">
        <v>0.93951925261861846</v>
      </c>
      <c r="AC9" s="50" t="s">
        <v>378</v>
      </c>
      <c r="AD9" s="81">
        <v>2.3759999999999999</v>
      </c>
      <c r="AE9" s="49">
        <f t="shared" si="3"/>
        <v>-1.4364807473813814</v>
      </c>
      <c r="AG9" s="52" t="s">
        <v>36</v>
      </c>
      <c r="AH9" s="52">
        <v>1.55</v>
      </c>
      <c r="AI9" s="52">
        <v>46</v>
      </c>
      <c r="AJ9" s="53">
        <v>2.9745116930000002</v>
      </c>
      <c r="AK9" s="50" t="s">
        <v>376</v>
      </c>
      <c r="AL9" s="49">
        <v>2.8020000000000005</v>
      </c>
      <c r="AM9" s="49">
        <f t="shared" si="10"/>
        <v>0.17251169299999969</v>
      </c>
      <c r="AN9" s="49"/>
      <c r="AO9" s="24"/>
      <c r="AP9" s="39" t="s">
        <v>381</v>
      </c>
      <c r="AQ9" s="54">
        <v>129.83920000000001</v>
      </c>
      <c r="AR9" s="54">
        <v>0.33333333300000001</v>
      </c>
      <c r="AS9" s="54">
        <v>3.3873898260000002</v>
      </c>
      <c r="AT9" s="56" t="s">
        <v>376</v>
      </c>
      <c r="AU9" s="54">
        <v>3.61621815669</v>
      </c>
      <c r="AV9" s="54">
        <f t="shared" si="4"/>
        <v>-0.22882833068999986</v>
      </c>
      <c r="AW9" s="54"/>
      <c r="AX9" s="39" t="s">
        <v>381</v>
      </c>
      <c r="AY9" s="39">
        <v>2</v>
      </c>
      <c r="AZ9" s="54">
        <v>0.94</v>
      </c>
      <c r="BA9" s="54">
        <v>1.204119983</v>
      </c>
      <c r="BB9" s="56" t="s">
        <v>376</v>
      </c>
      <c r="BC9" s="54">
        <v>2.3066000000000004</v>
      </c>
      <c r="BD9" s="54">
        <f t="shared" si="5"/>
        <v>-1.1024800170000004</v>
      </c>
      <c r="BE9" s="39"/>
      <c r="BF9" s="39" t="s">
        <v>102</v>
      </c>
      <c r="BG9" s="54">
        <v>129.83920000000001</v>
      </c>
      <c r="BH9" s="54">
        <v>757</v>
      </c>
      <c r="BI9" s="54">
        <v>-0.26760624</v>
      </c>
      <c r="BJ9" s="56" t="s">
        <v>378</v>
      </c>
      <c r="BK9" s="54">
        <v>1.2783081919999999</v>
      </c>
      <c r="BL9" s="54">
        <f t="shared" si="6"/>
        <v>-1.545914432</v>
      </c>
      <c r="BM9" s="39"/>
      <c r="BN9" s="39" t="s">
        <v>102</v>
      </c>
      <c r="BO9" s="39">
        <v>32</v>
      </c>
      <c r="BP9" s="39">
        <v>27</v>
      </c>
      <c r="BQ9" s="54">
        <v>2.8785217959999998</v>
      </c>
      <c r="BR9" s="56" t="s">
        <v>376</v>
      </c>
      <c r="BS9" s="54">
        <v>2.5481999999999996</v>
      </c>
      <c r="BT9" s="54">
        <f t="shared" si="7"/>
        <v>0.33032179600000022</v>
      </c>
      <c r="BU9" s="39"/>
      <c r="BV9" s="57" t="s">
        <v>105</v>
      </c>
      <c r="BW9" s="57">
        <v>2</v>
      </c>
      <c r="BX9" s="58">
        <v>0.13800000000000001</v>
      </c>
      <c r="BY9" s="58">
        <v>2.008600172</v>
      </c>
      <c r="BZ9" s="56" t="s">
        <v>376</v>
      </c>
      <c r="CA9" s="54">
        <v>2.7616000000000001</v>
      </c>
      <c r="CB9" s="54">
        <f t="shared" si="8"/>
        <v>-0.75299982800000009</v>
      </c>
      <c r="CD9" s="76" t="s">
        <v>179</v>
      </c>
      <c r="CE9" s="79">
        <v>0.2</v>
      </c>
      <c r="CF9" s="76">
        <v>119</v>
      </c>
      <c r="CG9" s="79">
        <v>2.3747483460000001</v>
      </c>
      <c r="CH9" s="80" t="s">
        <v>376</v>
      </c>
      <c r="CI9" s="79">
        <v>2.1537000000000006</v>
      </c>
      <c r="CJ9" s="79">
        <f t="shared" si="9"/>
        <v>0.22104834599999945</v>
      </c>
    </row>
    <row r="10" spans="1:88" x14ac:dyDescent="0.15">
      <c r="A10" s="38" t="s">
        <v>51</v>
      </c>
      <c r="B10" s="49">
        <v>-0.79999999999999982</v>
      </c>
      <c r="C10" s="38">
        <v>90</v>
      </c>
      <c r="D10" s="49">
        <v>1.2304489213782741</v>
      </c>
      <c r="E10" s="50" t="s">
        <v>376</v>
      </c>
      <c r="F10" s="49">
        <v>0.81020000000000092</v>
      </c>
      <c r="G10" s="49">
        <f t="shared" si="0"/>
        <v>0.42024892137827319</v>
      </c>
      <c r="H10" s="49"/>
      <c r="I10" s="38" t="s">
        <v>45</v>
      </c>
      <c r="J10" s="49">
        <v>132.25</v>
      </c>
      <c r="K10" s="38">
        <v>126</v>
      </c>
      <c r="L10" s="49">
        <v>4</v>
      </c>
      <c r="M10" s="50" t="s">
        <v>376</v>
      </c>
      <c r="N10" s="49">
        <v>4.0377350000000005</v>
      </c>
      <c r="O10" s="49">
        <f t="shared" si="1"/>
        <v>-3.7735000000000518E-2</v>
      </c>
      <c r="P10" s="49"/>
      <c r="Q10" s="38" t="s">
        <v>39</v>
      </c>
      <c r="R10" s="38">
        <v>80</v>
      </c>
      <c r="S10" s="38">
        <v>102</v>
      </c>
      <c r="T10" s="49">
        <v>4.4313637641589869</v>
      </c>
      <c r="U10" s="50" t="s">
        <v>376</v>
      </c>
      <c r="V10" s="49">
        <v>3.6588000000000003</v>
      </c>
      <c r="W10" s="49">
        <f t="shared" si="2"/>
        <v>0.77256376415898664</v>
      </c>
      <c r="Y10" s="38" t="s">
        <v>48</v>
      </c>
      <c r="Z10" s="38">
        <v>0</v>
      </c>
      <c r="AA10" s="38">
        <v>6</v>
      </c>
      <c r="AB10" s="49">
        <v>4.5118833609788744</v>
      </c>
      <c r="AC10" s="50" t="s">
        <v>378</v>
      </c>
      <c r="AD10" s="81">
        <v>4.1280000000000001</v>
      </c>
      <c r="AE10" s="49">
        <f t="shared" si="3"/>
        <v>0.38388336097887432</v>
      </c>
      <c r="AG10" s="52" t="s">
        <v>39</v>
      </c>
      <c r="AH10" s="52">
        <v>2</v>
      </c>
      <c r="AI10" s="52">
        <v>102</v>
      </c>
      <c r="AJ10" s="53">
        <v>3.1983821300000002</v>
      </c>
      <c r="AK10" s="50" t="s">
        <v>376</v>
      </c>
      <c r="AL10" s="49">
        <v>3.9690000000000003</v>
      </c>
      <c r="AM10" s="49">
        <f t="shared" si="10"/>
        <v>-0.77061787000000015</v>
      </c>
      <c r="AN10" s="49"/>
      <c r="AO10" s="24"/>
      <c r="AP10" s="39" t="s">
        <v>382</v>
      </c>
      <c r="AQ10" s="54">
        <v>136.286</v>
      </c>
      <c r="AR10" s="54">
        <v>0.33333333300000001</v>
      </c>
      <c r="AS10" s="54">
        <v>4.2556270339999998</v>
      </c>
      <c r="AT10" s="56" t="s">
        <v>376</v>
      </c>
      <c r="AU10" s="54">
        <v>3.7277477966899997</v>
      </c>
      <c r="AV10" s="54">
        <f t="shared" si="4"/>
        <v>0.52787923731000008</v>
      </c>
      <c r="AW10" s="54"/>
      <c r="AX10" s="39" t="s">
        <v>382</v>
      </c>
      <c r="AY10" s="39">
        <v>2</v>
      </c>
      <c r="AZ10" s="54">
        <v>0.82499999999999996</v>
      </c>
      <c r="BA10" s="54">
        <v>2.8129133569999998</v>
      </c>
      <c r="BB10" s="56" t="s">
        <v>376</v>
      </c>
      <c r="BC10" s="54">
        <v>1.8592500000000003</v>
      </c>
      <c r="BD10" s="54">
        <f t="shared" si="5"/>
        <v>0.95366335699999949</v>
      </c>
      <c r="BE10" s="39"/>
      <c r="BF10" s="39" t="s">
        <v>105</v>
      </c>
      <c r="BG10" s="54">
        <v>136.286</v>
      </c>
      <c r="BH10" s="54">
        <v>904.5</v>
      </c>
      <c r="BI10" s="54">
        <v>1.653212514</v>
      </c>
      <c r="BJ10" s="56" t="s">
        <v>376</v>
      </c>
      <c r="BK10" s="54">
        <v>1.2037913599999999</v>
      </c>
      <c r="BL10" s="54">
        <f t="shared" si="6"/>
        <v>0.44942115400000016</v>
      </c>
      <c r="BM10" s="39"/>
      <c r="BN10" s="39" t="s">
        <v>105</v>
      </c>
      <c r="BO10" s="39">
        <v>35</v>
      </c>
      <c r="BP10" s="39">
        <v>30</v>
      </c>
      <c r="BQ10" s="54">
        <v>2.0276757160000001</v>
      </c>
      <c r="BR10" s="56" t="s">
        <v>376</v>
      </c>
      <c r="BS10" s="54">
        <v>2.3760000000000003</v>
      </c>
      <c r="BT10" s="54">
        <f t="shared" si="7"/>
        <v>-0.34832428400000026</v>
      </c>
      <c r="BU10" s="39"/>
      <c r="BV10" s="57" t="s">
        <v>114</v>
      </c>
      <c r="BW10" s="57">
        <v>3</v>
      </c>
      <c r="BX10" s="58">
        <v>0.126</v>
      </c>
      <c r="BY10" s="58">
        <v>2</v>
      </c>
      <c r="BZ10" s="56" t="s">
        <v>376</v>
      </c>
      <c r="CA10" s="54">
        <v>2.2412000000000001</v>
      </c>
      <c r="CB10" s="54">
        <f t="shared" si="8"/>
        <v>-0.24120000000000008</v>
      </c>
      <c r="CD10" s="76" t="s">
        <v>182</v>
      </c>
      <c r="CE10" s="79">
        <v>0.33333333300000001</v>
      </c>
      <c r="CF10" s="76">
        <v>59</v>
      </c>
      <c r="CG10" s="79">
        <v>1.4065401799999999</v>
      </c>
      <c r="CH10" s="80" t="s">
        <v>376</v>
      </c>
      <c r="CI10" s="79">
        <v>1.0823666809999981</v>
      </c>
      <c r="CJ10" s="79">
        <f t="shared" si="9"/>
        <v>0.32417349900000181</v>
      </c>
    </row>
    <row r="11" spans="1:88" x14ac:dyDescent="0.15">
      <c r="A11" s="38" t="s">
        <v>54</v>
      </c>
      <c r="B11" s="49">
        <v>-0.36666666666666647</v>
      </c>
      <c r="C11" s="38">
        <v>58</v>
      </c>
      <c r="D11" s="49">
        <v>3.9030899869919442</v>
      </c>
      <c r="E11" s="50" t="s">
        <v>376</v>
      </c>
      <c r="F11" s="49">
        <v>3.0787666666666667</v>
      </c>
      <c r="G11" s="49">
        <f t="shared" si="0"/>
        <v>0.82432332032527755</v>
      </c>
      <c r="H11" s="49"/>
      <c r="I11" s="38" t="s">
        <v>51</v>
      </c>
      <c r="J11" s="49">
        <v>5.29</v>
      </c>
      <c r="K11" s="38">
        <v>90</v>
      </c>
      <c r="L11" s="49">
        <v>0.643452676</v>
      </c>
      <c r="M11" s="50" t="s">
        <v>378</v>
      </c>
      <c r="N11" s="49">
        <v>1.990823</v>
      </c>
      <c r="O11" s="49">
        <f t="shared" si="1"/>
        <v>-1.3473703239999999</v>
      </c>
      <c r="P11" s="49"/>
      <c r="Q11" s="38" t="s">
        <v>42</v>
      </c>
      <c r="R11" s="38">
        <v>28</v>
      </c>
      <c r="S11" s="38">
        <v>69</v>
      </c>
      <c r="T11" s="49">
        <v>0.5</v>
      </c>
      <c r="U11" s="50" t="s">
        <v>378</v>
      </c>
      <c r="V11" s="49">
        <v>1.8388</v>
      </c>
      <c r="W11" s="49">
        <f t="shared" si="2"/>
        <v>-1.3388</v>
      </c>
      <c r="Y11" s="38" t="s">
        <v>51</v>
      </c>
      <c r="Z11" s="38">
        <v>71</v>
      </c>
      <c r="AA11" s="38">
        <v>5</v>
      </c>
      <c r="AB11" s="49">
        <v>0.63346845557958653</v>
      </c>
      <c r="AC11" s="50" t="s">
        <v>376</v>
      </c>
      <c r="AD11" s="49">
        <v>0.70089999999999986</v>
      </c>
      <c r="AE11" s="49">
        <f t="shared" si="3"/>
        <v>-6.7431544420413325E-2</v>
      </c>
      <c r="AG11" s="52" t="s">
        <v>42</v>
      </c>
      <c r="AH11" s="52">
        <v>1.91</v>
      </c>
      <c r="AI11" s="52">
        <v>69</v>
      </c>
      <c r="AJ11" s="53">
        <v>2.06069784</v>
      </c>
      <c r="AK11" s="50" t="s">
        <v>376</v>
      </c>
      <c r="AL11" s="49">
        <v>2.9835000000000003</v>
      </c>
      <c r="AM11" s="49">
        <f t="shared" si="10"/>
        <v>-0.92280216000000026</v>
      </c>
      <c r="AN11" s="49"/>
      <c r="AO11" s="24"/>
      <c r="AP11" s="39" t="s">
        <v>383</v>
      </c>
      <c r="AQ11" s="54">
        <v>129.5994</v>
      </c>
      <c r="AR11" s="54">
        <v>0.33333333300000001</v>
      </c>
      <c r="AS11" s="54">
        <v>3.4313637639999999</v>
      </c>
      <c r="AT11" s="56" t="s">
        <v>376</v>
      </c>
      <c r="AU11" s="54">
        <v>3.6120696166899999</v>
      </c>
      <c r="AV11" s="54">
        <f t="shared" si="4"/>
        <v>-0.18070585269000006</v>
      </c>
      <c r="AW11" s="54"/>
      <c r="AX11" s="39" t="s">
        <v>164</v>
      </c>
      <c r="AY11" s="39">
        <v>3</v>
      </c>
      <c r="AZ11" s="54">
        <v>0.61</v>
      </c>
      <c r="BA11" s="54">
        <v>4.5682017239999997</v>
      </c>
      <c r="BB11" s="56" t="s">
        <v>376</v>
      </c>
      <c r="BC11" s="54">
        <v>4.6928999999999998</v>
      </c>
      <c r="BD11" s="54">
        <f t="shared" si="5"/>
        <v>-0.12469827600000016</v>
      </c>
      <c r="BE11" s="39"/>
      <c r="BF11" s="39" t="s">
        <v>108</v>
      </c>
      <c r="BG11" s="54">
        <v>168.36</v>
      </c>
      <c r="BH11" s="54">
        <v>375.6</v>
      </c>
      <c r="BI11" s="54">
        <v>0.908485019</v>
      </c>
      <c r="BJ11" s="56" t="s">
        <v>378</v>
      </c>
      <c r="BK11" s="54">
        <v>1.9682592000000003</v>
      </c>
      <c r="BL11" s="54">
        <f t="shared" si="6"/>
        <v>-1.0597741810000003</v>
      </c>
      <c r="BM11" s="39"/>
      <c r="BN11" s="39" t="s">
        <v>114</v>
      </c>
      <c r="BO11" s="39">
        <v>30</v>
      </c>
      <c r="BP11" s="39">
        <v>26</v>
      </c>
      <c r="BQ11" s="54">
        <v>1.72427587</v>
      </c>
      <c r="BR11" s="56" t="s">
        <v>376</v>
      </c>
      <c r="BS11" s="54">
        <v>2.5699999999999994</v>
      </c>
      <c r="BT11" s="54">
        <f t="shared" si="7"/>
        <v>-0.84572412999999935</v>
      </c>
      <c r="BU11" s="39"/>
      <c r="BV11" s="57" t="s">
        <v>117</v>
      </c>
      <c r="BW11" s="57">
        <v>2</v>
      </c>
      <c r="BX11" s="58">
        <v>0.124</v>
      </c>
      <c r="BY11" s="58">
        <v>2</v>
      </c>
      <c r="BZ11" s="56" t="s">
        <v>376</v>
      </c>
      <c r="CA11" s="54">
        <v>2.5488</v>
      </c>
      <c r="CB11" s="54">
        <f t="shared" si="8"/>
        <v>-0.54879999999999995</v>
      </c>
      <c r="CD11" s="76" t="s">
        <v>185</v>
      </c>
      <c r="CE11" s="79">
        <v>0.2</v>
      </c>
      <c r="CF11" s="76">
        <v>119</v>
      </c>
      <c r="CG11" s="79">
        <v>1.6334684559999999</v>
      </c>
      <c r="CH11" s="80" t="s">
        <v>376</v>
      </c>
      <c r="CI11" s="79">
        <v>2.1537000000000006</v>
      </c>
      <c r="CJ11" s="79">
        <f t="shared" si="9"/>
        <v>-0.52023154400000071</v>
      </c>
    </row>
    <row r="12" spans="1:88" x14ac:dyDescent="0.15">
      <c r="A12" s="38" t="s">
        <v>60</v>
      </c>
      <c r="B12" s="49">
        <v>-5.15</v>
      </c>
      <c r="C12" s="38">
        <v>97</v>
      </c>
      <c r="D12" s="49">
        <v>3.255272505103306</v>
      </c>
      <c r="E12" s="50" t="s">
        <v>376</v>
      </c>
      <c r="F12" s="49">
        <v>3.4585499999999998</v>
      </c>
      <c r="G12" s="49">
        <f t="shared" si="0"/>
        <v>-0.20327749489669378</v>
      </c>
      <c r="H12" s="49"/>
      <c r="I12" s="38" t="s">
        <v>57</v>
      </c>
      <c r="J12" s="49">
        <v>29.16</v>
      </c>
      <c r="K12" s="38">
        <v>135</v>
      </c>
      <c r="L12" s="49">
        <v>2</v>
      </c>
      <c r="M12" s="50" t="s">
        <v>376</v>
      </c>
      <c r="N12" s="49">
        <v>2.0281419999999999</v>
      </c>
      <c r="O12" s="49">
        <f t="shared" si="1"/>
        <v>-2.8141999999999889E-2</v>
      </c>
      <c r="P12" s="49"/>
      <c r="Q12" s="38" t="s">
        <v>45</v>
      </c>
      <c r="R12" s="38">
        <v>47</v>
      </c>
      <c r="S12" s="38">
        <v>126</v>
      </c>
      <c r="T12" s="49">
        <v>0.5</v>
      </c>
      <c r="U12" s="50" t="s">
        <v>376</v>
      </c>
      <c r="V12" s="49">
        <v>0.63419999999999987</v>
      </c>
      <c r="W12" s="49">
        <f t="shared" si="2"/>
        <v>-0.13419999999999987</v>
      </c>
      <c r="Y12" s="38" t="s">
        <v>54</v>
      </c>
      <c r="Z12" s="38">
        <v>42</v>
      </c>
      <c r="AA12" s="38">
        <v>5</v>
      </c>
      <c r="AB12" s="49">
        <v>2.0413926851582249</v>
      </c>
      <c r="AC12" s="50" t="s">
        <v>376</v>
      </c>
      <c r="AD12" s="49">
        <v>1.9218</v>
      </c>
      <c r="AE12" s="49">
        <f t="shared" si="3"/>
        <v>0.11959268515822497</v>
      </c>
      <c r="AG12" s="52" t="s">
        <v>54</v>
      </c>
      <c r="AH12" s="52">
        <v>2.1800000000000002</v>
      </c>
      <c r="AI12" s="52">
        <v>58</v>
      </c>
      <c r="AJ12" s="53">
        <v>2.4409090820000001</v>
      </c>
      <c r="AK12" s="50" t="s">
        <v>376</v>
      </c>
      <c r="AL12" s="49">
        <v>2.1450000000000005</v>
      </c>
      <c r="AM12" s="49">
        <f t="shared" si="10"/>
        <v>0.29590908199999966</v>
      </c>
      <c r="AN12" s="49"/>
      <c r="AO12" s="24"/>
      <c r="AP12" s="39" t="s">
        <v>162</v>
      </c>
      <c r="AQ12" s="54">
        <v>125.84399999999999</v>
      </c>
      <c r="AR12" s="54">
        <v>0.33333333300000001</v>
      </c>
      <c r="AS12" s="54">
        <v>3.9881128399999999</v>
      </c>
      <c r="AT12" s="56" t="s">
        <v>376</v>
      </c>
      <c r="AU12" s="54">
        <v>3.5471011966899995</v>
      </c>
      <c r="AV12" s="54">
        <f t="shared" si="4"/>
        <v>0.44101164331000042</v>
      </c>
      <c r="AW12" s="54"/>
      <c r="AX12" s="39" t="s">
        <v>383</v>
      </c>
      <c r="AY12" s="39">
        <v>2</v>
      </c>
      <c r="AZ12" s="54">
        <v>0.95499999999999996</v>
      </c>
      <c r="BA12" s="54">
        <v>0.84509803999999999</v>
      </c>
      <c r="BB12" s="56" t="s">
        <v>378</v>
      </c>
      <c r="BC12" s="54">
        <v>2.3649500000000003</v>
      </c>
      <c r="BD12" s="54">
        <f t="shared" si="5"/>
        <v>-1.5198519600000004</v>
      </c>
      <c r="BE12" s="39"/>
      <c r="BF12" s="39" t="s">
        <v>111</v>
      </c>
      <c r="BG12" s="54">
        <v>41.988169999999997</v>
      </c>
      <c r="BH12" s="54">
        <v>495.7</v>
      </c>
      <c r="BI12" s="54">
        <v>0.80617997399999997</v>
      </c>
      <c r="BJ12" s="56" t="s">
        <v>376</v>
      </c>
      <c r="BK12" s="54">
        <v>0.72167911169999988</v>
      </c>
      <c r="BL12" s="54">
        <f t="shared" si="6"/>
        <v>8.450086230000009E-2</v>
      </c>
      <c r="BM12" s="39"/>
      <c r="BN12" s="39" t="s">
        <v>126</v>
      </c>
      <c r="BO12" s="39">
        <v>125</v>
      </c>
      <c r="BP12" s="39">
        <v>82</v>
      </c>
      <c r="BQ12" s="54">
        <v>1.3802112419999999</v>
      </c>
      <c r="BR12" s="56" t="s">
        <v>376</v>
      </c>
      <c r="BS12" s="54">
        <v>0.74400000000000066</v>
      </c>
      <c r="BT12" s="54">
        <f t="shared" si="7"/>
        <v>0.63621124199999923</v>
      </c>
      <c r="BU12" s="39"/>
      <c r="BV12" s="57" t="s">
        <v>120</v>
      </c>
      <c r="BW12" s="57">
        <v>1</v>
      </c>
      <c r="BX12" s="58">
        <v>0.128</v>
      </c>
      <c r="BY12" s="58">
        <v>2.7168377229999998</v>
      </c>
      <c r="BZ12" s="56" t="s">
        <v>376</v>
      </c>
      <c r="CA12" s="54">
        <v>2.9476</v>
      </c>
      <c r="CB12" s="54">
        <f t="shared" si="8"/>
        <v>-0.23076227700000018</v>
      </c>
      <c r="CD12" s="76" t="s">
        <v>188</v>
      </c>
      <c r="CE12" s="79">
        <v>0.33333333300000001</v>
      </c>
      <c r="CF12" s="76">
        <v>73</v>
      </c>
      <c r="CG12" s="79">
        <v>1.8450980400000001</v>
      </c>
      <c r="CH12" s="80" t="s">
        <v>378</v>
      </c>
      <c r="CI12" s="79">
        <v>-5.4333190000015463E-3</v>
      </c>
      <c r="CJ12" s="79">
        <f t="shared" si="9"/>
        <v>1.8505313590000017</v>
      </c>
    </row>
    <row r="13" spans="1:88" x14ac:dyDescent="0.15">
      <c r="A13" s="38" t="s">
        <v>63</v>
      </c>
      <c r="B13" s="49">
        <v>0.79999999999999982</v>
      </c>
      <c r="C13" s="38">
        <v>52</v>
      </c>
      <c r="D13" s="49">
        <v>4.4667490254648126</v>
      </c>
      <c r="E13" s="50" t="s">
        <v>378</v>
      </c>
      <c r="F13" s="49">
        <v>3.0248000000000008</v>
      </c>
      <c r="G13" s="49">
        <f t="shared" si="0"/>
        <v>1.4419490254648117</v>
      </c>
      <c r="H13" s="49"/>
      <c r="I13" s="38" t="s">
        <v>60</v>
      </c>
      <c r="J13" s="49">
        <v>33.0625</v>
      </c>
      <c r="K13" s="38">
        <v>97</v>
      </c>
      <c r="L13" s="49">
        <v>3</v>
      </c>
      <c r="M13" s="50" t="s">
        <v>376</v>
      </c>
      <c r="N13" s="49">
        <v>2.4465387499999998</v>
      </c>
      <c r="O13" s="49">
        <f t="shared" si="1"/>
        <v>0.55346125000000024</v>
      </c>
      <c r="P13" s="49"/>
      <c r="Q13" s="38" t="s">
        <v>51</v>
      </c>
      <c r="R13" s="38">
        <v>0</v>
      </c>
      <c r="S13" s="38">
        <v>90</v>
      </c>
      <c r="T13" s="49">
        <v>-0.3979400086720376</v>
      </c>
      <c r="U13" s="50" t="s">
        <v>376</v>
      </c>
      <c r="V13" s="49">
        <v>-0.75399999999999956</v>
      </c>
      <c r="W13" s="49">
        <f t="shared" si="2"/>
        <v>0.35605999132796196</v>
      </c>
      <c r="Y13" s="38" t="s">
        <v>57</v>
      </c>
      <c r="Z13" s="38">
        <v>0</v>
      </c>
      <c r="AA13" s="38">
        <v>2</v>
      </c>
      <c r="AB13" s="49">
        <v>1.1583624920952498</v>
      </c>
      <c r="AC13" s="50" t="s">
        <v>376</v>
      </c>
      <c r="AD13" s="49">
        <v>2.3759999999999999</v>
      </c>
      <c r="AE13" s="49">
        <f t="shared" si="3"/>
        <v>-1.2176375079047501</v>
      </c>
      <c r="AG13" s="52" t="s">
        <v>60</v>
      </c>
      <c r="AH13" s="52">
        <v>1.69</v>
      </c>
      <c r="AI13" s="52">
        <v>97</v>
      </c>
      <c r="AJ13" s="53">
        <v>5.2552725049999998</v>
      </c>
      <c r="AK13" s="50" t="s">
        <v>376</v>
      </c>
      <c r="AL13" s="49">
        <v>4.323500000000001</v>
      </c>
      <c r="AM13" s="49">
        <f t="shared" si="10"/>
        <v>0.93177250499999875</v>
      </c>
      <c r="AN13" s="49"/>
      <c r="AO13" s="24"/>
      <c r="AP13" s="39" t="s">
        <v>132</v>
      </c>
      <c r="AQ13" s="54">
        <v>143.3212</v>
      </c>
      <c r="AR13" s="54">
        <v>0.25</v>
      </c>
      <c r="AS13" s="54">
        <v>3.1139433520000002</v>
      </c>
      <c r="AT13" s="56" t="s">
        <v>376</v>
      </c>
      <c r="AU13" s="54">
        <v>3.0219567600000001</v>
      </c>
      <c r="AV13" s="54">
        <f t="shared" si="4"/>
        <v>9.1986592000000034E-2</v>
      </c>
      <c r="AW13" s="54"/>
      <c r="AX13" s="39" t="s">
        <v>384</v>
      </c>
      <c r="AY13" s="39">
        <v>1</v>
      </c>
      <c r="AZ13" s="54">
        <v>1.9</v>
      </c>
      <c r="BA13" s="54">
        <v>2.9355072660000001</v>
      </c>
      <c r="BB13" s="56" t="s">
        <v>376</v>
      </c>
      <c r="BC13" s="54">
        <v>2.3710000000000004</v>
      </c>
      <c r="BD13" s="54">
        <f t="shared" si="5"/>
        <v>0.56450726599999967</v>
      </c>
      <c r="BE13" s="39"/>
      <c r="BF13" s="39" t="s">
        <v>117</v>
      </c>
      <c r="BG13" s="54">
        <v>129.5994</v>
      </c>
      <c r="BH13" s="54">
        <v>735</v>
      </c>
      <c r="BI13" s="54">
        <v>-1.1249387369999999</v>
      </c>
      <c r="BJ13" s="56" t="s">
        <v>378</v>
      </c>
      <c r="BK13" s="54">
        <v>1.2959255940000003</v>
      </c>
      <c r="BL13" s="54">
        <f t="shared" si="6"/>
        <v>-2.4208643310000002</v>
      </c>
      <c r="BM13" s="39"/>
      <c r="BN13" s="39" t="s">
        <v>129</v>
      </c>
      <c r="BO13" s="39">
        <v>30</v>
      </c>
      <c r="BP13" s="39">
        <v>25</v>
      </c>
      <c r="BQ13" s="54">
        <v>3.305566314</v>
      </c>
      <c r="BR13" s="56" t="s">
        <v>376</v>
      </c>
      <c r="BS13" s="54">
        <v>2.6629999999999994</v>
      </c>
      <c r="BT13" s="54">
        <f t="shared" si="7"/>
        <v>0.64256631400000064</v>
      </c>
      <c r="BU13" s="39"/>
      <c r="BV13" s="57" t="s">
        <v>126</v>
      </c>
      <c r="BW13" s="57">
        <v>2</v>
      </c>
      <c r="BX13" s="58">
        <v>0.154</v>
      </c>
      <c r="BY13" s="58">
        <v>2.7528164309999998</v>
      </c>
      <c r="BZ13" s="56" t="s">
        <v>376</v>
      </c>
      <c r="CA13" s="54">
        <v>3.0047999999999999</v>
      </c>
      <c r="CB13" s="54">
        <f t="shared" si="8"/>
        <v>-0.25198356900000007</v>
      </c>
      <c r="CD13" s="76" t="s">
        <v>191</v>
      </c>
      <c r="CE13" s="79">
        <v>0.33333333300000001</v>
      </c>
      <c r="CF13" s="76">
        <v>58</v>
      </c>
      <c r="CG13" s="79">
        <v>0.60205999099999996</v>
      </c>
      <c r="CH13" s="80" t="s">
        <v>376</v>
      </c>
      <c r="CI13" s="79">
        <v>1.1600666809999982</v>
      </c>
      <c r="CJ13" s="79">
        <f t="shared" si="9"/>
        <v>-0.55800668999999825</v>
      </c>
    </row>
    <row r="14" spans="1:88" x14ac:dyDescent="0.15">
      <c r="A14" s="38" t="s">
        <v>69</v>
      </c>
      <c r="B14" s="49">
        <v>-3.9</v>
      </c>
      <c r="C14" s="38">
        <v>73</v>
      </c>
      <c r="D14" s="49">
        <v>3.628388930050312</v>
      </c>
      <c r="E14" s="50" t="s">
        <v>376</v>
      </c>
      <c r="F14" s="49">
        <v>4.476399999999999</v>
      </c>
      <c r="G14" s="49">
        <f t="shared" si="0"/>
        <v>-0.848011069949687</v>
      </c>
      <c r="H14" s="49"/>
      <c r="I14" s="38" t="s">
        <v>66</v>
      </c>
      <c r="J14" s="49">
        <v>17.36111111</v>
      </c>
      <c r="K14" s="38">
        <v>74.5</v>
      </c>
      <c r="L14" s="49">
        <v>2.397940009</v>
      </c>
      <c r="M14" s="50" t="s">
        <v>376</v>
      </c>
      <c r="N14" s="49">
        <v>2.3574477777569998</v>
      </c>
      <c r="O14" s="49">
        <f t="shared" si="1"/>
        <v>4.0492231243000276E-2</v>
      </c>
      <c r="P14" s="49"/>
      <c r="Q14" s="38" t="s">
        <v>54</v>
      </c>
      <c r="R14" s="38">
        <v>0</v>
      </c>
      <c r="S14" s="38">
        <v>58</v>
      </c>
      <c r="T14" s="49">
        <v>0.62324929039790045</v>
      </c>
      <c r="U14" s="50" t="s">
        <v>376</v>
      </c>
      <c r="V14" s="49">
        <v>0.57720000000000038</v>
      </c>
      <c r="W14" s="49">
        <f t="shared" si="2"/>
        <v>4.6049290397900067E-2</v>
      </c>
      <c r="Y14" s="38" t="s">
        <v>60</v>
      </c>
      <c r="Z14" s="38">
        <v>0</v>
      </c>
      <c r="AA14" s="38">
        <v>2</v>
      </c>
      <c r="AB14" s="49">
        <v>3.3685471975676564</v>
      </c>
      <c r="AC14" s="50" t="s">
        <v>376</v>
      </c>
      <c r="AD14" s="49">
        <v>2.3759999999999999</v>
      </c>
      <c r="AE14" s="49">
        <f t="shared" si="3"/>
        <v>0.99254719756765653</v>
      </c>
      <c r="AG14" s="52" t="s">
        <v>69</v>
      </c>
      <c r="AH14" s="52">
        <v>1.9</v>
      </c>
      <c r="AI14" s="52">
        <v>73</v>
      </c>
      <c r="AJ14" s="53">
        <v>3.633916659</v>
      </c>
      <c r="AK14" s="50" t="s">
        <v>376</v>
      </c>
      <c r="AL14" s="81">
        <v>3.1385000000000005</v>
      </c>
      <c r="AM14" s="49">
        <f t="shared" si="10"/>
        <v>0.49541665899999954</v>
      </c>
      <c r="AN14" s="49"/>
      <c r="AO14" s="24"/>
      <c r="AP14" s="39" t="s">
        <v>385</v>
      </c>
      <c r="AQ14" s="54">
        <v>183.31700000000001</v>
      </c>
      <c r="AR14" s="54">
        <v>0.25</v>
      </c>
      <c r="AS14" s="54">
        <v>2.9656719709999999</v>
      </c>
      <c r="AT14" s="56" t="s">
        <v>376</v>
      </c>
      <c r="AU14" s="54">
        <v>3.7138841</v>
      </c>
      <c r="AV14" s="54">
        <f t="shared" si="4"/>
        <v>-0.74821212900000011</v>
      </c>
      <c r="AW14" s="54"/>
      <c r="AX14" s="39" t="s">
        <v>386</v>
      </c>
      <c r="AY14" s="39">
        <v>2</v>
      </c>
      <c r="AZ14" s="54">
        <v>1.165</v>
      </c>
      <c r="BA14" s="54">
        <v>3.2855573090000001</v>
      </c>
      <c r="BB14" s="56" t="s">
        <v>376</v>
      </c>
      <c r="BC14" s="54">
        <v>3.1818500000000007</v>
      </c>
      <c r="BD14" s="54">
        <f t="shared" si="5"/>
        <v>0.10370730899999936</v>
      </c>
      <c r="BE14" s="39"/>
      <c r="BF14" s="39" t="s">
        <v>123</v>
      </c>
      <c r="BG14" s="54">
        <v>126.751</v>
      </c>
      <c r="BH14" s="54">
        <v>761</v>
      </c>
      <c r="BI14" s="54">
        <v>1.152288344</v>
      </c>
      <c r="BJ14" s="56" t="s">
        <v>376</v>
      </c>
      <c r="BK14" s="54">
        <v>1.2468875100000001</v>
      </c>
      <c r="BL14" s="54">
        <f t="shared" si="6"/>
        <v>-9.4599166000000068E-2</v>
      </c>
      <c r="BM14" s="39"/>
      <c r="BN14" s="39" t="s">
        <v>132</v>
      </c>
      <c r="BO14" s="39">
        <v>61</v>
      </c>
      <c r="BP14" s="39">
        <v>47</v>
      </c>
      <c r="BQ14" s="54">
        <v>1.4313637640000001</v>
      </c>
      <c r="BR14" s="56" t="s">
        <v>376</v>
      </c>
      <c r="BS14" s="54">
        <v>1.7206000000000001</v>
      </c>
      <c r="BT14" s="54">
        <f t="shared" si="7"/>
        <v>-0.28923623600000004</v>
      </c>
      <c r="BU14" s="39"/>
      <c r="BV14" s="57" t="s">
        <v>144</v>
      </c>
      <c r="BW14" s="57">
        <v>5</v>
      </c>
      <c r="BX14" s="58">
        <v>0</v>
      </c>
      <c r="BY14" s="58">
        <v>-0.34294414699999998</v>
      </c>
      <c r="BZ14" s="56" t="s">
        <v>376</v>
      </c>
      <c r="CA14" s="88">
        <v>-0.35000000000000009</v>
      </c>
      <c r="CB14" s="54">
        <f t="shared" si="8"/>
        <v>7.0558530000001118E-3</v>
      </c>
      <c r="CD14" s="76" t="s">
        <v>194</v>
      </c>
      <c r="CE14" s="79">
        <v>0.33333333300000001</v>
      </c>
      <c r="CF14" s="76">
        <v>52</v>
      </c>
      <c r="CG14" s="79">
        <v>1.8573324959999999</v>
      </c>
      <c r="CH14" s="80" t="s">
        <v>376</v>
      </c>
      <c r="CI14" s="79">
        <v>1.6262666809999988</v>
      </c>
      <c r="CJ14" s="79">
        <f t="shared" si="9"/>
        <v>0.23106581500000112</v>
      </c>
    </row>
    <row r="15" spans="1:88" x14ac:dyDescent="0.15">
      <c r="A15" s="38" t="s">
        <v>72</v>
      </c>
      <c r="B15" s="49">
        <v>0.3</v>
      </c>
      <c r="C15" s="38">
        <v>59</v>
      </c>
      <c r="D15" s="49">
        <v>4.2340108175871798</v>
      </c>
      <c r="E15" s="50" t="s">
        <v>378</v>
      </c>
      <c r="F15" s="49">
        <v>2.7873000000000001</v>
      </c>
      <c r="G15" s="49">
        <f t="shared" si="0"/>
        <v>1.4467108175871797</v>
      </c>
      <c r="H15" s="49"/>
      <c r="I15" s="38" t="s">
        <v>69</v>
      </c>
      <c r="J15" s="49">
        <v>20.25</v>
      </c>
      <c r="K15" s="38">
        <v>73</v>
      </c>
      <c r="L15" s="49">
        <v>1.4471580310000001</v>
      </c>
      <c r="M15" s="50" t="s">
        <v>376</v>
      </c>
      <c r="N15" s="49">
        <v>2.4251049999999998</v>
      </c>
      <c r="O15" s="49">
        <f t="shared" si="1"/>
        <v>-0.97794696899999978</v>
      </c>
      <c r="P15" s="49"/>
      <c r="Q15" s="38" t="s">
        <v>57</v>
      </c>
      <c r="R15" s="38">
        <v>56</v>
      </c>
      <c r="S15" s="38">
        <v>135</v>
      </c>
      <c r="T15" s="49">
        <v>0.5</v>
      </c>
      <c r="U15" s="50" t="s">
        <v>376</v>
      </c>
      <c r="V15" s="49">
        <v>0.81240000000000023</v>
      </c>
      <c r="W15" s="49">
        <f t="shared" si="2"/>
        <v>-0.31240000000000023</v>
      </c>
      <c r="Y15" s="38" t="s">
        <v>66</v>
      </c>
      <c r="Z15" s="38">
        <v>0</v>
      </c>
      <c r="AA15" s="38">
        <v>2</v>
      </c>
      <c r="AB15" s="49">
        <v>2.6232492903979003</v>
      </c>
      <c r="AC15" s="50" t="s">
        <v>376</v>
      </c>
      <c r="AD15" s="49">
        <v>2.3759999999999999</v>
      </c>
      <c r="AE15" s="49">
        <f t="shared" si="3"/>
        <v>0.24724929039790045</v>
      </c>
      <c r="AG15" s="71" t="s">
        <v>75</v>
      </c>
      <c r="AH15" s="71">
        <v>1.65</v>
      </c>
      <c r="AI15" s="71">
        <v>74</v>
      </c>
      <c r="AJ15" s="72">
        <v>3.0663259250000001</v>
      </c>
      <c r="AK15" s="89" t="s">
        <v>376</v>
      </c>
      <c r="AL15" s="68">
        <v>3.5980000000000008</v>
      </c>
      <c r="AM15" s="68">
        <f t="shared" si="10"/>
        <v>-0.53167407500000063</v>
      </c>
      <c r="AN15" s="49"/>
      <c r="AO15" s="24"/>
      <c r="AP15" s="39" t="s">
        <v>156</v>
      </c>
      <c r="AQ15" s="54">
        <v>208.233</v>
      </c>
      <c r="AR15" s="54">
        <v>0.2</v>
      </c>
      <c r="AS15" s="54">
        <v>3.7846172930000002</v>
      </c>
      <c r="AT15" s="56" t="s">
        <v>376</v>
      </c>
      <c r="AU15" s="54">
        <v>3.6484309000000001</v>
      </c>
      <c r="AV15" s="54">
        <f t="shared" si="4"/>
        <v>0.13618639300000002</v>
      </c>
      <c r="AW15" s="54"/>
      <c r="AX15" s="39" t="s">
        <v>387</v>
      </c>
      <c r="AY15" s="39">
        <v>2</v>
      </c>
      <c r="AZ15" s="54">
        <v>0.77500000000000002</v>
      </c>
      <c r="BA15" s="54">
        <v>2.5051499779999999</v>
      </c>
      <c r="BB15" s="56" t="s">
        <v>376</v>
      </c>
      <c r="BC15" s="54">
        <v>1.6647500000000006</v>
      </c>
      <c r="BD15" s="54">
        <f t="shared" si="5"/>
        <v>0.84039997799999933</v>
      </c>
      <c r="BE15" s="39"/>
      <c r="BF15" s="39" t="s">
        <v>129</v>
      </c>
      <c r="BG15" s="54">
        <v>125.84399999999999</v>
      </c>
      <c r="BH15" s="54">
        <v>716</v>
      </c>
      <c r="BI15" s="54">
        <v>1.354108439</v>
      </c>
      <c r="BJ15" s="56" t="s">
        <v>376</v>
      </c>
      <c r="BK15" s="54">
        <v>1.2791704400000001</v>
      </c>
      <c r="BL15" s="54">
        <f t="shared" si="6"/>
        <v>7.4937998999999866E-2</v>
      </c>
      <c r="BM15" s="39"/>
      <c r="BN15" s="39" t="s">
        <v>141</v>
      </c>
      <c r="BO15" s="39">
        <v>0</v>
      </c>
      <c r="BP15" s="39">
        <v>51</v>
      </c>
      <c r="BQ15" s="54">
        <v>-0.823908741</v>
      </c>
      <c r="BR15" s="56" t="s">
        <v>376</v>
      </c>
      <c r="BS15" s="54">
        <v>-0.8230000000000004</v>
      </c>
      <c r="BT15" s="54">
        <f t="shared" si="7"/>
        <v>-9.0874099999960212E-4</v>
      </c>
      <c r="BU15" s="39"/>
      <c r="BV15" s="57" t="s">
        <v>150</v>
      </c>
      <c r="BW15" s="57">
        <v>2</v>
      </c>
      <c r="BX15" s="58">
        <v>0.154</v>
      </c>
      <c r="BY15" s="58">
        <v>4.0841829110000001</v>
      </c>
      <c r="BZ15" s="56" t="s">
        <v>376</v>
      </c>
      <c r="CA15" s="88">
        <v>3.0047999999999999</v>
      </c>
      <c r="CB15" s="54">
        <f t="shared" si="8"/>
        <v>1.0793829110000002</v>
      </c>
      <c r="CD15" s="76" t="s">
        <v>200</v>
      </c>
      <c r="CE15" s="79">
        <v>0.33333333300000001</v>
      </c>
      <c r="CF15" s="76">
        <v>74.5</v>
      </c>
      <c r="CG15" s="79">
        <v>1</v>
      </c>
      <c r="CH15" s="80" t="s">
        <v>378</v>
      </c>
      <c r="CI15" s="79">
        <v>-0.1219833190000017</v>
      </c>
      <c r="CJ15" s="79">
        <f t="shared" si="9"/>
        <v>1.1219833190000017</v>
      </c>
    </row>
    <row r="16" spans="1:88" x14ac:dyDescent="0.15">
      <c r="A16" s="38" t="s">
        <v>75</v>
      </c>
      <c r="B16" s="49">
        <v>-4.0666666666666664</v>
      </c>
      <c r="C16" s="38">
        <v>74</v>
      </c>
      <c r="D16" s="49">
        <v>4.2787536009528289</v>
      </c>
      <c r="E16" s="50" t="s">
        <v>376</v>
      </c>
      <c r="F16" s="49">
        <v>4.5186666666666673</v>
      </c>
      <c r="G16" s="49">
        <f t="shared" si="0"/>
        <v>-0.23991306571383841</v>
      </c>
      <c r="H16" s="49"/>
      <c r="I16" s="38" t="s">
        <v>75</v>
      </c>
      <c r="J16" s="49">
        <v>21.777777780000001</v>
      </c>
      <c r="K16" s="38">
        <v>74</v>
      </c>
      <c r="L16" s="49">
        <v>2.301029996</v>
      </c>
      <c r="M16" s="50" t="s">
        <v>376</v>
      </c>
      <c r="N16" s="49">
        <v>2.4445844444859999</v>
      </c>
      <c r="O16" s="49">
        <f t="shared" si="1"/>
        <v>-0.14355444848599985</v>
      </c>
      <c r="P16" s="49"/>
      <c r="Q16" s="38" t="s">
        <v>60</v>
      </c>
      <c r="R16" s="38">
        <v>48</v>
      </c>
      <c r="S16" s="38">
        <v>97</v>
      </c>
      <c r="T16" s="49">
        <v>1.0969100130080565</v>
      </c>
      <c r="U16" s="50" t="s">
        <v>376</v>
      </c>
      <c r="V16" s="49">
        <v>1.902000000000001</v>
      </c>
      <c r="W16" s="49">
        <f t="shared" si="2"/>
        <v>-0.80508998699194456</v>
      </c>
      <c r="Y16" s="38" t="s">
        <v>72</v>
      </c>
      <c r="Z16" s="38">
        <v>0</v>
      </c>
      <c r="AA16" s="38">
        <v>5</v>
      </c>
      <c r="AB16" s="49">
        <v>3.7481880270062002</v>
      </c>
      <c r="AC16" s="50" t="s">
        <v>376</v>
      </c>
      <c r="AD16" s="49">
        <v>3.69</v>
      </c>
      <c r="AE16" s="49">
        <f t="shared" si="3"/>
        <v>5.8188027006200294E-2</v>
      </c>
      <c r="AP16" s="39" t="s">
        <v>164</v>
      </c>
      <c r="AQ16" s="54">
        <v>162.19999999999999</v>
      </c>
      <c r="AR16" s="54">
        <v>0.33333333300000001</v>
      </c>
      <c r="AS16" s="54">
        <v>3.9164539490000001</v>
      </c>
      <c r="AT16" s="56" t="s">
        <v>376</v>
      </c>
      <c r="AU16" s="54">
        <v>4.1760599966899994</v>
      </c>
      <c r="AV16" s="54">
        <f t="shared" si="4"/>
        <v>-0.25960604768999929</v>
      </c>
      <c r="AW16" s="54"/>
      <c r="AX16" s="39" t="s">
        <v>132</v>
      </c>
      <c r="AY16" s="39">
        <v>1</v>
      </c>
      <c r="AZ16" s="54">
        <v>1.93</v>
      </c>
      <c r="BA16" s="54">
        <v>1.9138138520000001</v>
      </c>
      <c r="BB16" s="56" t="s">
        <v>376</v>
      </c>
      <c r="BC16" s="54">
        <v>2.4877000000000002</v>
      </c>
      <c r="BD16" s="54">
        <f t="shared" si="5"/>
        <v>-0.57388614800000015</v>
      </c>
      <c r="BE16" s="39"/>
      <c r="BF16" s="39" t="s">
        <v>132</v>
      </c>
      <c r="BG16" s="54">
        <v>143.3212</v>
      </c>
      <c r="BH16" s="54">
        <v>758</v>
      </c>
      <c r="BI16" s="54">
        <v>1.806179974</v>
      </c>
      <c r="BJ16" s="56" t="s">
        <v>376</v>
      </c>
      <c r="BK16" s="54">
        <v>1.3988820120000001</v>
      </c>
      <c r="BL16" s="54">
        <f t="shared" si="6"/>
        <v>0.4072979619999999</v>
      </c>
      <c r="BM16" s="39"/>
      <c r="BN16" s="39" t="s">
        <v>150</v>
      </c>
      <c r="BO16" s="39">
        <v>64</v>
      </c>
      <c r="BP16" s="39">
        <v>48</v>
      </c>
      <c r="BQ16" s="54">
        <v>1.7781512500000001</v>
      </c>
      <c r="BR16" s="56" t="s">
        <v>378</v>
      </c>
      <c r="BS16" s="88">
        <v>1.7343999999999991</v>
      </c>
      <c r="BT16" s="54">
        <f t="shared" si="7"/>
        <v>4.3751250000001018E-2</v>
      </c>
      <c r="BU16" s="39"/>
      <c r="BV16" s="65" t="s">
        <v>166</v>
      </c>
      <c r="BW16" s="65">
        <v>1</v>
      </c>
      <c r="BX16" s="66">
        <v>0.157</v>
      </c>
      <c r="BY16" s="66">
        <v>3.2671717280000001</v>
      </c>
      <c r="BZ16" s="62" t="s">
        <v>378</v>
      </c>
      <c r="CA16" s="90">
        <v>3.3883999999999999</v>
      </c>
      <c r="CB16" s="61">
        <f t="shared" si="8"/>
        <v>-0.12122827199999975</v>
      </c>
      <c r="CD16" s="76" t="s">
        <v>203</v>
      </c>
      <c r="CE16" s="79">
        <v>0.33333333300000001</v>
      </c>
      <c r="CF16" s="76">
        <v>50</v>
      </c>
      <c r="CG16" s="79">
        <v>-0.22184875000000001</v>
      </c>
      <c r="CH16" s="80" t="s">
        <v>378</v>
      </c>
      <c r="CI16" s="79">
        <v>1.7816666809999986</v>
      </c>
      <c r="CJ16" s="79">
        <f t="shared" si="9"/>
        <v>-2.0035154309999985</v>
      </c>
    </row>
    <row r="17" spans="1:88" x14ac:dyDescent="0.15">
      <c r="A17" s="67" t="s">
        <v>81</v>
      </c>
      <c r="B17" s="68">
        <v>2.4197530864197532</v>
      </c>
      <c r="C17" s="67">
        <v>50</v>
      </c>
      <c r="D17" s="68">
        <v>0.1139433523068368</v>
      </c>
      <c r="E17" s="69" t="s">
        <v>376</v>
      </c>
      <c r="F17" s="68">
        <v>1.6668024691358028</v>
      </c>
      <c r="G17" s="68">
        <f t="shared" si="0"/>
        <v>-1.552859116828966</v>
      </c>
      <c r="H17" s="49"/>
      <c r="I17" s="67" t="s">
        <v>81</v>
      </c>
      <c r="J17" s="68">
        <v>2.4197530860000001</v>
      </c>
      <c r="K17" s="67">
        <v>50</v>
      </c>
      <c r="L17" s="68">
        <v>2.6532125139999998</v>
      </c>
      <c r="M17" s="69" t="s">
        <v>376</v>
      </c>
      <c r="N17" s="68">
        <v>2.3007493827082</v>
      </c>
      <c r="O17" s="68">
        <f t="shared" si="1"/>
        <v>0.35246313129179985</v>
      </c>
      <c r="P17" s="49"/>
      <c r="Q17" s="38" t="s">
        <v>63</v>
      </c>
      <c r="R17" s="38">
        <v>24</v>
      </c>
      <c r="S17" s="38">
        <v>52</v>
      </c>
      <c r="T17" s="49">
        <v>0.12710479836480765</v>
      </c>
      <c r="U17" s="50" t="s">
        <v>378</v>
      </c>
      <c r="V17" s="49">
        <v>2.3004000000000007</v>
      </c>
      <c r="W17" s="49">
        <f t="shared" si="2"/>
        <v>-2.173295201635193</v>
      </c>
      <c r="Y17" s="38" t="s">
        <v>75</v>
      </c>
      <c r="Z17" s="38">
        <v>0</v>
      </c>
      <c r="AA17" s="38">
        <v>2</v>
      </c>
      <c r="AB17" s="49">
        <v>1.1583624920952498</v>
      </c>
      <c r="AC17" s="50" t="s">
        <v>378</v>
      </c>
      <c r="AD17" s="81">
        <v>2.3759999999999999</v>
      </c>
      <c r="AE17" s="49">
        <f t="shared" si="3"/>
        <v>-1.2176375079047501</v>
      </c>
      <c r="AG17" s="38" t="s">
        <v>388</v>
      </c>
      <c r="AL17" s="73"/>
      <c r="AP17" s="91"/>
      <c r="AQ17" s="91"/>
      <c r="AR17" s="91"/>
      <c r="AS17" s="91"/>
      <c r="AT17" s="92"/>
      <c r="AU17" s="91"/>
      <c r="AV17" s="91"/>
      <c r="AW17" s="39"/>
      <c r="AX17" s="39" t="s">
        <v>389</v>
      </c>
      <c r="AY17" s="39">
        <v>2</v>
      </c>
      <c r="AZ17" s="54">
        <v>0.5</v>
      </c>
      <c r="BA17" s="54">
        <v>0.36921585699999998</v>
      </c>
      <c r="BB17" s="56" t="s">
        <v>376</v>
      </c>
      <c r="BC17" s="54">
        <v>0.59500000000000042</v>
      </c>
      <c r="BD17" s="54">
        <f t="shared" si="5"/>
        <v>-0.22578414300000044</v>
      </c>
      <c r="BE17" s="39"/>
      <c r="BF17" s="39" t="s">
        <v>135</v>
      </c>
      <c r="BG17" s="54">
        <v>79.918199999999999</v>
      </c>
      <c r="BH17" s="54">
        <v>899.2</v>
      </c>
      <c r="BI17" s="54">
        <v>-7.0581073999999994E-2</v>
      </c>
      <c r="BJ17" s="56" t="s">
        <v>376</v>
      </c>
      <c r="BK17" s="54">
        <v>0.7006821820000001</v>
      </c>
      <c r="BL17" s="54">
        <f t="shared" si="6"/>
        <v>-0.77126325600000012</v>
      </c>
      <c r="BM17" s="39"/>
      <c r="BN17" s="39" t="s">
        <v>162</v>
      </c>
      <c r="BO17" s="39">
        <v>30</v>
      </c>
      <c r="BP17" s="39">
        <v>25</v>
      </c>
      <c r="BQ17" s="54">
        <v>3.4286206730000002</v>
      </c>
      <c r="BR17" s="56" t="s">
        <v>376</v>
      </c>
      <c r="BS17" s="54">
        <v>2.6629999999999994</v>
      </c>
      <c r="BT17" s="54">
        <f t="shared" si="7"/>
        <v>0.76562067300000081</v>
      </c>
      <c r="BU17" s="39"/>
      <c r="BV17" s="57"/>
      <c r="BW17" s="57"/>
      <c r="BX17" s="57"/>
      <c r="BY17" s="57"/>
      <c r="BZ17" s="56"/>
      <c r="CA17" s="64"/>
      <c r="CB17" s="39"/>
      <c r="CD17" s="76" t="s">
        <v>206</v>
      </c>
      <c r="CE17" s="79">
        <v>0.33333333300000001</v>
      </c>
      <c r="CF17" s="76">
        <v>50</v>
      </c>
      <c r="CG17" s="79">
        <v>6.806179974</v>
      </c>
      <c r="CH17" s="80" t="s">
        <v>378</v>
      </c>
      <c r="CI17" s="79">
        <v>1.7816666809999986</v>
      </c>
      <c r="CJ17" s="79">
        <f t="shared" si="9"/>
        <v>5.0245132930000018</v>
      </c>
    </row>
    <row r="18" spans="1:88" x14ac:dyDescent="0.15">
      <c r="Q18" s="38" t="s">
        <v>66</v>
      </c>
      <c r="R18" s="38">
        <v>27</v>
      </c>
      <c r="S18" s="38">
        <v>74.5</v>
      </c>
      <c r="T18" s="49">
        <v>0.3344537511509309</v>
      </c>
      <c r="U18" s="50" t="s">
        <v>378</v>
      </c>
      <c r="V18" s="49">
        <v>1.5486000000000004</v>
      </c>
      <c r="W18" s="49">
        <f t="shared" si="2"/>
        <v>-1.2141462488490695</v>
      </c>
      <c r="Y18" s="67" t="s">
        <v>78</v>
      </c>
      <c r="Z18" s="67">
        <v>0</v>
      </c>
      <c r="AA18" s="67">
        <v>2</v>
      </c>
      <c r="AB18" s="68">
        <v>3.1139433523068369</v>
      </c>
      <c r="AC18" s="69" t="s">
        <v>376</v>
      </c>
      <c r="AD18" s="68">
        <v>2.3759999999999999</v>
      </c>
      <c r="AE18" s="68">
        <f t="shared" si="3"/>
        <v>0.73794335230683705</v>
      </c>
      <c r="AP18" s="39" t="s">
        <v>390</v>
      </c>
      <c r="AQ18" s="39"/>
      <c r="AR18" s="39"/>
      <c r="AS18" s="39"/>
      <c r="AT18" s="39"/>
      <c r="AU18" s="39"/>
      <c r="AV18" s="39"/>
      <c r="AW18" s="39"/>
      <c r="AX18" s="39" t="s">
        <v>385</v>
      </c>
      <c r="AY18" s="39">
        <v>2</v>
      </c>
      <c r="AZ18" s="54">
        <v>0.84499999999999997</v>
      </c>
      <c r="BA18" s="54">
        <v>5.1172712960000002</v>
      </c>
      <c r="BB18" s="56" t="s">
        <v>378</v>
      </c>
      <c r="BC18" s="54">
        <v>1.9370500000000002</v>
      </c>
      <c r="BD18" s="54">
        <f t="shared" si="5"/>
        <v>3.180221296</v>
      </c>
      <c r="BE18" s="39"/>
      <c r="BF18" s="39" t="s">
        <v>138</v>
      </c>
      <c r="BG18" s="54">
        <v>221.18</v>
      </c>
      <c r="BH18" s="54">
        <v>558.20000000000005</v>
      </c>
      <c r="BI18" s="54">
        <v>1.959041392</v>
      </c>
      <c r="BJ18" s="56" t="s">
        <v>376</v>
      </c>
      <c r="BK18" s="54">
        <v>2.2800100000000003</v>
      </c>
      <c r="BL18" s="54">
        <f t="shared" si="6"/>
        <v>-0.32096860800000027</v>
      </c>
      <c r="BM18" s="39"/>
      <c r="BN18" s="60" t="s">
        <v>164</v>
      </c>
      <c r="BO18" s="60">
        <v>30</v>
      </c>
      <c r="BP18" s="60">
        <v>26</v>
      </c>
      <c r="BQ18" s="61">
        <v>3.1743505970000001</v>
      </c>
      <c r="BR18" s="62" t="s">
        <v>376</v>
      </c>
      <c r="BS18" s="90">
        <v>2.5699999999999994</v>
      </c>
      <c r="BT18" s="61">
        <f t="shared" si="7"/>
        <v>0.60435059700000071</v>
      </c>
      <c r="BU18" s="39"/>
      <c r="BV18" s="39" t="s">
        <v>388</v>
      </c>
      <c r="BW18" s="39"/>
      <c r="BX18" s="39"/>
      <c r="BY18" s="57"/>
      <c r="BZ18" s="56"/>
      <c r="CA18" s="64"/>
      <c r="CB18" s="39"/>
      <c r="CD18" s="76" t="s">
        <v>209</v>
      </c>
      <c r="CE18" s="79">
        <v>0.33333333300000001</v>
      </c>
      <c r="CF18" s="76">
        <v>59</v>
      </c>
      <c r="CG18" s="79">
        <v>1.5051499779999999</v>
      </c>
      <c r="CH18" s="80" t="s">
        <v>376</v>
      </c>
      <c r="CI18" s="79">
        <v>1.0823666809999981</v>
      </c>
      <c r="CJ18" s="79">
        <f t="shared" si="9"/>
        <v>0.42278329700000183</v>
      </c>
    </row>
    <row r="19" spans="1:88" x14ac:dyDescent="0.15">
      <c r="A19" s="38" t="s">
        <v>390</v>
      </c>
      <c r="I19" s="38" t="s">
        <v>390</v>
      </c>
      <c r="Q19" s="38" t="s">
        <v>69</v>
      </c>
      <c r="R19" s="38">
        <v>29</v>
      </c>
      <c r="S19" s="38">
        <v>73</v>
      </c>
      <c r="T19" s="49">
        <v>6.4131320504348723</v>
      </c>
      <c r="U19" s="50" t="s">
        <v>378</v>
      </c>
      <c r="V19" s="49">
        <v>1.7338</v>
      </c>
      <c r="W19" s="49">
        <f t="shared" si="2"/>
        <v>4.6793320504348728</v>
      </c>
      <c r="AP19" s="39"/>
      <c r="AQ19" s="39"/>
      <c r="AR19" s="39"/>
      <c r="AS19" s="39"/>
      <c r="AT19" s="39"/>
      <c r="AU19" s="39"/>
      <c r="AV19" s="39"/>
      <c r="AW19" s="39"/>
      <c r="AX19" s="60" t="s">
        <v>162</v>
      </c>
      <c r="AY19" s="60">
        <v>2</v>
      </c>
      <c r="AZ19" s="61">
        <v>0.77500000000000002</v>
      </c>
      <c r="BA19" s="61">
        <v>0.68124123700000005</v>
      </c>
      <c r="BB19" s="62" t="s">
        <v>376</v>
      </c>
      <c r="BC19" s="61">
        <v>1.6647500000000006</v>
      </c>
      <c r="BD19" s="61">
        <f t="shared" si="5"/>
        <v>-0.98350876300000056</v>
      </c>
      <c r="BE19" s="39"/>
      <c r="BF19" s="39" t="s">
        <v>150</v>
      </c>
      <c r="BG19" s="54">
        <v>183.31700000000001</v>
      </c>
      <c r="BH19" s="54">
        <v>866</v>
      </c>
      <c r="BI19" s="54">
        <v>0.30102999600000002</v>
      </c>
      <c r="BJ19" s="56" t="s">
        <v>378</v>
      </c>
      <c r="BK19" s="54">
        <v>1.6621521700000002</v>
      </c>
      <c r="BL19" s="54">
        <f t="shared" si="6"/>
        <v>-1.3611221740000001</v>
      </c>
      <c r="BM19" s="39"/>
      <c r="BN19" s="39"/>
      <c r="BO19" s="39"/>
      <c r="BP19" s="39"/>
      <c r="BQ19" s="39"/>
      <c r="BR19" s="39"/>
      <c r="BS19" s="39"/>
      <c r="BT19" s="39"/>
      <c r="BU19" s="39"/>
      <c r="BV19" s="57"/>
      <c r="BW19" s="57"/>
      <c r="BX19" s="57"/>
      <c r="BY19" s="57"/>
      <c r="BZ19" s="56"/>
      <c r="CA19" s="64"/>
      <c r="CB19" s="39"/>
      <c r="CD19" s="83" t="s">
        <v>212</v>
      </c>
      <c r="CE19" s="84">
        <v>0.2</v>
      </c>
      <c r="CF19" s="83">
        <v>102</v>
      </c>
      <c r="CG19" s="84">
        <v>3.8615344110000001</v>
      </c>
      <c r="CH19" s="85" t="s">
        <v>376</v>
      </c>
      <c r="CI19" s="84">
        <v>3.4745999999999997</v>
      </c>
      <c r="CJ19" s="84">
        <f t="shared" si="9"/>
        <v>0.38693441100000037</v>
      </c>
    </row>
    <row r="20" spans="1:88" x14ac:dyDescent="0.15">
      <c r="Q20" s="38" t="s">
        <v>72</v>
      </c>
      <c r="R20" s="38">
        <v>23</v>
      </c>
      <c r="S20" s="38">
        <v>59</v>
      </c>
      <c r="T20" s="49">
        <v>0.5</v>
      </c>
      <c r="U20" s="50" t="s">
        <v>378</v>
      </c>
      <c r="V20" s="49">
        <v>1.9478000000000009</v>
      </c>
      <c r="W20" s="49">
        <f t="shared" si="2"/>
        <v>-1.4478000000000009</v>
      </c>
      <c r="Y20" s="38" t="s">
        <v>390</v>
      </c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56"/>
      <c r="BC20" s="39"/>
      <c r="BD20" s="39"/>
      <c r="BE20" s="39"/>
      <c r="BF20" s="39" t="s">
        <v>153</v>
      </c>
      <c r="BG20" s="54">
        <v>472.09</v>
      </c>
      <c r="BH20" s="54">
        <v>2009.2</v>
      </c>
      <c r="BI20" s="54">
        <v>3.1139433520000002</v>
      </c>
      <c r="BJ20" s="56" t="s">
        <v>376</v>
      </c>
      <c r="BK20" s="54">
        <v>3.2362601</v>
      </c>
      <c r="BL20" s="54">
        <f t="shared" si="6"/>
        <v>-0.12231674799999981</v>
      </c>
      <c r="BM20" s="39"/>
      <c r="BN20" s="39" t="s">
        <v>390</v>
      </c>
      <c r="BO20" s="39"/>
      <c r="BP20" s="39"/>
      <c r="BQ20" s="39"/>
      <c r="BR20" s="39"/>
      <c r="BS20" s="39"/>
      <c r="BT20" s="39"/>
      <c r="BU20" s="39"/>
      <c r="BV20" s="57"/>
      <c r="BW20" s="57"/>
      <c r="BX20" s="57"/>
      <c r="BY20" s="57"/>
      <c r="BZ20" s="56"/>
      <c r="CA20" s="64"/>
      <c r="CB20" s="39"/>
      <c r="CG20" s="79"/>
      <c r="CH20" s="80"/>
    </row>
    <row r="21" spans="1:88" x14ac:dyDescent="0.15">
      <c r="Q21" s="38" t="s">
        <v>75</v>
      </c>
      <c r="R21" s="38">
        <v>30</v>
      </c>
      <c r="S21" s="38">
        <v>74</v>
      </c>
      <c r="T21" s="49">
        <v>-1.5228787452803376</v>
      </c>
      <c r="U21" s="50" t="s">
        <v>378</v>
      </c>
      <c r="V21" s="49">
        <v>1.7536000000000009</v>
      </c>
      <c r="W21" s="49">
        <f t="shared" si="2"/>
        <v>-3.2764787452803388</v>
      </c>
      <c r="AB21" s="49"/>
      <c r="AC21" s="50"/>
      <c r="AP21" s="39"/>
      <c r="AQ21" s="39"/>
      <c r="AR21" s="39"/>
      <c r="AS21" s="39"/>
      <c r="AT21" s="39"/>
      <c r="AU21" s="39"/>
      <c r="AV21" s="39"/>
      <c r="AW21" s="39"/>
      <c r="AX21" s="39" t="s">
        <v>390</v>
      </c>
      <c r="AY21" s="39"/>
      <c r="AZ21" s="39"/>
      <c r="BA21" s="39"/>
      <c r="BB21" s="39"/>
      <c r="BC21" s="39"/>
      <c r="BD21" s="39"/>
      <c r="BE21" s="39"/>
      <c r="BF21" s="39" t="s">
        <v>156</v>
      </c>
      <c r="BG21" s="54">
        <v>208.233</v>
      </c>
      <c r="BH21" s="54">
        <v>502.7</v>
      </c>
      <c r="BI21" s="54">
        <v>1.7781512500000001</v>
      </c>
      <c r="BJ21" s="56" t="s">
        <v>376</v>
      </c>
      <c r="BK21" s="54">
        <v>2.2132520300000005</v>
      </c>
      <c r="BL21" s="54">
        <f t="shared" si="6"/>
        <v>-0.43510078000000041</v>
      </c>
      <c r="BM21" s="39"/>
      <c r="BN21" s="39"/>
      <c r="BO21" s="39"/>
      <c r="BP21" s="39"/>
      <c r="BQ21" s="54"/>
      <c r="BR21" s="56"/>
      <c r="BS21" s="39"/>
      <c r="BT21" s="39"/>
      <c r="BU21" s="39"/>
      <c r="BV21" s="57"/>
      <c r="BW21" s="57"/>
      <c r="BX21" s="57"/>
      <c r="BY21" s="57"/>
      <c r="BZ21" s="75"/>
      <c r="CA21" s="39"/>
      <c r="CB21" s="39"/>
      <c r="CD21" s="76" t="s">
        <v>390</v>
      </c>
    </row>
    <row r="22" spans="1:88" x14ac:dyDescent="0.15">
      <c r="Q22" s="38" t="s">
        <v>78</v>
      </c>
      <c r="R22" s="38">
        <v>20</v>
      </c>
      <c r="S22" s="38">
        <v>99</v>
      </c>
      <c r="T22" s="49">
        <v>0.5</v>
      </c>
      <c r="U22" s="50" t="s">
        <v>376</v>
      </c>
      <c r="V22" s="49">
        <v>9.9600000000000577E-2</v>
      </c>
      <c r="W22" s="49">
        <f t="shared" si="2"/>
        <v>0.40039999999999942</v>
      </c>
      <c r="AB22" s="49"/>
      <c r="AC22" s="50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 t="s">
        <v>159</v>
      </c>
      <c r="BG22" s="54">
        <v>158.53</v>
      </c>
      <c r="BH22" s="54">
        <v>549.20000000000005</v>
      </c>
      <c r="BI22" s="54">
        <v>1.770852012</v>
      </c>
      <c r="BJ22" s="56" t="s">
        <v>376</v>
      </c>
      <c r="BK22" s="54">
        <v>1.7236245000000003</v>
      </c>
      <c r="BL22" s="54">
        <f t="shared" si="6"/>
        <v>4.7227511999999638E-2</v>
      </c>
      <c r="BM22" s="39"/>
      <c r="BN22" s="39"/>
      <c r="BO22" s="39"/>
      <c r="BP22" s="39"/>
      <c r="BQ22" s="54"/>
      <c r="BR22" s="56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G22" s="79"/>
      <c r="CH22" s="80"/>
    </row>
    <row r="23" spans="1:88" x14ac:dyDescent="0.15">
      <c r="Q23" s="67" t="s">
        <v>81</v>
      </c>
      <c r="R23" s="67">
        <v>0</v>
      </c>
      <c r="S23" s="67">
        <v>50</v>
      </c>
      <c r="T23" s="68">
        <v>0.88649072517248184</v>
      </c>
      <c r="U23" s="69" t="s">
        <v>376</v>
      </c>
      <c r="V23" s="68">
        <v>0.91000000000000014</v>
      </c>
      <c r="W23" s="68">
        <f t="shared" si="2"/>
        <v>-2.3509274827518301E-2</v>
      </c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 t="s">
        <v>162</v>
      </c>
      <c r="BG23" s="54">
        <v>125.84399999999999</v>
      </c>
      <c r="BH23" s="54">
        <v>716</v>
      </c>
      <c r="BI23" s="54">
        <v>-0.69897000399999998</v>
      </c>
      <c r="BJ23" s="56" t="s">
        <v>378</v>
      </c>
      <c r="BK23" s="54">
        <v>1.2791704400000001</v>
      </c>
      <c r="BL23" s="54">
        <f t="shared" si="6"/>
        <v>-1.9781404440000001</v>
      </c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64"/>
      <c r="CB23" s="39"/>
      <c r="CG23" s="79"/>
      <c r="CH23" s="80"/>
    </row>
    <row r="24" spans="1:88" x14ac:dyDescent="0.15"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60" t="s">
        <v>164</v>
      </c>
      <c r="BG24" s="61">
        <v>162.19999999999999</v>
      </c>
      <c r="BH24" s="61">
        <v>761</v>
      </c>
      <c r="BI24" s="61">
        <v>2.301029996</v>
      </c>
      <c r="BJ24" s="62" t="s">
        <v>378</v>
      </c>
      <c r="BK24" s="61">
        <v>1.5662829999999999</v>
      </c>
      <c r="BL24" s="61">
        <f t="shared" si="6"/>
        <v>0.73474699600000015</v>
      </c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8" x14ac:dyDescent="0.15">
      <c r="Q25" s="38" t="s">
        <v>390</v>
      </c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54"/>
      <c r="BJ25" s="56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8" ht="14.5" customHeight="1" x14ac:dyDescent="0.15"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107" t="s">
        <v>390</v>
      </c>
      <c r="BG26" s="107"/>
      <c r="BH26" s="107"/>
      <c r="BI26" s="107"/>
      <c r="BJ26" s="107"/>
      <c r="BK26" s="107"/>
      <c r="BL26" s="107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8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BI27" s="24"/>
      <c r="BJ27" s="15"/>
      <c r="CD27" s="7"/>
      <c r="CE27" s="7"/>
      <c r="CF27" s="7"/>
      <c r="CG27" s="7"/>
      <c r="CH27" s="7"/>
      <c r="CI27" s="7"/>
      <c r="CJ27" s="7"/>
    </row>
    <row r="28" spans="1:88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BI28" s="24"/>
      <c r="BJ28" s="15"/>
      <c r="CD28" s="7"/>
      <c r="CE28" s="7"/>
      <c r="CF28" s="7"/>
      <c r="CG28" s="7"/>
      <c r="CH28" s="7"/>
      <c r="CI28" s="7"/>
      <c r="CJ28" s="7"/>
    </row>
    <row r="29" spans="1:88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CD29" s="7"/>
      <c r="CE29" s="7"/>
      <c r="CF29" s="7"/>
      <c r="CG29" s="7"/>
      <c r="CH29" s="7"/>
      <c r="CI29" s="7"/>
      <c r="CJ29" s="7"/>
    </row>
    <row r="30" spans="1:88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CD30" s="7"/>
      <c r="CE30" s="7"/>
      <c r="CF30" s="7"/>
      <c r="CG30" s="7"/>
      <c r="CH30" s="7"/>
      <c r="CI30" s="7"/>
      <c r="CJ30" s="7"/>
    </row>
    <row r="31" spans="1:88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CD31" s="7"/>
      <c r="CE31" s="7"/>
      <c r="CF31" s="7"/>
      <c r="CG31" s="7"/>
      <c r="CH31" s="7"/>
      <c r="CI31" s="7"/>
      <c r="CJ31" s="7"/>
    </row>
    <row r="32" spans="1:88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CD32" s="7"/>
      <c r="CE32" s="7"/>
      <c r="CF32" s="7"/>
      <c r="CG32" s="7"/>
      <c r="CH32" s="7"/>
      <c r="CI32" s="7"/>
      <c r="CJ32" s="7"/>
    </row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</sheetData>
  <mergeCells count="15">
    <mergeCell ref="BF26:BL26"/>
    <mergeCell ref="BF3:BL3"/>
    <mergeCell ref="BN3:BT3"/>
    <mergeCell ref="BV3:CB3"/>
    <mergeCell ref="CD3:CJ3"/>
    <mergeCell ref="A1:AM1"/>
    <mergeCell ref="AP1:CB1"/>
    <mergeCell ref="CD1:CJ1"/>
    <mergeCell ref="A3:G3"/>
    <mergeCell ref="I3:O3"/>
    <mergeCell ref="Q3:W3"/>
    <mergeCell ref="Y3:AE3"/>
    <mergeCell ref="AG3:AM3"/>
    <mergeCell ref="AP3:AV3"/>
    <mergeCell ref="AX3:BD3"/>
  </mergeCells>
  <conditionalFormatting sqref="A1:A1048576">
    <cfRule type="duplicateValues" dxfId="57" priority="14"/>
  </conditionalFormatting>
  <conditionalFormatting sqref="I1:I1048576">
    <cfRule type="duplicateValues" dxfId="56" priority="13"/>
  </conditionalFormatting>
  <conditionalFormatting sqref="Q1:Q1048576">
    <cfRule type="duplicateValues" dxfId="55" priority="12"/>
  </conditionalFormatting>
  <conditionalFormatting sqref="Y1:Y1048576">
    <cfRule type="duplicateValues" dxfId="54" priority="11"/>
  </conditionalFormatting>
  <conditionalFormatting sqref="Y6:Y15">
    <cfRule type="duplicateValues" dxfId="53" priority="25"/>
    <cfRule type="duplicateValues" dxfId="52" priority="26"/>
  </conditionalFormatting>
  <conditionalFormatting sqref="Y18 Y16">
    <cfRule type="duplicateValues" dxfId="51" priority="23"/>
    <cfRule type="duplicateValues" dxfId="50" priority="24"/>
  </conditionalFormatting>
  <conditionalFormatting sqref="AG1:AG1048576">
    <cfRule type="duplicateValues" dxfId="49" priority="10"/>
  </conditionalFormatting>
  <conditionalFormatting sqref="AP20:AP1048576 AP1:AP18">
    <cfRule type="duplicateValues" dxfId="48" priority="9"/>
  </conditionalFormatting>
  <conditionalFormatting sqref="AX1:AX1048576">
    <cfRule type="duplicateValues" dxfId="47" priority="7"/>
  </conditionalFormatting>
  <conditionalFormatting sqref="BF1:BF1048576">
    <cfRule type="duplicateValues" dxfId="46" priority="6"/>
  </conditionalFormatting>
  <conditionalFormatting sqref="BN1:BN1048576">
    <cfRule type="duplicateValues" dxfId="45" priority="3"/>
  </conditionalFormatting>
  <conditionalFormatting sqref="BN6:BN15">
    <cfRule type="duplicateValues" dxfId="44" priority="21"/>
    <cfRule type="duplicateValues" dxfId="43" priority="22"/>
  </conditionalFormatting>
  <conditionalFormatting sqref="BN18 BN16">
    <cfRule type="duplicateValues" dxfId="42" priority="19"/>
    <cfRule type="duplicateValues" dxfId="41" priority="20"/>
  </conditionalFormatting>
  <conditionalFormatting sqref="BV24:BV1048576 BV1:BV22">
    <cfRule type="duplicateValues" dxfId="40" priority="2"/>
  </conditionalFormatting>
  <conditionalFormatting sqref="CD1:CD1048576">
    <cfRule type="duplicateValues" dxfId="39" priority="27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8A20-1558-48E7-BAEF-5BE758562D2E}">
  <dimension ref="A1:CI306"/>
  <sheetViews>
    <sheetView workbookViewId="0">
      <selection sqref="A1:AM1"/>
    </sheetView>
  </sheetViews>
  <sheetFormatPr baseColWidth="10" defaultColWidth="8.83203125" defaultRowHeight="14" x14ac:dyDescent="0.15"/>
  <cols>
    <col min="1" max="19" width="8.6640625" style="38"/>
    <col min="20" max="20" width="10" style="38" customWidth="1"/>
    <col min="21" max="21" width="8.6640625" style="38"/>
    <col min="22" max="22" width="10.83203125" style="38" customWidth="1"/>
    <col min="23" max="39" width="8.6640625" style="38"/>
    <col min="40" max="40" width="8.6640625" style="7"/>
    <col min="41" max="80" width="8.83203125" style="7"/>
    <col min="81" max="87" width="8.6640625" style="76"/>
    <col min="88" max="16384" width="8.83203125" style="7"/>
  </cols>
  <sheetData>
    <row r="1" spans="1:87" x14ac:dyDescent="0.15">
      <c r="A1" s="105" t="s">
        <v>346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36"/>
      <c r="AO1" s="105" t="s">
        <v>347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C1" s="106" t="s">
        <v>358</v>
      </c>
      <c r="CD1" s="106"/>
      <c r="CE1" s="106"/>
      <c r="CF1" s="106"/>
      <c r="CG1" s="106"/>
      <c r="CH1" s="106"/>
      <c r="CI1" s="106"/>
    </row>
    <row r="2" spans="1:87" x14ac:dyDescent="0.15"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</row>
    <row r="3" spans="1:87" x14ac:dyDescent="0.15">
      <c r="A3" s="105" t="s">
        <v>11</v>
      </c>
      <c r="B3" s="105"/>
      <c r="C3" s="105"/>
      <c r="D3" s="105"/>
      <c r="E3" s="105"/>
      <c r="F3" s="105"/>
      <c r="G3" s="105"/>
      <c r="I3" s="105" t="s">
        <v>13</v>
      </c>
      <c r="J3" s="105"/>
      <c r="K3" s="105"/>
      <c r="L3" s="105"/>
      <c r="M3" s="105"/>
      <c r="N3" s="105"/>
      <c r="O3" s="105"/>
      <c r="Q3" s="105" t="s">
        <v>14</v>
      </c>
      <c r="R3" s="106"/>
      <c r="S3" s="106"/>
      <c r="T3" s="106"/>
      <c r="U3" s="106"/>
      <c r="V3" s="106"/>
      <c r="W3" s="106"/>
      <c r="Y3" s="105" t="s">
        <v>17</v>
      </c>
      <c r="Z3" s="106"/>
      <c r="AA3" s="106"/>
      <c r="AB3" s="106"/>
      <c r="AC3" s="106"/>
      <c r="AD3" s="106"/>
      <c r="AE3" s="106"/>
      <c r="AG3" s="105" t="s">
        <v>19</v>
      </c>
      <c r="AH3" s="106"/>
      <c r="AI3" s="106"/>
      <c r="AJ3" s="106"/>
      <c r="AK3" s="106"/>
      <c r="AL3" s="106"/>
      <c r="AM3" s="106"/>
      <c r="AN3" s="36"/>
      <c r="AO3" s="105" t="s">
        <v>11</v>
      </c>
      <c r="AP3" s="105"/>
      <c r="AQ3" s="105"/>
      <c r="AR3" s="105"/>
      <c r="AS3" s="105"/>
      <c r="AT3" s="105"/>
      <c r="AU3" s="105"/>
      <c r="AV3" s="39"/>
      <c r="AW3" s="105" t="s">
        <v>13</v>
      </c>
      <c r="AX3" s="105"/>
      <c r="AY3" s="105"/>
      <c r="AZ3" s="105"/>
      <c r="BA3" s="105"/>
      <c r="BB3" s="105"/>
      <c r="BC3" s="105"/>
      <c r="BD3" s="39"/>
      <c r="BE3" s="105" t="s">
        <v>14</v>
      </c>
      <c r="BF3" s="106"/>
      <c r="BG3" s="106"/>
      <c r="BH3" s="106"/>
      <c r="BI3" s="106"/>
      <c r="BJ3" s="106"/>
      <c r="BK3" s="106"/>
      <c r="BL3" s="39"/>
      <c r="BM3" s="105" t="s">
        <v>17</v>
      </c>
      <c r="BN3" s="106"/>
      <c r="BO3" s="106"/>
      <c r="BP3" s="106"/>
      <c r="BQ3" s="106"/>
      <c r="BR3" s="106"/>
      <c r="BS3" s="106"/>
      <c r="BT3" s="39"/>
      <c r="BU3" s="105" t="s">
        <v>19</v>
      </c>
      <c r="BV3" s="106"/>
      <c r="BW3" s="106"/>
      <c r="BX3" s="106"/>
      <c r="BY3" s="106"/>
      <c r="BZ3" s="106"/>
      <c r="CA3" s="106"/>
      <c r="CC3" s="105" t="s">
        <v>14</v>
      </c>
      <c r="CD3" s="106"/>
      <c r="CE3" s="106"/>
      <c r="CF3" s="106"/>
      <c r="CG3" s="106"/>
      <c r="CH3" s="106"/>
      <c r="CI3" s="106"/>
    </row>
    <row r="4" spans="1:87" x14ac:dyDescent="0.15"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</row>
    <row r="5" spans="1:87" s="20" customFormat="1" ht="75" x14ac:dyDescent="0.2">
      <c r="A5" s="40" t="s">
        <v>8</v>
      </c>
      <c r="B5" s="40" t="s">
        <v>283</v>
      </c>
      <c r="C5" s="40" t="s">
        <v>297</v>
      </c>
      <c r="D5" s="40" t="s">
        <v>360</v>
      </c>
      <c r="E5" s="40" t="s">
        <v>361</v>
      </c>
      <c r="F5" s="40" t="s">
        <v>362</v>
      </c>
      <c r="G5" s="41" t="s">
        <v>363</v>
      </c>
      <c r="H5" s="42"/>
      <c r="I5" s="40" t="s">
        <v>8</v>
      </c>
      <c r="J5" s="40" t="s">
        <v>277</v>
      </c>
      <c r="K5" s="40" t="s">
        <v>295</v>
      </c>
      <c r="L5" s="40" t="s">
        <v>366</v>
      </c>
      <c r="M5" s="40" t="s">
        <v>361</v>
      </c>
      <c r="N5" s="40" t="s">
        <v>367</v>
      </c>
      <c r="O5" s="41" t="s">
        <v>363</v>
      </c>
      <c r="P5" s="42"/>
      <c r="Q5" s="40" t="s">
        <v>8</v>
      </c>
      <c r="R5" s="41" t="s">
        <v>317</v>
      </c>
      <c r="S5" s="41" t="s">
        <v>391</v>
      </c>
      <c r="T5" s="41" t="s">
        <v>368</v>
      </c>
      <c r="U5" s="40" t="s">
        <v>369</v>
      </c>
      <c r="V5" s="41" t="s">
        <v>370</v>
      </c>
      <c r="W5" s="41" t="s">
        <v>363</v>
      </c>
      <c r="X5" s="42"/>
      <c r="Y5" s="40" t="s">
        <v>8</v>
      </c>
      <c r="Z5" s="41" t="s">
        <v>277</v>
      </c>
      <c r="AA5" s="41" t="s">
        <v>293</v>
      </c>
      <c r="AB5" s="41" t="s">
        <v>371</v>
      </c>
      <c r="AC5" s="40" t="s">
        <v>369</v>
      </c>
      <c r="AD5" s="41" t="s">
        <v>372</v>
      </c>
      <c r="AE5" s="41" t="s">
        <v>363</v>
      </c>
      <c r="AF5" s="42"/>
      <c r="AG5" s="40" t="s">
        <v>8</v>
      </c>
      <c r="AH5" s="43" t="s">
        <v>311</v>
      </c>
      <c r="AI5" s="43" t="s">
        <v>313</v>
      </c>
      <c r="AJ5" s="43" t="s">
        <v>373</v>
      </c>
      <c r="AK5" s="40" t="s">
        <v>369</v>
      </c>
      <c r="AL5" s="43" t="s">
        <v>374</v>
      </c>
      <c r="AM5" s="41" t="s">
        <v>363</v>
      </c>
      <c r="AN5" s="44"/>
      <c r="AO5" s="45" t="s">
        <v>8</v>
      </c>
      <c r="AP5" s="45" t="s">
        <v>392</v>
      </c>
      <c r="AQ5" s="45" t="s">
        <v>217</v>
      </c>
      <c r="AR5" s="45" t="s">
        <v>360</v>
      </c>
      <c r="AS5" s="45" t="s">
        <v>361</v>
      </c>
      <c r="AT5" s="45" t="s">
        <v>362</v>
      </c>
      <c r="AU5" s="46" t="s">
        <v>363</v>
      </c>
      <c r="AV5" s="47"/>
      <c r="AW5" s="45" t="s">
        <v>8</v>
      </c>
      <c r="AX5" s="45" t="s">
        <v>281</v>
      </c>
      <c r="AY5" s="45" t="s">
        <v>392</v>
      </c>
      <c r="AZ5" s="45" t="s">
        <v>366</v>
      </c>
      <c r="BA5" s="45" t="s">
        <v>361</v>
      </c>
      <c r="BB5" s="45" t="s">
        <v>367</v>
      </c>
      <c r="BC5" s="46" t="s">
        <v>363</v>
      </c>
      <c r="BD5" s="47"/>
      <c r="BE5" s="45" t="s">
        <v>8</v>
      </c>
      <c r="BF5" s="46" t="s">
        <v>279</v>
      </c>
      <c r="BG5" s="46" t="s">
        <v>392</v>
      </c>
      <c r="BH5" s="46" t="s">
        <v>368</v>
      </c>
      <c r="BI5" s="45" t="s">
        <v>369</v>
      </c>
      <c r="BJ5" s="46" t="s">
        <v>370</v>
      </c>
      <c r="BK5" s="46" t="s">
        <v>363</v>
      </c>
      <c r="BL5" s="47"/>
      <c r="BM5" s="45" t="s">
        <v>8</v>
      </c>
      <c r="BN5" s="46" t="s">
        <v>283</v>
      </c>
      <c r="BO5" s="46" t="s">
        <v>293</v>
      </c>
      <c r="BP5" s="46" t="s">
        <v>371</v>
      </c>
      <c r="BQ5" s="45" t="s">
        <v>369</v>
      </c>
      <c r="BR5" s="46" t="s">
        <v>372</v>
      </c>
      <c r="BS5" s="46" t="s">
        <v>363</v>
      </c>
      <c r="BT5" s="47"/>
      <c r="BU5" s="45" t="s">
        <v>8</v>
      </c>
      <c r="BV5" s="48" t="s">
        <v>317</v>
      </c>
      <c r="BW5" s="48" t="s">
        <v>391</v>
      </c>
      <c r="BX5" s="48" t="s">
        <v>373</v>
      </c>
      <c r="BY5" s="45" t="s">
        <v>369</v>
      </c>
      <c r="BZ5" s="48" t="s">
        <v>374</v>
      </c>
      <c r="CA5" s="46" t="s">
        <v>363</v>
      </c>
      <c r="CC5" s="77" t="s">
        <v>8</v>
      </c>
      <c r="CD5" s="78" t="s">
        <v>317</v>
      </c>
      <c r="CE5" s="78" t="s">
        <v>391</v>
      </c>
      <c r="CF5" s="78" t="s">
        <v>368</v>
      </c>
      <c r="CG5" s="77" t="s">
        <v>369</v>
      </c>
      <c r="CH5" s="78" t="s">
        <v>370</v>
      </c>
      <c r="CI5" s="78" t="s">
        <v>363</v>
      </c>
    </row>
    <row r="6" spans="1:87" x14ac:dyDescent="0.15">
      <c r="A6" s="38" t="s">
        <v>36</v>
      </c>
      <c r="B6" s="49">
        <v>1.360288844992583</v>
      </c>
      <c r="C6" s="49">
        <v>0.73242924005915433</v>
      </c>
      <c r="D6" s="49">
        <v>3.9294189257142929</v>
      </c>
      <c r="E6" s="50" t="s">
        <v>376</v>
      </c>
      <c r="F6" s="49">
        <f t="shared" ref="F6:F17" si="0">3.95 + 5.56 *B6 - 10.8 *C6</f>
        <v>3.6029701855198946</v>
      </c>
      <c r="G6" s="49">
        <f t="shared" ref="G6:G17" si="1">(D6-F6)</f>
        <v>0.32644874019439829</v>
      </c>
      <c r="I6" s="38" t="s">
        <v>51</v>
      </c>
      <c r="J6" s="49">
        <v>1.02158828</v>
      </c>
      <c r="K6" s="49">
        <v>0.603065085</v>
      </c>
      <c r="L6" s="49">
        <v>0.643452676</v>
      </c>
      <c r="M6" s="50" t="s">
        <v>376</v>
      </c>
      <c r="N6" s="49">
        <f t="shared" ref="N6:N17" si="2">2.13 + 5 *J6 - 10.7 *K6</f>
        <v>0.78514499050000008</v>
      </c>
      <c r="O6" s="49">
        <f t="shared" ref="O6:O17" si="3">(L6-N6)</f>
        <v>-0.14169231450000008</v>
      </c>
      <c r="Q6" s="38" t="s">
        <v>75</v>
      </c>
      <c r="R6" s="49">
        <v>0.66666666666666663</v>
      </c>
      <c r="S6" s="49">
        <v>-0.33333333333333337</v>
      </c>
      <c r="T6" s="49">
        <v>-1.5228787452803376</v>
      </c>
      <c r="U6" s="50" t="s">
        <v>376</v>
      </c>
      <c r="V6" s="38">
        <v>0.14000000000000012</v>
      </c>
      <c r="W6" s="49">
        <f t="shared" ref="W6:W21" si="4">(T6-V6)</f>
        <v>-1.6628787452803377</v>
      </c>
      <c r="Y6" s="38" t="s">
        <v>30</v>
      </c>
      <c r="Z6" s="49">
        <v>1.3480418898781441</v>
      </c>
      <c r="AA6" s="49">
        <v>0.32814181565916395</v>
      </c>
      <c r="AB6" s="49">
        <v>5.0569048513364727</v>
      </c>
      <c r="AC6" s="50" t="s">
        <v>376</v>
      </c>
      <c r="AD6" s="49">
        <v>4.9865031969320945</v>
      </c>
      <c r="AE6" s="49">
        <f t="shared" ref="AE6:AE19" si="5">(AB6-AD6)</f>
        <v>7.0401654404378178E-2</v>
      </c>
      <c r="AG6" s="52" t="s">
        <v>25</v>
      </c>
      <c r="AH6" s="53">
        <v>1</v>
      </c>
      <c r="AI6" s="53">
        <v>1</v>
      </c>
      <c r="AJ6" s="53">
        <v>2.3444905189999998</v>
      </c>
      <c r="AK6" s="50" t="s">
        <v>376</v>
      </c>
      <c r="AL6" s="49">
        <f>10.1 - 11.1 *AH6 + 3.76 *AI6</f>
        <v>2.76</v>
      </c>
      <c r="AM6" s="49">
        <f>(AJ6-AL6)</f>
        <v>-0.41550948099999996</v>
      </c>
      <c r="AN6" s="24"/>
      <c r="AO6" s="39" t="s">
        <v>90</v>
      </c>
      <c r="AP6" s="54">
        <v>-0.33333333300000001</v>
      </c>
      <c r="AQ6" s="54">
        <v>134.452</v>
      </c>
      <c r="AR6" s="54">
        <v>3.7391053649999999</v>
      </c>
      <c r="AS6" s="56" t="s">
        <v>376</v>
      </c>
      <c r="AT6" s="54">
        <f t="shared" ref="AT6:AT16" si="6" xml:space="preserve"> 2.91 + 1.01 *AP6 + 0.00636 *AQ6</f>
        <v>3.4284480536699999</v>
      </c>
      <c r="AU6" s="54">
        <f t="shared" ref="AU6:AU16" si="7">(AR6-AT6)</f>
        <v>0.31065731132999996</v>
      </c>
      <c r="AV6" s="39"/>
      <c r="AW6" s="39" t="s">
        <v>86</v>
      </c>
      <c r="AX6" s="54">
        <v>1.2994645659999999</v>
      </c>
      <c r="AY6" s="54">
        <v>0.33333333300000001</v>
      </c>
      <c r="AZ6" s="54">
        <v>4.5185139400000001</v>
      </c>
      <c r="BA6" s="56" t="s">
        <v>376</v>
      </c>
      <c r="BB6" s="54">
        <f t="shared" ref="BB6:BB19" si="8">1.16 + 1.99*AX6+ 1.84 *AY6</f>
        <v>4.3592678190599994</v>
      </c>
      <c r="BC6" s="54">
        <f t="shared" ref="BC6:BC19" si="9">(AZ6-BB6)</f>
        <v>0.15924612094000068</v>
      </c>
      <c r="BD6" s="39"/>
      <c r="BE6" s="39" t="s">
        <v>90</v>
      </c>
      <c r="BF6" s="54">
        <v>0.968942572</v>
      </c>
      <c r="BG6" s="54">
        <v>0.33333333300000001</v>
      </c>
      <c r="BH6" s="54">
        <v>1.04</v>
      </c>
      <c r="BI6" s="56" t="s">
        <v>378</v>
      </c>
      <c r="BJ6" s="54">
        <f t="shared" ref="BJ6:BJ24" si="10">2.91 - 1.94 *BF6+ 1.22 *BG6</f>
        <v>1.4369180765800003</v>
      </c>
      <c r="BK6" s="54">
        <f t="shared" ref="BK6:BK24" si="11">(BH6-BJ6)</f>
        <v>-0.39691807658000022</v>
      </c>
      <c r="BL6" s="39"/>
      <c r="BM6" s="39" t="s">
        <v>86</v>
      </c>
      <c r="BN6" s="54">
        <v>0.33963284700000002</v>
      </c>
      <c r="BO6" s="54">
        <v>0.192426295</v>
      </c>
      <c r="BP6" s="54">
        <v>2.397940009</v>
      </c>
      <c r="BQ6" s="56" t="s">
        <v>376</v>
      </c>
      <c r="BR6" s="54">
        <f t="shared" ref="BR6:BR18" si="12">1.6 + 5.1 *BN6 - 4.32 *BO6</f>
        <v>2.5008459253000002</v>
      </c>
      <c r="BS6" s="54">
        <f t="shared" ref="BS6:BS18" si="13">(BP6-BR6)</f>
        <v>-0.10290591630000012</v>
      </c>
      <c r="BT6" s="39"/>
      <c r="BU6" s="57" t="s">
        <v>90</v>
      </c>
      <c r="BV6" s="58">
        <v>0.66666666699999999</v>
      </c>
      <c r="BW6" s="58">
        <v>0.33333333300000001</v>
      </c>
      <c r="BX6" s="58">
        <v>2.9547247909999999</v>
      </c>
      <c r="BY6" s="56" t="s">
        <v>376</v>
      </c>
      <c r="BZ6" s="54">
        <f xml:space="preserve"> 1.39 + 1.69 *BV6+ 1.69 *BW6</f>
        <v>3.08</v>
      </c>
      <c r="CA6" s="54">
        <f>(BX6-BZ6)</f>
        <v>-0.12527520900000022</v>
      </c>
      <c r="CC6" s="76" t="s">
        <v>170</v>
      </c>
      <c r="CD6" s="79">
        <v>0</v>
      </c>
      <c r="CE6" s="79">
        <v>-1</v>
      </c>
      <c r="CF6" s="79">
        <v>0.49136169400000002</v>
      </c>
      <c r="CG6" s="80" t="s">
        <v>376</v>
      </c>
      <c r="CH6" s="79">
        <v>1.1000000000000005</v>
      </c>
      <c r="CI6" s="79">
        <f t="shared" ref="CI6:CI19" si="14">(CF6-CH6)</f>
        <v>-0.60863830600000046</v>
      </c>
    </row>
    <row r="7" spans="1:87" x14ac:dyDescent="0.15">
      <c r="A7" s="38" t="s">
        <v>39</v>
      </c>
      <c r="B7" s="49">
        <v>0.66484056399513825</v>
      </c>
      <c r="C7" s="49">
        <v>0.2597287708733822</v>
      </c>
      <c r="D7" s="49">
        <v>5.1461280356782382</v>
      </c>
      <c r="E7" s="50" t="s">
        <v>376</v>
      </c>
      <c r="F7" s="49">
        <f t="shared" si="0"/>
        <v>4.8414428103804408</v>
      </c>
      <c r="G7" s="49">
        <f t="shared" si="1"/>
        <v>0.3046852252977974</v>
      </c>
      <c r="I7" s="38" t="s">
        <v>69</v>
      </c>
      <c r="J7" s="49">
        <v>0.52341656800000003</v>
      </c>
      <c r="K7" s="49">
        <v>0.255565021</v>
      </c>
      <c r="L7" s="49">
        <v>1.4471580310000001</v>
      </c>
      <c r="M7" s="50" t="s">
        <v>376</v>
      </c>
      <c r="N7" s="49">
        <f t="shared" si="2"/>
        <v>2.0125371153000002</v>
      </c>
      <c r="O7" s="49">
        <f t="shared" si="3"/>
        <v>-0.56537908430000017</v>
      </c>
      <c r="Q7" s="38" t="s">
        <v>51</v>
      </c>
      <c r="R7" s="49">
        <v>0.66666666666666663</v>
      </c>
      <c r="S7" s="49">
        <v>-0.33333333333333337</v>
      </c>
      <c r="T7" s="49">
        <v>-0.3979400086720376</v>
      </c>
      <c r="U7" s="50" t="s">
        <v>376</v>
      </c>
      <c r="V7" s="38">
        <v>0.14000000000000012</v>
      </c>
      <c r="W7" s="49">
        <f t="shared" si="4"/>
        <v>-0.53794000867203773</v>
      </c>
      <c r="Y7" s="38" t="s">
        <v>33</v>
      </c>
      <c r="Z7" s="49">
        <v>0.92368918348026896</v>
      </c>
      <c r="AA7" s="49">
        <v>0.32684794949022622</v>
      </c>
      <c r="AB7" s="49">
        <v>2.9123814989188004</v>
      </c>
      <c r="AC7" s="50" t="s">
        <v>376</v>
      </c>
      <c r="AD7" s="49">
        <v>3.5845485183715864</v>
      </c>
      <c r="AE7" s="49">
        <f t="shared" si="5"/>
        <v>-0.67216701945278601</v>
      </c>
      <c r="AG7" s="52" t="s">
        <v>30</v>
      </c>
      <c r="AH7" s="53">
        <v>0.87909259799999995</v>
      </c>
      <c r="AI7" s="53">
        <v>0.933925483</v>
      </c>
      <c r="AJ7" s="53">
        <v>3.8449118740000001</v>
      </c>
      <c r="AK7" s="50" t="s">
        <v>376</v>
      </c>
      <c r="AL7" s="49">
        <f t="shared" ref="AL7:AL15" si="15">10.1 - 11.1 *AH7 + 3.76 *AI7</f>
        <v>3.8536319782800006</v>
      </c>
      <c r="AM7" s="49">
        <f t="shared" ref="AM7:AM15" si="16">(AJ7-AL7)</f>
        <v>-8.7201042800004736E-3</v>
      </c>
      <c r="AN7" s="24"/>
      <c r="AO7" s="39" t="s">
        <v>93</v>
      </c>
      <c r="AP7" s="54">
        <v>0.33333333300000001</v>
      </c>
      <c r="AQ7" s="54">
        <v>271.49599999999998</v>
      </c>
      <c r="AR7" s="54">
        <v>5.0969100129999996</v>
      </c>
      <c r="AS7" s="56" t="s">
        <v>376</v>
      </c>
      <c r="AT7" s="54">
        <f t="shared" si="6"/>
        <v>4.9733812263299999</v>
      </c>
      <c r="AU7" s="54">
        <f t="shared" si="7"/>
        <v>0.12352878666999967</v>
      </c>
      <c r="AV7" s="39"/>
      <c r="AW7" s="39" t="s">
        <v>90</v>
      </c>
      <c r="AX7" s="54">
        <v>0.64607448999999995</v>
      </c>
      <c r="AY7" s="54">
        <v>0.33333333300000001</v>
      </c>
      <c r="AZ7" s="54">
        <v>2.9355072660000001</v>
      </c>
      <c r="BA7" s="56" t="s">
        <v>376</v>
      </c>
      <c r="BB7" s="54">
        <f t="shared" si="8"/>
        <v>3.0590215678199995</v>
      </c>
      <c r="BC7" s="54">
        <f t="shared" si="9"/>
        <v>-0.12351430181999934</v>
      </c>
      <c r="BD7" s="39"/>
      <c r="BE7" s="39" t="s">
        <v>93</v>
      </c>
      <c r="BF7" s="54">
        <v>0.55140398599999996</v>
      </c>
      <c r="BG7" s="54">
        <v>1</v>
      </c>
      <c r="BH7" s="54">
        <v>2.91</v>
      </c>
      <c r="BI7" s="56" t="s">
        <v>378</v>
      </c>
      <c r="BJ7" s="54">
        <f t="shared" si="10"/>
        <v>3.0602762671599999</v>
      </c>
      <c r="BK7" s="54">
        <f t="shared" si="11"/>
        <v>-0.15027626715999975</v>
      </c>
      <c r="BL7" s="39"/>
      <c r="BM7" s="39" t="s">
        <v>90</v>
      </c>
      <c r="BN7" s="54">
        <v>0.25957698800000001</v>
      </c>
      <c r="BO7" s="54">
        <v>0.17711179199999999</v>
      </c>
      <c r="BP7" s="54">
        <v>2.705007959</v>
      </c>
      <c r="BQ7" s="56" t="s">
        <v>378</v>
      </c>
      <c r="BR7" s="54">
        <f t="shared" si="12"/>
        <v>2.15871969736</v>
      </c>
      <c r="BS7" s="54">
        <f t="shared" si="13"/>
        <v>0.54628826163999999</v>
      </c>
      <c r="BT7" s="39"/>
      <c r="BU7" s="57" t="s">
        <v>93</v>
      </c>
      <c r="BV7" s="58">
        <v>0</v>
      </c>
      <c r="BW7" s="58">
        <v>1</v>
      </c>
      <c r="BX7" s="58">
        <v>2.585832822</v>
      </c>
      <c r="BY7" s="56" t="s">
        <v>376</v>
      </c>
      <c r="BZ7" s="54">
        <f t="shared" ref="BZ7:BZ15" si="17" xml:space="preserve"> 1.39 + 1.69 *BV7+ 1.69 *BW7</f>
        <v>3.08</v>
      </c>
      <c r="CA7" s="54">
        <f t="shared" ref="CA7:CA15" si="18">(BX7-BZ7)</f>
        <v>-0.4941671780000001</v>
      </c>
      <c r="CC7" s="76" t="s">
        <v>173</v>
      </c>
      <c r="CD7" s="79">
        <v>0.66666666699999999</v>
      </c>
      <c r="CE7" s="79">
        <v>-0.33333333300000001</v>
      </c>
      <c r="CF7" s="79">
        <v>1.7558748559999999</v>
      </c>
      <c r="CG7" s="80" t="s">
        <v>378</v>
      </c>
      <c r="CH7" s="79">
        <v>0.4799999996900004</v>
      </c>
      <c r="CI7" s="79">
        <f t="shared" si="14"/>
        <v>1.2758748563099995</v>
      </c>
    </row>
    <row r="8" spans="1:87" x14ac:dyDescent="0.15">
      <c r="A8" s="38" t="s">
        <v>42</v>
      </c>
      <c r="B8" s="49">
        <v>0.36428097504216922</v>
      </c>
      <c r="C8" s="49">
        <v>0.15028299037932441</v>
      </c>
      <c r="D8" s="49">
        <v>4.8864907251724823</v>
      </c>
      <c r="E8" s="50" t="s">
        <v>376</v>
      </c>
      <c r="F8" s="49">
        <f t="shared" si="0"/>
        <v>4.3523459251377572</v>
      </c>
      <c r="G8" s="49">
        <f t="shared" si="1"/>
        <v>0.53414480003472509</v>
      </c>
      <c r="I8" s="38" t="s">
        <v>33</v>
      </c>
      <c r="J8" s="49">
        <v>0.61528210900000002</v>
      </c>
      <c r="K8" s="49">
        <v>0.28069976899999999</v>
      </c>
      <c r="L8" s="49">
        <v>1.806179974</v>
      </c>
      <c r="M8" s="50" t="s">
        <v>378</v>
      </c>
      <c r="N8" s="49">
        <f t="shared" si="2"/>
        <v>2.2029230167000002</v>
      </c>
      <c r="O8" s="49">
        <f t="shared" si="3"/>
        <v>-0.39674304270000027</v>
      </c>
      <c r="Q8" s="38" t="s">
        <v>63</v>
      </c>
      <c r="R8" s="49">
        <v>0.66666666666666663</v>
      </c>
      <c r="S8" s="49">
        <v>-0.33333333333333337</v>
      </c>
      <c r="T8" s="49">
        <v>0.12710479836480765</v>
      </c>
      <c r="U8" s="50" t="s">
        <v>378</v>
      </c>
      <c r="V8" s="38">
        <v>0.14000000000000012</v>
      </c>
      <c r="W8" s="49">
        <f t="shared" si="4"/>
        <v>-1.2895201635192477E-2</v>
      </c>
      <c r="Y8" s="38" t="s">
        <v>39</v>
      </c>
      <c r="Z8" s="49">
        <v>0.44295913660538555</v>
      </c>
      <c r="AA8" s="49">
        <v>0.34158971915178177</v>
      </c>
      <c r="AB8" s="49">
        <v>1.7923916894982539</v>
      </c>
      <c r="AC8" s="50" t="s">
        <v>376</v>
      </c>
      <c r="AD8" s="49">
        <v>1.9099511304508829</v>
      </c>
      <c r="AE8" s="49">
        <f t="shared" si="5"/>
        <v>-0.11755944095262905</v>
      </c>
      <c r="AG8" s="52" t="s">
        <v>33</v>
      </c>
      <c r="AH8" s="53">
        <v>0.66021205199999999</v>
      </c>
      <c r="AI8" s="53">
        <v>0.32889440800000003</v>
      </c>
      <c r="AJ8" s="53">
        <v>4.0211892990000004</v>
      </c>
      <c r="AK8" s="50" t="s">
        <v>376</v>
      </c>
      <c r="AL8" s="49">
        <f t="shared" si="15"/>
        <v>4.0082891968799998</v>
      </c>
      <c r="AM8" s="49">
        <f t="shared" si="16"/>
        <v>1.2900102120000589E-2</v>
      </c>
      <c r="AN8" s="24"/>
      <c r="AO8" s="39" t="s">
        <v>99</v>
      </c>
      <c r="AP8" s="54">
        <v>0.33333333300000001</v>
      </c>
      <c r="AQ8" s="54">
        <v>260.51</v>
      </c>
      <c r="AR8" s="54">
        <v>4.9493900069999999</v>
      </c>
      <c r="AS8" s="56" t="s">
        <v>376</v>
      </c>
      <c r="AT8" s="54">
        <f t="shared" si="6"/>
        <v>4.9035102663300005</v>
      </c>
      <c r="AU8" s="54">
        <f t="shared" si="7"/>
        <v>4.5879740669999336E-2</v>
      </c>
      <c r="AV8" s="39"/>
      <c r="AW8" s="39" t="s">
        <v>93</v>
      </c>
      <c r="AX8" s="54">
        <v>0.623506016</v>
      </c>
      <c r="AY8" s="54">
        <v>-0.33333333300000001</v>
      </c>
      <c r="AZ8" s="54">
        <v>2.397940009</v>
      </c>
      <c r="BA8" s="56" t="s">
        <v>376</v>
      </c>
      <c r="BB8" s="54">
        <f t="shared" si="8"/>
        <v>1.7874436391200001</v>
      </c>
      <c r="BC8" s="54">
        <f t="shared" si="9"/>
        <v>0.61049636987999989</v>
      </c>
      <c r="BD8" s="39"/>
      <c r="BE8" s="39" t="s">
        <v>96</v>
      </c>
      <c r="BF8" s="54">
        <v>0.948816726</v>
      </c>
      <c r="BG8" s="54">
        <v>0.33333333300000001</v>
      </c>
      <c r="BH8" s="54">
        <v>1.49</v>
      </c>
      <c r="BI8" s="56" t="s">
        <v>376</v>
      </c>
      <c r="BJ8" s="54">
        <f t="shared" si="10"/>
        <v>1.4759622178200003</v>
      </c>
      <c r="BK8" s="54">
        <f t="shared" si="11"/>
        <v>1.4037782179999736E-2</v>
      </c>
      <c r="BL8" s="39"/>
      <c r="BM8" s="39" t="s">
        <v>93</v>
      </c>
      <c r="BN8" s="54">
        <v>0.61437933099999997</v>
      </c>
      <c r="BO8" s="54">
        <v>0.96505167400000003</v>
      </c>
      <c r="BP8" s="54">
        <v>7.9181245999999997E-2</v>
      </c>
      <c r="BQ8" s="56" t="s">
        <v>376</v>
      </c>
      <c r="BR8" s="54">
        <f t="shared" si="12"/>
        <v>0.5643113564199993</v>
      </c>
      <c r="BS8" s="54">
        <f t="shared" si="13"/>
        <v>-0.48513011041999932</v>
      </c>
      <c r="BT8" s="39"/>
      <c r="BU8" s="57" t="s">
        <v>105</v>
      </c>
      <c r="BV8" s="58">
        <v>0.66666666699999999</v>
      </c>
      <c r="BW8" s="58">
        <v>-0.33333333300000001</v>
      </c>
      <c r="BX8" s="58">
        <v>2.008600172</v>
      </c>
      <c r="BY8" s="56" t="s">
        <v>376</v>
      </c>
      <c r="BZ8" s="54">
        <f t="shared" si="17"/>
        <v>1.9533333344599999</v>
      </c>
      <c r="CA8" s="54">
        <f t="shared" si="18"/>
        <v>5.5266837540000058E-2</v>
      </c>
      <c r="CC8" s="76" t="s">
        <v>176</v>
      </c>
      <c r="CD8" s="79">
        <v>0.66666666699999999</v>
      </c>
      <c r="CE8" s="79">
        <v>-0.33333333300000001</v>
      </c>
      <c r="CF8" s="79">
        <v>0.357934847</v>
      </c>
      <c r="CG8" s="80" t="s">
        <v>376</v>
      </c>
      <c r="CH8" s="79">
        <v>0.4799999996900004</v>
      </c>
      <c r="CI8" s="79">
        <f t="shared" si="14"/>
        <v>-0.1220651526900004</v>
      </c>
    </row>
    <row r="9" spans="1:87" x14ac:dyDescent="0.15">
      <c r="A9" s="38" t="s">
        <v>45</v>
      </c>
      <c r="B9" s="49">
        <v>0.62369667005718799</v>
      </c>
      <c r="C9" s="49">
        <v>0.1700866113414877</v>
      </c>
      <c r="D9" s="49">
        <v>5.3617278360175931</v>
      </c>
      <c r="E9" s="50" t="s">
        <v>376</v>
      </c>
      <c r="F9" s="49">
        <f t="shared" si="0"/>
        <v>5.5808180830298975</v>
      </c>
      <c r="G9" s="49">
        <f t="shared" si="1"/>
        <v>-0.2190902470123044</v>
      </c>
      <c r="I9" s="38" t="s">
        <v>57</v>
      </c>
      <c r="J9" s="49">
        <v>0.54687720900000003</v>
      </c>
      <c r="K9" s="49">
        <v>0.25795767400000003</v>
      </c>
      <c r="L9" s="49">
        <v>2</v>
      </c>
      <c r="M9" s="50" t="s">
        <v>376</v>
      </c>
      <c r="N9" s="49">
        <f t="shared" si="2"/>
        <v>2.1042389331999996</v>
      </c>
      <c r="O9" s="49">
        <f t="shared" si="3"/>
        <v>-0.10423893319999955</v>
      </c>
      <c r="Q9" s="38" t="s">
        <v>66</v>
      </c>
      <c r="R9" s="49">
        <v>0</v>
      </c>
      <c r="S9" s="49">
        <v>-1</v>
      </c>
      <c r="T9" s="49">
        <v>0.3344537511509309</v>
      </c>
      <c r="U9" s="50" t="s">
        <v>376</v>
      </c>
      <c r="V9" s="38">
        <v>0.59999999999999964</v>
      </c>
      <c r="W9" s="49">
        <f t="shared" si="4"/>
        <v>-0.26554624884906874</v>
      </c>
      <c r="Y9" s="38" t="s">
        <v>42</v>
      </c>
      <c r="Z9" s="49">
        <v>0.44295913660538555</v>
      </c>
      <c r="AA9" s="49">
        <v>0.34158971915178177</v>
      </c>
      <c r="AB9" s="49">
        <v>0.93951925261861846</v>
      </c>
      <c r="AC9" s="50" t="s">
        <v>376</v>
      </c>
      <c r="AD9" s="49">
        <v>1.9099511304508829</v>
      </c>
      <c r="AE9" s="49">
        <f t="shared" si="5"/>
        <v>-0.97043187783226448</v>
      </c>
      <c r="AG9" s="52" t="s">
        <v>36</v>
      </c>
      <c r="AH9" s="53">
        <v>1</v>
      </c>
      <c r="AI9" s="53">
        <v>1</v>
      </c>
      <c r="AJ9" s="53">
        <v>2.9745116930000002</v>
      </c>
      <c r="AK9" s="50" t="s">
        <v>376</v>
      </c>
      <c r="AL9" s="49">
        <f t="shared" si="15"/>
        <v>2.76</v>
      </c>
      <c r="AM9" s="49">
        <f t="shared" si="16"/>
        <v>0.21451169300000039</v>
      </c>
      <c r="AN9" s="24"/>
      <c r="AO9" s="39" t="s">
        <v>102</v>
      </c>
      <c r="AP9" s="54">
        <v>-0.33333333300000001</v>
      </c>
      <c r="AQ9" s="54">
        <v>129.83920000000001</v>
      </c>
      <c r="AR9" s="54">
        <v>3.3873898260000002</v>
      </c>
      <c r="AS9" s="56" t="s">
        <v>376</v>
      </c>
      <c r="AT9" s="54">
        <f t="shared" si="6"/>
        <v>3.39911064567</v>
      </c>
      <c r="AU9" s="54">
        <f t="shared" si="7"/>
        <v>-1.1720819669999827E-2</v>
      </c>
      <c r="AV9" s="39"/>
      <c r="AW9" s="39" t="s">
        <v>102</v>
      </c>
      <c r="AX9" s="54">
        <v>0.64479878099999999</v>
      </c>
      <c r="AY9" s="54">
        <v>-0.33333333300000001</v>
      </c>
      <c r="AZ9" s="54">
        <v>1.204119983</v>
      </c>
      <c r="BA9" s="56" t="s">
        <v>378</v>
      </c>
      <c r="BB9" s="54">
        <f t="shared" si="8"/>
        <v>1.8298162414699997</v>
      </c>
      <c r="BC9" s="54">
        <f t="shared" si="9"/>
        <v>-0.62569625846999966</v>
      </c>
      <c r="BD9" s="39"/>
      <c r="BE9" s="39" t="s">
        <v>102</v>
      </c>
      <c r="BF9" s="54">
        <v>1.1405993400000001</v>
      </c>
      <c r="BG9" s="54">
        <v>-1</v>
      </c>
      <c r="BH9" s="54">
        <v>-0.27</v>
      </c>
      <c r="BI9" s="56" t="s">
        <v>376</v>
      </c>
      <c r="BJ9" s="54">
        <f t="shared" si="10"/>
        <v>-0.52276271959999998</v>
      </c>
      <c r="BK9" s="54">
        <f t="shared" si="11"/>
        <v>0.25276271959999996</v>
      </c>
      <c r="BL9" s="39"/>
      <c r="BM9" s="39" t="s">
        <v>102</v>
      </c>
      <c r="BN9" s="54">
        <v>0.44222963700000001</v>
      </c>
      <c r="BO9" s="54">
        <v>0.29456636000000003</v>
      </c>
      <c r="BP9" s="54">
        <v>2.8785217959999998</v>
      </c>
      <c r="BQ9" s="56" t="s">
        <v>376</v>
      </c>
      <c r="BR9" s="54">
        <f t="shared" si="12"/>
        <v>2.5828444734999998</v>
      </c>
      <c r="BS9" s="54">
        <f t="shared" si="13"/>
        <v>0.29567732250000001</v>
      </c>
      <c r="BT9" s="39"/>
      <c r="BU9" s="57" t="s">
        <v>114</v>
      </c>
      <c r="BV9" s="58">
        <v>0.66666666699999999</v>
      </c>
      <c r="BW9" s="58">
        <v>-0.33333333300000001</v>
      </c>
      <c r="BX9" s="58">
        <v>2</v>
      </c>
      <c r="BY9" s="56" t="s">
        <v>376</v>
      </c>
      <c r="BZ9" s="54">
        <f t="shared" si="17"/>
        <v>1.9533333344599999</v>
      </c>
      <c r="CA9" s="54">
        <f t="shared" si="18"/>
        <v>4.6666665540000096E-2</v>
      </c>
      <c r="CC9" s="76" t="s">
        <v>179</v>
      </c>
      <c r="CD9" s="79">
        <v>0.66666666699999999</v>
      </c>
      <c r="CE9" s="79">
        <v>0.33333333300000001</v>
      </c>
      <c r="CF9" s="79">
        <v>2.3747483460000001</v>
      </c>
      <c r="CG9" s="80" t="s">
        <v>376</v>
      </c>
      <c r="CH9" s="79">
        <v>2.4866666643500004</v>
      </c>
      <c r="CI9" s="79">
        <f t="shared" si="14"/>
        <v>-0.11191831835000032</v>
      </c>
    </row>
    <row r="10" spans="1:87" x14ac:dyDescent="0.15">
      <c r="A10" s="38" t="s">
        <v>51</v>
      </c>
      <c r="B10" s="49">
        <v>1.03045192905889</v>
      </c>
      <c r="C10" s="49">
        <v>0.78959522503298019</v>
      </c>
      <c r="D10" s="49">
        <v>1.2304489213782741</v>
      </c>
      <c r="E10" s="50" t="s">
        <v>378</v>
      </c>
      <c r="F10" s="49">
        <f t="shared" si="0"/>
        <v>1.1516842952112416</v>
      </c>
      <c r="G10" s="49">
        <f t="shared" si="1"/>
        <v>7.8764626167032503E-2</v>
      </c>
      <c r="I10" s="38" t="s">
        <v>30</v>
      </c>
      <c r="J10" s="49">
        <v>0.182998094</v>
      </c>
      <c r="K10" s="49">
        <v>7.4850686999999999E-2</v>
      </c>
      <c r="L10" s="49">
        <v>2.301029996</v>
      </c>
      <c r="M10" s="50" t="s">
        <v>376</v>
      </c>
      <c r="N10" s="49">
        <f t="shared" si="2"/>
        <v>2.2440881191000002</v>
      </c>
      <c r="O10" s="49">
        <f t="shared" si="3"/>
        <v>5.6941876899999855E-2</v>
      </c>
      <c r="Q10" s="38" t="s">
        <v>42</v>
      </c>
      <c r="R10" s="49">
        <v>0</v>
      </c>
      <c r="S10" s="49">
        <v>-1</v>
      </c>
      <c r="T10" s="49">
        <v>0.5</v>
      </c>
      <c r="U10" s="50" t="s">
        <v>378</v>
      </c>
      <c r="V10" s="38">
        <v>0.59999999999999964</v>
      </c>
      <c r="W10" s="49">
        <f t="shared" si="4"/>
        <v>-9.9999999999999645E-2</v>
      </c>
      <c r="Y10" s="38" t="s">
        <v>45</v>
      </c>
      <c r="Z10" s="49">
        <v>1.0483247761305425</v>
      </c>
      <c r="AA10" s="49">
        <v>0.53600370918376228</v>
      </c>
      <c r="AB10" s="49">
        <v>3</v>
      </c>
      <c r="AC10" s="50" t="s">
        <v>376</v>
      </c>
      <c r="AD10" s="49">
        <v>2.883538486803948</v>
      </c>
      <c r="AE10" s="49">
        <f t="shared" si="5"/>
        <v>0.11646151319605202</v>
      </c>
      <c r="AG10" s="52" t="s">
        <v>39</v>
      </c>
      <c r="AH10" s="53">
        <v>1</v>
      </c>
      <c r="AI10" s="53">
        <v>1</v>
      </c>
      <c r="AJ10" s="53">
        <v>3.1983821300000002</v>
      </c>
      <c r="AK10" s="50" t="s">
        <v>376</v>
      </c>
      <c r="AL10" s="49">
        <f t="shared" si="15"/>
        <v>2.76</v>
      </c>
      <c r="AM10" s="49">
        <f t="shared" si="16"/>
        <v>0.43838213000000037</v>
      </c>
      <c r="AN10" s="24"/>
      <c r="AO10" s="39" t="s">
        <v>105</v>
      </c>
      <c r="AP10" s="54">
        <v>0.33333333300000001</v>
      </c>
      <c r="AQ10" s="54">
        <v>136.286</v>
      </c>
      <c r="AR10" s="54">
        <v>4.2556270339999998</v>
      </c>
      <c r="AS10" s="56" t="s">
        <v>376</v>
      </c>
      <c r="AT10" s="54">
        <f t="shared" si="6"/>
        <v>4.1134456263299999</v>
      </c>
      <c r="AU10" s="54">
        <f t="shared" si="7"/>
        <v>0.14218140766999987</v>
      </c>
      <c r="AV10" s="39"/>
      <c r="AW10" s="39" t="s">
        <v>105</v>
      </c>
      <c r="AX10" s="54">
        <v>0.823904321</v>
      </c>
      <c r="AY10" s="54">
        <v>0.33333333300000001</v>
      </c>
      <c r="AZ10" s="54">
        <v>2.8129133569999998</v>
      </c>
      <c r="BA10" s="56" t="s">
        <v>376</v>
      </c>
      <c r="BB10" s="54">
        <f t="shared" si="8"/>
        <v>3.4129029315099997</v>
      </c>
      <c r="BC10" s="54">
        <f t="shared" si="9"/>
        <v>-0.5999895745099999</v>
      </c>
      <c r="BD10" s="39"/>
      <c r="BE10" s="39" t="s">
        <v>105</v>
      </c>
      <c r="BF10" s="54">
        <v>0.968942572</v>
      </c>
      <c r="BG10" s="54">
        <v>0.33333333300000001</v>
      </c>
      <c r="BH10" s="54">
        <v>1.65</v>
      </c>
      <c r="BI10" s="56" t="s">
        <v>376</v>
      </c>
      <c r="BJ10" s="54">
        <f t="shared" si="10"/>
        <v>1.4369180765800003</v>
      </c>
      <c r="BK10" s="54">
        <f t="shared" si="11"/>
        <v>0.21308192341999965</v>
      </c>
      <c r="BL10" s="39"/>
      <c r="BM10" s="39" t="s">
        <v>105</v>
      </c>
      <c r="BN10" s="54">
        <v>0.25969160800000002</v>
      </c>
      <c r="BO10" s="54">
        <v>0.17816135</v>
      </c>
      <c r="BP10" s="54">
        <v>2.0276757160000001</v>
      </c>
      <c r="BQ10" s="56" t="s">
        <v>376</v>
      </c>
      <c r="BR10" s="54">
        <f t="shared" si="12"/>
        <v>2.1547701688000003</v>
      </c>
      <c r="BS10" s="54">
        <f t="shared" si="13"/>
        <v>-0.1270944528000002</v>
      </c>
      <c r="BT10" s="39"/>
      <c r="BU10" s="57" t="s">
        <v>117</v>
      </c>
      <c r="BV10" s="58">
        <v>0.66666666699999999</v>
      </c>
      <c r="BW10" s="58">
        <v>-0.33333333300000001</v>
      </c>
      <c r="BX10" s="58">
        <v>2</v>
      </c>
      <c r="BY10" s="56" t="s">
        <v>376</v>
      </c>
      <c r="BZ10" s="54">
        <f t="shared" si="17"/>
        <v>1.9533333344599999</v>
      </c>
      <c r="CA10" s="54">
        <f t="shared" si="18"/>
        <v>4.6666665540000096E-2</v>
      </c>
      <c r="CC10" s="76" t="s">
        <v>182</v>
      </c>
      <c r="CD10" s="79">
        <v>0</v>
      </c>
      <c r="CE10" s="79">
        <v>-1</v>
      </c>
      <c r="CF10" s="79">
        <v>1.4065401799999999</v>
      </c>
      <c r="CG10" s="80" t="s">
        <v>376</v>
      </c>
      <c r="CH10" s="79">
        <v>1.1000000000000005</v>
      </c>
      <c r="CI10" s="79">
        <f t="shared" si="14"/>
        <v>0.30654017999999938</v>
      </c>
    </row>
    <row r="11" spans="1:87" x14ac:dyDescent="0.15">
      <c r="A11" s="38" t="s">
        <v>54</v>
      </c>
      <c r="B11" s="49">
        <v>0.16336683649767</v>
      </c>
      <c r="C11" s="49">
        <v>6.8215234094387026E-2</v>
      </c>
      <c r="D11" s="49">
        <v>3.9030899869919442</v>
      </c>
      <c r="E11" s="50" t="s">
        <v>376</v>
      </c>
      <c r="F11" s="49">
        <f t="shared" si="0"/>
        <v>4.1215950827076657</v>
      </c>
      <c r="G11" s="49">
        <f t="shared" si="1"/>
        <v>-0.21850509571572152</v>
      </c>
      <c r="I11" s="38" t="s">
        <v>75</v>
      </c>
      <c r="J11" s="49">
        <v>0.52329449500000003</v>
      </c>
      <c r="K11" s="49">
        <v>0.25549591700000002</v>
      </c>
      <c r="L11" s="49">
        <v>2.301029996</v>
      </c>
      <c r="M11" s="50" t="s">
        <v>376</v>
      </c>
      <c r="N11" s="49">
        <f t="shared" si="2"/>
        <v>2.0126661631</v>
      </c>
      <c r="O11" s="49">
        <f t="shared" si="3"/>
        <v>0.28836383290000001</v>
      </c>
      <c r="Q11" s="38" t="s">
        <v>45</v>
      </c>
      <c r="R11" s="49">
        <v>0</v>
      </c>
      <c r="S11" s="49">
        <v>-1</v>
      </c>
      <c r="T11" s="49">
        <v>0.5</v>
      </c>
      <c r="U11" s="50" t="s">
        <v>376</v>
      </c>
      <c r="V11" s="38">
        <v>0.59999999999999964</v>
      </c>
      <c r="W11" s="49">
        <f t="shared" si="4"/>
        <v>-9.9999999999999645E-2</v>
      </c>
      <c r="Y11" s="38" t="s">
        <v>48</v>
      </c>
      <c r="Z11" s="49">
        <v>1.0473071356348671</v>
      </c>
      <c r="AA11" s="49">
        <v>0.2945907993358286</v>
      </c>
      <c r="AB11" s="49">
        <v>4.5118833609788744</v>
      </c>
      <c r="AC11" s="50" t="s">
        <v>376</v>
      </c>
      <c r="AD11" s="49">
        <v>4.1668907298477915</v>
      </c>
      <c r="AE11" s="49">
        <f t="shared" si="5"/>
        <v>0.34499263113108292</v>
      </c>
      <c r="AG11" s="52" t="s">
        <v>42</v>
      </c>
      <c r="AH11" s="53">
        <v>1</v>
      </c>
      <c r="AI11" s="53">
        <v>1</v>
      </c>
      <c r="AJ11" s="53">
        <v>2.06069784</v>
      </c>
      <c r="AK11" s="50" t="s">
        <v>376</v>
      </c>
      <c r="AL11" s="49">
        <f t="shared" si="15"/>
        <v>2.76</v>
      </c>
      <c r="AM11" s="49">
        <f t="shared" si="16"/>
        <v>-0.69930215999999978</v>
      </c>
      <c r="AN11" s="24"/>
      <c r="AO11" s="39" t="s">
        <v>117</v>
      </c>
      <c r="AP11" s="54">
        <v>-0.33333333300000001</v>
      </c>
      <c r="AQ11" s="54">
        <v>129.5994</v>
      </c>
      <c r="AR11" s="54">
        <v>3.4313637639999999</v>
      </c>
      <c r="AS11" s="56" t="s">
        <v>376</v>
      </c>
      <c r="AT11" s="54">
        <f t="shared" si="6"/>
        <v>3.3975855176700001</v>
      </c>
      <c r="AU11" s="54">
        <f t="shared" si="7"/>
        <v>3.3778246329999817E-2</v>
      </c>
      <c r="AV11" s="39"/>
      <c r="AW11" s="39" t="s">
        <v>114</v>
      </c>
      <c r="AX11" s="54">
        <v>1.296119239</v>
      </c>
      <c r="AY11" s="54">
        <v>0.33333333300000001</v>
      </c>
      <c r="AZ11" s="54">
        <v>4.5682017239999997</v>
      </c>
      <c r="BA11" s="56" t="s">
        <v>376</v>
      </c>
      <c r="BB11" s="54">
        <f t="shared" si="8"/>
        <v>4.35261061833</v>
      </c>
      <c r="BC11" s="54">
        <f t="shared" si="9"/>
        <v>0.21559110566999973</v>
      </c>
      <c r="BD11" s="39"/>
      <c r="BE11" s="39" t="s">
        <v>108</v>
      </c>
      <c r="BF11" s="54">
        <v>0.57380394499999998</v>
      </c>
      <c r="BG11" s="54">
        <v>-0.33333333300000001</v>
      </c>
      <c r="BH11" s="54">
        <v>0.91</v>
      </c>
      <c r="BI11" s="56" t="s">
        <v>378</v>
      </c>
      <c r="BJ11" s="54">
        <f t="shared" si="10"/>
        <v>1.3901536804400001</v>
      </c>
      <c r="BK11" s="54">
        <f t="shared" si="11"/>
        <v>-0.48015368044000006</v>
      </c>
      <c r="BL11" s="39"/>
      <c r="BM11" s="39" t="s">
        <v>114</v>
      </c>
      <c r="BN11" s="54">
        <v>0.50667890800000004</v>
      </c>
      <c r="BO11" s="54">
        <v>0.32142621300000002</v>
      </c>
      <c r="BP11" s="54">
        <v>1.72427587</v>
      </c>
      <c r="BQ11" s="56" t="s">
        <v>376</v>
      </c>
      <c r="BR11" s="54">
        <f t="shared" si="12"/>
        <v>2.7955011906399996</v>
      </c>
      <c r="BS11" s="54">
        <f t="shared" si="13"/>
        <v>-1.0712253206399995</v>
      </c>
      <c r="BT11" s="39"/>
      <c r="BU11" s="57" t="s">
        <v>120</v>
      </c>
      <c r="BV11" s="58">
        <v>0</v>
      </c>
      <c r="BW11" s="58">
        <v>1</v>
      </c>
      <c r="BX11" s="58">
        <v>2.7168377229999998</v>
      </c>
      <c r="BY11" s="56" t="s">
        <v>376</v>
      </c>
      <c r="BZ11" s="54">
        <f t="shared" si="17"/>
        <v>3.08</v>
      </c>
      <c r="CA11" s="54">
        <f t="shared" si="18"/>
        <v>-0.36316227700000026</v>
      </c>
      <c r="CC11" s="76" t="s">
        <v>185</v>
      </c>
      <c r="CD11" s="79">
        <v>0.66666666699999999</v>
      </c>
      <c r="CE11" s="79">
        <v>-0.33333333300000001</v>
      </c>
      <c r="CF11" s="79">
        <v>1.6334684559999999</v>
      </c>
      <c r="CG11" s="80" t="s">
        <v>378</v>
      </c>
      <c r="CH11" s="79">
        <v>0.4799999996900004</v>
      </c>
      <c r="CI11" s="79">
        <f t="shared" si="14"/>
        <v>1.1534684563099995</v>
      </c>
    </row>
    <row r="12" spans="1:87" x14ac:dyDescent="0.15">
      <c r="A12" s="38" t="s">
        <v>60</v>
      </c>
      <c r="B12" s="49">
        <v>0.59453489184131503</v>
      </c>
      <c r="C12" s="49">
        <v>0.27345771118820372</v>
      </c>
      <c r="D12" s="49">
        <v>3.255272505103306</v>
      </c>
      <c r="E12" s="50" t="s">
        <v>376</v>
      </c>
      <c r="F12" s="49">
        <f t="shared" si="0"/>
        <v>4.3022707178051114</v>
      </c>
      <c r="G12" s="49">
        <f t="shared" si="1"/>
        <v>-1.0469982127018054</v>
      </c>
      <c r="I12" s="38" t="s">
        <v>66</v>
      </c>
      <c r="J12" s="49">
        <v>0.52324540399999997</v>
      </c>
      <c r="K12" s="49">
        <v>0.25536893700000002</v>
      </c>
      <c r="L12" s="49">
        <v>2.397940009</v>
      </c>
      <c r="M12" s="50" t="s">
        <v>376</v>
      </c>
      <c r="N12" s="49">
        <f t="shared" si="2"/>
        <v>2.0137793940999993</v>
      </c>
      <c r="O12" s="49">
        <f t="shared" si="3"/>
        <v>0.38416061490000075</v>
      </c>
      <c r="Q12" s="38" t="s">
        <v>57</v>
      </c>
      <c r="R12" s="49">
        <v>0</v>
      </c>
      <c r="S12" s="49">
        <v>-1</v>
      </c>
      <c r="T12" s="49">
        <v>0.5</v>
      </c>
      <c r="U12" s="50" t="s">
        <v>378</v>
      </c>
      <c r="V12" s="38">
        <v>0.59999999999999964</v>
      </c>
      <c r="W12" s="49">
        <f t="shared" si="4"/>
        <v>-9.9999999999999645E-2</v>
      </c>
      <c r="Y12" s="38" t="s">
        <v>51</v>
      </c>
      <c r="Z12" s="49">
        <v>1.0060872152757394</v>
      </c>
      <c r="AA12" s="49">
        <v>0.92757610408580882</v>
      </c>
      <c r="AB12" s="49">
        <v>0.63346845557958653</v>
      </c>
      <c r="AC12" s="50" t="s">
        <v>376</v>
      </c>
      <c r="AD12" s="49">
        <v>0.65622891993809329</v>
      </c>
      <c r="AE12" s="49">
        <f t="shared" si="5"/>
        <v>-2.276046435850676E-2</v>
      </c>
      <c r="AG12" s="52" t="s">
        <v>54</v>
      </c>
      <c r="AH12" s="53">
        <v>1</v>
      </c>
      <c r="AI12" s="53">
        <v>1</v>
      </c>
      <c r="AJ12" s="53">
        <v>2.4409090820000001</v>
      </c>
      <c r="AK12" s="50" t="s">
        <v>376</v>
      </c>
      <c r="AL12" s="49">
        <f t="shared" si="15"/>
        <v>2.76</v>
      </c>
      <c r="AM12" s="49">
        <f t="shared" si="16"/>
        <v>-0.31909091799999967</v>
      </c>
      <c r="AN12" s="24"/>
      <c r="AO12" s="39" t="s">
        <v>129</v>
      </c>
      <c r="AP12" s="54">
        <v>0.33333333300000001</v>
      </c>
      <c r="AQ12" s="54">
        <v>125.84399999999999</v>
      </c>
      <c r="AR12" s="54">
        <v>3.9881128399999999</v>
      </c>
      <c r="AS12" s="56" t="s">
        <v>376</v>
      </c>
      <c r="AT12" s="54">
        <f t="shared" si="6"/>
        <v>4.0470345063300002</v>
      </c>
      <c r="AU12" s="54">
        <f t="shared" si="7"/>
        <v>-5.8921666330000289E-2</v>
      </c>
      <c r="AV12" s="39"/>
      <c r="AW12" s="39" t="s">
        <v>117</v>
      </c>
      <c r="AX12" s="54">
        <v>0.64591462799999999</v>
      </c>
      <c r="AY12" s="54">
        <v>-0.33333333300000001</v>
      </c>
      <c r="AZ12" s="54">
        <v>0.84509803999999999</v>
      </c>
      <c r="BA12" s="56" t="s">
        <v>378</v>
      </c>
      <c r="BB12" s="54">
        <f t="shared" si="8"/>
        <v>1.8320367769999999</v>
      </c>
      <c r="BC12" s="54">
        <f t="shared" si="9"/>
        <v>-0.9869387369999999</v>
      </c>
      <c r="BD12" s="39"/>
      <c r="BE12" s="39" t="s">
        <v>111</v>
      </c>
      <c r="BF12" s="54">
        <v>0.513881276</v>
      </c>
      <c r="BG12" s="54">
        <v>-1</v>
      </c>
      <c r="BH12" s="54">
        <v>0.81</v>
      </c>
      <c r="BI12" s="56" t="s">
        <v>376</v>
      </c>
      <c r="BJ12" s="54">
        <f t="shared" si="10"/>
        <v>0.69307032456000006</v>
      </c>
      <c r="BK12" s="54">
        <f t="shared" si="11"/>
        <v>0.11692967543999999</v>
      </c>
      <c r="BL12" s="39"/>
      <c r="BM12" s="39" t="s">
        <v>126</v>
      </c>
      <c r="BN12" s="54">
        <v>0.62277299699999999</v>
      </c>
      <c r="BO12" s="54">
        <v>0.94664424800000002</v>
      </c>
      <c r="BP12" s="54">
        <v>1.3802112419999999</v>
      </c>
      <c r="BQ12" s="56" t="s">
        <v>376</v>
      </c>
      <c r="BR12" s="54">
        <f t="shared" si="12"/>
        <v>0.68663913333999904</v>
      </c>
      <c r="BS12" s="54">
        <f t="shared" si="13"/>
        <v>0.69357210866000085</v>
      </c>
      <c r="BT12" s="39"/>
      <c r="BU12" s="57" t="s">
        <v>126</v>
      </c>
      <c r="BV12" s="58">
        <v>0</v>
      </c>
      <c r="BW12" s="58">
        <v>1</v>
      </c>
      <c r="BX12" s="58">
        <v>2.7528164309999998</v>
      </c>
      <c r="BY12" s="56" t="s">
        <v>376</v>
      </c>
      <c r="BZ12" s="54">
        <f t="shared" si="17"/>
        <v>3.08</v>
      </c>
      <c r="CA12" s="54">
        <f t="shared" si="18"/>
        <v>-0.32718356900000023</v>
      </c>
      <c r="CC12" s="76" t="s">
        <v>188</v>
      </c>
      <c r="CD12" s="79">
        <v>0.66666666699999999</v>
      </c>
      <c r="CE12" s="79">
        <v>0.33333333300000001</v>
      </c>
      <c r="CF12" s="79">
        <v>1.8450980400000001</v>
      </c>
      <c r="CG12" s="80" t="s">
        <v>376</v>
      </c>
      <c r="CH12" s="79">
        <v>2.4866666643500004</v>
      </c>
      <c r="CI12" s="79">
        <f t="shared" si="14"/>
        <v>-0.64156862435000028</v>
      </c>
    </row>
    <row r="13" spans="1:87" x14ac:dyDescent="0.15">
      <c r="A13" s="38" t="s">
        <v>63</v>
      </c>
      <c r="B13" s="49">
        <v>0.15626663312904479</v>
      </c>
      <c r="C13" s="49">
        <v>6.5382729126679806E-2</v>
      </c>
      <c r="D13" s="49">
        <v>4.4667490254648126</v>
      </c>
      <c r="E13" s="50" t="s">
        <v>376</v>
      </c>
      <c r="F13" s="49">
        <f t="shared" si="0"/>
        <v>4.1127090056293474</v>
      </c>
      <c r="G13" s="49">
        <f t="shared" si="1"/>
        <v>0.35404001983546518</v>
      </c>
      <c r="I13" s="38" t="s">
        <v>81</v>
      </c>
      <c r="J13" s="49">
        <v>0.82647879499999999</v>
      </c>
      <c r="K13" s="49">
        <v>0.27863132800000001</v>
      </c>
      <c r="L13" s="49">
        <v>2.6532125139999998</v>
      </c>
      <c r="M13" s="50" t="s">
        <v>376</v>
      </c>
      <c r="N13" s="49">
        <f t="shared" si="2"/>
        <v>3.2810387654000004</v>
      </c>
      <c r="O13" s="49">
        <f t="shared" si="3"/>
        <v>-0.62782625140000059</v>
      </c>
      <c r="Q13" s="38" t="s">
        <v>72</v>
      </c>
      <c r="R13" s="49">
        <v>0.66666666666666663</v>
      </c>
      <c r="S13" s="49">
        <v>-0.33333333333333337</v>
      </c>
      <c r="T13" s="49">
        <v>0.5</v>
      </c>
      <c r="U13" s="50" t="s">
        <v>376</v>
      </c>
      <c r="V13" s="38">
        <v>0.14000000000000012</v>
      </c>
      <c r="W13" s="49">
        <f t="shared" si="4"/>
        <v>0.35999999999999988</v>
      </c>
      <c r="Y13" s="38" t="s">
        <v>54</v>
      </c>
      <c r="Z13" s="49">
        <v>1.1803719723007513</v>
      </c>
      <c r="AA13" s="49">
        <v>0.68417266557719603</v>
      </c>
      <c r="AB13" s="49">
        <v>2.0413926851582249</v>
      </c>
      <c r="AC13" s="50" t="s">
        <v>378</v>
      </c>
      <c r="AD13" s="81">
        <v>2.532194640512039</v>
      </c>
      <c r="AE13" s="49">
        <f t="shared" si="5"/>
        <v>-0.4908019553538141</v>
      </c>
      <c r="AG13" s="52" t="s">
        <v>60</v>
      </c>
      <c r="AH13" s="53">
        <v>0.62898130200000002</v>
      </c>
      <c r="AI13" s="53">
        <v>0.60692550999999995</v>
      </c>
      <c r="AJ13" s="53">
        <v>5.2552725049999998</v>
      </c>
      <c r="AK13" s="50" t="s">
        <v>376</v>
      </c>
      <c r="AL13" s="49">
        <f t="shared" si="15"/>
        <v>5.4003474653999994</v>
      </c>
      <c r="AM13" s="49">
        <f t="shared" si="16"/>
        <v>-0.14507496039999968</v>
      </c>
      <c r="AN13" s="24"/>
      <c r="AO13" s="39" t="s">
        <v>132</v>
      </c>
      <c r="AP13" s="54">
        <v>-0.33333333300000001</v>
      </c>
      <c r="AQ13" s="54">
        <v>143.3212</v>
      </c>
      <c r="AR13" s="54">
        <v>3.1139433520000002</v>
      </c>
      <c r="AS13" s="56" t="s">
        <v>378</v>
      </c>
      <c r="AT13" s="54">
        <f t="shared" si="6"/>
        <v>3.4848561656700001</v>
      </c>
      <c r="AU13" s="54">
        <f t="shared" si="7"/>
        <v>-0.37091281366999995</v>
      </c>
      <c r="AV13" s="39"/>
      <c r="AW13" s="39" t="s">
        <v>120</v>
      </c>
      <c r="AX13" s="54">
        <v>0.42958157699999999</v>
      </c>
      <c r="AY13" s="54">
        <v>0.33333333300000001</v>
      </c>
      <c r="AZ13" s="54">
        <v>2.9355072660000001</v>
      </c>
      <c r="BA13" s="56" t="s">
        <v>378</v>
      </c>
      <c r="BB13" s="54">
        <f t="shared" si="8"/>
        <v>2.6282006709499997</v>
      </c>
      <c r="BC13" s="54">
        <f t="shared" si="9"/>
        <v>0.30730659505000046</v>
      </c>
      <c r="BD13" s="39"/>
      <c r="BE13" s="39" t="s">
        <v>117</v>
      </c>
      <c r="BF13" s="54">
        <v>1.3833720920000001</v>
      </c>
      <c r="BG13" s="54">
        <v>-1</v>
      </c>
      <c r="BH13" s="54">
        <v>-1.1200000000000001</v>
      </c>
      <c r="BI13" s="56" t="s">
        <v>376</v>
      </c>
      <c r="BJ13" s="54">
        <f t="shared" si="10"/>
        <v>-0.99374185848000018</v>
      </c>
      <c r="BK13" s="54">
        <f t="shared" si="11"/>
        <v>-0.12625814151999992</v>
      </c>
      <c r="BL13" s="39"/>
      <c r="BM13" s="39" t="s">
        <v>129</v>
      </c>
      <c r="BN13" s="54">
        <v>0.54865882300000002</v>
      </c>
      <c r="BO13" s="54">
        <v>0.33583936399999997</v>
      </c>
      <c r="BP13" s="54">
        <v>3.305566314</v>
      </c>
      <c r="BQ13" s="56" t="s">
        <v>378</v>
      </c>
      <c r="BR13" s="54">
        <f t="shared" si="12"/>
        <v>2.9473339448200004</v>
      </c>
      <c r="BS13" s="54">
        <f t="shared" si="13"/>
        <v>0.35823236917999957</v>
      </c>
      <c r="BT13" s="39"/>
      <c r="BU13" s="57" t="s">
        <v>144</v>
      </c>
      <c r="BV13" s="58">
        <v>0</v>
      </c>
      <c r="BW13" s="58">
        <v>-1</v>
      </c>
      <c r="BX13" s="58">
        <v>-0.34294414699999998</v>
      </c>
      <c r="BY13" s="56" t="s">
        <v>376</v>
      </c>
      <c r="BZ13" s="54">
        <f t="shared" si="17"/>
        <v>-0.30000000000000004</v>
      </c>
      <c r="CA13" s="54">
        <f t="shared" si="18"/>
        <v>-4.2944146999999933E-2</v>
      </c>
      <c r="CC13" s="76" t="s">
        <v>191</v>
      </c>
      <c r="CD13" s="79">
        <v>0.66666666699999999</v>
      </c>
      <c r="CE13" s="79">
        <v>-0.33333333300000001</v>
      </c>
      <c r="CF13" s="79">
        <v>0.60205999099999996</v>
      </c>
      <c r="CG13" s="80" t="s">
        <v>376</v>
      </c>
      <c r="CH13" s="79">
        <v>0.4799999996900004</v>
      </c>
      <c r="CI13" s="79">
        <f t="shared" si="14"/>
        <v>0.12205999130999956</v>
      </c>
    </row>
    <row r="14" spans="1:87" x14ac:dyDescent="0.15">
      <c r="A14" s="38" t="s">
        <v>69</v>
      </c>
      <c r="B14" s="49">
        <v>0.36296168520414068</v>
      </c>
      <c r="C14" s="49">
        <v>0.14857360048724499</v>
      </c>
      <c r="D14" s="49">
        <v>3.628388930050312</v>
      </c>
      <c r="E14" s="50" t="s">
        <v>378</v>
      </c>
      <c r="F14" s="49">
        <f t="shared" si="0"/>
        <v>4.3634720844727761</v>
      </c>
      <c r="G14" s="49">
        <f t="shared" si="1"/>
        <v>-0.73508315442246408</v>
      </c>
      <c r="I14" s="38" t="s">
        <v>60</v>
      </c>
      <c r="J14" s="49">
        <v>1.3489460740000001</v>
      </c>
      <c r="K14" s="49">
        <v>0.57848369499999996</v>
      </c>
      <c r="L14" s="49">
        <v>3</v>
      </c>
      <c r="M14" s="50" t="s">
        <v>376</v>
      </c>
      <c r="N14" s="49">
        <f t="shared" si="2"/>
        <v>2.6849548335000026</v>
      </c>
      <c r="O14" s="49">
        <f t="shared" si="3"/>
        <v>0.31504516649999736</v>
      </c>
      <c r="Q14" s="38" t="s">
        <v>78</v>
      </c>
      <c r="R14" s="49">
        <v>0</v>
      </c>
      <c r="S14" s="49">
        <v>-1</v>
      </c>
      <c r="T14" s="49">
        <v>0.5</v>
      </c>
      <c r="U14" s="50" t="s">
        <v>376</v>
      </c>
      <c r="V14" s="38">
        <v>0.59999999999999964</v>
      </c>
      <c r="W14" s="49">
        <f t="shared" si="4"/>
        <v>-9.9999999999999645E-2</v>
      </c>
      <c r="Y14" s="38" t="s">
        <v>57</v>
      </c>
      <c r="Z14" s="49">
        <v>0.44295913660538555</v>
      </c>
      <c r="AA14" s="49">
        <v>0.34158971915178177</v>
      </c>
      <c r="AB14" s="49">
        <v>1.1583624920952498</v>
      </c>
      <c r="AC14" s="50" t="s">
        <v>376</v>
      </c>
      <c r="AD14" s="49">
        <v>1.9099511304508829</v>
      </c>
      <c r="AE14" s="49">
        <f t="shared" si="5"/>
        <v>-0.75158863835563317</v>
      </c>
      <c r="AG14" s="52" t="s">
        <v>69</v>
      </c>
      <c r="AH14" s="53">
        <v>0.932313583</v>
      </c>
      <c r="AI14" s="53">
        <v>0.984615464</v>
      </c>
      <c r="AJ14" s="53">
        <v>3.633916659</v>
      </c>
      <c r="AK14" s="50" t="s">
        <v>376</v>
      </c>
      <c r="AL14" s="49">
        <f t="shared" si="15"/>
        <v>3.4534733733399996</v>
      </c>
      <c r="AM14" s="49">
        <f t="shared" si="16"/>
        <v>0.18044328566000045</v>
      </c>
      <c r="AN14" s="24"/>
      <c r="AO14" s="39" t="s">
        <v>150</v>
      </c>
      <c r="AP14" s="54">
        <v>-1</v>
      </c>
      <c r="AQ14" s="54">
        <v>183.31700000000001</v>
      </c>
      <c r="AR14" s="54">
        <v>2.9656719709999999</v>
      </c>
      <c r="AS14" s="56" t="s">
        <v>376</v>
      </c>
      <c r="AT14" s="54">
        <f t="shared" si="6"/>
        <v>3.0658961200000001</v>
      </c>
      <c r="AU14" s="54">
        <f t="shared" si="7"/>
        <v>-0.10022414900000021</v>
      </c>
      <c r="AV14" s="39"/>
      <c r="AW14" s="39" t="s">
        <v>126</v>
      </c>
      <c r="AX14" s="54">
        <v>0.71548771899999997</v>
      </c>
      <c r="AY14" s="54">
        <v>0.33333333300000001</v>
      </c>
      <c r="AZ14" s="54">
        <v>3.2855573090000001</v>
      </c>
      <c r="BA14" s="56" t="s">
        <v>376</v>
      </c>
      <c r="BB14" s="54">
        <f t="shared" si="8"/>
        <v>3.1971538935299995</v>
      </c>
      <c r="BC14" s="54">
        <f t="shared" si="9"/>
        <v>8.8403415470000635E-2</v>
      </c>
      <c r="BD14" s="39"/>
      <c r="BE14" s="39" t="s">
        <v>123</v>
      </c>
      <c r="BF14" s="54">
        <v>1.1315932660000001</v>
      </c>
      <c r="BG14" s="54">
        <v>0.33333333300000001</v>
      </c>
      <c r="BH14" s="54">
        <v>1.1499999999999999</v>
      </c>
      <c r="BI14" s="56" t="s">
        <v>378</v>
      </c>
      <c r="BJ14" s="54">
        <f t="shared" si="10"/>
        <v>1.12137573022</v>
      </c>
      <c r="BK14" s="54">
        <f t="shared" si="11"/>
        <v>2.8624269779999878E-2</v>
      </c>
      <c r="BL14" s="39"/>
      <c r="BM14" s="39" t="s">
        <v>132</v>
      </c>
      <c r="BN14" s="54">
        <v>0.17174294800000001</v>
      </c>
      <c r="BO14" s="54">
        <v>0.17140765499999999</v>
      </c>
      <c r="BP14" s="54">
        <v>1.4313637640000001</v>
      </c>
      <c r="BQ14" s="56" t="s">
        <v>378</v>
      </c>
      <c r="BR14" s="54">
        <f t="shared" si="12"/>
        <v>1.7354079652000003</v>
      </c>
      <c r="BS14" s="54">
        <f t="shared" si="13"/>
        <v>-0.3040442012000002</v>
      </c>
      <c r="BT14" s="39"/>
      <c r="BU14" s="57" t="s">
        <v>150</v>
      </c>
      <c r="BV14" s="58">
        <v>0</v>
      </c>
      <c r="BW14" s="58">
        <v>1</v>
      </c>
      <c r="BX14" s="58">
        <v>4.0841829110000001</v>
      </c>
      <c r="BY14" s="56" t="s">
        <v>376</v>
      </c>
      <c r="BZ14" s="54">
        <f t="shared" si="17"/>
        <v>3.08</v>
      </c>
      <c r="CA14" s="54">
        <f t="shared" si="18"/>
        <v>1.004182911</v>
      </c>
      <c r="CC14" s="76" t="s">
        <v>194</v>
      </c>
      <c r="CD14" s="79">
        <v>0.66666666699999999</v>
      </c>
      <c r="CE14" s="79">
        <v>0.33333333300000001</v>
      </c>
      <c r="CF14" s="79">
        <v>1.8573324959999999</v>
      </c>
      <c r="CG14" s="80" t="s">
        <v>376</v>
      </c>
      <c r="CH14" s="79">
        <v>2.4866666643500004</v>
      </c>
      <c r="CI14" s="79">
        <f t="shared" si="14"/>
        <v>-0.62933416835000044</v>
      </c>
    </row>
    <row r="15" spans="1:87" x14ac:dyDescent="0.15">
      <c r="A15" s="38" t="s">
        <v>72</v>
      </c>
      <c r="B15" s="49">
        <v>0.16288161506512891</v>
      </c>
      <c r="C15" s="49">
        <v>6.4731248224327145E-2</v>
      </c>
      <c r="D15" s="49">
        <v>4.2340108175871798</v>
      </c>
      <c r="E15" s="50" t="s">
        <v>376</v>
      </c>
      <c r="F15" s="49">
        <f t="shared" si="0"/>
        <v>4.1565242989393845</v>
      </c>
      <c r="G15" s="49">
        <f t="shared" si="1"/>
        <v>7.7486518647795322E-2</v>
      </c>
      <c r="I15" s="38" t="s">
        <v>39</v>
      </c>
      <c r="J15" s="49">
        <v>0.61430436099999997</v>
      </c>
      <c r="K15" s="49">
        <v>0.21739277200000001</v>
      </c>
      <c r="L15" s="49">
        <v>3.096910013</v>
      </c>
      <c r="M15" s="50" t="s">
        <v>376</v>
      </c>
      <c r="N15" s="49">
        <f t="shared" si="2"/>
        <v>2.8754191445999995</v>
      </c>
      <c r="O15" s="49">
        <f t="shared" si="3"/>
        <v>0.22149086840000054</v>
      </c>
      <c r="Q15" s="38" t="s">
        <v>33</v>
      </c>
      <c r="R15" s="49">
        <v>0.66666666666666663</v>
      </c>
      <c r="S15" s="49">
        <v>-0.33333333333333337</v>
      </c>
      <c r="T15" s="49">
        <v>0.53147891704225514</v>
      </c>
      <c r="U15" s="50" t="s">
        <v>376</v>
      </c>
      <c r="V15" s="38">
        <v>0.14000000000000012</v>
      </c>
      <c r="W15" s="49">
        <f t="shared" si="4"/>
        <v>0.39147891704225501</v>
      </c>
      <c r="Y15" s="38" t="s">
        <v>60</v>
      </c>
      <c r="Z15" s="49">
        <v>0.44295913660538555</v>
      </c>
      <c r="AA15" s="49">
        <v>0.34158971915178177</v>
      </c>
      <c r="AB15" s="49">
        <v>3.3685471975676564</v>
      </c>
      <c r="AC15" s="50" t="s">
        <v>376</v>
      </c>
      <c r="AD15" s="49">
        <v>1.9099511304508829</v>
      </c>
      <c r="AE15" s="49">
        <f t="shared" si="5"/>
        <v>1.4585960671167735</v>
      </c>
      <c r="AG15" s="71" t="s">
        <v>75</v>
      </c>
      <c r="AH15" s="72">
        <v>1</v>
      </c>
      <c r="AI15" s="72">
        <v>1</v>
      </c>
      <c r="AJ15" s="72">
        <v>3.0663259250000001</v>
      </c>
      <c r="AK15" s="69" t="s">
        <v>376</v>
      </c>
      <c r="AL15" s="68">
        <f t="shared" si="15"/>
        <v>2.76</v>
      </c>
      <c r="AM15" s="68">
        <f t="shared" si="16"/>
        <v>0.30632592500000033</v>
      </c>
      <c r="AN15" s="24"/>
      <c r="AO15" s="39" t="s">
        <v>156</v>
      </c>
      <c r="AP15" s="54">
        <v>-0.33333333300000001</v>
      </c>
      <c r="AQ15" s="54">
        <v>208.233</v>
      </c>
      <c r="AR15" s="54">
        <v>3.7846172930000002</v>
      </c>
      <c r="AS15" s="56" t="s">
        <v>376</v>
      </c>
      <c r="AT15" s="54">
        <f t="shared" si="6"/>
        <v>3.89769521367</v>
      </c>
      <c r="AU15" s="54">
        <f t="shared" si="7"/>
        <v>-0.11307792066999989</v>
      </c>
      <c r="AV15" s="39"/>
      <c r="AW15" s="39" t="s">
        <v>129</v>
      </c>
      <c r="AX15" s="54">
        <v>0.66634685800000004</v>
      </c>
      <c r="AY15" s="54">
        <v>-0.33333333300000001</v>
      </c>
      <c r="AZ15" s="54">
        <v>2.5051499779999999</v>
      </c>
      <c r="BA15" s="56" t="s">
        <v>376</v>
      </c>
      <c r="BB15" s="54">
        <f t="shared" si="8"/>
        <v>1.8726969147000001</v>
      </c>
      <c r="BC15" s="54">
        <f t="shared" si="9"/>
        <v>0.63245306329999984</v>
      </c>
      <c r="BD15" s="39"/>
      <c r="BE15" s="39" t="s">
        <v>129</v>
      </c>
      <c r="BF15" s="54">
        <v>1.1315932660000001</v>
      </c>
      <c r="BG15" s="54">
        <v>0.33333333300000001</v>
      </c>
      <c r="BH15" s="54">
        <v>1.35</v>
      </c>
      <c r="BI15" s="56" t="s">
        <v>376</v>
      </c>
      <c r="BJ15" s="54">
        <f t="shared" si="10"/>
        <v>1.12137573022</v>
      </c>
      <c r="BK15" s="54">
        <f t="shared" si="11"/>
        <v>0.22862426978000006</v>
      </c>
      <c r="BL15" s="39"/>
      <c r="BM15" s="39" t="s">
        <v>141</v>
      </c>
      <c r="BN15" s="54">
        <v>1.3304148140000001</v>
      </c>
      <c r="BO15" s="54">
        <v>2.1107778690000001</v>
      </c>
      <c r="BP15" s="54">
        <v>-0.823908741</v>
      </c>
      <c r="BQ15" s="56" t="s">
        <v>376</v>
      </c>
      <c r="BR15" s="54">
        <f t="shared" si="12"/>
        <v>-0.73344484268000087</v>
      </c>
      <c r="BS15" s="54">
        <f t="shared" si="13"/>
        <v>-9.0463898319999125E-2</v>
      </c>
      <c r="BT15" s="39"/>
      <c r="BU15" s="65" t="s">
        <v>166</v>
      </c>
      <c r="BV15" s="66">
        <v>0</v>
      </c>
      <c r="BW15" s="66">
        <v>1</v>
      </c>
      <c r="BX15" s="66">
        <v>3.2671717280000001</v>
      </c>
      <c r="BY15" s="62" t="s">
        <v>376</v>
      </c>
      <c r="BZ15" s="61">
        <f t="shared" si="17"/>
        <v>3.08</v>
      </c>
      <c r="CA15" s="61">
        <f t="shared" si="18"/>
        <v>0.18717172800000004</v>
      </c>
      <c r="CC15" s="76" t="s">
        <v>200</v>
      </c>
      <c r="CD15" s="79">
        <v>0</v>
      </c>
      <c r="CE15" s="79">
        <v>-1</v>
      </c>
      <c r="CF15" s="79">
        <v>1</v>
      </c>
      <c r="CG15" s="80" t="s">
        <v>376</v>
      </c>
      <c r="CH15" s="79">
        <v>1.1000000000000005</v>
      </c>
      <c r="CI15" s="79">
        <f t="shared" si="14"/>
        <v>-0.10000000000000053</v>
      </c>
    </row>
    <row r="16" spans="1:87" x14ac:dyDescent="0.15">
      <c r="A16" s="38" t="s">
        <v>75</v>
      </c>
      <c r="B16" s="49">
        <v>0.36253213839940168</v>
      </c>
      <c r="C16" s="49">
        <v>0.14446396632041181</v>
      </c>
      <c r="D16" s="49">
        <v>4.2787536009528289</v>
      </c>
      <c r="E16" s="50" t="s">
        <v>376</v>
      </c>
      <c r="F16" s="49">
        <f t="shared" si="0"/>
        <v>4.4054678532402267</v>
      </c>
      <c r="G16" s="49">
        <f t="shared" si="1"/>
        <v>-0.12671425228739785</v>
      </c>
      <c r="I16" s="38" t="s">
        <v>36</v>
      </c>
      <c r="J16" s="49">
        <v>0.82988302300000005</v>
      </c>
      <c r="K16" s="49">
        <v>0.277896596</v>
      </c>
      <c r="L16" s="49">
        <v>3.8750612630000001</v>
      </c>
      <c r="M16" s="50" t="s">
        <v>378</v>
      </c>
      <c r="N16" s="49">
        <f t="shared" si="2"/>
        <v>3.3059215378000002</v>
      </c>
      <c r="O16" s="49">
        <f t="shared" si="3"/>
        <v>0.56913972519999989</v>
      </c>
      <c r="Q16" s="38" t="s">
        <v>54</v>
      </c>
      <c r="R16" s="49">
        <v>0</v>
      </c>
      <c r="S16" s="49">
        <v>-1</v>
      </c>
      <c r="T16" s="49">
        <v>0.62324929039790045</v>
      </c>
      <c r="U16" s="50" t="s">
        <v>378</v>
      </c>
      <c r="V16" s="38">
        <v>0.59999999999999964</v>
      </c>
      <c r="W16" s="49">
        <f t="shared" si="4"/>
        <v>2.3249290397900801E-2</v>
      </c>
      <c r="Y16" s="38" t="s">
        <v>66</v>
      </c>
      <c r="Z16" s="49">
        <v>0.44295913660538555</v>
      </c>
      <c r="AA16" s="49">
        <v>0.34158971915178177</v>
      </c>
      <c r="AB16" s="49">
        <v>2.6232492903979003</v>
      </c>
      <c r="AC16" s="50" t="s">
        <v>378</v>
      </c>
      <c r="AD16" s="81">
        <v>1.9099511304508829</v>
      </c>
      <c r="AE16" s="49">
        <f t="shared" si="5"/>
        <v>0.7132981599470174</v>
      </c>
      <c r="AO16" s="60" t="s">
        <v>164</v>
      </c>
      <c r="AP16" s="61">
        <v>0.33333333300000001</v>
      </c>
      <c r="AQ16" s="61">
        <v>162.19999999999999</v>
      </c>
      <c r="AR16" s="61">
        <v>3.9164539490000001</v>
      </c>
      <c r="AS16" s="62" t="s">
        <v>376</v>
      </c>
      <c r="AT16" s="61">
        <f t="shared" si="6"/>
        <v>4.2782586663300002</v>
      </c>
      <c r="AU16" s="61">
        <f t="shared" si="7"/>
        <v>-0.36180471733000008</v>
      </c>
      <c r="AV16" s="39"/>
      <c r="AW16" s="39" t="s">
        <v>132</v>
      </c>
      <c r="AX16" s="54">
        <v>0.431323081</v>
      </c>
      <c r="AY16" s="54">
        <v>-0.33333333300000001</v>
      </c>
      <c r="AZ16" s="54">
        <v>1.9138138520000001</v>
      </c>
      <c r="BA16" s="56" t="s">
        <v>376</v>
      </c>
      <c r="BB16" s="54">
        <f t="shared" si="8"/>
        <v>1.4049995984699999</v>
      </c>
      <c r="BC16" s="54">
        <f t="shared" si="9"/>
        <v>0.5088142535300002</v>
      </c>
      <c r="BD16" s="39"/>
      <c r="BE16" s="39" t="s">
        <v>132</v>
      </c>
      <c r="BF16" s="54">
        <v>0.91126258599999999</v>
      </c>
      <c r="BG16" s="54">
        <v>0.33333333300000001</v>
      </c>
      <c r="BH16" s="54">
        <v>1.81</v>
      </c>
      <c r="BI16" s="56" t="s">
        <v>376</v>
      </c>
      <c r="BJ16" s="54">
        <f t="shared" si="10"/>
        <v>1.5488172494200003</v>
      </c>
      <c r="BK16" s="54">
        <f t="shared" si="11"/>
        <v>0.26118275057999973</v>
      </c>
      <c r="BL16" s="39"/>
      <c r="BM16" s="39" t="s">
        <v>150</v>
      </c>
      <c r="BN16" s="54">
        <v>0.171868884</v>
      </c>
      <c r="BO16" s="54">
        <v>0.16880988099999999</v>
      </c>
      <c r="BP16" s="54">
        <v>1.7781512500000001</v>
      </c>
      <c r="BQ16" s="56" t="s">
        <v>376</v>
      </c>
      <c r="BR16" s="54">
        <f t="shared" si="12"/>
        <v>1.7472726224800001</v>
      </c>
      <c r="BS16" s="54">
        <f t="shared" si="13"/>
        <v>3.0878627519999924E-2</v>
      </c>
      <c r="BT16" s="39"/>
      <c r="BU16" s="39"/>
      <c r="BV16" s="39"/>
      <c r="BW16" s="39"/>
      <c r="BX16" s="39"/>
      <c r="BY16" s="39"/>
      <c r="BZ16" s="39"/>
      <c r="CA16" s="39"/>
      <c r="CC16" s="76" t="s">
        <v>203</v>
      </c>
      <c r="CD16" s="79">
        <v>0</v>
      </c>
      <c r="CE16" s="79">
        <v>-1</v>
      </c>
      <c r="CF16" s="79">
        <v>-0.22184875000000001</v>
      </c>
      <c r="CG16" s="80" t="s">
        <v>378</v>
      </c>
      <c r="CH16" s="79">
        <v>1.1000000000000005</v>
      </c>
      <c r="CI16" s="79">
        <f t="shared" si="14"/>
        <v>-1.3218487500000005</v>
      </c>
    </row>
    <row r="17" spans="1:87" x14ac:dyDescent="0.15">
      <c r="A17" s="67" t="s">
        <v>81</v>
      </c>
      <c r="B17" s="68">
        <v>1.385389133684811</v>
      </c>
      <c r="C17" s="68">
        <v>1.0646347182285349</v>
      </c>
      <c r="D17" s="68">
        <v>0.1139433523068368</v>
      </c>
      <c r="E17" s="69" t="s">
        <v>376</v>
      </c>
      <c r="F17" s="68">
        <f t="shared" si="0"/>
        <v>0.15470862641937089</v>
      </c>
      <c r="G17" s="68">
        <f t="shared" si="1"/>
        <v>-4.0765274112534083E-2</v>
      </c>
      <c r="I17" s="67" t="s">
        <v>45</v>
      </c>
      <c r="J17" s="68">
        <v>0.80413204800000004</v>
      </c>
      <c r="K17" s="68">
        <v>0.20736464299999999</v>
      </c>
      <c r="L17" s="68">
        <v>4</v>
      </c>
      <c r="M17" s="69" t="s">
        <v>376</v>
      </c>
      <c r="N17" s="68">
        <f t="shared" si="2"/>
        <v>3.9318585598999998</v>
      </c>
      <c r="O17" s="68">
        <f t="shared" si="3"/>
        <v>6.8141440100000228E-2</v>
      </c>
      <c r="Q17" s="38" t="s">
        <v>30</v>
      </c>
      <c r="R17" s="49">
        <v>0.66666666666666663</v>
      </c>
      <c r="S17" s="49">
        <v>-0.33333333333333337</v>
      </c>
      <c r="T17" s="49">
        <v>0.86332286012045589</v>
      </c>
      <c r="U17" s="50" t="s">
        <v>376</v>
      </c>
      <c r="V17" s="38">
        <v>0.14000000000000012</v>
      </c>
      <c r="W17" s="49">
        <f t="shared" si="4"/>
        <v>0.72332286012045577</v>
      </c>
      <c r="Y17" s="38" t="s">
        <v>72</v>
      </c>
      <c r="Z17" s="49">
        <v>0.784584689523802</v>
      </c>
      <c r="AA17" s="49">
        <v>0.20957865565769068</v>
      </c>
      <c r="AB17" s="49">
        <v>3.7481880270062002</v>
      </c>
      <c r="AC17" s="50" t="s">
        <v>378</v>
      </c>
      <c r="AD17" s="81">
        <v>3.7477669345635309</v>
      </c>
      <c r="AE17" s="49">
        <f t="shared" si="5"/>
        <v>4.210924426693019E-4</v>
      </c>
      <c r="AG17" s="38" t="s">
        <v>388</v>
      </c>
      <c r="AL17" s="73"/>
      <c r="AO17" s="39"/>
      <c r="AP17" s="39"/>
      <c r="AQ17" s="39"/>
      <c r="AR17" s="39"/>
      <c r="AS17" s="56"/>
      <c r="AT17" s="39"/>
      <c r="AU17" s="39"/>
      <c r="AV17" s="39"/>
      <c r="AW17" s="39" t="s">
        <v>147</v>
      </c>
      <c r="AX17" s="54">
        <v>0.66376745699999995</v>
      </c>
      <c r="AY17" s="54">
        <v>-1</v>
      </c>
      <c r="AZ17" s="54">
        <v>0.36921585699999998</v>
      </c>
      <c r="BA17" s="56" t="s">
        <v>376</v>
      </c>
      <c r="BB17" s="54">
        <f t="shared" si="8"/>
        <v>0.64089723942999988</v>
      </c>
      <c r="BC17" s="54">
        <f t="shared" si="9"/>
        <v>-0.2716813824299999</v>
      </c>
      <c r="BD17" s="39"/>
      <c r="BE17" s="39" t="s">
        <v>135</v>
      </c>
      <c r="BF17" s="54">
        <v>0.84568914500000003</v>
      </c>
      <c r="BG17" s="54">
        <v>-0.33333333300000001</v>
      </c>
      <c r="BH17" s="54">
        <v>-7.0000000000000007E-2</v>
      </c>
      <c r="BI17" s="56" t="s">
        <v>378</v>
      </c>
      <c r="BJ17" s="54">
        <f t="shared" si="10"/>
        <v>0.86269639244000018</v>
      </c>
      <c r="BK17" s="54">
        <f t="shared" si="11"/>
        <v>-0.93269639244000024</v>
      </c>
      <c r="BL17" s="39"/>
      <c r="BM17" s="39" t="s">
        <v>162</v>
      </c>
      <c r="BN17" s="54">
        <v>0.54865882300000002</v>
      </c>
      <c r="BO17" s="54">
        <v>0.33583936399999997</v>
      </c>
      <c r="BP17" s="54">
        <v>3.4286206730000002</v>
      </c>
      <c r="BQ17" s="56" t="s">
        <v>376</v>
      </c>
      <c r="BR17" s="54">
        <f t="shared" si="12"/>
        <v>2.9473339448200004</v>
      </c>
      <c r="BS17" s="54">
        <f t="shared" si="13"/>
        <v>0.48128672817999973</v>
      </c>
      <c r="BT17" s="39"/>
      <c r="BU17" s="39" t="s">
        <v>388</v>
      </c>
      <c r="BV17" s="39"/>
      <c r="BW17" s="39"/>
      <c r="BX17" s="39"/>
      <c r="BY17" s="39"/>
      <c r="BZ17" s="64"/>
      <c r="CA17" s="39"/>
      <c r="CC17" s="76" t="s">
        <v>206</v>
      </c>
      <c r="CD17" s="79">
        <v>0.66666666699999999</v>
      </c>
      <c r="CE17" s="79">
        <v>0.33333333300000001</v>
      </c>
      <c r="CF17" s="79">
        <v>6.806179974</v>
      </c>
      <c r="CG17" s="80" t="s">
        <v>378</v>
      </c>
      <c r="CH17" s="79">
        <v>2.4866666643500004</v>
      </c>
      <c r="CI17" s="79">
        <f t="shared" si="14"/>
        <v>4.3195133096499996</v>
      </c>
    </row>
    <row r="18" spans="1:87" x14ac:dyDescent="0.15">
      <c r="Q18" s="38" t="s">
        <v>81</v>
      </c>
      <c r="R18" s="49">
        <v>0.66666666666666663</v>
      </c>
      <c r="S18" s="49">
        <v>-0.33333333333333337</v>
      </c>
      <c r="T18" s="49">
        <v>0.88649072517248184</v>
      </c>
      <c r="U18" s="50" t="s">
        <v>376</v>
      </c>
      <c r="V18" s="38">
        <v>0.14000000000000012</v>
      </c>
      <c r="W18" s="49">
        <f t="shared" si="4"/>
        <v>0.74649072517248172</v>
      </c>
      <c r="Y18" s="38" t="s">
        <v>75</v>
      </c>
      <c r="Z18" s="49">
        <v>0.44295913660538555</v>
      </c>
      <c r="AA18" s="49">
        <v>0.34158971915178177</v>
      </c>
      <c r="AB18" s="49">
        <v>1.1583624920952498</v>
      </c>
      <c r="AC18" s="50" t="s">
        <v>376</v>
      </c>
      <c r="AD18" s="49">
        <v>1.9099511304508829</v>
      </c>
      <c r="AE18" s="49">
        <f t="shared" si="5"/>
        <v>-0.75158863835563317</v>
      </c>
      <c r="AO18" s="39" t="s">
        <v>390</v>
      </c>
      <c r="AP18" s="39"/>
      <c r="AQ18" s="39"/>
      <c r="AR18" s="39"/>
      <c r="AS18" s="39"/>
      <c r="AT18" s="39"/>
      <c r="AU18" s="39"/>
      <c r="AV18" s="39"/>
      <c r="AW18" s="39" t="s">
        <v>150</v>
      </c>
      <c r="AX18" s="54">
        <v>0.82802636900000004</v>
      </c>
      <c r="AY18" s="54">
        <v>0.33333333300000001</v>
      </c>
      <c r="AZ18" s="54">
        <v>5.1172712960000002</v>
      </c>
      <c r="BA18" s="56" t="s">
        <v>378</v>
      </c>
      <c r="BB18" s="54">
        <f t="shared" si="8"/>
        <v>3.42110580703</v>
      </c>
      <c r="BC18" s="54">
        <f t="shared" si="9"/>
        <v>1.6961654889700002</v>
      </c>
      <c r="BD18" s="39"/>
      <c r="BE18" s="39" t="s">
        <v>138</v>
      </c>
      <c r="BF18" s="54">
        <v>0.92218285899999997</v>
      </c>
      <c r="BG18" s="54">
        <v>0.33333333300000001</v>
      </c>
      <c r="BH18" s="54">
        <v>1.96</v>
      </c>
      <c r="BI18" s="56" t="s">
        <v>376</v>
      </c>
      <c r="BJ18" s="54">
        <f t="shared" si="10"/>
        <v>1.5276319198000003</v>
      </c>
      <c r="BK18" s="54">
        <f t="shared" si="11"/>
        <v>0.43236808019999962</v>
      </c>
      <c r="BL18" s="39"/>
      <c r="BM18" s="60" t="s">
        <v>164</v>
      </c>
      <c r="BN18" s="61">
        <v>0.50667890800000004</v>
      </c>
      <c r="BO18" s="61">
        <v>0.32142621300000002</v>
      </c>
      <c r="BP18" s="61">
        <v>3.1743505970000001</v>
      </c>
      <c r="BQ18" s="62" t="s">
        <v>376</v>
      </c>
      <c r="BR18" s="61">
        <f t="shared" si="12"/>
        <v>2.7955011906399996</v>
      </c>
      <c r="BS18" s="61">
        <f t="shared" si="13"/>
        <v>0.37884940636000053</v>
      </c>
      <c r="BT18" s="39"/>
      <c r="BU18" s="39"/>
      <c r="BV18" s="39"/>
      <c r="BW18" s="39"/>
      <c r="BX18" s="39"/>
      <c r="BY18" s="39"/>
      <c r="BZ18" s="39"/>
      <c r="CA18" s="39"/>
      <c r="CC18" s="76" t="s">
        <v>209</v>
      </c>
      <c r="CD18" s="79">
        <v>0</v>
      </c>
      <c r="CE18" s="79">
        <v>-1</v>
      </c>
      <c r="CF18" s="79">
        <v>1.5051499779999999</v>
      </c>
      <c r="CG18" s="80" t="s">
        <v>376</v>
      </c>
      <c r="CH18" s="79">
        <v>1.1000000000000005</v>
      </c>
      <c r="CI18" s="79">
        <f t="shared" si="14"/>
        <v>0.40514997799999941</v>
      </c>
    </row>
    <row r="19" spans="1:87" ht="14.5" customHeight="1" x14ac:dyDescent="0.15">
      <c r="A19" s="38" t="s">
        <v>390</v>
      </c>
      <c r="I19" s="38" t="s">
        <v>390</v>
      </c>
      <c r="Q19" s="38" t="s">
        <v>60</v>
      </c>
      <c r="R19" s="49">
        <v>0</v>
      </c>
      <c r="S19" s="49">
        <v>-1</v>
      </c>
      <c r="T19" s="49">
        <v>1.0969100130080565</v>
      </c>
      <c r="U19" s="50" t="s">
        <v>376</v>
      </c>
      <c r="V19" s="38">
        <v>0.59999999999999964</v>
      </c>
      <c r="W19" s="49">
        <f t="shared" si="4"/>
        <v>0.49691001300805682</v>
      </c>
      <c r="Y19" s="67" t="s">
        <v>78</v>
      </c>
      <c r="Z19" s="68">
        <v>0.44295913660538555</v>
      </c>
      <c r="AA19" s="68">
        <v>0.34158971915178177</v>
      </c>
      <c r="AB19" s="68">
        <v>3.1139433523068369</v>
      </c>
      <c r="AC19" s="69" t="s">
        <v>376</v>
      </c>
      <c r="AD19" s="82">
        <v>1.9099511304508829</v>
      </c>
      <c r="AE19" s="68">
        <f t="shared" si="5"/>
        <v>1.203992221855954</v>
      </c>
      <c r="AO19" s="39"/>
      <c r="AP19" s="39"/>
      <c r="AQ19" s="39"/>
      <c r="AR19" s="39"/>
      <c r="AS19" s="39"/>
      <c r="AT19" s="39"/>
      <c r="AU19" s="39"/>
      <c r="AV19" s="39"/>
      <c r="AW19" s="60" t="s">
        <v>162</v>
      </c>
      <c r="AX19" s="61">
        <v>0.66634685800000004</v>
      </c>
      <c r="AY19" s="61">
        <v>-0.33333333300000001</v>
      </c>
      <c r="AZ19" s="61">
        <v>0.68124123700000005</v>
      </c>
      <c r="BA19" s="62" t="s">
        <v>376</v>
      </c>
      <c r="BB19" s="61">
        <f t="shared" si="8"/>
        <v>1.8726969147000001</v>
      </c>
      <c r="BC19" s="61">
        <f t="shared" si="9"/>
        <v>-1.1914556777</v>
      </c>
      <c r="BD19" s="39"/>
      <c r="BE19" s="39" t="s">
        <v>150</v>
      </c>
      <c r="BF19" s="54">
        <v>0.92789973100000001</v>
      </c>
      <c r="BG19" s="54">
        <v>-0.33333333300000001</v>
      </c>
      <c r="BH19" s="54">
        <v>0.3</v>
      </c>
      <c r="BI19" s="56" t="s">
        <v>376</v>
      </c>
      <c r="BJ19" s="54">
        <f t="shared" si="10"/>
        <v>0.7032078556000001</v>
      </c>
      <c r="BK19" s="54">
        <f t="shared" si="11"/>
        <v>-0.40320785560000011</v>
      </c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C19" s="83" t="s">
        <v>212</v>
      </c>
      <c r="CD19" s="84">
        <v>0.66666666699999999</v>
      </c>
      <c r="CE19" s="84">
        <v>0.33333333300000001</v>
      </c>
      <c r="CF19" s="84">
        <v>3.8615344110000001</v>
      </c>
      <c r="CG19" s="85" t="s">
        <v>376</v>
      </c>
      <c r="CH19" s="84">
        <v>2.4866666643500004</v>
      </c>
      <c r="CI19" s="84">
        <f t="shared" si="14"/>
        <v>1.3748677466499997</v>
      </c>
    </row>
    <row r="20" spans="1:87" x14ac:dyDescent="0.15">
      <c r="Q20" s="38" t="s">
        <v>39</v>
      </c>
      <c r="R20" s="49">
        <v>0.66666666666666663</v>
      </c>
      <c r="S20" s="49">
        <v>0.33333333333333337</v>
      </c>
      <c r="T20" s="49">
        <v>4.4313637641589869</v>
      </c>
      <c r="U20" s="50" t="s">
        <v>376</v>
      </c>
      <c r="V20" s="38">
        <v>5.42</v>
      </c>
      <c r="W20" s="49">
        <f t="shared" si="4"/>
        <v>-0.98863623584101301</v>
      </c>
      <c r="AB20" s="49"/>
      <c r="AC20" s="50"/>
      <c r="AD20" s="73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56"/>
      <c r="BB20" s="39"/>
      <c r="BC20" s="39"/>
      <c r="BD20" s="39"/>
      <c r="BE20" s="39" t="s">
        <v>153</v>
      </c>
      <c r="BF20" s="54">
        <v>0.55140398599999996</v>
      </c>
      <c r="BG20" s="54">
        <v>1</v>
      </c>
      <c r="BH20" s="54">
        <v>3.11</v>
      </c>
      <c r="BI20" s="56" t="s">
        <v>376</v>
      </c>
      <c r="BJ20" s="54">
        <f t="shared" si="10"/>
        <v>3.0602762671599999</v>
      </c>
      <c r="BK20" s="54">
        <f t="shared" si="11"/>
        <v>4.9723732839999979E-2</v>
      </c>
      <c r="BL20" s="39"/>
      <c r="BM20" s="39" t="s">
        <v>390</v>
      </c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F20" s="79"/>
      <c r="CG20" s="80"/>
    </row>
    <row r="21" spans="1:87" x14ac:dyDescent="0.15">
      <c r="Q21" s="67" t="s">
        <v>69</v>
      </c>
      <c r="R21" s="68">
        <v>0.66666666666666663</v>
      </c>
      <c r="S21" s="68">
        <v>0.33333333333333337</v>
      </c>
      <c r="T21" s="68">
        <v>6.4131320504348723</v>
      </c>
      <c r="U21" s="69" t="s">
        <v>376</v>
      </c>
      <c r="V21" s="67">
        <v>5.42</v>
      </c>
      <c r="W21" s="68">
        <f t="shared" si="4"/>
        <v>0.9931320504348724</v>
      </c>
      <c r="Y21" s="38" t="s">
        <v>390</v>
      </c>
      <c r="AD21" s="73"/>
      <c r="AO21" s="39"/>
      <c r="AP21" s="39"/>
      <c r="AQ21" s="39"/>
      <c r="AR21" s="39"/>
      <c r="AS21" s="39"/>
      <c r="AT21" s="39"/>
      <c r="AU21" s="39"/>
      <c r="AV21" s="39"/>
      <c r="AW21" s="39" t="s">
        <v>390</v>
      </c>
      <c r="AX21" s="39"/>
      <c r="AY21" s="39"/>
      <c r="AZ21" s="39"/>
      <c r="BA21" s="39"/>
      <c r="BB21" s="39"/>
      <c r="BC21" s="39"/>
      <c r="BD21" s="39"/>
      <c r="BE21" s="39" t="s">
        <v>156</v>
      </c>
      <c r="BF21" s="54">
        <v>0.56341284899999999</v>
      </c>
      <c r="BG21" s="54">
        <v>0.33333333300000001</v>
      </c>
      <c r="BH21" s="54">
        <v>1.78</v>
      </c>
      <c r="BI21" s="56" t="s">
        <v>376</v>
      </c>
      <c r="BJ21" s="54">
        <f t="shared" si="10"/>
        <v>2.2236457392000002</v>
      </c>
      <c r="BK21" s="54">
        <f t="shared" si="11"/>
        <v>-0.44364573920000017</v>
      </c>
      <c r="BL21" s="39"/>
      <c r="BM21" s="39"/>
      <c r="BN21" s="39"/>
      <c r="BO21" s="39"/>
      <c r="BP21" s="54"/>
      <c r="BQ21" s="56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C21" s="76" t="s">
        <v>390</v>
      </c>
    </row>
    <row r="22" spans="1:87" x14ac:dyDescent="0.15">
      <c r="T22" s="49"/>
      <c r="U22" s="50"/>
      <c r="AB22" s="49"/>
      <c r="AC22" s="50"/>
      <c r="AD22" s="73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56"/>
      <c r="BB22" s="39"/>
      <c r="BC22" s="39"/>
      <c r="BD22" s="39"/>
      <c r="BE22" s="39" t="s">
        <v>159</v>
      </c>
      <c r="BF22" s="54">
        <v>0.82141106100000005</v>
      </c>
      <c r="BG22" s="54">
        <v>0.33333333300000001</v>
      </c>
      <c r="BH22" s="54">
        <v>1.77</v>
      </c>
      <c r="BI22" s="56" t="s">
        <v>376</v>
      </c>
      <c r="BJ22" s="54">
        <f t="shared" si="10"/>
        <v>1.72312920792</v>
      </c>
      <c r="BK22" s="54">
        <f t="shared" si="11"/>
        <v>4.6870792080000001E-2</v>
      </c>
      <c r="BL22" s="39"/>
      <c r="BM22" s="39"/>
      <c r="BN22" s="39"/>
      <c r="BO22" s="39"/>
      <c r="BP22" s="54"/>
      <c r="BQ22" s="56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F22" s="79"/>
      <c r="CG22" s="80"/>
    </row>
    <row r="23" spans="1:87" x14ac:dyDescent="0.15">
      <c r="Q23" s="38" t="s">
        <v>390</v>
      </c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 t="s">
        <v>162</v>
      </c>
      <c r="BF23" s="54">
        <v>1.1315932660000001</v>
      </c>
      <c r="BG23" s="54">
        <v>0.33333333300000001</v>
      </c>
      <c r="BH23" s="54">
        <v>-0.7</v>
      </c>
      <c r="BI23" s="56" t="s">
        <v>376</v>
      </c>
      <c r="BJ23" s="54">
        <f t="shared" si="10"/>
        <v>1.12137573022</v>
      </c>
      <c r="BK23" s="54">
        <f t="shared" si="11"/>
        <v>-1.82137573022</v>
      </c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F23" s="79"/>
      <c r="CG23" s="80"/>
    </row>
    <row r="24" spans="1:87" x14ac:dyDescent="0.15"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60" t="s">
        <v>164</v>
      </c>
      <c r="BF24" s="61">
        <v>1.1315932660000001</v>
      </c>
      <c r="BG24" s="61">
        <v>0.33333333300000001</v>
      </c>
      <c r="BH24" s="61">
        <v>2.2999999999999998</v>
      </c>
      <c r="BI24" s="62" t="s">
        <v>376</v>
      </c>
      <c r="BJ24" s="61">
        <f t="shared" si="10"/>
        <v>1.12137573022</v>
      </c>
      <c r="BK24" s="61">
        <f t="shared" si="11"/>
        <v>1.1786242697799998</v>
      </c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</row>
    <row r="25" spans="1:87" x14ac:dyDescent="0.15">
      <c r="AB25" s="49"/>
      <c r="AC25" s="50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54"/>
      <c r="BI25" s="56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</row>
    <row r="26" spans="1:87" ht="14.5" customHeight="1" x14ac:dyDescent="0.15">
      <c r="AB26" s="49"/>
      <c r="AC26" s="50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107" t="s">
        <v>390</v>
      </c>
      <c r="BF26" s="107"/>
      <c r="BG26" s="107"/>
      <c r="BH26" s="107"/>
      <c r="BI26" s="107"/>
      <c r="BJ26" s="107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</row>
    <row r="27" spans="1:87" x14ac:dyDescent="0.15"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</row>
    <row r="28" spans="1:87" x14ac:dyDescent="0.15"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</row>
    <row r="29" spans="1:87" x14ac:dyDescent="0.15"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</row>
    <row r="30" spans="1:87" x14ac:dyDescent="0.15"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</row>
    <row r="31" spans="1:87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CC31" s="7"/>
      <c r="CD31" s="7"/>
      <c r="CE31" s="7"/>
      <c r="CF31" s="7"/>
      <c r="CG31" s="7"/>
      <c r="CH31" s="7"/>
      <c r="CI31" s="7"/>
    </row>
    <row r="32" spans="1:87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CC32" s="7"/>
      <c r="CD32" s="7"/>
      <c r="CE32" s="7"/>
      <c r="CF32" s="7"/>
      <c r="CG32" s="7"/>
      <c r="CH32" s="7"/>
      <c r="CI32" s="7"/>
    </row>
    <row r="33" s="7" customFormat="1" x14ac:dyDescent="0.15"/>
    <row r="34" s="7" customFormat="1" x14ac:dyDescent="0.15"/>
    <row r="35" s="7" customFormat="1" x14ac:dyDescent="0.15"/>
    <row r="36" s="7" customFormat="1" x14ac:dyDescent="0.15"/>
    <row r="37" s="7" customFormat="1" x14ac:dyDescent="0.15"/>
    <row r="38" s="7" customFormat="1" x14ac:dyDescent="0.15"/>
    <row r="39" s="7" customFormat="1" x14ac:dyDescent="0.15"/>
    <row r="40" s="7" customFormat="1" x14ac:dyDescent="0.15"/>
    <row r="41" s="7" customFormat="1" x14ac:dyDescent="0.15"/>
    <row r="42" s="7" customFormat="1" x14ac:dyDescent="0.15"/>
    <row r="43" s="7" customFormat="1" x14ac:dyDescent="0.15"/>
    <row r="44" s="7" customFormat="1" x14ac:dyDescent="0.15"/>
    <row r="45" s="7" customFormat="1" x14ac:dyDescent="0.15"/>
    <row r="46" s="7" customFormat="1" x14ac:dyDescent="0.15"/>
    <row r="47" s="7" customFormat="1" x14ac:dyDescent="0.15"/>
    <row r="48" s="7" customFormat="1" x14ac:dyDescent="0.15"/>
    <row r="49" s="7" customFormat="1" x14ac:dyDescent="0.15"/>
    <row r="50" s="7" customFormat="1" x14ac:dyDescent="0.15"/>
    <row r="51" s="7" customFormat="1" x14ac:dyDescent="0.15"/>
    <row r="52" s="7" customFormat="1" x14ac:dyDescent="0.15"/>
    <row r="53" s="7" customFormat="1" x14ac:dyDescent="0.15"/>
    <row r="54" s="7" customFormat="1" x14ac:dyDescent="0.15"/>
    <row r="55" s="7" customFormat="1" x14ac:dyDescent="0.15"/>
    <row r="56" s="7" customFormat="1" x14ac:dyDescent="0.15"/>
    <row r="57" s="7" customFormat="1" x14ac:dyDescent="0.15"/>
    <row r="58" s="7" customFormat="1" x14ac:dyDescent="0.15"/>
    <row r="59" s="7" customFormat="1" x14ac:dyDescent="0.15"/>
    <row r="60" s="7" customFormat="1" x14ac:dyDescent="0.15"/>
    <row r="61" s="7" customFormat="1" x14ac:dyDescent="0.15"/>
    <row r="62" s="7" customFormat="1" x14ac:dyDescent="0.15"/>
    <row r="63" s="7" customFormat="1" x14ac:dyDescent="0.15"/>
    <row r="64" s="7" customFormat="1" x14ac:dyDescent="0.15"/>
    <row r="65" s="7" customFormat="1" x14ac:dyDescent="0.15"/>
    <row r="66" s="7" customFormat="1" x14ac:dyDescent="0.15"/>
    <row r="67" s="7" customFormat="1" x14ac:dyDescent="0.15"/>
    <row r="68" s="7" customFormat="1" x14ac:dyDescent="0.15"/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  <row r="79" s="7" customFormat="1" x14ac:dyDescent="0.15"/>
    <row r="80" s="7" customFormat="1" x14ac:dyDescent="0.15"/>
    <row r="81" s="7" customFormat="1" x14ac:dyDescent="0.15"/>
    <row r="82" s="7" customFormat="1" x14ac:dyDescent="0.15"/>
    <row r="83" s="7" customFormat="1" x14ac:dyDescent="0.15"/>
    <row r="84" s="7" customFormat="1" x14ac:dyDescent="0.15"/>
    <row r="85" s="7" customFormat="1" x14ac:dyDescent="0.15"/>
    <row r="86" s="7" customFormat="1" x14ac:dyDescent="0.15"/>
    <row r="87" s="7" customFormat="1" x14ac:dyDescent="0.15"/>
    <row r="88" s="7" customFormat="1" x14ac:dyDescent="0.15"/>
    <row r="89" s="7" customFormat="1" x14ac:dyDescent="0.15"/>
    <row r="90" s="7" customFormat="1" x14ac:dyDescent="0.15"/>
    <row r="91" s="7" customFormat="1" x14ac:dyDescent="0.15"/>
    <row r="92" s="7" customFormat="1" x14ac:dyDescent="0.15"/>
    <row r="93" s="7" customFormat="1" x14ac:dyDescent="0.15"/>
    <row r="94" s="7" customFormat="1" x14ac:dyDescent="0.15"/>
    <row r="95" s="7" customFormat="1" x14ac:dyDescent="0.15"/>
    <row r="96" s="7" customFormat="1" x14ac:dyDescent="0.15"/>
    <row r="97" s="7" customFormat="1" x14ac:dyDescent="0.15"/>
    <row r="98" s="7" customFormat="1" x14ac:dyDescent="0.15"/>
    <row r="99" s="7" customFormat="1" x14ac:dyDescent="0.15"/>
    <row r="100" s="7" customFormat="1" x14ac:dyDescent="0.15"/>
    <row r="101" s="7" customFormat="1" x14ac:dyDescent="0.15"/>
    <row r="102" s="7" customFormat="1" x14ac:dyDescent="0.15"/>
    <row r="103" s="7" customFormat="1" x14ac:dyDescent="0.15"/>
    <row r="104" s="7" customFormat="1" x14ac:dyDescent="0.15"/>
    <row r="105" s="7" customFormat="1" x14ac:dyDescent="0.15"/>
    <row r="106" s="7" customFormat="1" x14ac:dyDescent="0.15"/>
    <row r="107" s="7" customFormat="1" x14ac:dyDescent="0.15"/>
    <row r="108" s="7" customFormat="1" x14ac:dyDescent="0.15"/>
    <row r="109" s="7" customFormat="1" x14ac:dyDescent="0.15"/>
    <row r="110" s="7" customFormat="1" x14ac:dyDescent="0.15"/>
    <row r="111" s="7" customFormat="1" x14ac:dyDescent="0.15"/>
    <row r="112" s="7" customFormat="1" x14ac:dyDescent="0.15"/>
    <row r="113" s="7" customFormat="1" x14ac:dyDescent="0.15"/>
    <row r="114" s="7" customFormat="1" x14ac:dyDescent="0.15"/>
    <row r="115" s="7" customFormat="1" x14ac:dyDescent="0.15"/>
    <row r="116" s="7" customFormat="1" x14ac:dyDescent="0.15"/>
    <row r="117" s="7" customFormat="1" x14ac:dyDescent="0.15"/>
    <row r="118" s="7" customFormat="1" x14ac:dyDescent="0.15"/>
    <row r="119" s="7" customFormat="1" x14ac:dyDescent="0.15"/>
    <row r="120" s="7" customFormat="1" x14ac:dyDescent="0.15"/>
    <row r="121" s="7" customFormat="1" x14ac:dyDescent="0.15"/>
    <row r="122" s="7" customFormat="1" x14ac:dyDescent="0.15"/>
    <row r="123" s="7" customFormat="1" x14ac:dyDescent="0.15"/>
    <row r="124" s="7" customFormat="1" x14ac:dyDescent="0.15"/>
    <row r="125" s="7" customFormat="1" x14ac:dyDescent="0.15"/>
    <row r="126" s="7" customFormat="1" x14ac:dyDescent="0.15"/>
    <row r="127" s="7" customFormat="1" x14ac:dyDescent="0.15"/>
    <row r="128" s="7" customFormat="1" x14ac:dyDescent="0.15"/>
    <row r="129" s="7" customFormat="1" x14ac:dyDescent="0.15"/>
    <row r="130" s="7" customFormat="1" x14ac:dyDescent="0.15"/>
    <row r="131" s="7" customFormat="1" x14ac:dyDescent="0.15"/>
    <row r="132" s="7" customFormat="1" x14ac:dyDescent="0.15"/>
    <row r="133" s="7" customFormat="1" x14ac:dyDescent="0.15"/>
    <row r="134" s="7" customFormat="1" x14ac:dyDescent="0.15"/>
    <row r="135" s="7" customFormat="1" x14ac:dyDescent="0.15"/>
    <row r="136" s="7" customFormat="1" x14ac:dyDescent="0.15"/>
    <row r="137" s="7" customFormat="1" x14ac:dyDescent="0.15"/>
    <row r="138" s="7" customFormat="1" x14ac:dyDescent="0.15"/>
    <row r="139" s="7" customFormat="1" x14ac:dyDescent="0.15"/>
    <row r="140" s="7" customFormat="1" x14ac:dyDescent="0.15"/>
    <row r="141" s="7" customFormat="1" x14ac:dyDescent="0.15"/>
    <row r="142" s="7" customFormat="1" x14ac:dyDescent="0.15"/>
    <row r="143" s="7" customFormat="1" x14ac:dyDescent="0.15"/>
    <row r="144" s="7" customFormat="1" x14ac:dyDescent="0.15"/>
    <row r="145" s="7" customFormat="1" x14ac:dyDescent="0.15"/>
    <row r="146" s="7" customFormat="1" x14ac:dyDescent="0.15"/>
    <row r="147" s="7" customFormat="1" x14ac:dyDescent="0.15"/>
    <row r="148" s="7" customFormat="1" x14ac:dyDescent="0.15"/>
    <row r="149" s="7" customFormat="1" x14ac:dyDescent="0.15"/>
    <row r="150" s="7" customFormat="1" x14ac:dyDescent="0.15"/>
    <row r="151" s="7" customFormat="1" x14ac:dyDescent="0.15"/>
    <row r="152" s="7" customFormat="1" x14ac:dyDescent="0.15"/>
    <row r="153" s="7" customFormat="1" x14ac:dyDescent="0.15"/>
    <row r="154" s="7" customFormat="1" x14ac:dyDescent="0.15"/>
    <row r="155" s="7" customFormat="1" x14ac:dyDescent="0.15"/>
    <row r="156" s="7" customFormat="1" x14ac:dyDescent="0.15"/>
    <row r="157" s="7" customFormat="1" x14ac:dyDescent="0.15"/>
    <row r="158" s="7" customFormat="1" x14ac:dyDescent="0.15"/>
    <row r="159" s="7" customFormat="1" x14ac:dyDescent="0.15"/>
    <row r="160" s="7" customFormat="1" x14ac:dyDescent="0.15"/>
    <row r="161" s="7" customFormat="1" x14ac:dyDescent="0.15"/>
    <row r="162" s="7" customFormat="1" x14ac:dyDescent="0.15"/>
    <row r="163" s="7" customFormat="1" x14ac:dyDescent="0.15"/>
    <row r="164" s="7" customFormat="1" x14ac:dyDescent="0.15"/>
    <row r="165" s="7" customFormat="1" x14ac:dyDescent="0.15"/>
    <row r="166" s="7" customFormat="1" x14ac:dyDescent="0.15"/>
    <row r="167" s="7" customFormat="1" x14ac:dyDescent="0.15"/>
    <row r="168" s="7" customFormat="1" x14ac:dyDescent="0.15"/>
    <row r="169" s="7" customFormat="1" x14ac:dyDescent="0.15"/>
    <row r="170" s="7" customFormat="1" x14ac:dyDescent="0.15"/>
    <row r="171" s="7" customFormat="1" x14ac:dyDescent="0.15"/>
    <row r="172" s="7" customFormat="1" x14ac:dyDescent="0.15"/>
    <row r="173" s="7" customFormat="1" x14ac:dyDescent="0.15"/>
    <row r="174" s="7" customFormat="1" x14ac:dyDescent="0.15"/>
    <row r="175" s="7" customFormat="1" x14ac:dyDescent="0.15"/>
    <row r="176" s="7" customFormat="1" x14ac:dyDescent="0.15"/>
    <row r="177" s="7" customFormat="1" x14ac:dyDescent="0.15"/>
    <row r="178" s="7" customFormat="1" x14ac:dyDescent="0.15"/>
    <row r="179" s="7" customFormat="1" x14ac:dyDescent="0.15"/>
    <row r="180" s="7" customFormat="1" x14ac:dyDescent="0.15"/>
    <row r="181" s="7" customFormat="1" x14ac:dyDescent="0.15"/>
    <row r="182" s="7" customFormat="1" x14ac:dyDescent="0.15"/>
    <row r="183" s="7" customFormat="1" x14ac:dyDescent="0.15"/>
    <row r="184" s="7" customFormat="1" x14ac:dyDescent="0.15"/>
    <row r="185" s="7" customFormat="1" x14ac:dyDescent="0.15"/>
    <row r="186" s="7" customFormat="1" x14ac:dyDescent="0.15"/>
    <row r="187" s="7" customFormat="1" x14ac:dyDescent="0.15"/>
    <row r="188" s="7" customFormat="1" x14ac:dyDescent="0.15"/>
    <row r="189" s="7" customFormat="1" x14ac:dyDescent="0.15"/>
    <row r="190" s="7" customFormat="1" x14ac:dyDescent="0.15"/>
    <row r="191" s="7" customFormat="1" x14ac:dyDescent="0.15"/>
    <row r="192" s="7" customFormat="1" x14ac:dyDescent="0.15"/>
    <row r="193" s="7" customFormat="1" x14ac:dyDescent="0.15"/>
    <row r="194" s="7" customFormat="1" x14ac:dyDescent="0.15"/>
    <row r="195" s="7" customFormat="1" x14ac:dyDescent="0.15"/>
    <row r="196" s="7" customFormat="1" x14ac:dyDescent="0.15"/>
    <row r="197" s="7" customFormat="1" x14ac:dyDescent="0.15"/>
    <row r="198" s="7" customFormat="1" x14ac:dyDescent="0.15"/>
    <row r="199" s="7" customFormat="1" x14ac:dyDescent="0.15"/>
    <row r="200" s="7" customFormat="1" x14ac:dyDescent="0.15"/>
    <row r="201" s="7" customFormat="1" x14ac:dyDescent="0.15"/>
    <row r="202" s="7" customFormat="1" x14ac:dyDescent="0.15"/>
    <row r="203" s="7" customFormat="1" x14ac:dyDescent="0.15"/>
    <row r="204" s="7" customFormat="1" x14ac:dyDescent="0.15"/>
    <row r="205" s="7" customFormat="1" x14ac:dyDescent="0.15"/>
    <row r="206" s="7" customFormat="1" x14ac:dyDescent="0.15"/>
    <row r="207" s="7" customFormat="1" x14ac:dyDescent="0.15"/>
    <row r="208" s="7" customFormat="1" x14ac:dyDescent="0.15"/>
    <row r="209" s="7" customFormat="1" x14ac:dyDescent="0.15"/>
    <row r="210" s="7" customFormat="1" x14ac:dyDescent="0.15"/>
    <row r="211" s="7" customFormat="1" x14ac:dyDescent="0.15"/>
    <row r="212" s="7" customFormat="1" x14ac:dyDescent="0.15"/>
    <row r="213" s="7" customFormat="1" x14ac:dyDescent="0.15"/>
    <row r="214" s="7" customFormat="1" x14ac:dyDescent="0.15"/>
    <row r="215" s="7" customFormat="1" x14ac:dyDescent="0.15"/>
    <row r="216" s="7" customFormat="1" x14ac:dyDescent="0.15"/>
    <row r="217" s="7" customFormat="1" x14ac:dyDescent="0.15"/>
    <row r="218" s="7" customFormat="1" x14ac:dyDescent="0.15"/>
    <row r="219" s="7" customFormat="1" x14ac:dyDescent="0.15"/>
    <row r="220" s="7" customFormat="1" x14ac:dyDescent="0.15"/>
    <row r="221" s="7" customFormat="1" x14ac:dyDescent="0.15"/>
    <row r="222" s="7" customFormat="1" x14ac:dyDescent="0.15"/>
    <row r="223" s="7" customFormat="1" x14ac:dyDescent="0.15"/>
    <row r="224" s="7" customFormat="1" x14ac:dyDescent="0.15"/>
    <row r="225" s="7" customFormat="1" x14ac:dyDescent="0.15"/>
    <row r="226" s="7" customFormat="1" x14ac:dyDescent="0.15"/>
    <row r="227" s="7" customFormat="1" x14ac:dyDescent="0.15"/>
    <row r="228" s="7" customFormat="1" x14ac:dyDescent="0.15"/>
    <row r="229" s="7" customFormat="1" x14ac:dyDescent="0.15"/>
    <row r="230" s="7" customFormat="1" x14ac:dyDescent="0.15"/>
    <row r="231" s="7" customFormat="1" x14ac:dyDescent="0.15"/>
    <row r="232" s="7" customFormat="1" x14ac:dyDescent="0.15"/>
    <row r="233" s="7" customFormat="1" x14ac:dyDescent="0.15"/>
    <row r="234" s="7" customFormat="1" x14ac:dyDescent="0.15"/>
    <row r="235" s="7" customFormat="1" x14ac:dyDescent="0.15"/>
    <row r="236" s="7" customFormat="1" x14ac:dyDescent="0.15"/>
    <row r="237" s="7" customFormat="1" x14ac:dyDescent="0.15"/>
    <row r="238" s="7" customFormat="1" x14ac:dyDescent="0.15"/>
    <row r="239" s="7" customFormat="1" x14ac:dyDescent="0.15"/>
    <row r="240" s="7" customFormat="1" x14ac:dyDescent="0.15"/>
    <row r="241" s="7" customFormat="1" x14ac:dyDescent="0.15"/>
    <row r="242" s="7" customFormat="1" x14ac:dyDescent="0.15"/>
    <row r="243" s="7" customFormat="1" x14ac:dyDescent="0.15"/>
    <row r="244" s="7" customFormat="1" x14ac:dyDescent="0.15"/>
    <row r="245" s="7" customFormat="1" x14ac:dyDescent="0.15"/>
    <row r="246" s="7" customFormat="1" x14ac:dyDescent="0.15"/>
    <row r="247" s="7" customFormat="1" x14ac:dyDescent="0.15"/>
    <row r="248" s="7" customFormat="1" x14ac:dyDescent="0.15"/>
    <row r="249" s="7" customFormat="1" x14ac:dyDescent="0.15"/>
    <row r="250" s="7" customFormat="1" x14ac:dyDescent="0.15"/>
    <row r="251" s="7" customFormat="1" x14ac:dyDescent="0.15"/>
    <row r="252" s="7" customFormat="1" x14ac:dyDescent="0.15"/>
    <row r="253" s="7" customFormat="1" x14ac:dyDescent="0.15"/>
    <row r="254" s="7" customFormat="1" x14ac:dyDescent="0.15"/>
    <row r="255" s="7" customFormat="1" x14ac:dyDescent="0.15"/>
    <row r="256" s="7" customFormat="1" x14ac:dyDescent="0.15"/>
    <row r="257" s="7" customFormat="1" x14ac:dyDescent="0.15"/>
    <row r="258" s="7" customFormat="1" x14ac:dyDescent="0.15"/>
    <row r="259" s="7" customFormat="1" x14ac:dyDescent="0.15"/>
    <row r="260" s="7" customFormat="1" x14ac:dyDescent="0.15"/>
    <row r="261" s="7" customFormat="1" x14ac:dyDescent="0.15"/>
    <row r="262" s="7" customFormat="1" x14ac:dyDescent="0.15"/>
    <row r="263" s="7" customFormat="1" x14ac:dyDescent="0.15"/>
    <row r="264" s="7" customFormat="1" x14ac:dyDescent="0.15"/>
    <row r="265" s="7" customFormat="1" x14ac:dyDescent="0.15"/>
    <row r="266" s="7" customFormat="1" x14ac:dyDescent="0.15"/>
    <row r="267" s="7" customFormat="1" x14ac:dyDescent="0.15"/>
    <row r="268" s="7" customFormat="1" x14ac:dyDescent="0.15"/>
    <row r="269" s="7" customFormat="1" x14ac:dyDescent="0.15"/>
    <row r="270" s="7" customFormat="1" x14ac:dyDescent="0.15"/>
    <row r="271" s="7" customFormat="1" x14ac:dyDescent="0.15"/>
    <row r="272" s="7" customFormat="1" x14ac:dyDescent="0.15"/>
    <row r="273" s="7" customFormat="1" x14ac:dyDescent="0.15"/>
    <row r="274" s="7" customFormat="1" x14ac:dyDescent="0.15"/>
    <row r="275" s="7" customFormat="1" x14ac:dyDescent="0.15"/>
    <row r="276" s="7" customFormat="1" x14ac:dyDescent="0.15"/>
    <row r="277" s="7" customFormat="1" x14ac:dyDescent="0.15"/>
    <row r="278" s="7" customFormat="1" x14ac:dyDescent="0.15"/>
    <row r="279" s="7" customFormat="1" x14ac:dyDescent="0.15"/>
    <row r="280" s="7" customFormat="1" x14ac:dyDescent="0.15"/>
    <row r="281" s="7" customFormat="1" x14ac:dyDescent="0.15"/>
    <row r="282" s="7" customFormat="1" x14ac:dyDescent="0.15"/>
    <row r="283" s="7" customFormat="1" x14ac:dyDescent="0.15"/>
    <row r="284" s="7" customFormat="1" x14ac:dyDescent="0.15"/>
    <row r="285" s="7" customFormat="1" x14ac:dyDescent="0.15"/>
    <row r="286" s="7" customFormat="1" x14ac:dyDescent="0.15"/>
    <row r="287" s="7" customFormat="1" x14ac:dyDescent="0.15"/>
    <row r="288" s="7" customFormat="1" x14ac:dyDescent="0.15"/>
    <row r="289" s="7" customFormat="1" x14ac:dyDescent="0.15"/>
    <row r="290" s="7" customFormat="1" x14ac:dyDescent="0.15"/>
    <row r="291" s="7" customFormat="1" x14ac:dyDescent="0.15"/>
    <row r="292" s="7" customFormat="1" x14ac:dyDescent="0.15"/>
    <row r="293" s="7" customFormat="1" x14ac:dyDescent="0.15"/>
    <row r="294" s="7" customFormat="1" x14ac:dyDescent="0.15"/>
    <row r="295" s="7" customFormat="1" x14ac:dyDescent="0.15"/>
    <row r="296" s="7" customFormat="1" x14ac:dyDescent="0.15"/>
    <row r="297" s="7" customFormat="1" x14ac:dyDescent="0.15"/>
    <row r="298" s="7" customFormat="1" x14ac:dyDescent="0.15"/>
    <row r="299" s="7" customFormat="1" x14ac:dyDescent="0.15"/>
    <row r="300" s="7" customFormat="1" x14ac:dyDescent="0.15"/>
    <row r="301" s="7" customFormat="1" x14ac:dyDescent="0.15"/>
    <row r="302" s="7" customFormat="1" x14ac:dyDescent="0.15"/>
    <row r="303" s="7" customFormat="1" x14ac:dyDescent="0.15"/>
    <row r="304" s="7" customFormat="1" x14ac:dyDescent="0.15"/>
    <row r="305" s="7" customFormat="1" x14ac:dyDescent="0.15"/>
    <row r="306" s="7" customFormat="1" x14ac:dyDescent="0.15"/>
  </sheetData>
  <sortState xmlns:xlrd2="http://schemas.microsoft.com/office/spreadsheetml/2017/richdata2" ref="I6:O17">
    <sortCondition ref="L6:L17"/>
  </sortState>
  <mergeCells count="15">
    <mergeCell ref="BE26:BJ26"/>
    <mergeCell ref="BE3:BK3"/>
    <mergeCell ref="BM3:BS3"/>
    <mergeCell ref="BU3:CA3"/>
    <mergeCell ref="CC3:CI3"/>
    <mergeCell ref="A1:AM1"/>
    <mergeCell ref="AO1:CA1"/>
    <mergeCell ref="CC1:CI1"/>
    <mergeCell ref="A3:G3"/>
    <mergeCell ref="I3:O3"/>
    <mergeCell ref="Q3:W3"/>
    <mergeCell ref="Y3:AE3"/>
    <mergeCell ref="AG3:AM3"/>
    <mergeCell ref="AO3:AU3"/>
    <mergeCell ref="AW3:BC3"/>
  </mergeCells>
  <conditionalFormatting sqref="A1:A1048576">
    <cfRule type="duplicateValues" dxfId="38" priority="13"/>
  </conditionalFormatting>
  <conditionalFormatting sqref="I1:I1048576">
    <cfRule type="duplicateValues" dxfId="37" priority="11"/>
  </conditionalFormatting>
  <conditionalFormatting sqref="Q1:Q1048576">
    <cfRule type="duplicateValues" dxfId="36" priority="10"/>
  </conditionalFormatting>
  <conditionalFormatting sqref="Y1:Y1048576">
    <cfRule type="duplicateValues" dxfId="35" priority="9"/>
  </conditionalFormatting>
  <conditionalFormatting sqref="Y6:Y15">
    <cfRule type="duplicateValues" dxfId="34" priority="24"/>
    <cfRule type="duplicateValues" dxfId="33" priority="25"/>
  </conditionalFormatting>
  <conditionalFormatting sqref="Y22 Y16:Y20">
    <cfRule type="duplicateValues" dxfId="32" priority="22"/>
    <cfRule type="duplicateValues" dxfId="31" priority="23"/>
  </conditionalFormatting>
  <conditionalFormatting sqref="AG1:AG1048576">
    <cfRule type="duplicateValues" dxfId="30" priority="8"/>
  </conditionalFormatting>
  <conditionalFormatting sqref="AO1:AO1048576">
    <cfRule type="duplicateValues" dxfId="29" priority="7"/>
  </conditionalFormatting>
  <conditionalFormatting sqref="AW1:AW1048576">
    <cfRule type="duplicateValues" dxfId="28" priority="5"/>
  </conditionalFormatting>
  <conditionalFormatting sqref="BE1:BE1048576">
    <cfRule type="duplicateValues" dxfId="27" priority="4"/>
  </conditionalFormatting>
  <conditionalFormatting sqref="BM1:BM1048576">
    <cfRule type="duplicateValues" dxfId="26" priority="3"/>
  </conditionalFormatting>
  <conditionalFormatting sqref="BM6:BM15">
    <cfRule type="duplicateValues" dxfId="25" priority="20"/>
    <cfRule type="duplicateValues" dxfId="24" priority="21"/>
  </conditionalFormatting>
  <conditionalFormatting sqref="BM18 BM16">
    <cfRule type="duplicateValues" dxfId="23" priority="18"/>
    <cfRule type="duplicateValues" dxfId="22" priority="19"/>
  </conditionalFormatting>
  <conditionalFormatting sqref="BU1:BU1048576">
    <cfRule type="duplicateValues" dxfId="21" priority="2"/>
  </conditionalFormatting>
  <conditionalFormatting sqref="CC1:CC1048576">
    <cfRule type="duplicateValues" dxfId="20" priority="2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Title</vt:lpstr>
      <vt:lpstr>Sheet 1-Metals_Data</vt:lpstr>
      <vt:lpstr>Sheet 2-MetalsHalide_Data</vt:lpstr>
      <vt:lpstr>Sheet 3-MetalsOxide_Data</vt:lpstr>
      <vt:lpstr>Sheet 4-QSPR_Descriptors_Metals</vt:lpstr>
      <vt:lpstr>Sheet 5-QSPR_Descriptors_MX</vt:lpstr>
      <vt:lpstr>Sheet 6-QSPR_Descriptors_MO</vt:lpstr>
      <vt:lpstr>Sheet 7_QSPR Models</vt:lpstr>
      <vt:lpstr>Sheet 8_q-RASPR Models</vt:lpstr>
      <vt:lpstr>Sheet 9-SbSDs Models</vt:lpstr>
      <vt:lpstr>Sheet 10-Overview of models</vt:lpstr>
      <vt:lpstr>Sheet 11-q-RASPR_Descriptors</vt:lpstr>
      <vt:lpstr>Sheet 12-Extended chemical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Kabiruddin Khan</dc:creator>
  <cp:keywords/>
  <dc:description/>
  <cp:lastModifiedBy>Agnieszka Gajewicz</cp:lastModifiedBy>
  <cp:revision/>
  <dcterms:created xsi:type="dcterms:W3CDTF">2015-06-05T18:17:20Z</dcterms:created>
  <dcterms:modified xsi:type="dcterms:W3CDTF">2025-05-02T15:46:55Z</dcterms:modified>
  <cp:category/>
  <cp:contentStatus/>
</cp:coreProperties>
</file>