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o365-my.sharepoint.com/personal/laura_tedesco_edu_unito_it/Documents/PhD/Publications/FC MW-MgO/"/>
    </mc:Choice>
  </mc:AlternateContent>
  <xr:revisionPtr revIDLastSave="1416" documentId="8_{73BF4BAF-BCB6-49BF-8305-9D982BBE7182}" xr6:coauthVersionLast="47" xr6:coauthVersionMax="47" xr10:uidLastSave="{60C62D76-D937-40AF-9790-60AF50F2EB55}"/>
  <bookViews>
    <workbookView xWindow="-110" yWindow="-110" windowWidth="19420" windowHeight="11500" tabRatio="763" activeTab="3" xr2:uid="{29271D3C-D71F-43D5-8FF2-208FABEAF4F8}"/>
  </bookViews>
  <sheets>
    <sheet name="Atom Economy" sheetId="15" r:id="rId1"/>
    <sheet name="ME" sheetId="13" r:id="rId2"/>
    <sheet name="PMI" sheetId="12" r:id="rId3"/>
    <sheet name="E-Factor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4" l="1"/>
  <c r="I46" i="14"/>
  <c r="D46" i="14"/>
  <c r="D13" i="12"/>
  <c r="D29" i="13"/>
  <c r="D10" i="15"/>
  <c r="I63" i="14"/>
  <c r="D63" i="14"/>
  <c r="D48" i="14"/>
  <c r="I33" i="14"/>
  <c r="D33" i="14"/>
  <c r="I18" i="14"/>
  <c r="D18" i="14"/>
  <c r="I61" i="14"/>
  <c r="I55" i="14" s="1"/>
  <c r="D61" i="14"/>
  <c r="D55" i="14"/>
  <c r="I40" i="14"/>
  <c r="D40" i="14"/>
  <c r="I31" i="14"/>
  <c r="I25" i="14" s="1"/>
  <c r="D31" i="14"/>
  <c r="D25" i="14" s="1"/>
  <c r="I16" i="14"/>
  <c r="I10" i="14" s="1"/>
  <c r="D16" i="14"/>
  <c r="D10" i="14"/>
  <c r="D14" i="13"/>
  <c r="I57" i="13"/>
  <c r="I59" i="13" s="1"/>
  <c r="D57" i="13"/>
  <c r="D59" i="13" s="1"/>
  <c r="I42" i="13"/>
  <c r="D42" i="13"/>
  <c r="I27" i="13"/>
  <c r="D27" i="13"/>
  <c r="I12" i="13"/>
  <c r="D12" i="13"/>
  <c r="I52" i="13"/>
  <c r="D52" i="13"/>
  <c r="D37" i="13"/>
  <c r="I63" i="13"/>
  <c r="I48" i="13"/>
  <c r="I37" i="13"/>
  <c r="I33" i="13"/>
  <c r="I22" i="13" s="1"/>
  <c r="I18" i="13"/>
  <c r="I7" i="13" s="1"/>
  <c r="I14" i="13" s="1"/>
  <c r="I75" i="12"/>
  <c r="I65" i="12"/>
  <c r="I69" i="12" s="1"/>
  <c r="I63" i="12"/>
  <c r="I57" i="12"/>
  <c r="I47" i="12"/>
  <c r="I49" i="12" s="1"/>
  <c r="I45" i="12"/>
  <c r="I39" i="12"/>
  <c r="I29" i="12"/>
  <c r="I31" i="12" s="1"/>
  <c r="I27" i="12"/>
  <c r="I21" i="12"/>
  <c r="I13" i="12" s="1"/>
  <c r="I11" i="12"/>
  <c r="I9" i="12"/>
  <c r="I15" i="12" s="1"/>
  <c r="D37" i="15"/>
  <c r="D28" i="15"/>
  <c r="D19" i="15"/>
  <c r="D7" i="13"/>
  <c r="D65" i="12"/>
  <c r="D63" i="12"/>
  <c r="D47" i="12"/>
  <c r="D45" i="12"/>
  <c r="D29" i="12"/>
  <c r="D27" i="12"/>
  <c r="D33" i="12" s="1"/>
  <c r="D11" i="12"/>
  <c r="D9" i="12"/>
  <c r="D18" i="13"/>
  <c r="D63" i="13"/>
  <c r="D48" i="13"/>
  <c r="D33" i="13"/>
  <c r="I44" i="13" l="1"/>
  <c r="I29" i="13"/>
  <c r="I35" i="12"/>
  <c r="I53" i="12"/>
  <c r="I67" i="12"/>
  <c r="I71" i="12" s="1"/>
  <c r="I17" i="12"/>
  <c r="I33" i="12"/>
  <c r="I51" i="12"/>
  <c r="D15" i="12"/>
  <c r="D21" i="12"/>
  <c r="D17" i="12" s="1"/>
  <c r="D44" i="13" l="1"/>
  <c r="D22" i="13"/>
  <c r="D69" i="12" l="1"/>
  <c r="D39" i="12"/>
  <c r="D31" i="12" s="1"/>
  <c r="D35" i="12" s="1"/>
  <c r="D57" i="12"/>
  <c r="D75" i="12"/>
  <c r="D51" i="12"/>
  <c r="D67" i="12" l="1"/>
  <c r="D71" i="12" s="1"/>
  <c r="D49" i="12"/>
  <c r="D53" i="12" s="1"/>
</calcChain>
</file>

<file path=xl/sharedStrings.xml><?xml version="1.0" encoding="utf-8"?>
<sst xmlns="http://schemas.openxmlformats.org/spreadsheetml/2006/main" count="490" uniqueCount="38">
  <si>
    <t>Product (expected)</t>
  </si>
  <si>
    <t>Product (real)</t>
  </si>
  <si>
    <t>3a</t>
  </si>
  <si>
    <t>Substrate</t>
  </si>
  <si>
    <t>Reagents and Catalyst</t>
  </si>
  <si>
    <t>PMI (expected)</t>
  </si>
  <si>
    <t>PMI (real)</t>
  </si>
  <si>
    <t>MgO</t>
  </si>
  <si>
    <t>3c</t>
  </si>
  <si>
    <t>3b</t>
  </si>
  <si>
    <t>Yield</t>
  </si>
  <si>
    <t>Conversion</t>
  </si>
  <si>
    <t>Selectivity</t>
  </si>
  <si>
    <t>%</t>
  </si>
  <si>
    <t>Moles of product</t>
  </si>
  <si>
    <t>Moles of reagents</t>
  </si>
  <si>
    <t>Moles of catalyst</t>
  </si>
  <si>
    <t>ME</t>
  </si>
  <si>
    <t>MW product</t>
  </si>
  <si>
    <t>g/mol</t>
  </si>
  <si>
    <t>MW reagents</t>
  </si>
  <si>
    <t>Atom Economy</t>
  </si>
  <si>
    <t>Waste</t>
  </si>
  <si>
    <t>Product</t>
  </si>
  <si>
    <t>E-Factor</t>
  </si>
  <si>
    <t>mg</t>
  </si>
  <si>
    <t>3d</t>
  </si>
  <si>
    <t>1 (Acetophenone)</t>
  </si>
  <si>
    <t>2a (FA)</t>
  </si>
  <si>
    <t>2c (HMF)</t>
  </si>
  <si>
    <t>2d (Benzaldehyde)</t>
  </si>
  <si>
    <t>mmol</t>
  </si>
  <si>
    <t>Microwave</t>
  </si>
  <si>
    <t>Conventional</t>
  </si>
  <si>
    <r>
      <t>Humins +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 + unreacted substrates</t>
    </r>
  </si>
  <si>
    <t>Product MW</t>
  </si>
  <si>
    <t>Total mass of reagents</t>
  </si>
  <si>
    <t>2b (MF)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</si>
</sst>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Helv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bscript"/>
      <sz val="10"/>
      <name val="Arial"/>
      <family val="2"/>
    </font>
    <font>
      <b/>
      <i/>
      <u/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1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2" applyNumberFormat="0" applyAlignment="0" applyProtection="0"/>
    <xf numFmtId="0" fontId="9" fillId="21" borderId="3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2" applyNumberFormat="0" applyAlignment="0" applyProtection="0"/>
    <xf numFmtId="0" fontId="16" fillId="0" borderId="7" applyNumberFormat="0" applyFill="0" applyAlignment="0" applyProtection="0"/>
    <xf numFmtId="0" fontId="17" fillId="22" borderId="0" applyNumberFormat="0" applyBorder="0" applyAlignment="0" applyProtection="0"/>
    <xf numFmtId="0" fontId="1" fillId="23" borderId="8" applyNumberFormat="0" applyFont="0" applyAlignment="0" applyProtection="0"/>
    <xf numFmtId="0" fontId="18" fillId="20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0" fillId="24" borderId="0" xfId="0" applyFill="1"/>
    <xf numFmtId="0" fontId="2" fillId="24" borderId="14" xfId="0" applyFont="1" applyFill="1" applyBorder="1"/>
    <xf numFmtId="0" fontId="0" fillId="24" borderId="15" xfId="0" applyFill="1" applyBorder="1"/>
    <xf numFmtId="0" fontId="0" fillId="0" borderId="14" xfId="0" applyBorder="1"/>
    <xf numFmtId="0" fontId="2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2" fontId="0" fillId="0" borderId="0" xfId="0" applyNumberFormat="1"/>
    <xf numFmtId="2" fontId="0" fillId="24" borderId="0" xfId="0" applyNumberFormat="1" applyFill="1"/>
    <xf numFmtId="0" fontId="2" fillId="0" borderId="18" xfId="0" applyFont="1" applyBorder="1"/>
    <xf numFmtId="0" fontId="2" fillId="0" borderId="14" xfId="0" applyFont="1" applyBorder="1"/>
    <xf numFmtId="2" fontId="0" fillId="25" borderId="17" xfId="0" applyNumberFormat="1" applyFill="1" applyBorder="1"/>
    <xf numFmtId="0" fontId="3" fillId="0" borderId="0" xfId="0" applyFont="1"/>
    <xf numFmtId="0" fontId="2" fillId="0" borderId="17" xfId="0" applyFont="1" applyBorder="1"/>
    <xf numFmtId="1" fontId="0" fillId="0" borderId="0" xfId="0" applyNumberFormat="1"/>
    <xf numFmtId="1" fontId="0" fillId="24" borderId="0" xfId="0" applyNumberFormat="1" applyFill="1"/>
    <xf numFmtId="0" fontId="0" fillId="25" borderId="18" xfId="0" applyFill="1" applyBorder="1"/>
    <xf numFmtId="0" fontId="1" fillId="0" borderId="0" xfId="0" applyFont="1"/>
    <xf numFmtId="0" fontId="1" fillId="24" borderId="0" xfId="0" applyFont="1" applyFill="1"/>
    <xf numFmtId="0" fontId="2" fillId="24" borderId="15" xfId="0" applyFont="1" applyFill="1" applyBorder="1"/>
    <xf numFmtId="0" fontId="1" fillId="24" borderId="14" xfId="0" applyFont="1" applyFill="1" applyBorder="1"/>
    <xf numFmtId="0" fontId="1" fillId="0" borderId="15" xfId="0" applyFont="1" applyBorder="1"/>
    <xf numFmtId="0" fontId="3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5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4" borderId="14" xfId="0" applyFont="1" applyFill="1" applyBorder="1" applyAlignment="1">
      <alignment horizontal="left"/>
    </xf>
    <xf numFmtId="0" fontId="1" fillId="24" borderId="0" xfId="0" applyFont="1" applyFill="1" applyAlignment="1">
      <alignment horizontal="left"/>
    </xf>
    <xf numFmtId="0" fontId="1" fillId="24" borderId="15" xfId="0" applyFont="1" applyFill="1" applyBorder="1" applyAlignment="1">
      <alignment horizontal="left"/>
    </xf>
    <xf numFmtId="0" fontId="0" fillId="0" borderId="0" xfId="0" applyFill="1" applyBorder="1"/>
    <xf numFmtId="2" fontId="0" fillId="0" borderId="0" xfId="0" applyNumberFormat="1" applyFill="1" applyBorder="1"/>
    <xf numFmtId="0" fontId="2" fillId="0" borderId="0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8 pt helv" xfId="19" xr:uid="{744B633D-D824-4C11-A070-6BD0BC1CE4EA}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E1156-760A-421C-9012-CAFA3373A28F}">
  <dimension ref="B3:G37"/>
  <sheetViews>
    <sheetView zoomScale="84" zoomScaleNormal="120" workbookViewId="0">
      <selection activeCell="D11" sqref="D11"/>
    </sheetView>
  </sheetViews>
  <sheetFormatPr defaultRowHeight="12.5" x14ac:dyDescent="0.25"/>
  <cols>
    <col min="3" max="3" width="17.08984375" customWidth="1"/>
  </cols>
  <sheetData>
    <row r="3" spans="2:7" ht="13" x14ac:dyDescent="0.3">
      <c r="B3" s="30" t="s">
        <v>2</v>
      </c>
      <c r="C3" s="31"/>
      <c r="D3" s="31"/>
      <c r="E3" s="32"/>
      <c r="G3" s="40"/>
    </row>
    <row r="4" spans="2:7" x14ac:dyDescent="0.25">
      <c r="B4" s="3" t="s">
        <v>20</v>
      </c>
      <c r="C4" s="2"/>
      <c r="D4" s="2"/>
      <c r="E4" s="4"/>
      <c r="G4" s="40"/>
    </row>
    <row r="5" spans="2:7" x14ac:dyDescent="0.25">
      <c r="B5" s="5"/>
      <c r="C5" s="1" t="s">
        <v>27</v>
      </c>
      <c r="D5">
        <v>120</v>
      </c>
      <c r="E5" s="6" t="s">
        <v>19</v>
      </c>
      <c r="G5" s="41"/>
    </row>
    <row r="6" spans="2:7" x14ac:dyDescent="0.25">
      <c r="B6" s="5"/>
      <c r="C6" s="1" t="s">
        <v>28</v>
      </c>
      <c r="D6">
        <v>96</v>
      </c>
      <c r="E6" s="6" t="s">
        <v>19</v>
      </c>
      <c r="G6" s="41"/>
    </row>
    <row r="7" spans="2:7" x14ac:dyDescent="0.25">
      <c r="B7" s="3" t="s">
        <v>18</v>
      </c>
      <c r="C7" s="2"/>
      <c r="D7" s="2"/>
      <c r="E7" s="4"/>
      <c r="G7" s="41"/>
    </row>
    <row r="8" spans="2:7" x14ac:dyDescent="0.25">
      <c r="B8" s="5"/>
      <c r="D8">
        <v>198</v>
      </c>
      <c r="E8" s="6" t="s">
        <v>19</v>
      </c>
      <c r="G8" s="41"/>
    </row>
    <row r="9" spans="2:7" x14ac:dyDescent="0.25">
      <c r="B9" s="3" t="s">
        <v>21</v>
      </c>
      <c r="C9" s="2"/>
      <c r="D9" s="2"/>
      <c r="E9" s="4"/>
      <c r="G9" s="40"/>
    </row>
    <row r="10" spans="2:7" x14ac:dyDescent="0.25">
      <c r="B10" s="8"/>
      <c r="C10" s="9"/>
      <c r="D10" s="14">
        <f>D8/(D5+D6)</f>
        <v>0.91666666666666663</v>
      </c>
      <c r="E10" s="12"/>
      <c r="G10" s="42"/>
    </row>
    <row r="12" spans="2:7" ht="13" x14ac:dyDescent="0.3">
      <c r="B12" s="30" t="s">
        <v>9</v>
      </c>
      <c r="C12" s="31"/>
      <c r="D12" s="31"/>
      <c r="E12" s="32"/>
    </row>
    <row r="13" spans="2:7" x14ac:dyDescent="0.25">
      <c r="B13" s="3" t="s">
        <v>20</v>
      </c>
      <c r="C13" s="2"/>
      <c r="D13" s="2"/>
      <c r="E13" s="4"/>
    </row>
    <row r="14" spans="2:7" x14ac:dyDescent="0.25">
      <c r="B14" s="5"/>
      <c r="C14" s="1" t="s">
        <v>27</v>
      </c>
      <c r="D14">
        <v>120</v>
      </c>
      <c r="E14" s="6" t="s">
        <v>19</v>
      </c>
    </row>
    <row r="15" spans="2:7" x14ac:dyDescent="0.25">
      <c r="B15" s="5"/>
      <c r="C15" s="20" t="s">
        <v>37</v>
      </c>
      <c r="D15">
        <v>110</v>
      </c>
      <c r="E15" s="6" t="s">
        <v>19</v>
      </c>
    </row>
    <row r="16" spans="2:7" x14ac:dyDescent="0.25">
      <c r="B16" s="3" t="s">
        <v>18</v>
      </c>
      <c r="C16" s="2"/>
      <c r="D16" s="2"/>
      <c r="E16" s="4"/>
    </row>
    <row r="17" spans="2:5" x14ac:dyDescent="0.25">
      <c r="B17" s="5"/>
      <c r="D17">
        <v>212</v>
      </c>
      <c r="E17" s="6" t="s">
        <v>19</v>
      </c>
    </row>
    <row r="18" spans="2:5" x14ac:dyDescent="0.25">
      <c r="B18" s="3" t="s">
        <v>21</v>
      </c>
      <c r="C18" s="2"/>
      <c r="D18" s="2"/>
      <c r="E18" s="4"/>
    </row>
    <row r="19" spans="2:5" x14ac:dyDescent="0.25">
      <c r="B19" s="8"/>
      <c r="C19" s="9"/>
      <c r="D19" s="14">
        <f>D17/(D14+D15)</f>
        <v>0.92173913043478262</v>
      </c>
      <c r="E19" s="12"/>
    </row>
    <row r="21" spans="2:5" ht="13" x14ac:dyDescent="0.3">
      <c r="B21" s="30" t="s">
        <v>8</v>
      </c>
      <c r="C21" s="31"/>
      <c r="D21" s="31"/>
      <c r="E21" s="32"/>
    </row>
    <row r="22" spans="2:5" x14ac:dyDescent="0.25">
      <c r="B22" s="3" t="s">
        <v>20</v>
      </c>
      <c r="C22" s="2"/>
      <c r="D22" s="2"/>
      <c r="E22" s="4"/>
    </row>
    <row r="23" spans="2:5" x14ac:dyDescent="0.25">
      <c r="B23" s="5"/>
      <c r="C23" s="1" t="s">
        <v>27</v>
      </c>
      <c r="D23">
        <v>120</v>
      </c>
      <c r="E23" s="6" t="s">
        <v>19</v>
      </c>
    </row>
    <row r="24" spans="2:5" x14ac:dyDescent="0.25">
      <c r="B24" s="5"/>
      <c r="C24" s="1" t="s">
        <v>29</v>
      </c>
      <c r="D24">
        <v>126</v>
      </c>
      <c r="E24" s="6" t="s">
        <v>19</v>
      </c>
    </row>
    <row r="25" spans="2:5" x14ac:dyDescent="0.25">
      <c r="B25" s="3" t="s">
        <v>18</v>
      </c>
      <c r="C25" s="2"/>
      <c r="D25" s="2"/>
      <c r="E25" s="4"/>
    </row>
    <row r="26" spans="2:5" x14ac:dyDescent="0.25">
      <c r="B26" s="5"/>
      <c r="D26">
        <v>228</v>
      </c>
      <c r="E26" s="6" t="s">
        <v>19</v>
      </c>
    </row>
    <row r="27" spans="2:5" x14ac:dyDescent="0.25">
      <c r="B27" s="3" t="s">
        <v>21</v>
      </c>
      <c r="C27" s="2"/>
      <c r="D27" s="2"/>
      <c r="E27" s="4"/>
    </row>
    <row r="28" spans="2:5" x14ac:dyDescent="0.25">
      <c r="B28" s="8"/>
      <c r="C28" s="9"/>
      <c r="D28" s="14">
        <f>D26/(D23+D24)</f>
        <v>0.92682926829268297</v>
      </c>
      <c r="E28" s="12"/>
    </row>
    <row r="30" spans="2:5" ht="13" x14ac:dyDescent="0.3">
      <c r="B30" s="30" t="s">
        <v>26</v>
      </c>
      <c r="C30" s="31"/>
      <c r="D30" s="31"/>
      <c r="E30" s="32"/>
    </row>
    <row r="31" spans="2:5" x14ac:dyDescent="0.25">
      <c r="B31" s="3" t="s">
        <v>20</v>
      </c>
      <c r="C31" s="2"/>
      <c r="D31" s="2"/>
      <c r="E31" s="4"/>
    </row>
    <row r="32" spans="2:5" x14ac:dyDescent="0.25">
      <c r="B32" s="5"/>
      <c r="C32" s="1" t="s">
        <v>27</v>
      </c>
      <c r="D32">
        <v>120</v>
      </c>
      <c r="E32" s="6" t="s">
        <v>19</v>
      </c>
    </row>
    <row r="33" spans="2:5" x14ac:dyDescent="0.25">
      <c r="B33" s="5"/>
      <c r="C33" s="1" t="s">
        <v>30</v>
      </c>
      <c r="D33">
        <v>106</v>
      </c>
      <c r="E33" s="6" t="s">
        <v>19</v>
      </c>
    </row>
    <row r="34" spans="2:5" x14ac:dyDescent="0.25">
      <c r="B34" s="3" t="s">
        <v>18</v>
      </c>
      <c r="C34" s="2"/>
      <c r="D34" s="2"/>
      <c r="E34" s="4"/>
    </row>
    <row r="35" spans="2:5" x14ac:dyDescent="0.25">
      <c r="B35" s="5"/>
      <c r="D35">
        <v>208</v>
      </c>
      <c r="E35" s="6" t="s">
        <v>19</v>
      </c>
    </row>
    <row r="36" spans="2:5" x14ac:dyDescent="0.25">
      <c r="B36" s="3" t="s">
        <v>21</v>
      </c>
      <c r="C36" s="2"/>
      <c r="D36" s="2"/>
      <c r="E36" s="4"/>
    </row>
    <row r="37" spans="2:5" x14ac:dyDescent="0.25">
      <c r="B37" s="8"/>
      <c r="C37" s="9"/>
      <c r="D37" s="14">
        <f>D35/(D32+D33)</f>
        <v>0.92035398230088494</v>
      </c>
      <c r="E37" s="12"/>
    </row>
  </sheetData>
  <mergeCells count="4">
    <mergeCell ref="B3:E3"/>
    <mergeCell ref="B12:E12"/>
    <mergeCell ref="B21:E21"/>
    <mergeCell ref="B30:E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EB6A-7390-4331-A2B5-E2F0B5A52002}">
  <dimension ref="B3:S63"/>
  <sheetViews>
    <sheetView topLeftCell="A14" zoomScale="99" zoomScaleNormal="141" workbookViewId="0">
      <selection activeCell="I52" sqref="I52"/>
    </sheetView>
  </sheetViews>
  <sheetFormatPr defaultRowHeight="12.5" x14ac:dyDescent="0.25"/>
  <cols>
    <col min="2" max="2" width="15.36328125" bestFit="1" customWidth="1"/>
    <col min="3" max="3" width="15.08984375" bestFit="1" customWidth="1"/>
    <col min="4" max="4" width="5.81640625" bestFit="1" customWidth="1"/>
    <col min="5" max="5" width="5.08984375" bestFit="1" customWidth="1"/>
    <col min="7" max="7" width="15.36328125" bestFit="1" customWidth="1"/>
    <col min="8" max="8" width="15.81640625" bestFit="1" customWidth="1"/>
    <col min="9" max="9" width="5.81640625" bestFit="1" customWidth="1"/>
    <col min="10" max="10" width="5.08984375" bestFit="1" customWidth="1"/>
  </cols>
  <sheetData>
    <row r="3" spans="2:19" ht="15.5" x14ac:dyDescent="0.35">
      <c r="B3" s="35" t="s">
        <v>32</v>
      </c>
      <c r="C3" s="36"/>
      <c r="D3" s="36"/>
      <c r="E3" s="36"/>
      <c r="G3" s="35" t="s">
        <v>33</v>
      </c>
      <c r="H3" s="36"/>
      <c r="I3" s="36"/>
      <c r="J3" s="36"/>
    </row>
    <row r="5" spans="2:19" ht="13" x14ac:dyDescent="0.3">
      <c r="B5" s="30" t="s">
        <v>2</v>
      </c>
      <c r="C5" s="31"/>
      <c r="D5" s="31"/>
      <c r="E5" s="32"/>
      <c r="G5" s="30" t="s">
        <v>2</v>
      </c>
      <c r="H5" s="31"/>
      <c r="I5" s="31"/>
      <c r="J5" s="32"/>
    </row>
    <row r="6" spans="2:19" x14ac:dyDescent="0.25">
      <c r="B6" s="3" t="s">
        <v>14</v>
      </c>
      <c r="C6" s="2"/>
      <c r="D6" s="2"/>
      <c r="E6" s="4"/>
      <c r="G6" s="3" t="s">
        <v>14</v>
      </c>
      <c r="H6" s="2"/>
      <c r="I6" s="2"/>
      <c r="J6" s="4"/>
    </row>
    <row r="7" spans="2:19" x14ac:dyDescent="0.25">
      <c r="B7" s="5"/>
      <c r="C7" s="1"/>
      <c r="D7">
        <f>D9*D18/100</f>
        <v>0.51</v>
      </c>
      <c r="E7" s="6" t="s">
        <v>31</v>
      </c>
      <c r="G7" s="5"/>
      <c r="H7" s="1"/>
      <c r="I7">
        <f>I9*I18/100</f>
        <v>0.31</v>
      </c>
      <c r="J7" s="6" t="s">
        <v>31</v>
      </c>
    </row>
    <row r="8" spans="2:19" x14ac:dyDescent="0.25">
      <c r="B8" s="3" t="s">
        <v>15</v>
      </c>
      <c r="C8" s="2"/>
      <c r="D8" s="2"/>
      <c r="E8" s="4"/>
      <c r="G8" s="3" t="s">
        <v>15</v>
      </c>
      <c r="H8" s="2"/>
      <c r="I8" s="2"/>
      <c r="J8" s="4"/>
    </row>
    <row r="9" spans="2:19" x14ac:dyDescent="0.25">
      <c r="B9" s="13"/>
      <c r="C9" t="s">
        <v>27</v>
      </c>
      <c r="D9">
        <v>1</v>
      </c>
      <c r="E9" s="6" t="s">
        <v>31</v>
      </c>
      <c r="G9" s="13"/>
      <c r="H9" t="s">
        <v>27</v>
      </c>
      <c r="I9">
        <v>1</v>
      </c>
      <c r="J9" s="6" t="s">
        <v>31</v>
      </c>
    </row>
    <row r="10" spans="2:19" x14ac:dyDescent="0.25">
      <c r="B10" s="5"/>
      <c r="C10" s="1" t="s">
        <v>28</v>
      </c>
      <c r="D10">
        <v>1</v>
      </c>
      <c r="E10" s="6" t="s">
        <v>31</v>
      </c>
      <c r="G10" s="5"/>
      <c r="H10" s="1" t="s">
        <v>28</v>
      </c>
      <c r="I10">
        <v>1</v>
      </c>
      <c r="J10" s="6" t="s">
        <v>31</v>
      </c>
    </row>
    <row r="11" spans="2:19" x14ac:dyDescent="0.25">
      <c r="B11" s="3" t="s">
        <v>16</v>
      </c>
      <c r="C11" s="2"/>
      <c r="D11" s="2"/>
      <c r="E11" s="4"/>
      <c r="G11" s="3" t="s">
        <v>16</v>
      </c>
      <c r="H11" s="2"/>
      <c r="I11" s="2"/>
      <c r="J11" s="4"/>
    </row>
    <row r="12" spans="2:19" x14ac:dyDescent="0.25">
      <c r="B12" s="5"/>
      <c r="C12" s="1"/>
      <c r="D12">
        <f>(D9*120+D10*96)*0.14/40.3</f>
        <v>0.7503722084367247</v>
      </c>
      <c r="E12" s="6" t="s">
        <v>31</v>
      </c>
      <c r="G12" s="5"/>
      <c r="H12" s="1"/>
      <c r="I12">
        <f>(I9*120+I10*96)*0.14/40.3</f>
        <v>0.7503722084367247</v>
      </c>
      <c r="J12" s="6" t="s">
        <v>31</v>
      </c>
    </row>
    <row r="13" spans="2:19" x14ac:dyDescent="0.25">
      <c r="B13" s="3" t="s">
        <v>17</v>
      </c>
      <c r="C13" s="2"/>
      <c r="D13" s="2"/>
      <c r="E13" s="4"/>
      <c r="G13" s="3" t="s">
        <v>17</v>
      </c>
      <c r="H13" s="2"/>
      <c r="I13" s="2"/>
      <c r="J13" s="4"/>
    </row>
    <row r="14" spans="2:19" x14ac:dyDescent="0.25">
      <c r="B14" s="8"/>
      <c r="C14" s="9"/>
      <c r="D14" s="14">
        <f>D7/(D10+D9+D12)*100</f>
        <v>18.54294478527607</v>
      </c>
      <c r="E14" s="12" t="s">
        <v>13</v>
      </c>
      <c r="G14" s="8"/>
      <c r="H14" s="9"/>
      <c r="I14" s="14">
        <f>I7/(I10+I9+I12)*100</f>
        <v>11.271201732226633</v>
      </c>
      <c r="J14" s="12" t="s">
        <v>13</v>
      </c>
      <c r="L14" s="10"/>
      <c r="M14" s="10"/>
      <c r="N14" s="10"/>
      <c r="O14" s="10"/>
      <c r="P14" s="10"/>
      <c r="Q14" s="10"/>
      <c r="R14" s="10"/>
      <c r="S14" s="10"/>
    </row>
    <row r="16" spans="2:19" x14ac:dyDescent="0.25">
      <c r="C16" s="1" t="s">
        <v>11</v>
      </c>
      <c r="D16">
        <v>51</v>
      </c>
      <c r="E16" s="1" t="s">
        <v>13</v>
      </c>
      <c r="H16" s="1" t="s">
        <v>11</v>
      </c>
      <c r="I16">
        <v>31</v>
      </c>
      <c r="J16" s="1" t="s">
        <v>13</v>
      </c>
    </row>
    <row r="17" spans="2:11" x14ac:dyDescent="0.25">
      <c r="C17" s="1" t="s">
        <v>12</v>
      </c>
      <c r="D17">
        <v>100</v>
      </c>
      <c r="E17" s="1" t="s">
        <v>13</v>
      </c>
      <c r="H17" s="1" t="s">
        <v>12</v>
      </c>
      <c r="I17">
        <v>100</v>
      </c>
      <c r="J17" s="1" t="s">
        <v>13</v>
      </c>
    </row>
    <row r="18" spans="2:11" x14ac:dyDescent="0.25">
      <c r="C18" s="1" t="s">
        <v>10</v>
      </c>
      <c r="D18">
        <f>D16*D17/100</f>
        <v>51</v>
      </c>
      <c r="E18" s="1" t="s">
        <v>13</v>
      </c>
      <c r="H18" s="1" t="s">
        <v>10</v>
      </c>
      <c r="I18">
        <f>I16*I17/100</f>
        <v>31</v>
      </c>
      <c r="J18" s="1" t="s">
        <v>13</v>
      </c>
    </row>
    <row r="20" spans="2:11" ht="13" x14ac:dyDescent="0.3">
      <c r="B20" s="30" t="s">
        <v>9</v>
      </c>
      <c r="C20" s="33"/>
      <c r="D20" s="33"/>
      <c r="E20" s="34"/>
      <c r="G20" s="30" t="s">
        <v>9</v>
      </c>
      <c r="H20" s="33"/>
      <c r="I20" s="33"/>
      <c r="J20" s="34"/>
    </row>
    <row r="21" spans="2:11" x14ac:dyDescent="0.25">
      <c r="B21" s="3" t="s">
        <v>14</v>
      </c>
      <c r="C21" s="2"/>
      <c r="D21" s="2"/>
      <c r="E21" s="4"/>
      <c r="G21" s="3" t="s">
        <v>14</v>
      </c>
      <c r="H21" s="2"/>
      <c r="I21" s="2"/>
      <c r="J21" s="4"/>
    </row>
    <row r="22" spans="2:11" x14ac:dyDescent="0.25">
      <c r="B22" s="5"/>
      <c r="C22" s="1"/>
      <c r="D22" s="10">
        <f>D24*D33/100</f>
        <v>0.62369999999999992</v>
      </c>
      <c r="E22" s="6" t="s">
        <v>31</v>
      </c>
      <c r="G22" s="5"/>
      <c r="H22" s="1"/>
      <c r="I22" s="10">
        <f>I24*I33/100</f>
        <v>0.5</v>
      </c>
      <c r="J22" s="6" t="s">
        <v>31</v>
      </c>
    </row>
    <row r="23" spans="2:11" x14ac:dyDescent="0.25">
      <c r="B23" s="3" t="s">
        <v>15</v>
      </c>
      <c r="C23" s="2"/>
      <c r="D23" s="2"/>
      <c r="E23" s="4"/>
      <c r="G23" s="3" t="s">
        <v>15</v>
      </c>
      <c r="H23" s="2"/>
      <c r="I23" s="2"/>
      <c r="J23" s="4"/>
    </row>
    <row r="24" spans="2:11" x14ac:dyDescent="0.25">
      <c r="B24" s="13"/>
      <c r="C24" s="1" t="s">
        <v>27</v>
      </c>
      <c r="D24">
        <v>1</v>
      </c>
      <c r="E24" s="6" t="s">
        <v>31</v>
      </c>
      <c r="G24" s="13"/>
      <c r="H24" s="1" t="s">
        <v>27</v>
      </c>
      <c r="I24">
        <v>1</v>
      </c>
      <c r="J24" s="6" t="s">
        <v>31</v>
      </c>
    </row>
    <row r="25" spans="2:11" x14ac:dyDescent="0.25">
      <c r="B25" s="5"/>
      <c r="C25" s="20" t="s">
        <v>37</v>
      </c>
      <c r="D25">
        <v>1</v>
      </c>
      <c r="E25" s="6" t="s">
        <v>31</v>
      </c>
      <c r="G25" s="5"/>
      <c r="H25" s="20" t="s">
        <v>37</v>
      </c>
      <c r="I25">
        <v>1</v>
      </c>
      <c r="J25" s="6" t="s">
        <v>31</v>
      </c>
    </row>
    <row r="26" spans="2:11" x14ac:dyDescent="0.25">
      <c r="B26" s="3" t="s">
        <v>16</v>
      </c>
      <c r="C26" s="2"/>
      <c r="D26" s="2"/>
      <c r="E26" s="4"/>
      <c r="G26" s="3" t="s">
        <v>16</v>
      </c>
      <c r="H26" s="2"/>
      <c r="I26" s="2"/>
      <c r="J26" s="4"/>
    </row>
    <row r="27" spans="2:11" x14ac:dyDescent="0.25">
      <c r="B27" s="5"/>
      <c r="C27" s="1"/>
      <c r="D27" s="10">
        <f>(D24*110+D25*120)*0.14/40.3</f>
        <v>0.79900744416873459</v>
      </c>
      <c r="E27" s="6" t="s">
        <v>31</v>
      </c>
      <c r="G27" s="5"/>
      <c r="H27" s="1"/>
      <c r="I27" s="10">
        <f>(I24*110+I25*120)*0.14/40.3</f>
        <v>0.79900744416873459</v>
      </c>
      <c r="J27" s="6" t="s">
        <v>31</v>
      </c>
      <c r="K27" s="10"/>
    </row>
    <row r="28" spans="2:11" x14ac:dyDescent="0.25">
      <c r="B28" s="3" t="s">
        <v>17</v>
      </c>
      <c r="C28" s="2"/>
      <c r="D28" s="2"/>
      <c r="E28" s="4"/>
      <c r="G28" s="3" t="s">
        <v>17</v>
      </c>
      <c r="H28" s="2"/>
      <c r="I28" s="2"/>
      <c r="J28" s="4"/>
      <c r="K28" s="10"/>
    </row>
    <row r="29" spans="2:11" x14ac:dyDescent="0.25">
      <c r="B29" s="8"/>
      <c r="C29" s="9"/>
      <c r="D29" s="14">
        <f>D22/(D24+D25+D27)*100</f>
        <v>22.282898936170209</v>
      </c>
      <c r="E29" s="12" t="s">
        <v>13</v>
      </c>
      <c r="G29" s="8"/>
      <c r="H29" s="9"/>
      <c r="I29" s="14">
        <f>I22/(I24+I25+I27)*100</f>
        <v>17.863475177304963</v>
      </c>
      <c r="J29" s="12" t="s">
        <v>13</v>
      </c>
      <c r="K29" s="10"/>
    </row>
    <row r="31" spans="2:11" x14ac:dyDescent="0.25">
      <c r="C31" s="1" t="s">
        <v>11</v>
      </c>
      <c r="D31">
        <v>63</v>
      </c>
      <c r="E31" s="1" t="s">
        <v>13</v>
      </c>
      <c r="H31" s="1" t="s">
        <v>11</v>
      </c>
      <c r="I31">
        <v>50</v>
      </c>
      <c r="J31" s="1" t="s">
        <v>13</v>
      </c>
    </row>
    <row r="32" spans="2:11" x14ac:dyDescent="0.25">
      <c r="C32" s="1" t="s">
        <v>12</v>
      </c>
      <c r="D32">
        <v>99</v>
      </c>
      <c r="E32" s="1" t="s">
        <v>13</v>
      </c>
      <c r="H32" s="1" t="s">
        <v>12</v>
      </c>
      <c r="I32">
        <v>100</v>
      </c>
      <c r="J32" s="1" t="s">
        <v>13</v>
      </c>
    </row>
    <row r="33" spans="2:10" x14ac:dyDescent="0.25">
      <c r="C33" s="1" t="s">
        <v>10</v>
      </c>
      <c r="D33" s="17">
        <f>D31*D32/100</f>
        <v>62.37</v>
      </c>
      <c r="E33" s="1" t="s">
        <v>13</v>
      </c>
      <c r="H33" s="1" t="s">
        <v>10</v>
      </c>
      <c r="I33" s="17">
        <f>I31*I32/100</f>
        <v>50</v>
      </c>
      <c r="J33" s="1" t="s">
        <v>13</v>
      </c>
    </row>
    <row r="35" spans="2:10" ht="13" x14ac:dyDescent="0.3">
      <c r="B35" s="30" t="s">
        <v>8</v>
      </c>
      <c r="C35" s="33"/>
      <c r="D35" s="33"/>
      <c r="E35" s="34"/>
      <c r="G35" s="30" t="s">
        <v>8</v>
      </c>
      <c r="H35" s="33"/>
      <c r="I35" s="33"/>
      <c r="J35" s="34"/>
    </row>
    <row r="36" spans="2:10" x14ac:dyDescent="0.25">
      <c r="B36" s="3" t="s">
        <v>14</v>
      </c>
      <c r="C36" s="2"/>
      <c r="D36" s="2"/>
      <c r="E36" s="4"/>
      <c r="G36" s="3" t="s">
        <v>14</v>
      </c>
      <c r="H36" s="2"/>
      <c r="I36" s="2"/>
      <c r="J36" s="4"/>
    </row>
    <row r="37" spans="2:10" x14ac:dyDescent="0.25">
      <c r="B37" s="5"/>
      <c r="C37" s="1"/>
      <c r="D37" s="10">
        <f>D39*D48/100</f>
        <v>0.83700000000000008</v>
      </c>
      <c r="E37" s="6" t="s">
        <v>31</v>
      </c>
      <c r="G37" s="5"/>
      <c r="H37" s="1"/>
      <c r="I37" s="10">
        <f>I39*I48/100</f>
        <v>0.81180000000000008</v>
      </c>
      <c r="J37" s="6" t="s">
        <v>31</v>
      </c>
    </row>
    <row r="38" spans="2:10" x14ac:dyDescent="0.25">
      <c r="B38" s="3" t="s">
        <v>15</v>
      </c>
      <c r="C38" s="2"/>
      <c r="D38" s="2"/>
      <c r="E38" s="4"/>
      <c r="G38" s="3" t="s">
        <v>15</v>
      </c>
      <c r="H38" s="2"/>
      <c r="I38" s="2"/>
      <c r="J38" s="4"/>
    </row>
    <row r="39" spans="2:10" x14ac:dyDescent="0.25">
      <c r="B39" s="13"/>
      <c r="C39" s="1" t="s">
        <v>27</v>
      </c>
      <c r="D39">
        <v>1</v>
      </c>
      <c r="E39" s="6" t="s">
        <v>31</v>
      </c>
      <c r="G39" s="13"/>
      <c r="H39" s="1" t="s">
        <v>27</v>
      </c>
      <c r="I39">
        <v>1</v>
      </c>
      <c r="J39" s="6" t="s">
        <v>31</v>
      </c>
    </row>
    <row r="40" spans="2:10" x14ac:dyDescent="0.25">
      <c r="B40" s="5"/>
      <c r="C40" s="1" t="s">
        <v>29</v>
      </c>
      <c r="D40">
        <v>1</v>
      </c>
      <c r="E40" s="6" t="s">
        <v>31</v>
      </c>
      <c r="G40" s="5"/>
      <c r="H40" s="1" t="s">
        <v>29</v>
      </c>
      <c r="I40">
        <v>1</v>
      </c>
      <c r="J40" s="6" t="s">
        <v>31</v>
      </c>
    </row>
    <row r="41" spans="2:10" x14ac:dyDescent="0.25">
      <c r="B41" s="3" t="s">
        <v>16</v>
      </c>
      <c r="C41" s="2"/>
      <c r="D41" s="2"/>
      <c r="E41" s="4"/>
      <c r="G41" s="3" t="s">
        <v>16</v>
      </c>
      <c r="H41" s="2"/>
      <c r="I41" s="2"/>
      <c r="J41" s="4"/>
    </row>
    <row r="42" spans="2:10" x14ac:dyDescent="0.25">
      <c r="B42" s="5"/>
      <c r="C42" s="1"/>
      <c r="D42" s="10">
        <f>(D39*126+D40*120)*0.14/40.3</f>
        <v>0.8545905707196032</v>
      </c>
      <c r="E42" s="6" t="s">
        <v>31</v>
      </c>
      <c r="G42" s="5"/>
      <c r="H42" s="1"/>
      <c r="I42" s="10">
        <f>(I39*126+I40*120)*0.14/40.3</f>
        <v>0.8545905707196032</v>
      </c>
      <c r="J42" s="6" t="s">
        <v>31</v>
      </c>
    </row>
    <row r="43" spans="2:10" x14ac:dyDescent="0.25">
      <c r="B43" s="3" t="s">
        <v>17</v>
      </c>
      <c r="C43" s="2"/>
      <c r="D43" s="2"/>
      <c r="E43" s="4"/>
      <c r="G43" s="3" t="s">
        <v>17</v>
      </c>
      <c r="H43" s="2"/>
      <c r="I43" s="2"/>
      <c r="J43" s="4"/>
    </row>
    <row r="44" spans="2:10" x14ac:dyDescent="0.25">
      <c r="B44" s="8"/>
      <c r="C44" s="9"/>
      <c r="D44" s="14">
        <f>D37/(D39+D40+D42)*100</f>
        <v>29.321192628650905</v>
      </c>
      <c r="E44" s="12" t="s">
        <v>13</v>
      </c>
      <c r="G44" s="8"/>
      <c r="H44" s="9"/>
      <c r="I44" s="14">
        <f>I37/(I39+I40+I42)*100</f>
        <v>28.438404033379694</v>
      </c>
      <c r="J44" s="12" t="s">
        <v>13</v>
      </c>
    </row>
    <row r="46" spans="2:10" x14ac:dyDescent="0.25">
      <c r="C46" s="1" t="s">
        <v>11</v>
      </c>
      <c r="D46">
        <v>90</v>
      </c>
      <c r="E46" s="1" t="s">
        <v>13</v>
      </c>
      <c r="H46" s="1" t="s">
        <v>11</v>
      </c>
      <c r="I46">
        <v>82</v>
      </c>
      <c r="J46" s="1" t="s">
        <v>13</v>
      </c>
    </row>
    <row r="47" spans="2:10" x14ac:dyDescent="0.25">
      <c r="C47" s="1" t="s">
        <v>12</v>
      </c>
      <c r="D47">
        <v>93</v>
      </c>
      <c r="E47" s="1" t="s">
        <v>13</v>
      </c>
      <c r="H47" s="1" t="s">
        <v>12</v>
      </c>
      <c r="I47">
        <v>99</v>
      </c>
      <c r="J47" s="1" t="s">
        <v>13</v>
      </c>
    </row>
    <row r="48" spans="2:10" x14ac:dyDescent="0.25">
      <c r="C48" s="1" t="s">
        <v>10</v>
      </c>
      <c r="D48" s="17">
        <f>D46*D47/100</f>
        <v>83.7</v>
      </c>
      <c r="E48" s="1" t="s">
        <v>13</v>
      </c>
      <c r="H48" s="1" t="s">
        <v>10</v>
      </c>
      <c r="I48" s="17">
        <f>I46*I47/100</f>
        <v>81.180000000000007</v>
      </c>
      <c r="J48" s="1" t="s">
        <v>13</v>
      </c>
    </row>
    <row r="50" spans="2:10" ht="13" x14ac:dyDescent="0.3">
      <c r="B50" s="30" t="s">
        <v>26</v>
      </c>
      <c r="C50" s="33"/>
      <c r="D50" s="33"/>
      <c r="E50" s="34"/>
      <c r="G50" s="30" t="s">
        <v>26</v>
      </c>
      <c r="H50" s="33"/>
      <c r="I50" s="33"/>
      <c r="J50" s="34"/>
    </row>
    <row r="51" spans="2:10" x14ac:dyDescent="0.25">
      <c r="B51" s="3" t="s">
        <v>14</v>
      </c>
      <c r="C51" s="2"/>
      <c r="D51" s="2"/>
      <c r="E51" s="4"/>
      <c r="G51" s="3" t="s">
        <v>14</v>
      </c>
      <c r="H51" s="2"/>
      <c r="I51" s="2"/>
      <c r="J51" s="4"/>
    </row>
    <row r="52" spans="2:10" x14ac:dyDescent="0.25">
      <c r="B52" s="5"/>
      <c r="C52" s="1"/>
      <c r="D52">
        <f>D54*D63/100</f>
        <v>0.59</v>
      </c>
      <c r="E52" s="6" t="s">
        <v>31</v>
      </c>
      <c r="G52" s="5"/>
      <c r="H52" s="1"/>
      <c r="I52" s="10">
        <f>I54*I63/100</f>
        <v>0.7</v>
      </c>
      <c r="J52" s="6" t="s">
        <v>31</v>
      </c>
    </row>
    <row r="53" spans="2:10" x14ac:dyDescent="0.25">
      <c r="B53" s="3" t="s">
        <v>15</v>
      </c>
      <c r="C53" s="2"/>
      <c r="D53" s="2"/>
      <c r="E53" s="4"/>
      <c r="G53" s="3" t="s">
        <v>15</v>
      </c>
      <c r="H53" s="2"/>
      <c r="I53" s="2"/>
      <c r="J53" s="4"/>
    </row>
    <row r="54" spans="2:10" x14ac:dyDescent="0.25">
      <c r="B54" s="13"/>
      <c r="C54" s="1" t="s">
        <v>27</v>
      </c>
      <c r="D54">
        <v>1</v>
      </c>
      <c r="E54" s="6" t="s">
        <v>31</v>
      </c>
      <c r="G54" s="13"/>
      <c r="H54" s="1" t="s">
        <v>27</v>
      </c>
      <c r="I54">
        <v>1</v>
      </c>
      <c r="J54" s="6" t="s">
        <v>31</v>
      </c>
    </row>
    <row r="55" spans="2:10" x14ac:dyDescent="0.25">
      <c r="B55" s="5"/>
      <c r="C55" s="1" t="s">
        <v>30</v>
      </c>
      <c r="D55">
        <v>1</v>
      </c>
      <c r="E55" s="6" t="s">
        <v>31</v>
      </c>
      <c r="G55" s="5"/>
      <c r="H55" s="1" t="s">
        <v>30</v>
      </c>
      <c r="I55">
        <v>1</v>
      </c>
      <c r="J55" s="6" t="s">
        <v>31</v>
      </c>
    </row>
    <row r="56" spans="2:10" x14ac:dyDescent="0.25">
      <c r="B56" s="3" t="s">
        <v>16</v>
      </c>
      <c r="C56" s="2"/>
      <c r="D56" s="2"/>
      <c r="E56" s="4"/>
      <c r="G56" s="3" t="s">
        <v>16</v>
      </c>
      <c r="H56" s="2"/>
      <c r="I56" s="2"/>
      <c r="J56" s="4"/>
    </row>
    <row r="57" spans="2:10" x14ac:dyDescent="0.25">
      <c r="B57" s="5"/>
      <c r="C57" s="1"/>
      <c r="D57" s="10">
        <f>(D54*106+D55*120)*0.14/40.3</f>
        <v>0.7851116625310175</v>
      </c>
      <c r="E57" s="6" t="s">
        <v>31</v>
      </c>
      <c r="G57" s="5"/>
      <c r="H57" s="1"/>
      <c r="I57" s="10">
        <f>(I54*106+I55*120)*0.14/40.3</f>
        <v>0.7851116625310175</v>
      </c>
      <c r="J57" s="6" t="s">
        <v>31</v>
      </c>
    </row>
    <row r="58" spans="2:10" x14ac:dyDescent="0.25">
      <c r="B58" s="3" t="s">
        <v>17</v>
      </c>
      <c r="C58" s="2"/>
      <c r="D58" s="2"/>
      <c r="E58" s="4"/>
      <c r="G58" s="3" t="s">
        <v>17</v>
      </c>
      <c r="H58" s="2"/>
      <c r="I58" s="2"/>
      <c r="J58" s="4"/>
    </row>
    <row r="59" spans="2:10" x14ac:dyDescent="0.25">
      <c r="B59" s="8"/>
      <c r="C59" s="9"/>
      <c r="D59" s="14">
        <f>D52/(D54+D55+D57)*100</f>
        <v>21.184069850320743</v>
      </c>
      <c r="E59" s="12" t="s">
        <v>13</v>
      </c>
      <c r="G59" s="8"/>
      <c r="H59" s="9"/>
      <c r="I59" s="14">
        <f>I52/(I54+I55+I57)*100</f>
        <v>25.133642195295796</v>
      </c>
      <c r="J59" s="12" t="s">
        <v>13</v>
      </c>
    </row>
    <row r="61" spans="2:10" x14ac:dyDescent="0.25">
      <c r="C61" s="1" t="s">
        <v>11</v>
      </c>
      <c r="D61">
        <v>59</v>
      </c>
      <c r="E61" s="1" t="s">
        <v>13</v>
      </c>
      <c r="H61" s="1" t="s">
        <v>11</v>
      </c>
      <c r="I61">
        <v>70</v>
      </c>
      <c r="J61" s="1" t="s">
        <v>13</v>
      </c>
    </row>
    <row r="62" spans="2:10" x14ac:dyDescent="0.25">
      <c r="C62" s="1" t="s">
        <v>12</v>
      </c>
      <c r="D62">
        <v>100</v>
      </c>
      <c r="E62" s="1" t="s">
        <v>13</v>
      </c>
      <c r="H62" s="1" t="s">
        <v>12</v>
      </c>
      <c r="I62">
        <v>100</v>
      </c>
      <c r="J62" s="1" t="s">
        <v>13</v>
      </c>
    </row>
    <row r="63" spans="2:10" x14ac:dyDescent="0.25">
      <c r="C63" s="1" t="s">
        <v>10</v>
      </c>
      <c r="D63">
        <f>D61*D62/100</f>
        <v>59</v>
      </c>
      <c r="E63" s="1" t="s">
        <v>13</v>
      </c>
      <c r="H63" s="1" t="s">
        <v>10</v>
      </c>
      <c r="I63">
        <f>I61*I62/100</f>
        <v>70</v>
      </c>
      <c r="J63" s="1" t="s">
        <v>13</v>
      </c>
    </row>
  </sheetData>
  <mergeCells count="10">
    <mergeCell ref="B50:E50"/>
    <mergeCell ref="G50:J50"/>
    <mergeCell ref="G5:J5"/>
    <mergeCell ref="G3:J3"/>
    <mergeCell ref="G20:J20"/>
    <mergeCell ref="B20:E20"/>
    <mergeCell ref="B35:E35"/>
    <mergeCell ref="G35:J35"/>
    <mergeCell ref="B5:E5"/>
    <mergeCell ref="B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9825E-18EF-4EC9-8515-DCD37EA00C7E}">
  <dimension ref="B3:T75"/>
  <sheetViews>
    <sheetView topLeftCell="A26" zoomScale="69" zoomScaleNormal="44" workbookViewId="0">
      <selection activeCell="D14" sqref="D14"/>
    </sheetView>
  </sheetViews>
  <sheetFormatPr defaultRowHeight="12.5" x14ac:dyDescent="0.25"/>
  <cols>
    <col min="2" max="2" width="19.26953125" bestFit="1" customWidth="1"/>
    <col min="3" max="3" width="15.36328125" bestFit="1" customWidth="1"/>
    <col min="4" max="4" width="4.54296875" bestFit="1" customWidth="1"/>
    <col min="5" max="5" width="3.54296875" bestFit="1" customWidth="1"/>
    <col min="6" max="6" width="9.54296875" customWidth="1"/>
    <col min="7" max="7" width="16.26953125" bestFit="1" customWidth="1"/>
    <col min="8" max="8" width="16.08984375" bestFit="1" customWidth="1"/>
    <col min="9" max="9" width="4.54296875" bestFit="1" customWidth="1"/>
    <col min="10" max="10" width="3.54296875" bestFit="1" customWidth="1"/>
  </cols>
  <sheetData>
    <row r="3" spans="2:10" ht="15.5" x14ac:dyDescent="0.35">
      <c r="B3" s="35" t="s">
        <v>32</v>
      </c>
      <c r="C3" s="35"/>
      <c r="D3" s="35"/>
      <c r="E3" s="35"/>
      <c r="G3" s="35" t="s">
        <v>33</v>
      </c>
      <c r="H3" s="35"/>
      <c r="I3" s="35"/>
      <c r="J3" s="35"/>
    </row>
    <row r="5" spans="2:10" ht="13" x14ac:dyDescent="0.3">
      <c r="B5" s="30" t="s">
        <v>2</v>
      </c>
      <c r="C5" s="31"/>
      <c r="D5" s="31"/>
      <c r="E5" s="32"/>
      <c r="G5" s="30" t="s">
        <v>2</v>
      </c>
      <c r="H5" s="31"/>
      <c r="I5" s="31"/>
      <c r="J5" s="32"/>
    </row>
    <row r="6" spans="2:10" x14ac:dyDescent="0.25">
      <c r="B6" s="3" t="s">
        <v>4</v>
      </c>
      <c r="C6" s="2"/>
      <c r="D6" s="2"/>
      <c r="E6" s="4"/>
      <c r="G6" s="3" t="s">
        <v>4</v>
      </c>
      <c r="H6" s="2"/>
      <c r="I6" s="2"/>
      <c r="J6" s="4"/>
    </row>
    <row r="7" spans="2:10" x14ac:dyDescent="0.25">
      <c r="B7" s="5"/>
      <c r="C7" s="1" t="s">
        <v>27</v>
      </c>
      <c r="D7">
        <v>120</v>
      </c>
      <c r="E7" s="6" t="s">
        <v>25</v>
      </c>
      <c r="G7" s="5"/>
      <c r="H7" s="1" t="s">
        <v>27</v>
      </c>
      <c r="I7">
        <v>120</v>
      </c>
      <c r="J7" s="6" t="s">
        <v>25</v>
      </c>
    </row>
    <row r="8" spans="2:10" x14ac:dyDescent="0.25">
      <c r="B8" s="5"/>
      <c r="C8" s="1" t="s">
        <v>28</v>
      </c>
      <c r="D8">
        <v>96</v>
      </c>
      <c r="E8" s="6" t="s">
        <v>25</v>
      </c>
      <c r="G8" s="5"/>
      <c r="H8" s="1" t="s">
        <v>28</v>
      </c>
      <c r="I8">
        <v>96</v>
      </c>
      <c r="J8" s="6" t="s">
        <v>25</v>
      </c>
    </row>
    <row r="9" spans="2:10" x14ac:dyDescent="0.25">
      <c r="B9" s="5"/>
      <c r="C9" s="1" t="s">
        <v>7</v>
      </c>
      <c r="D9" s="17">
        <f>(D7+D8)*0.14</f>
        <v>30.240000000000002</v>
      </c>
      <c r="E9" s="6" t="s">
        <v>25</v>
      </c>
      <c r="G9" s="5"/>
      <c r="H9" s="1" t="s">
        <v>7</v>
      </c>
      <c r="I9" s="17">
        <f>(I7+I8)*0.14</f>
        <v>30.240000000000002</v>
      </c>
      <c r="J9" s="6" t="s">
        <v>25</v>
      </c>
    </row>
    <row r="10" spans="2:10" x14ac:dyDescent="0.25">
      <c r="B10" s="3" t="s">
        <v>0</v>
      </c>
      <c r="C10" s="2"/>
      <c r="D10" s="2"/>
      <c r="E10" s="4"/>
      <c r="G10" s="3" t="s">
        <v>0</v>
      </c>
      <c r="H10" s="2"/>
      <c r="I10" s="2"/>
      <c r="J10" s="4"/>
    </row>
    <row r="11" spans="2:10" x14ac:dyDescent="0.25">
      <c r="B11" s="5"/>
      <c r="C11" s="1" t="s">
        <v>2</v>
      </c>
      <c r="D11">
        <f>(D7+D8-18)</f>
        <v>198</v>
      </c>
      <c r="E11" s="6" t="s">
        <v>25</v>
      </c>
      <c r="G11" s="5"/>
      <c r="H11" s="1" t="s">
        <v>2</v>
      </c>
      <c r="I11">
        <f>(I7+I8-18)</f>
        <v>198</v>
      </c>
      <c r="J11" s="6" t="s">
        <v>25</v>
      </c>
    </row>
    <row r="12" spans="2:10" x14ac:dyDescent="0.25">
      <c r="B12" s="3" t="s">
        <v>1</v>
      </c>
      <c r="C12" s="2"/>
      <c r="D12" s="2"/>
      <c r="E12" s="4"/>
      <c r="G12" s="3" t="s">
        <v>1</v>
      </c>
      <c r="H12" s="2"/>
      <c r="I12" s="2"/>
      <c r="J12" s="4"/>
    </row>
    <row r="13" spans="2:10" x14ac:dyDescent="0.25">
      <c r="B13" s="5"/>
      <c r="C13" s="1" t="s">
        <v>2</v>
      </c>
      <c r="D13" s="17">
        <f>D11*D21/100</f>
        <v>100.98</v>
      </c>
      <c r="E13" s="6" t="s">
        <v>25</v>
      </c>
      <c r="G13" s="5"/>
      <c r="H13" s="1" t="s">
        <v>2</v>
      </c>
      <c r="I13" s="17">
        <f>I11*I21/100</f>
        <v>61.38</v>
      </c>
      <c r="J13" s="6" t="s">
        <v>25</v>
      </c>
    </row>
    <row r="14" spans="2:10" x14ac:dyDescent="0.25">
      <c r="B14" s="3" t="s">
        <v>5</v>
      </c>
      <c r="C14" s="2"/>
      <c r="D14" s="11"/>
      <c r="E14" s="4"/>
      <c r="G14" s="3" t="s">
        <v>5</v>
      </c>
      <c r="H14" s="2"/>
      <c r="I14" s="11"/>
      <c r="J14" s="4"/>
    </row>
    <row r="15" spans="2:10" x14ac:dyDescent="0.25">
      <c r="B15" s="5"/>
      <c r="D15" s="10">
        <f>(D7+D8+D9)/D11</f>
        <v>1.2436363636363637</v>
      </c>
      <c r="E15" s="7"/>
      <c r="G15" s="5"/>
      <c r="I15" s="10">
        <f>(I7+I8+I9)/I11</f>
        <v>1.2436363636363637</v>
      </c>
      <c r="J15" s="7"/>
    </row>
    <row r="16" spans="2:10" x14ac:dyDescent="0.25">
      <c r="B16" s="3" t="s">
        <v>6</v>
      </c>
      <c r="C16" s="2"/>
      <c r="D16" s="11"/>
      <c r="E16" s="4"/>
      <c r="G16" s="3" t="s">
        <v>6</v>
      </c>
      <c r="H16" s="2"/>
      <c r="I16" s="11"/>
      <c r="J16" s="4"/>
    </row>
    <row r="17" spans="2:10" x14ac:dyDescent="0.25">
      <c r="B17" s="8"/>
      <c r="C17" s="9"/>
      <c r="D17" s="14">
        <f>(D7+D8+D9)/D13</f>
        <v>2.4385026737967914</v>
      </c>
      <c r="E17" s="19"/>
      <c r="G17" s="8"/>
      <c r="H17" s="9"/>
      <c r="I17" s="14">
        <f>(I7+I8+I9)/I13</f>
        <v>4.0117302052785924</v>
      </c>
      <c r="J17" s="19"/>
    </row>
    <row r="19" spans="2:10" x14ac:dyDescent="0.25">
      <c r="C19" s="1" t="s">
        <v>11</v>
      </c>
      <c r="D19">
        <v>51</v>
      </c>
      <c r="E19" s="1" t="s">
        <v>13</v>
      </c>
      <c r="H19" s="1" t="s">
        <v>11</v>
      </c>
      <c r="I19">
        <v>31</v>
      </c>
      <c r="J19" s="1" t="s">
        <v>13</v>
      </c>
    </row>
    <row r="20" spans="2:10" x14ac:dyDescent="0.25">
      <c r="C20" s="1" t="s">
        <v>12</v>
      </c>
      <c r="D20">
        <v>100</v>
      </c>
      <c r="E20" s="1" t="s">
        <v>13</v>
      </c>
      <c r="H20" s="1" t="s">
        <v>12</v>
      </c>
      <c r="I20">
        <v>100</v>
      </c>
      <c r="J20" s="1" t="s">
        <v>13</v>
      </c>
    </row>
    <row r="21" spans="2:10" x14ac:dyDescent="0.25">
      <c r="C21" s="1" t="s">
        <v>10</v>
      </c>
      <c r="D21">
        <f>D19*D20/100</f>
        <v>51</v>
      </c>
      <c r="E21" s="1" t="s">
        <v>13</v>
      </c>
      <c r="H21" s="1" t="s">
        <v>10</v>
      </c>
      <c r="I21">
        <f>I19*I20/100</f>
        <v>31</v>
      </c>
      <c r="J21" s="1" t="s">
        <v>13</v>
      </c>
    </row>
    <row r="23" spans="2:10" ht="13" x14ac:dyDescent="0.3">
      <c r="B23" s="30" t="s">
        <v>9</v>
      </c>
      <c r="C23" s="33"/>
      <c r="D23" s="33"/>
      <c r="E23" s="34"/>
      <c r="G23" s="30" t="s">
        <v>9</v>
      </c>
      <c r="H23" s="33"/>
      <c r="I23" s="33"/>
      <c r="J23" s="34"/>
    </row>
    <row r="24" spans="2:10" x14ac:dyDescent="0.25">
      <c r="B24" s="3" t="s">
        <v>4</v>
      </c>
      <c r="C24" s="2"/>
      <c r="D24" s="2"/>
      <c r="E24" s="4"/>
      <c r="G24" s="3" t="s">
        <v>4</v>
      </c>
      <c r="H24" s="2"/>
      <c r="I24" s="2"/>
      <c r="J24" s="4"/>
    </row>
    <row r="25" spans="2:10" x14ac:dyDescent="0.25">
      <c r="B25" s="5"/>
      <c r="C25" s="1" t="s">
        <v>27</v>
      </c>
      <c r="D25">
        <v>120</v>
      </c>
      <c r="E25" s="6" t="s">
        <v>25</v>
      </c>
      <c r="G25" s="5"/>
      <c r="H25" s="1" t="s">
        <v>27</v>
      </c>
      <c r="I25">
        <v>120</v>
      </c>
      <c r="J25" s="6" t="s">
        <v>25</v>
      </c>
    </row>
    <row r="26" spans="2:10" x14ac:dyDescent="0.25">
      <c r="B26" s="5"/>
      <c r="C26" s="20" t="s">
        <v>37</v>
      </c>
      <c r="D26">
        <v>110</v>
      </c>
      <c r="E26" s="6" t="s">
        <v>25</v>
      </c>
      <c r="G26" s="5"/>
      <c r="H26" s="20" t="s">
        <v>37</v>
      </c>
      <c r="I26">
        <v>110</v>
      </c>
      <c r="J26" s="6" t="s">
        <v>25</v>
      </c>
    </row>
    <row r="27" spans="2:10" x14ac:dyDescent="0.25">
      <c r="B27" s="5"/>
      <c r="C27" s="1" t="s">
        <v>7</v>
      </c>
      <c r="D27" s="17">
        <f>(D25+D26)*0.14</f>
        <v>32.200000000000003</v>
      </c>
      <c r="E27" s="6" t="s">
        <v>25</v>
      </c>
      <c r="G27" s="5"/>
      <c r="H27" s="1" t="s">
        <v>7</v>
      </c>
      <c r="I27" s="17">
        <f>(I25+I26)*0.14</f>
        <v>32.200000000000003</v>
      </c>
      <c r="J27" s="6" t="s">
        <v>25</v>
      </c>
    </row>
    <row r="28" spans="2:10" x14ac:dyDescent="0.25">
      <c r="B28" s="3" t="s">
        <v>0</v>
      </c>
      <c r="C28" s="2"/>
      <c r="D28" s="2"/>
      <c r="E28" s="4"/>
      <c r="G28" s="3" t="s">
        <v>0</v>
      </c>
      <c r="H28" s="2"/>
      <c r="I28" s="2"/>
      <c r="J28" s="4"/>
    </row>
    <row r="29" spans="2:10" x14ac:dyDescent="0.25">
      <c r="B29" s="5"/>
      <c r="C29" s="1" t="s">
        <v>2</v>
      </c>
      <c r="D29">
        <f>D25+D26-18</f>
        <v>212</v>
      </c>
      <c r="E29" s="6" t="s">
        <v>25</v>
      </c>
      <c r="G29" s="5"/>
      <c r="H29" s="1" t="s">
        <v>2</v>
      </c>
      <c r="I29">
        <f>I25+I26-18</f>
        <v>212</v>
      </c>
      <c r="J29" s="6" t="s">
        <v>25</v>
      </c>
    </row>
    <row r="30" spans="2:10" x14ac:dyDescent="0.25">
      <c r="B30" s="3" t="s">
        <v>1</v>
      </c>
      <c r="C30" s="2"/>
      <c r="D30" s="2"/>
      <c r="E30" s="4"/>
      <c r="G30" s="3" t="s">
        <v>1</v>
      </c>
      <c r="H30" s="2"/>
      <c r="I30" s="2"/>
      <c r="J30" s="4"/>
    </row>
    <row r="31" spans="2:10" x14ac:dyDescent="0.25">
      <c r="B31" s="5"/>
      <c r="C31" s="1" t="s">
        <v>2</v>
      </c>
      <c r="D31" s="17">
        <f>D29*D39/100</f>
        <v>132.22439999999997</v>
      </c>
      <c r="E31" s="6" t="s">
        <v>25</v>
      </c>
      <c r="G31" s="5"/>
      <c r="H31" s="1" t="s">
        <v>2</v>
      </c>
      <c r="I31" s="17">
        <f>I29*I39/100</f>
        <v>106</v>
      </c>
      <c r="J31" s="6" t="s">
        <v>25</v>
      </c>
    </row>
    <row r="32" spans="2:10" x14ac:dyDescent="0.25">
      <c r="B32" s="3" t="s">
        <v>5</v>
      </c>
      <c r="C32" s="2"/>
      <c r="D32" s="11"/>
      <c r="E32" s="4"/>
      <c r="G32" s="3" t="s">
        <v>5</v>
      </c>
      <c r="H32" s="2"/>
      <c r="I32" s="11"/>
      <c r="J32" s="4"/>
    </row>
    <row r="33" spans="2:12" x14ac:dyDescent="0.25">
      <c r="B33" s="5"/>
      <c r="D33" s="10">
        <f>(D25+D26+D27)/D29</f>
        <v>1.2367924528301886</v>
      </c>
      <c r="E33" s="7"/>
      <c r="G33" s="5"/>
      <c r="I33" s="10">
        <f>(I25+I26+I27)/I29</f>
        <v>1.2367924528301886</v>
      </c>
      <c r="J33" s="7"/>
    </row>
    <row r="34" spans="2:12" x14ac:dyDescent="0.25">
      <c r="B34" s="3" t="s">
        <v>6</v>
      </c>
      <c r="C34" s="2"/>
      <c r="D34" s="11"/>
      <c r="E34" s="4"/>
      <c r="G34" s="3" t="s">
        <v>6</v>
      </c>
      <c r="H34" s="2"/>
      <c r="I34" s="11"/>
      <c r="J34" s="4"/>
    </row>
    <row r="35" spans="2:12" x14ac:dyDescent="0.25">
      <c r="B35" s="8"/>
      <c r="C35" s="9"/>
      <c r="D35" s="14">
        <f>(D25+D26+D27)/D31</f>
        <v>1.9829925490302851</v>
      </c>
      <c r="E35" s="19"/>
      <c r="G35" s="8"/>
      <c r="H35" s="9"/>
      <c r="I35" s="14">
        <f>(I25+I26+I27)/I31</f>
        <v>2.4735849056603771</v>
      </c>
      <c r="J35" s="19"/>
    </row>
    <row r="37" spans="2:12" x14ac:dyDescent="0.25">
      <c r="C37" s="1" t="s">
        <v>11</v>
      </c>
      <c r="D37">
        <v>63</v>
      </c>
      <c r="E37" s="1" t="s">
        <v>13</v>
      </c>
      <c r="H37" s="1" t="s">
        <v>11</v>
      </c>
      <c r="I37">
        <v>50</v>
      </c>
      <c r="J37" s="1" t="s">
        <v>13</v>
      </c>
    </row>
    <row r="38" spans="2:12" x14ac:dyDescent="0.25">
      <c r="C38" s="1" t="s">
        <v>12</v>
      </c>
      <c r="D38">
        <v>99</v>
      </c>
      <c r="E38" s="1" t="s">
        <v>13</v>
      </c>
      <c r="H38" s="1" t="s">
        <v>12</v>
      </c>
      <c r="I38">
        <v>100</v>
      </c>
      <c r="J38" s="1" t="s">
        <v>13</v>
      </c>
    </row>
    <row r="39" spans="2:12" x14ac:dyDescent="0.25">
      <c r="C39" s="1" t="s">
        <v>10</v>
      </c>
      <c r="D39" s="17">
        <f>D37*D38/100</f>
        <v>62.37</v>
      </c>
      <c r="E39" s="1" t="s">
        <v>13</v>
      </c>
      <c r="H39" s="1" t="s">
        <v>10</v>
      </c>
      <c r="I39" s="17">
        <f>I37*I38/100</f>
        <v>50</v>
      </c>
      <c r="J39" s="1" t="s">
        <v>13</v>
      </c>
      <c r="L39" s="1"/>
    </row>
    <row r="41" spans="2:12" ht="13" x14ac:dyDescent="0.3">
      <c r="B41" s="30" t="s">
        <v>8</v>
      </c>
      <c r="C41" s="33"/>
      <c r="D41" s="33"/>
      <c r="E41" s="34"/>
      <c r="G41" s="30" t="s">
        <v>8</v>
      </c>
      <c r="H41" s="33"/>
      <c r="I41" s="33"/>
      <c r="J41" s="34"/>
    </row>
    <row r="42" spans="2:12" x14ac:dyDescent="0.25">
      <c r="B42" s="3" t="s">
        <v>3</v>
      </c>
      <c r="C42" s="2"/>
      <c r="D42" s="2"/>
      <c r="E42" s="4"/>
      <c r="G42" s="3" t="s">
        <v>3</v>
      </c>
      <c r="H42" s="2"/>
      <c r="I42" s="2"/>
      <c r="J42" s="4"/>
    </row>
    <row r="43" spans="2:12" x14ac:dyDescent="0.25">
      <c r="B43" s="5"/>
      <c r="C43" s="1" t="s">
        <v>27</v>
      </c>
      <c r="D43">
        <v>120</v>
      </c>
      <c r="E43" s="6" t="s">
        <v>25</v>
      </c>
      <c r="G43" s="5"/>
      <c r="H43" s="1" t="s">
        <v>27</v>
      </c>
      <c r="I43">
        <v>120</v>
      </c>
      <c r="J43" s="6" t="s">
        <v>25</v>
      </c>
    </row>
    <row r="44" spans="2:12" x14ac:dyDescent="0.25">
      <c r="B44" s="5"/>
      <c r="C44" s="1" t="s">
        <v>29</v>
      </c>
      <c r="D44">
        <v>126</v>
      </c>
      <c r="E44" s="6" t="s">
        <v>25</v>
      </c>
      <c r="G44" s="5"/>
      <c r="H44" s="1" t="s">
        <v>29</v>
      </c>
      <c r="I44">
        <v>126</v>
      </c>
      <c r="J44" s="6" t="s">
        <v>25</v>
      </c>
    </row>
    <row r="45" spans="2:12" x14ac:dyDescent="0.25">
      <c r="B45" s="5"/>
      <c r="C45" s="1" t="s">
        <v>7</v>
      </c>
      <c r="D45" s="17">
        <f>(D43+D44)*0.14</f>
        <v>34.440000000000005</v>
      </c>
      <c r="E45" s="6" t="s">
        <v>25</v>
      </c>
      <c r="G45" s="5"/>
      <c r="H45" s="1" t="s">
        <v>7</v>
      </c>
      <c r="I45" s="17">
        <f>(I43+I44)*0.14</f>
        <v>34.440000000000005</v>
      </c>
      <c r="J45" s="6" t="s">
        <v>25</v>
      </c>
    </row>
    <row r="46" spans="2:12" x14ac:dyDescent="0.25">
      <c r="B46" s="3" t="s">
        <v>0</v>
      </c>
      <c r="C46" s="2"/>
      <c r="D46" s="2"/>
      <c r="E46" s="4"/>
      <c r="G46" s="3" t="s">
        <v>0</v>
      </c>
      <c r="H46" s="2"/>
      <c r="I46" s="2"/>
      <c r="J46" s="4"/>
    </row>
    <row r="47" spans="2:12" x14ac:dyDescent="0.25">
      <c r="B47" s="5"/>
      <c r="C47" s="1" t="s">
        <v>9</v>
      </c>
      <c r="D47">
        <f>D43+D44-18</f>
        <v>228</v>
      </c>
      <c r="E47" s="6" t="s">
        <v>25</v>
      </c>
      <c r="G47" s="5"/>
      <c r="H47" s="1" t="s">
        <v>9</v>
      </c>
      <c r="I47">
        <f>I43+I44-18</f>
        <v>228</v>
      </c>
      <c r="J47" s="6" t="s">
        <v>25</v>
      </c>
    </row>
    <row r="48" spans="2:12" x14ac:dyDescent="0.25">
      <c r="B48" s="3" t="s">
        <v>1</v>
      </c>
      <c r="C48" s="2"/>
      <c r="D48" s="2"/>
      <c r="E48" s="4"/>
      <c r="G48" s="3" t="s">
        <v>1</v>
      </c>
      <c r="H48" s="2"/>
      <c r="I48" s="2"/>
      <c r="J48" s="4"/>
    </row>
    <row r="49" spans="2:10" x14ac:dyDescent="0.25">
      <c r="B49" s="5"/>
      <c r="C49" s="1" t="s">
        <v>9</v>
      </c>
      <c r="D49" s="17">
        <f>D47*D57/100</f>
        <v>190.83600000000001</v>
      </c>
      <c r="E49" s="6" t="s">
        <v>25</v>
      </c>
      <c r="G49" s="5"/>
      <c r="H49" s="1" t="s">
        <v>9</v>
      </c>
      <c r="I49" s="17">
        <f>I47*I57/100</f>
        <v>185.09040000000002</v>
      </c>
      <c r="J49" s="6" t="s">
        <v>25</v>
      </c>
    </row>
    <row r="50" spans="2:10" x14ac:dyDescent="0.25">
      <c r="B50" s="3" t="s">
        <v>5</v>
      </c>
      <c r="C50" s="2"/>
      <c r="D50" s="2"/>
      <c r="E50" s="4"/>
      <c r="G50" s="3" t="s">
        <v>5</v>
      </c>
      <c r="H50" s="2"/>
      <c r="I50" s="2"/>
      <c r="J50" s="4"/>
    </row>
    <row r="51" spans="2:10" x14ac:dyDescent="0.25">
      <c r="B51" s="5"/>
      <c r="D51" s="10">
        <f>(D43+D44+D45)/D47</f>
        <v>1.23</v>
      </c>
      <c r="E51" s="7"/>
      <c r="G51" s="5"/>
      <c r="I51" s="10">
        <f>(I43+I44+I45)/I47</f>
        <v>1.23</v>
      </c>
      <c r="J51" s="7"/>
    </row>
    <row r="52" spans="2:10" x14ac:dyDescent="0.25">
      <c r="B52" s="3" t="s">
        <v>6</v>
      </c>
      <c r="C52" s="2"/>
      <c r="D52" s="11"/>
      <c r="E52" s="4"/>
      <c r="G52" s="3" t="s">
        <v>6</v>
      </c>
      <c r="H52" s="2"/>
      <c r="I52" s="11"/>
      <c r="J52" s="4"/>
    </row>
    <row r="53" spans="2:10" x14ac:dyDescent="0.25">
      <c r="B53" s="8"/>
      <c r="C53" s="9"/>
      <c r="D53" s="14">
        <f>(D43+D44+D45)/D49</f>
        <v>1.4695340501792113</v>
      </c>
      <c r="E53" s="19"/>
      <c r="G53" s="8"/>
      <c r="H53" s="9"/>
      <c r="I53" s="14">
        <f>(I43+I44+I45)/I49</f>
        <v>1.5151515151515149</v>
      </c>
      <c r="J53" s="19"/>
    </row>
    <row r="55" spans="2:10" x14ac:dyDescent="0.25">
      <c r="C55" s="1" t="s">
        <v>11</v>
      </c>
      <c r="D55">
        <v>90</v>
      </c>
      <c r="E55" s="1" t="s">
        <v>13</v>
      </c>
      <c r="H55" s="1" t="s">
        <v>11</v>
      </c>
      <c r="I55">
        <v>82</v>
      </c>
      <c r="J55" s="1" t="s">
        <v>13</v>
      </c>
    </row>
    <row r="56" spans="2:10" x14ac:dyDescent="0.25">
      <c r="C56" s="1" t="s">
        <v>12</v>
      </c>
      <c r="D56">
        <v>93</v>
      </c>
      <c r="E56" s="1" t="s">
        <v>13</v>
      </c>
      <c r="H56" s="1" t="s">
        <v>12</v>
      </c>
      <c r="I56">
        <v>99</v>
      </c>
      <c r="J56" s="1" t="s">
        <v>13</v>
      </c>
    </row>
    <row r="57" spans="2:10" x14ac:dyDescent="0.25">
      <c r="C57" s="1" t="s">
        <v>10</v>
      </c>
      <c r="D57" s="17">
        <f>D55*D56/100</f>
        <v>83.7</v>
      </c>
      <c r="E57" s="1" t="s">
        <v>13</v>
      </c>
      <c r="H57" s="1" t="s">
        <v>10</v>
      </c>
      <c r="I57" s="17">
        <f>I55*I56/100</f>
        <v>81.180000000000007</v>
      </c>
      <c r="J57" s="1" t="s">
        <v>13</v>
      </c>
    </row>
    <row r="59" spans="2:10" ht="13" x14ac:dyDescent="0.3">
      <c r="B59" s="30" t="s">
        <v>26</v>
      </c>
      <c r="C59" s="33"/>
      <c r="D59" s="33"/>
      <c r="E59" s="34"/>
      <c r="G59" s="30" t="s">
        <v>26</v>
      </c>
      <c r="H59" s="33"/>
      <c r="I59" s="33"/>
      <c r="J59" s="34"/>
    </row>
    <row r="60" spans="2:10" x14ac:dyDescent="0.25">
      <c r="B60" s="3" t="s">
        <v>3</v>
      </c>
      <c r="C60" s="2"/>
      <c r="D60" s="2"/>
      <c r="E60" s="4"/>
      <c r="G60" s="3" t="s">
        <v>3</v>
      </c>
      <c r="H60" s="2"/>
      <c r="I60" s="2"/>
      <c r="J60" s="4"/>
    </row>
    <row r="61" spans="2:10" x14ac:dyDescent="0.25">
      <c r="B61" s="5"/>
      <c r="C61" s="1" t="s">
        <v>27</v>
      </c>
      <c r="D61">
        <v>120</v>
      </c>
      <c r="E61" s="6" t="s">
        <v>25</v>
      </c>
      <c r="G61" s="5"/>
      <c r="H61" s="1" t="s">
        <v>27</v>
      </c>
      <c r="I61">
        <v>120</v>
      </c>
      <c r="J61" s="6" t="s">
        <v>25</v>
      </c>
    </row>
    <row r="62" spans="2:10" x14ac:dyDescent="0.25">
      <c r="B62" s="5"/>
      <c r="C62" s="1" t="s">
        <v>30</v>
      </c>
      <c r="D62">
        <v>106</v>
      </c>
      <c r="E62" s="6" t="s">
        <v>25</v>
      </c>
      <c r="G62" s="5"/>
      <c r="H62" s="1" t="s">
        <v>30</v>
      </c>
      <c r="I62">
        <v>106</v>
      </c>
      <c r="J62" s="6" t="s">
        <v>25</v>
      </c>
    </row>
    <row r="63" spans="2:10" x14ac:dyDescent="0.25">
      <c r="B63" s="5"/>
      <c r="C63" s="1" t="s">
        <v>7</v>
      </c>
      <c r="D63" s="17">
        <f>(D61+D62)*0.14</f>
        <v>31.640000000000004</v>
      </c>
      <c r="E63" s="6" t="s">
        <v>25</v>
      </c>
      <c r="G63" s="5"/>
      <c r="H63" s="1" t="s">
        <v>7</v>
      </c>
      <c r="I63" s="17">
        <f>(I61+I62)*0.14</f>
        <v>31.640000000000004</v>
      </c>
      <c r="J63" s="6" t="s">
        <v>25</v>
      </c>
    </row>
    <row r="64" spans="2:10" x14ac:dyDescent="0.25">
      <c r="B64" s="3" t="s">
        <v>0</v>
      </c>
      <c r="C64" s="2"/>
      <c r="D64" s="2"/>
      <c r="E64" s="4"/>
      <c r="G64" s="3" t="s">
        <v>0</v>
      </c>
      <c r="H64" s="2"/>
      <c r="I64" s="2"/>
      <c r="J64" s="4"/>
    </row>
    <row r="65" spans="2:20" x14ac:dyDescent="0.25">
      <c r="B65" s="5"/>
      <c r="C65" s="1" t="s">
        <v>8</v>
      </c>
      <c r="D65">
        <f>D61+D62-18</f>
        <v>208</v>
      </c>
      <c r="E65" s="6" t="s">
        <v>25</v>
      </c>
      <c r="G65" s="5"/>
      <c r="H65" s="1" t="s">
        <v>8</v>
      </c>
      <c r="I65">
        <f>I61+I62-18</f>
        <v>208</v>
      </c>
      <c r="J65" s="6" t="s">
        <v>25</v>
      </c>
    </row>
    <row r="66" spans="2:20" x14ac:dyDescent="0.25">
      <c r="B66" s="3" t="s">
        <v>1</v>
      </c>
      <c r="C66" s="2"/>
      <c r="D66" s="2"/>
      <c r="E66" s="4"/>
      <c r="G66" s="3" t="s">
        <v>1</v>
      </c>
      <c r="H66" s="2"/>
      <c r="I66" s="2"/>
      <c r="J66" s="4"/>
      <c r="M66" s="10"/>
      <c r="N66" s="10"/>
      <c r="O66" s="10"/>
      <c r="P66" s="10"/>
      <c r="Q66" s="10"/>
      <c r="R66" s="10"/>
      <c r="S66" s="10"/>
      <c r="T66" s="10"/>
    </row>
    <row r="67" spans="2:20" x14ac:dyDescent="0.25">
      <c r="B67" s="5"/>
      <c r="C67" s="1" t="s">
        <v>8</v>
      </c>
      <c r="D67" s="17">
        <f>D65*D75/100</f>
        <v>122.72</v>
      </c>
      <c r="E67" s="6" t="s">
        <v>25</v>
      </c>
      <c r="G67" s="5"/>
      <c r="H67" s="1" t="s">
        <v>8</v>
      </c>
      <c r="I67" s="17">
        <f>I65*I75/100</f>
        <v>145.6</v>
      </c>
      <c r="J67" s="6" t="s">
        <v>25</v>
      </c>
    </row>
    <row r="68" spans="2:20" x14ac:dyDescent="0.25">
      <c r="B68" s="3" t="s">
        <v>5</v>
      </c>
      <c r="C68" s="2"/>
      <c r="D68" s="11"/>
      <c r="E68" s="4"/>
      <c r="G68" s="3" t="s">
        <v>5</v>
      </c>
      <c r="H68" s="2"/>
      <c r="I68" s="11"/>
      <c r="J68" s="4"/>
    </row>
    <row r="69" spans="2:20" x14ac:dyDescent="0.25">
      <c r="B69" s="5"/>
      <c r="D69" s="10">
        <f>(D61+D62+D63)/D65</f>
        <v>1.2386538461538461</v>
      </c>
      <c r="E69" s="7"/>
      <c r="G69" s="5"/>
      <c r="I69" s="10">
        <f>(I61+I62+I63)/I65</f>
        <v>1.2386538461538461</v>
      </c>
      <c r="J69" s="7"/>
    </row>
    <row r="70" spans="2:20" x14ac:dyDescent="0.25">
      <c r="B70" s="3" t="s">
        <v>6</v>
      </c>
      <c r="C70" s="2"/>
      <c r="D70" s="11"/>
      <c r="E70" s="4"/>
      <c r="G70" s="3" t="s">
        <v>6</v>
      </c>
      <c r="H70" s="2"/>
      <c r="I70" s="11"/>
      <c r="J70" s="4"/>
    </row>
    <row r="71" spans="2:20" x14ac:dyDescent="0.25">
      <c r="B71" s="8"/>
      <c r="C71" s="9"/>
      <c r="D71" s="14">
        <f>(D61+D62+D63)/D67</f>
        <v>2.0994132985658407</v>
      </c>
      <c r="E71" s="19"/>
      <c r="G71" s="8"/>
      <c r="H71" s="9"/>
      <c r="I71" s="14">
        <f>(I61+I62+I63)/I67</f>
        <v>1.7695054945054944</v>
      </c>
      <c r="J71" s="19"/>
    </row>
    <row r="73" spans="2:20" x14ac:dyDescent="0.25">
      <c r="C73" s="1" t="s">
        <v>11</v>
      </c>
      <c r="D73">
        <v>59</v>
      </c>
      <c r="E73" s="1" t="s">
        <v>13</v>
      </c>
      <c r="H73" s="1" t="s">
        <v>11</v>
      </c>
      <c r="I73">
        <v>70</v>
      </c>
      <c r="J73" s="1" t="s">
        <v>13</v>
      </c>
    </row>
    <row r="74" spans="2:20" x14ac:dyDescent="0.25">
      <c r="C74" s="1" t="s">
        <v>12</v>
      </c>
      <c r="D74">
        <v>100</v>
      </c>
      <c r="E74" s="1" t="s">
        <v>13</v>
      </c>
      <c r="H74" s="1" t="s">
        <v>12</v>
      </c>
      <c r="I74">
        <v>100</v>
      </c>
      <c r="J74" s="1" t="s">
        <v>13</v>
      </c>
    </row>
    <row r="75" spans="2:20" x14ac:dyDescent="0.25">
      <c r="C75" s="1" t="s">
        <v>10</v>
      </c>
      <c r="D75">
        <f>D73*D74/100</f>
        <v>59</v>
      </c>
      <c r="E75" s="1" t="s">
        <v>13</v>
      </c>
      <c r="H75" s="1" t="s">
        <v>10</v>
      </c>
      <c r="I75">
        <f>I73*I74/100</f>
        <v>70</v>
      </c>
      <c r="J75" s="1" t="s">
        <v>13</v>
      </c>
    </row>
  </sheetData>
  <mergeCells count="10">
    <mergeCell ref="B59:E59"/>
    <mergeCell ref="G59:J59"/>
    <mergeCell ref="B5:E5"/>
    <mergeCell ref="G5:J5"/>
    <mergeCell ref="B3:E3"/>
    <mergeCell ref="G3:J3"/>
    <mergeCell ref="B23:E23"/>
    <mergeCell ref="G23:J23"/>
    <mergeCell ref="B41:E41"/>
    <mergeCell ref="G41:J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475B-2F4E-4364-8FD0-CEF7470FD109}">
  <dimension ref="B3:W63"/>
  <sheetViews>
    <sheetView tabSelected="1" zoomScale="39" zoomScaleNormal="100" workbookViewId="0">
      <selection activeCell="K62" sqref="K62"/>
    </sheetView>
  </sheetViews>
  <sheetFormatPr defaultRowHeight="12.5" x14ac:dyDescent="0.25"/>
  <cols>
    <col min="2" max="2" width="7.81640625" bestFit="1" customWidth="1"/>
    <col min="3" max="3" width="33.26953125" customWidth="1"/>
    <col min="4" max="4" width="11.453125" customWidth="1"/>
    <col min="5" max="5" width="5.81640625" customWidth="1"/>
    <col min="8" max="8" width="34.1796875" customWidth="1"/>
    <col min="9" max="9" width="10.36328125" customWidth="1"/>
    <col min="10" max="10" width="8.7265625" customWidth="1"/>
  </cols>
  <sheetData>
    <row r="3" spans="2:10" ht="15.5" x14ac:dyDescent="0.35">
      <c r="B3" s="35" t="s">
        <v>32</v>
      </c>
      <c r="C3" s="35"/>
      <c r="D3" s="35"/>
      <c r="E3" s="35"/>
      <c r="G3" s="35" t="s">
        <v>33</v>
      </c>
      <c r="H3" s="35"/>
      <c r="I3" s="35"/>
      <c r="J3" s="35"/>
    </row>
    <row r="5" spans="2:10" ht="13" x14ac:dyDescent="0.3">
      <c r="B5" s="30" t="s">
        <v>2</v>
      </c>
      <c r="C5" s="31"/>
      <c r="D5" s="31"/>
      <c r="E5" s="32"/>
      <c r="G5" s="30" t="s">
        <v>2</v>
      </c>
      <c r="H5" s="31"/>
      <c r="I5" s="31"/>
      <c r="J5" s="32"/>
    </row>
    <row r="6" spans="2:10" x14ac:dyDescent="0.25">
      <c r="B6" s="37" t="s">
        <v>36</v>
      </c>
      <c r="C6" s="38"/>
      <c r="D6" s="38"/>
      <c r="E6" s="39"/>
      <c r="G6" s="37" t="s">
        <v>36</v>
      </c>
      <c r="H6" s="38"/>
      <c r="I6" s="38"/>
      <c r="J6" s="39"/>
    </row>
    <row r="7" spans="2:10" x14ac:dyDescent="0.25">
      <c r="B7" s="26"/>
      <c r="C7" s="27" t="s">
        <v>27</v>
      </c>
      <c r="D7" s="28">
        <v>120</v>
      </c>
      <c r="E7" s="29" t="s">
        <v>25</v>
      </c>
      <c r="G7" s="26"/>
      <c r="H7" s="27" t="s">
        <v>27</v>
      </c>
      <c r="I7" s="28">
        <v>120</v>
      </c>
      <c r="J7" s="29" t="s">
        <v>25</v>
      </c>
    </row>
    <row r="8" spans="2:10" ht="13" x14ac:dyDescent="0.3">
      <c r="B8" s="25"/>
      <c r="C8" s="27" t="s">
        <v>28</v>
      </c>
      <c r="D8" s="28">
        <v>96</v>
      </c>
      <c r="E8" s="29" t="s">
        <v>25</v>
      </c>
      <c r="G8" s="25"/>
      <c r="H8" s="27" t="s">
        <v>28</v>
      </c>
      <c r="I8" s="28">
        <v>96</v>
      </c>
      <c r="J8" s="29" t="s">
        <v>25</v>
      </c>
    </row>
    <row r="9" spans="2:10" x14ac:dyDescent="0.25">
      <c r="B9" s="3" t="s">
        <v>22</v>
      </c>
      <c r="C9" s="2"/>
      <c r="D9" s="2"/>
      <c r="E9" s="4"/>
      <c r="G9" s="3" t="s">
        <v>22</v>
      </c>
      <c r="H9" s="2"/>
      <c r="I9" s="2"/>
      <c r="J9" s="4"/>
    </row>
    <row r="10" spans="2:10" ht="15.5" x14ac:dyDescent="0.4">
      <c r="B10" s="5"/>
      <c r="C10" s="20" t="s">
        <v>34</v>
      </c>
      <c r="D10" s="17">
        <f>(D7+D8)-D16</f>
        <v>115.02</v>
      </c>
      <c r="E10" s="6" t="s">
        <v>25</v>
      </c>
      <c r="G10" s="5"/>
      <c r="H10" s="20" t="s">
        <v>34</v>
      </c>
      <c r="I10" s="17">
        <f>(I7+I8)-I16</f>
        <v>154.62</v>
      </c>
      <c r="J10" s="6" t="s">
        <v>25</v>
      </c>
    </row>
    <row r="11" spans="2:10" x14ac:dyDescent="0.25">
      <c r="B11" s="23" t="s">
        <v>35</v>
      </c>
      <c r="C11" s="21"/>
      <c r="D11" s="18"/>
      <c r="E11" s="22"/>
      <c r="G11" s="23" t="s">
        <v>35</v>
      </c>
      <c r="H11" s="21"/>
      <c r="I11" s="18"/>
      <c r="J11" s="22"/>
    </row>
    <row r="12" spans="2:10" x14ac:dyDescent="0.25">
      <c r="B12" s="5"/>
      <c r="C12" s="20"/>
      <c r="D12" s="17">
        <v>198</v>
      </c>
      <c r="E12" s="24" t="s">
        <v>19</v>
      </c>
      <c r="G12" s="5"/>
      <c r="H12" s="20"/>
      <c r="I12" s="17">
        <v>198</v>
      </c>
      <c r="J12" s="24" t="s">
        <v>19</v>
      </c>
    </row>
    <row r="13" spans="2:10" x14ac:dyDescent="0.25">
      <c r="B13" s="23" t="s">
        <v>10</v>
      </c>
      <c r="C13" s="21"/>
      <c r="D13" s="18"/>
      <c r="E13" s="22"/>
      <c r="G13" s="23" t="s">
        <v>10</v>
      </c>
      <c r="H13" s="21"/>
      <c r="I13" s="18"/>
      <c r="J13" s="22"/>
    </row>
    <row r="14" spans="2:10" x14ac:dyDescent="0.25">
      <c r="B14" s="5"/>
      <c r="C14" s="20"/>
      <c r="D14" s="17">
        <v>51</v>
      </c>
      <c r="E14" s="24" t="s">
        <v>13</v>
      </c>
      <c r="G14" s="5"/>
      <c r="H14" s="20"/>
      <c r="I14" s="17">
        <v>31</v>
      </c>
      <c r="J14" s="24" t="s">
        <v>13</v>
      </c>
    </row>
    <row r="15" spans="2:10" x14ac:dyDescent="0.25">
      <c r="B15" s="3" t="s">
        <v>23</v>
      </c>
      <c r="C15" s="2"/>
      <c r="D15" s="18"/>
      <c r="E15" s="4"/>
      <c r="G15" s="3" t="s">
        <v>23</v>
      </c>
      <c r="H15" s="2"/>
      <c r="I15" s="18"/>
      <c r="J15" s="4"/>
    </row>
    <row r="16" spans="2:10" ht="13" x14ac:dyDescent="0.3">
      <c r="B16" s="5"/>
      <c r="C16" s="15"/>
      <c r="D16" s="17">
        <f>D14*D12/100</f>
        <v>100.98</v>
      </c>
      <c r="E16" s="6" t="s">
        <v>25</v>
      </c>
      <c r="G16" s="5"/>
      <c r="H16" s="15"/>
      <c r="I16" s="17">
        <f>I14*I12/100</f>
        <v>61.38</v>
      </c>
      <c r="J16" s="6" t="s">
        <v>25</v>
      </c>
    </row>
    <row r="17" spans="2:23" x14ac:dyDescent="0.25">
      <c r="B17" s="3" t="s">
        <v>24</v>
      </c>
      <c r="C17" s="2"/>
      <c r="D17" s="2"/>
      <c r="E17" s="4"/>
      <c r="G17" s="3" t="s">
        <v>24</v>
      </c>
      <c r="H17" s="2"/>
      <c r="I17" s="2"/>
      <c r="J17" s="4"/>
    </row>
    <row r="18" spans="2:23" x14ac:dyDescent="0.25">
      <c r="B18" s="8"/>
      <c r="C18" s="16"/>
      <c r="D18" s="14">
        <f>D10/D16</f>
        <v>1.1390374331550801</v>
      </c>
      <c r="E18" s="12"/>
      <c r="G18" s="8"/>
      <c r="H18" s="16"/>
      <c r="I18" s="14">
        <f>I10/I16</f>
        <v>2.5190615835777126</v>
      </c>
      <c r="J18" s="12"/>
    </row>
    <row r="19" spans="2:23" x14ac:dyDescent="0.25"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2:23" ht="13" x14ac:dyDescent="0.3">
      <c r="B20" s="30" t="s">
        <v>9</v>
      </c>
      <c r="C20" s="31"/>
      <c r="D20" s="31"/>
      <c r="E20" s="32"/>
      <c r="G20" s="30" t="s">
        <v>9</v>
      </c>
      <c r="H20" s="31"/>
      <c r="I20" s="31"/>
      <c r="J20" s="32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2:23" x14ac:dyDescent="0.25">
      <c r="B21" s="37" t="s">
        <v>36</v>
      </c>
      <c r="C21" s="38"/>
      <c r="D21" s="38"/>
      <c r="E21" s="39"/>
      <c r="G21" s="37" t="s">
        <v>36</v>
      </c>
      <c r="H21" s="38"/>
      <c r="I21" s="38"/>
      <c r="J21" s="39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2:23" x14ac:dyDescent="0.25">
      <c r="B22" s="26"/>
      <c r="C22" s="1" t="s">
        <v>27</v>
      </c>
      <c r="D22">
        <v>120</v>
      </c>
      <c r="E22" s="29" t="s">
        <v>25</v>
      </c>
      <c r="G22" s="26"/>
      <c r="H22" s="1" t="s">
        <v>27</v>
      </c>
      <c r="I22">
        <v>120</v>
      </c>
      <c r="J22" s="29" t="s">
        <v>25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2:23" ht="13" x14ac:dyDescent="0.3">
      <c r="B23" s="25"/>
      <c r="C23" s="20" t="s">
        <v>37</v>
      </c>
      <c r="D23">
        <v>110</v>
      </c>
      <c r="E23" s="29" t="s">
        <v>25</v>
      </c>
      <c r="G23" s="25"/>
      <c r="H23" s="20" t="s">
        <v>37</v>
      </c>
      <c r="I23">
        <v>110</v>
      </c>
      <c r="J23" s="29" t="s">
        <v>25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2:23" x14ac:dyDescent="0.25">
      <c r="B24" s="3" t="s">
        <v>22</v>
      </c>
      <c r="C24" s="2"/>
      <c r="D24" s="2"/>
      <c r="E24" s="4"/>
      <c r="G24" s="3" t="s">
        <v>22</v>
      </c>
      <c r="H24" s="2"/>
      <c r="I24" s="2"/>
      <c r="J24" s="4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2:23" ht="15.5" x14ac:dyDescent="0.4">
      <c r="B25" s="5"/>
      <c r="C25" s="20" t="s">
        <v>34</v>
      </c>
      <c r="D25" s="17">
        <f>(D22+D23)-D31</f>
        <v>98.56</v>
      </c>
      <c r="E25" s="6" t="s">
        <v>25</v>
      </c>
      <c r="G25" s="5"/>
      <c r="H25" s="20" t="s">
        <v>34</v>
      </c>
      <c r="I25" s="17">
        <f>(I22+I23)-I31</f>
        <v>124</v>
      </c>
      <c r="J25" s="6" t="s">
        <v>25</v>
      </c>
      <c r="N25" s="40"/>
      <c r="O25" s="41"/>
      <c r="P25" s="41"/>
      <c r="Q25" s="41"/>
      <c r="R25" s="41"/>
      <c r="S25" s="41"/>
      <c r="T25" s="41"/>
      <c r="U25" s="41"/>
      <c r="V25" s="41"/>
      <c r="W25" s="40"/>
    </row>
    <row r="26" spans="2:23" x14ac:dyDescent="0.25">
      <c r="B26" s="23" t="s">
        <v>35</v>
      </c>
      <c r="C26" s="21"/>
      <c r="D26" s="18"/>
      <c r="E26" s="22"/>
      <c r="G26" s="23" t="s">
        <v>35</v>
      </c>
      <c r="H26" s="21"/>
      <c r="I26" s="18"/>
      <c r="J26" s="22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2:23" x14ac:dyDescent="0.25">
      <c r="B27" s="5"/>
      <c r="C27" s="20"/>
      <c r="D27" s="17">
        <v>212</v>
      </c>
      <c r="E27" s="24" t="s">
        <v>19</v>
      </c>
      <c r="G27" s="5"/>
      <c r="H27" s="20"/>
      <c r="I27" s="17">
        <v>212</v>
      </c>
      <c r="J27" s="24" t="s">
        <v>19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2:23" x14ac:dyDescent="0.25">
      <c r="B28" s="23" t="s">
        <v>10</v>
      </c>
      <c r="C28" s="21"/>
      <c r="D28" s="18"/>
      <c r="E28" s="22"/>
      <c r="G28" s="23" t="s">
        <v>10</v>
      </c>
      <c r="H28" s="21"/>
      <c r="I28" s="18"/>
      <c r="J28" s="22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2:23" x14ac:dyDescent="0.25">
      <c r="B29" s="5"/>
      <c r="C29" s="20"/>
      <c r="D29" s="17">
        <v>62</v>
      </c>
      <c r="E29" s="24" t="s">
        <v>13</v>
      </c>
      <c r="G29" s="5"/>
      <c r="H29" s="20"/>
      <c r="I29" s="17">
        <v>50</v>
      </c>
      <c r="J29" s="24" t="s">
        <v>13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2:23" x14ac:dyDescent="0.25">
      <c r="B30" s="3" t="s">
        <v>23</v>
      </c>
      <c r="C30" s="2"/>
      <c r="D30" s="18"/>
      <c r="E30" s="4"/>
      <c r="G30" s="3" t="s">
        <v>23</v>
      </c>
      <c r="H30" s="2"/>
      <c r="I30" s="18"/>
      <c r="J30" s="4"/>
    </row>
    <row r="31" spans="2:23" ht="13" x14ac:dyDescent="0.3">
      <c r="B31" s="5"/>
      <c r="C31" s="15"/>
      <c r="D31" s="17">
        <f>D29*D27/100</f>
        <v>131.44</v>
      </c>
      <c r="E31" s="6" t="s">
        <v>25</v>
      </c>
      <c r="G31" s="5"/>
      <c r="H31" s="15"/>
      <c r="I31" s="17">
        <f>I29*I27/100</f>
        <v>106</v>
      </c>
      <c r="J31" s="6" t="s">
        <v>25</v>
      </c>
    </row>
    <row r="32" spans="2:23" x14ac:dyDescent="0.25">
      <c r="B32" s="3" t="s">
        <v>24</v>
      </c>
      <c r="C32" s="2"/>
      <c r="D32" s="2"/>
      <c r="E32" s="4"/>
      <c r="G32" s="3" t="s">
        <v>24</v>
      </c>
      <c r="H32" s="2"/>
      <c r="I32" s="2"/>
      <c r="J32" s="4"/>
    </row>
    <row r="33" spans="2:19" x14ac:dyDescent="0.25">
      <c r="B33" s="8"/>
      <c r="C33" s="16"/>
      <c r="D33" s="14">
        <f>D25/D31</f>
        <v>0.74984783931832022</v>
      </c>
      <c r="E33" s="12"/>
      <c r="G33" s="8"/>
      <c r="H33" s="16"/>
      <c r="I33" s="14">
        <f>I25/I31</f>
        <v>1.1698113207547169</v>
      </c>
      <c r="J33" s="12"/>
    </row>
    <row r="34" spans="2:19" x14ac:dyDescent="0.25">
      <c r="C34" s="1"/>
      <c r="D34" s="10"/>
      <c r="E34" s="1"/>
      <c r="H34" s="1"/>
      <c r="I34" s="10"/>
      <c r="J34" s="1"/>
      <c r="N34" s="10"/>
      <c r="O34" s="10"/>
      <c r="P34" s="10"/>
      <c r="Q34" s="10"/>
      <c r="R34" s="10"/>
      <c r="S34" s="10"/>
    </row>
    <row r="35" spans="2:19" ht="13" x14ac:dyDescent="0.3">
      <c r="B35" s="30" t="s">
        <v>8</v>
      </c>
      <c r="C35" s="31"/>
      <c r="D35" s="31"/>
      <c r="E35" s="32"/>
      <c r="G35" s="30" t="s">
        <v>8</v>
      </c>
      <c r="H35" s="31"/>
      <c r="I35" s="31"/>
      <c r="J35" s="32"/>
      <c r="R35" s="10"/>
      <c r="S35" s="10"/>
    </row>
    <row r="36" spans="2:19" x14ac:dyDescent="0.25">
      <c r="B36" s="37" t="s">
        <v>36</v>
      </c>
      <c r="C36" s="38"/>
      <c r="D36" s="38"/>
      <c r="E36" s="39"/>
      <c r="G36" s="37" t="s">
        <v>36</v>
      </c>
      <c r="H36" s="38"/>
      <c r="I36" s="38"/>
      <c r="J36" s="39"/>
    </row>
    <row r="37" spans="2:19" x14ac:dyDescent="0.25">
      <c r="B37" s="26"/>
      <c r="C37" s="1" t="s">
        <v>27</v>
      </c>
      <c r="D37">
        <v>120</v>
      </c>
      <c r="E37" s="6" t="s">
        <v>25</v>
      </c>
      <c r="G37" s="26"/>
      <c r="H37" s="1" t="s">
        <v>27</v>
      </c>
      <c r="I37">
        <v>120</v>
      </c>
      <c r="J37" s="6" t="s">
        <v>25</v>
      </c>
    </row>
    <row r="38" spans="2:19" ht="13" x14ac:dyDescent="0.3">
      <c r="B38" s="25"/>
      <c r="C38" s="1" t="s">
        <v>29</v>
      </c>
      <c r="D38">
        <v>126</v>
      </c>
      <c r="E38" s="6" t="s">
        <v>25</v>
      </c>
      <c r="G38" s="25"/>
      <c r="H38" s="1" t="s">
        <v>29</v>
      </c>
      <c r="I38">
        <v>126</v>
      </c>
      <c r="J38" s="6" t="s">
        <v>25</v>
      </c>
    </row>
    <row r="39" spans="2:19" x14ac:dyDescent="0.25">
      <c r="B39" s="3" t="s">
        <v>22</v>
      </c>
      <c r="C39" s="2"/>
      <c r="D39" s="2"/>
      <c r="E39" s="4"/>
      <c r="G39" s="3" t="s">
        <v>22</v>
      </c>
      <c r="H39" s="2"/>
      <c r="I39" s="2"/>
      <c r="J39" s="4"/>
    </row>
    <row r="40" spans="2:19" ht="15.5" x14ac:dyDescent="0.4">
      <c r="B40" s="5"/>
      <c r="C40" s="20" t="s">
        <v>34</v>
      </c>
      <c r="D40" s="17">
        <f>(D37+D38)-D46</f>
        <v>54.47999999999999</v>
      </c>
      <c r="E40" s="6" t="s">
        <v>25</v>
      </c>
      <c r="G40" s="5"/>
      <c r="H40" s="20" t="s">
        <v>34</v>
      </c>
      <c r="I40" s="17">
        <f>(I37+I38)-I46</f>
        <v>61.319999999999993</v>
      </c>
      <c r="J40" s="6" t="s">
        <v>25</v>
      </c>
    </row>
    <row r="41" spans="2:19" x14ac:dyDescent="0.25">
      <c r="B41" s="23" t="s">
        <v>35</v>
      </c>
      <c r="C41" s="21"/>
      <c r="D41" s="18"/>
      <c r="E41" s="22"/>
      <c r="G41" s="23" t="s">
        <v>35</v>
      </c>
      <c r="H41" s="21"/>
      <c r="I41" s="18"/>
      <c r="J41" s="22"/>
    </row>
    <row r="42" spans="2:19" x14ac:dyDescent="0.25">
      <c r="B42" s="5"/>
      <c r="C42" s="20"/>
      <c r="D42" s="17">
        <v>228</v>
      </c>
      <c r="E42" s="24" t="s">
        <v>19</v>
      </c>
      <c r="G42" s="5"/>
      <c r="H42" s="20"/>
      <c r="I42" s="17">
        <v>228</v>
      </c>
      <c r="J42" s="24" t="s">
        <v>19</v>
      </c>
    </row>
    <row r="43" spans="2:19" x14ac:dyDescent="0.25">
      <c r="B43" s="23" t="s">
        <v>10</v>
      </c>
      <c r="C43" s="21"/>
      <c r="D43" s="18"/>
      <c r="E43" s="22"/>
      <c r="G43" s="23" t="s">
        <v>10</v>
      </c>
      <c r="H43" s="21"/>
      <c r="I43" s="18"/>
      <c r="J43" s="22"/>
    </row>
    <row r="44" spans="2:19" x14ac:dyDescent="0.25">
      <c r="B44" s="5"/>
      <c r="C44" s="20"/>
      <c r="D44" s="17">
        <v>84</v>
      </c>
      <c r="E44" s="24" t="s">
        <v>13</v>
      </c>
      <c r="G44" s="5"/>
      <c r="H44" s="20"/>
      <c r="I44" s="17">
        <v>81</v>
      </c>
      <c r="J44" s="24" t="s">
        <v>13</v>
      </c>
    </row>
    <row r="45" spans="2:19" x14ac:dyDescent="0.25">
      <c r="B45" s="3" t="s">
        <v>23</v>
      </c>
      <c r="C45" s="2"/>
      <c r="D45" s="18"/>
      <c r="E45" s="4"/>
      <c r="G45" s="3" t="s">
        <v>23</v>
      </c>
      <c r="H45" s="2"/>
      <c r="I45" s="18"/>
      <c r="J45" s="4"/>
    </row>
    <row r="46" spans="2:19" ht="13" x14ac:dyDescent="0.3">
      <c r="B46" s="5"/>
      <c r="C46" s="15"/>
      <c r="D46" s="17">
        <f>D44*D42/100</f>
        <v>191.52</v>
      </c>
      <c r="E46" s="6" t="s">
        <v>25</v>
      </c>
      <c r="G46" s="5"/>
      <c r="H46" s="15"/>
      <c r="I46" s="17">
        <f>I44*I42/100</f>
        <v>184.68</v>
      </c>
      <c r="J46" s="6" t="s">
        <v>25</v>
      </c>
    </row>
    <row r="47" spans="2:19" x14ac:dyDescent="0.25">
      <c r="B47" s="3" t="s">
        <v>24</v>
      </c>
      <c r="C47" s="2"/>
      <c r="D47" s="2"/>
      <c r="E47" s="4"/>
      <c r="G47" s="3" t="s">
        <v>24</v>
      </c>
      <c r="H47" s="2"/>
      <c r="I47" s="2"/>
      <c r="J47" s="4"/>
    </row>
    <row r="48" spans="2:19" x14ac:dyDescent="0.25">
      <c r="B48" s="8"/>
      <c r="C48" s="16"/>
      <c r="D48" s="14">
        <f>D40/D46</f>
        <v>0.28446115288220547</v>
      </c>
      <c r="E48" s="12"/>
      <c r="G48" s="8"/>
      <c r="H48" s="16"/>
      <c r="I48" s="14">
        <f>I40/I46</f>
        <v>0.33203378817413898</v>
      </c>
      <c r="J48" s="12"/>
    </row>
    <row r="50" spans="2:10" ht="13" x14ac:dyDescent="0.3">
      <c r="B50" s="30" t="s">
        <v>26</v>
      </c>
      <c r="C50" s="31"/>
      <c r="D50" s="31"/>
      <c r="E50" s="32"/>
      <c r="G50" s="30" t="s">
        <v>26</v>
      </c>
      <c r="H50" s="31"/>
      <c r="I50" s="31"/>
      <c r="J50" s="32"/>
    </row>
    <row r="51" spans="2:10" x14ac:dyDescent="0.25">
      <c r="B51" s="37" t="s">
        <v>36</v>
      </c>
      <c r="C51" s="38"/>
      <c r="D51" s="38"/>
      <c r="E51" s="39"/>
      <c r="G51" s="37" t="s">
        <v>36</v>
      </c>
      <c r="H51" s="38"/>
      <c r="I51" s="38"/>
      <c r="J51" s="39"/>
    </row>
    <row r="52" spans="2:10" x14ac:dyDescent="0.25">
      <c r="B52" s="26"/>
      <c r="C52" s="1" t="s">
        <v>27</v>
      </c>
      <c r="D52">
        <v>120</v>
      </c>
      <c r="E52" s="6" t="s">
        <v>25</v>
      </c>
      <c r="G52" s="26"/>
      <c r="H52" s="1" t="s">
        <v>27</v>
      </c>
      <c r="I52">
        <v>120</v>
      </c>
      <c r="J52" s="6" t="s">
        <v>25</v>
      </c>
    </row>
    <row r="53" spans="2:10" ht="13" x14ac:dyDescent="0.3">
      <c r="B53" s="25"/>
      <c r="C53" s="1" t="s">
        <v>30</v>
      </c>
      <c r="D53">
        <v>106</v>
      </c>
      <c r="E53" s="6" t="s">
        <v>25</v>
      </c>
      <c r="G53" s="25"/>
      <c r="H53" s="1" t="s">
        <v>30</v>
      </c>
      <c r="I53">
        <v>106</v>
      </c>
      <c r="J53" s="6" t="s">
        <v>25</v>
      </c>
    </row>
    <row r="54" spans="2:10" x14ac:dyDescent="0.25">
      <c r="B54" s="3" t="s">
        <v>22</v>
      </c>
      <c r="C54" s="2"/>
      <c r="D54" s="2"/>
      <c r="E54" s="4"/>
      <c r="G54" s="3" t="s">
        <v>22</v>
      </c>
      <c r="H54" s="2"/>
      <c r="I54" s="2"/>
      <c r="J54" s="4"/>
    </row>
    <row r="55" spans="2:10" ht="15.5" x14ac:dyDescent="0.4">
      <c r="B55" s="5"/>
      <c r="C55" s="20" t="s">
        <v>34</v>
      </c>
      <c r="D55" s="17">
        <f>(D52+D53)-D61</f>
        <v>103.28</v>
      </c>
      <c r="E55" s="6" t="s">
        <v>25</v>
      </c>
      <c r="G55" s="5"/>
      <c r="H55" s="20" t="s">
        <v>34</v>
      </c>
      <c r="I55" s="17">
        <f>(I52+I53)-I61</f>
        <v>80.400000000000006</v>
      </c>
      <c r="J55" s="6" t="s">
        <v>25</v>
      </c>
    </row>
    <row r="56" spans="2:10" x14ac:dyDescent="0.25">
      <c r="B56" s="23" t="s">
        <v>35</v>
      </c>
      <c r="C56" s="21"/>
      <c r="D56" s="18"/>
      <c r="E56" s="22"/>
      <c r="G56" s="23" t="s">
        <v>35</v>
      </c>
      <c r="H56" s="21"/>
      <c r="I56" s="18"/>
      <c r="J56" s="22"/>
    </row>
    <row r="57" spans="2:10" x14ac:dyDescent="0.25">
      <c r="B57" s="5"/>
      <c r="C57" s="20"/>
      <c r="D57" s="17">
        <v>208</v>
      </c>
      <c r="E57" s="24" t="s">
        <v>19</v>
      </c>
      <c r="G57" s="5"/>
      <c r="H57" s="20"/>
      <c r="I57" s="17">
        <v>208</v>
      </c>
      <c r="J57" s="24" t="s">
        <v>19</v>
      </c>
    </row>
    <row r="58" spans="2:10" x14ac:dyDescent="0.25">
      <c r="B58" s="23" t="s">
        <v>10</v>
      </c>
      <c r="C58" s="21"/>
      <c r="D58" s="18"/>
      <c r="E58" s="22"/>
      <c r="G58" s="23" t="s">
        <v>10</v>
      </c>
      <c r="H58" s="21"/>
      <c r="I58" s="18"/>
      <c r="J58" s="22"/>
    </row>
    <row r="59" spans="2:10" x14ac:dyDescent="0.25">
      <c r="B59" s="5"/>
      <c r="C59" s="20"/>
      <c r="D59" s="17">
        <v>59</v>
      </c>
      <c r="E59" s="24" t="s">
        <v>13</v>
      </c>
      <c r="G59" s="5"/>
      <c r="H59" s="20"/>
      <c r="I59" s="17">
        <v>70</v>
      </c>
      <c r="J59" s="24" t="s">
        <v>13</v>
      </c>
    </row>
    <row r="60" spans="2:10" x14ac:dyDescent="0.25">
      <c r="B60" s="3" t="s">
        <v>23</v>
      </c>
      <c r="C60" s="2"/>
      <c r="D60" s="18"/>
      <c r="E60" s="4"/>
      <c r="G60" s="3" t="s">
        <v>23</v>
      </c>
      <c r="H60" s="2"/>
      <c r="I60" s="18"/>
      <c r="J60" s="4"/>
    </row>
    <row r="61" spans="2:10" ht="13" x14ac:dyDescent="0.3">
      <c r="B61" s="5"/>
      <c r="C61" s="15"/>
      <c r="D61" s="17">
        <f>D59*D57/100</f>
        <v>122.72</v>
      </c>
      <c r="E61" s="6" t="s">
        <v>25</v>
      </c>
      <c r="G61" s="5"/>
      <c r="H61" s="15"/>
      <c r="I61" s="17">
        <f>I59*I57/100</f>
        <v>145.6</v>
      </c>
      <c r="J61" s="6" t="s">
        <v>25</v>
      </c>
    </row>
    <row r="62" spans="2:10" x14ac:dyDescent="0.25">
      <c r="B62" s="3" t="s">
        <v>24</v>
      </c>
      <c r="C62" s="2"/>
      <c r="D62" s="2"/>
      <c r="E62" s="4"/>
      <c r="G62" s="3" t="s">
        <v>24</v>
      </c>
      <c r="H62" s="2"/>
      <c r="I62" s="2"/>
      <c r="J62" s="4"/>
    </row>
    <row r="63" spans="2:10" x14ac:dyDescent="0.25">
      <c r="B63" s="8"/>
      <c r="C63" s="16"/>
      <c r="D63" s="14">
        <f>D55/D61</f>
        <v>0.84159061277705349</v>
      </c>
      <c r="E63" s="12"/>
      <c r="G63" s="8"/>
      <c r="H63" s="16"/>
      <c r="I63" s="14">
        <f>I55/I61</f>
        <v>0.55219780219780223</v>
      </c>
      <c r="J63" s="12"/>
    </row>
  </sheetData>
  <mergeCells count="18">
    <mergeCell ref="B20:E20"/>
    <mergeCell ref="G20:J20"/>
    <mergeCell ref="B21:E21"/>
    <mergeCell ref="G21:J21"/>
    <mergeCell ref="B5:E5"/>
    <mergeCell ref="G5:J5"/>
    <mergeCell ref="B3:E3"/>
    <mergeCell ref="G3:J3"/>
    <mergeCell ref="B6:E6"/>
    <mergeCell ref="G6:J6"/>
    <mergeCell ref="B51:E51"/>
    <mergeCell ref="G51:J51"/>
    <mergeCell ref="B35:E35"/>
    <mergeCell ref="G35:J35"/>
    <mergeCell ref="B36:E36"/>
    <mergeCell ref="G36:J36"/>
    <mergeCell ref="B50:E50"/>
    <mergeCell ref="G50:J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Atom Economy</vt:lpstr>
      <vt:lpstr>ME</vt:lpstr>
      <vt:lpstr>PMI</vt:lpstr>
      <vt:lpstr>E-Factor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Nurmi (Contractor)</dc:creator>
  <cp:lastModifiedBy>Laura Tedesco</cp:lastModifiedBy>
  <cp:lastPrinted>2011-02-07T16:52:39Z</cp:lastPrinted>
  <dcterms:created xsi:type="dcterms:W3CDTF">2010-08-12T20:02:54Z</dcterms:created>
  <dcterms:modified xsi:type="dcterms:W3CDTF">2025-11-19T10:22:29Z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scription0">
    <vt:lpwstr/>
  </property>
  <property fmtid="{D5CDD505-2E9C-101B-9397-08002B2CF9AE}" pid="3" name="KeyWords0">
    <vt:lpwstr>Crystallization</vt:lpwstr>
  </property>
  <property fmtid="{D5CDD505-2E9C-101B-9397-08002B2CF9AE}" pid="4" name="_NewReviewCycle">
    <vt:lpwstr/>
  </property>
</Properties>
</file>