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onnectqutedu-my.sharepoint.com/personal/murphyd_qut_edu_au/Documents/papers to work on/Dead-Time paper/corrected manuscript/"/>
    </mc:Choice>
  </mc:AlternateContent>
  <xr:revisionPtr revIDLastSave="28" documentId="8_{8CFE00EF-EEC3-43A2-9BFE-8EB71A36DAA0}" xr6:coauthVersionLast="47" xr6:coauthVersionMax="47" xr10:uidLastSave="{C13ECF37-0534-4D40-BBEB-C2A0423F15C2}"/>
  <bookViews>
    <workbookView xWindow="2580" yWindow="1995" windowWidth="33735" windowHeight="18435" activeTab="2" xr2:uid="{EDD774F9-C40D-42C4-9F78-149BDF817853}"/>
  </bookViews>
  <sheets>
    <sheet name="Supplementary Table 1" sheetId="3" r:id="rId1"/>
    <sheet name="Supplementary Table 2" sheetId="5" r:id="rId2"/>
    <sheet name="Supplementary Table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5" l="1"/>
  <c r="X167" i="4"/>
  <c r="P162" i="4"/>
  <c r="N162" i="4"/>
  <c r="P158" i="4"/>
  <c r="N158" i="4"/>
  <c r="P153" i="4"/>
  <c r="N153" i="4"/>
  <c r="P149" i="4"/>
  <c r="N149" i="4"/>
  <c r="P144" i="4"/>
  <c r="N144" i="4"/>
  <c r="P140" i="4"/>
  <c r="N140" i="4"/>
  <c r="R135" i="4"/>
  <c r="P135" i="4"/>
  <c r="N135" i="4"/>
  <c r="R131" i="4"/>
  <c r="P131" i="4"/>
  <c r="N131" i="4"/>
  <c r="R127" i="4"/>
  <c r="P127" i="4"/>
  <c r="N127" i="4"/>
  <c r="P125" i="4"/>
  <c r="P124" i="4"/>
  <c r="P123" i="4"/>
  <c r="N121" i="4"/>
  <c r="N122" i="4"/>
  <c r="N123" i="4"/>
  <c r="J165" i="4"/>
  <c r="J164" i="4"/>
  <c r="J163" i="4"/>
  <c r="J162" i="4"/>
  <c r="J161" i="4"/>
  <c r="J160" i="4"/>
  <c r="J159" i="4"/>
  <c r="J158" i="4"/>
  <c r="J157" i="4"/>
  <c r="J155" i="4"/>
  <c r="J154" i="4"/>
  <c r="J153" i="4"/>
  <c r="J152" i="4"/>
  <c r="J151" i="4"/>
  <c r="J150" i="4"/>
  <c r="J149" i="4"/>
  <c r="J148" i="4"/>
  <c r="J147" i="4"/>
  <c r="J145" i="4"/>
  <c r="J144" i="4"/>
  <c r="J143" i="4"/>
  <c r="J142" i="4"/>
  <c r="J141" i="4"/>
  <c r="J140" i="4"/>
  <c r="J139" i="4"/>
  <c r="J138" i="4"/>
  <c r="J137" i="4"/>
  <c r="J135" i="4"/>
  <c r="J134" i="4"/>
  <c r="J133" i="4"/>
  <c r="J132" i="4"/>
  <c r="J131" i="4"/>
  <c r="J130" i="4"/>
  <c r="J129" i="4"/>
  <c r="J128" i="4"/>
  <c r="J127" i="4"/>
  <c r="W125" i="4"/>
  <c r="X125" i="4" s="1"/>
  <c r="J125" i="4"/>
  <c r="J124" i="4"/>
  <c r="J123" i="4"/>
  <c r="X122" i="4"/>
  <c r="W122" i="4"/>
  <c r="J122" i="4"/>
  <c r="J121" i="4"/>
  <c r="J120" i="4"/>
  <c r="J119" i="4"/>
  <c r="W118" i="4"/>
  <c r="X118" i="4" s="1"/>
  <c r="J118" i="4"/>
  <c r="J117" i="4"/>
  <c r="L115" i="4"/>
  <c r="R165" i="4" s="1"/>
  <c r="J61" i="4"/>
  <c r="J62" i="4"/>
  <c r="J63" i="4"/>
  <c r="J64" i="4"/>
  <c r="J65" i="4"/>
  <c r="J66" i="4"/>
  <c r="J67" i="4"/>
  <c r="J68" i="4"/>
  <c r="J69" i="4"/>
  <c r="W62" i="4"/>
  <c r="X62" i="4" s="1"/>
  <c r="R140" i="4" l="1"/>
  <c r="R144" i="4"/>
  <c r="U144" i="4" s="1"/>
  <c r="R149" i="4"/>
  <c r="R153" i="4"/>
  <c r="R158" i="4"/>
  <c r="R162" i="4"/>
  <c r="U162" i="4" s="1"/>
  <c r="N120" i="4"/>
  <c r="R117" i="4"/>
  <c r="U117" i="4" s="1"/>
  <c r="N128" i="4"/>
  <c r="N132" i="4"/>
  <c r="U132" i="4" s="1"/>
  <c r="N137" i="4"/>
  <c r="N141" i="4"/>
  <c r="N145" i="4"/>
  <c r="N150" i="4"/>
  <c r="N154" i="4"/>
  <c r="U154" i="4" s="1"/>
  <c r="N159" i="4"/>
  <c r="N163" i="4"/>
  <c r="N119" i="4"/>
  <c r="R118" i="4"/>
  <c r="P128" i="4"/>
  <c r="P132" i="4"/>
  <c r="P137" i="4"/>
  <c r="P141" i="4"/>
  <c r="P145" i="4"/>
  <c r="P150" i="4"/>
  <c r="P154" i="4"/>
  <c r="P159" i="4"/>
  <c r="P163" i="4"/>
  <c r="N118" i="4"/>
  <c r="R119" i="4"/>
  <c r="U119" i="4" s="1"/>
  <c r="R128" i="4"/>
  <c r="R132" i="4"/>
  <c r="R137" i="4"/>
  <c r="R141" i="4"/>
  <c r="R145" i="4"/>
  <c r="U145" i="4" s="1"/>
  <c r="R150" i="4"/>
  <c r="U150" i="4" s="1"/>
  <c r="R154" i="4"/>
  <c r="R159" i="4"/>
  <c r="U159" i="4" s="1"/>
  <c r="R163" i="4"/>
  <c r="U163" i="4" s="1"/>
  <c r="P117" i="4"/>
  <c r="R120" i="4"/>
  <c r="N129" i="4"/>
  <c r="N133" i="4"/>
  <c r="N138" i="4"/>
  <c r="N142" i="4"/>
  <c r="N147" i="4"/>
  <c r="U147" i="4" s="1"/>
  <c r="N151" i="4"/>
  <c r="U151" i="4" s="1"/>
  <c r="N155" i="4"/>
  <c r="U155" i="4" s="1"/>
  <c r="N160" i="4"/>
  <c r="N164" i="4"/>
  <c r="P118" i="4"/>
  <c r="R121" i="4"/>
  <c r="U121" i="4" s="1"/>
  <c r="P129" i="4"/>
  <c r="P133" i="4"/>
  <c r="P138" i="4"/>
  <c r="P142" i="4"/>
  <c r="P147" i="4"/>
  <c r="P151" i="4"/>
  <c r="P155" i="4"/>
  <c r="P160" i="4"/>
  <c r="P164" i="4"/>
  <c r="P119" i="4"/>
  <c r="R122" i="4"/>
  <c r="U122" i="4" s="1"/>
  <c r="R129" i="4"/>
  <c r="R133" i="4"/>
  <c r="R138" i="4"/>
  <c r="R142" i="4"/>
  <c r="R147" i="4"/>
  <c r="R151" i="4"/>
  <c r="R155" i="4"/>
  <c r="R160" i="4"/>
  <c r="U160" i="4" s="1"/>
  <c r="R164" i="4"/>
  <c r="N117" i="4"/>
  <c r="P120" i="4"/>
  <c r="R123" i="4"/>
  <c r="U123" i="4" s="1"/>
  <c r="N130" i="4"/>
  <c r="N134" i="4"/>
  <c r="N139" i="4"/>
  <c r="N143" i="4"/>
  <c r="N148" i="4"/>
  <c r="N152" i="4"/>
  <c r="N157" i="4"/>
  <c r="N161" i="4"/>
  <c r="N165" i="4"/>
  <c r="N125" i="4"/>
  <c r="P121" i="4"/>
  <c r="R124" i="4"/>
  <c r="P130" i="4"/>
  <c r="P134" i="4"/>
  <c r="P139" i="4"/>
  <c r="P143" i="4"/>
  <c r="P148" i="4"/>
  <c r="P152" i="4"/>
  <c r="P157" i="4"/>
  <c r="P161" i="4"/>
  <c r="P165" i="4"/>
  <c r="N124" i="4"/>
  <c r="P122" i="4"/>
  <c r="R125" i="4"/>
  <c r="R130" i="4"/>
  <c r="U130" i="4" s="1"/>
  <c r="R134" i="4"/>
  <c r="U134" i="4" s="1"/>
  <c r="R139" i="4"/>
  <c r="R143" i="4"/>
  <c r="U143" i="4" s="1"/>
  <c r="R148" i="4"/>
  <c r="U148" i="4" s="1"/>
  <c r="R152" i="4"/>
  <c r="U152" i="4" s="1"/>
  <c r="R157" i="4"/>
  <c r="U157" i="4" s="1"/>
  <c r="R161" i="4"/>
  <c r="U161" i="4" s="1"/>
  <c r="U140" i="4"/>
  <c r="U158" i="4"/>
  <c r="U135" i="4"/>
  <c r="U153" i="4"/>
  <c r="U139" i="4"/>
  <c r="U128" i="4"/>
  <c r="U131" i="4"/>
  <c r="U149" i="4"/>
  <c r="U127" i="4"/>
  <c r="U165" i="4"/>
  <c r="H170" i="4"/>
  <c r="H169" i="4"/>
  <c r="U141" i="4" l="1"/>
  <c r="U138" i="4"/>
  <c r="U118" i="4"/>
  <c r="U133" i="4"/>
  <c r="U120" i="4"/>
  <c r="U125" i="4"/>
  <c r="Y125" i="4" s="1"/>
  <c r="Z125" i="4" s="1"/>
  <c r="U124" i="4"/>
  <c r="U129" i="4"/>
  <c r="I127" i="4"/>
  <c r="I140" i="4"/>
  <c r="I153" i="4"/>
  <c r="I117" i="4"/>
  <c r="I128" i="4"/>
  <c r="I141" i="4"/>
  <c r="I154" i="4"/>
  <c r="I125" i="4"/>
  <c r="I129" i="4"/>
  <c r="I142" i="4"/>
  <c r="I155" i="4"/>
  <c r="I130" i="4"/>
  <c r="I143" i="4"/>
  <c r="I157" i="4"/>
  <c r="I138" i="4"/>
  <c r="I152" i="4"/>
  <c r="I118" i="4"/>
  <c r="I131" i="4"/>
  <c r="I144" i="4"/>
  <c r="I158" i="4"/>
  <c r="I119" i="4"/>
  <c r="I132" i="4"/>
  <c r="I145" i="4"/>
  <c r="I159" i="4"/>
  <c r="I120" i="4"/>
  <c r="I133" i="4"/>
  <c r="I147" i="4"/>
  <c r="I160" i="4"/>
  <c r="I124" i="4"/>
  <c r="I121" i="4"/>
  <c r="I134" i="4"/>
  <c r="I148" i="4"/>
  <c r="I161" i="4"/>
  <c r="I139" i="4"/>
  <c r="I122" i="4"/>
  <c r="I135" i="4"/>
  <c r="I149" i="4"/>
  <c r="I162" i="4"/>
  <c r="I164" i="4"/>
  <c r="I123" i="4"/>
  <c r="I137" i="4"/>
  <c r="I150" i="4"/>
  <c r="I163" i="4"/>
  <c r="I151" i="4"/>
  <c r="I165" i="4"/>
  <c r="U137" i="4"/>
  <c r="U142" i="4"/>
  <c r="U164" i="4"/>
  <c r="S170" i="4"/>
  <c r="Y118" i="4"/>
  <c r="Z118" i="4" s="1"/>
  <c r="S169" i="4"/>
  <c r="Y122" i="4" l="1"/>
  <c r="Z122" i="4" s="1"/>
  <c r="Z167" i="4" s="1"/>
  <c r="L120" i="4" s="1"/>
  <c r="Q157" i="4" l="1"/>
  <c r="Q162" i="4"/>
  <c r="O153" i="4"/>
  <c r="Q150" i="4"/>
  <c r="O141" i="4"/>
  <c r="Q144" i="4"/>
  <c r="S133" i="4"/>
  <c r="O133" i="4"/>
  <c r="Q128" i="4"/>
  <c r="O121" i="4"/>
  <c r="Q124" i="4"/>
  <c r="Q134" i="4"/>
  <c r="S164" i="4"/>
  <c r="O128" i="4"/>
  <c r="O143" i="4"/>
  <c r="S121" i="4"/>
  <c r="S158" i="4"/>
  <c r="O164" i="4"/>
  <c r="O151" i="4"/>
  <c r="Q148" i="4"/>
  <c r="O139" i="4"/>
  <c r="Q145" i="4"/>
  <c r="S131" i="4"/>
  <c r="O131" i="4"/>
  <c r="O130" i="4"/>
  <c r="S123" i="4"/>
  <c r="Q118" i="4"/>
  <c r="O132" i="4"/>
  <c r="Q154" i="4"/>
  <c r="Q159" i="4"/>
  <c r="S165" i="4"/>
  <c r="Q158" i="4"/>
  <c r="O162" i="4"/>
  <c r="O149" i="4"/>
  <c r="S151" i="4"/>
  <c r="O137" i="4"/>
  <c r="O144" i="4"/>
  <c r="S129" i="4"/>
  <c r="O129" i="4"/>
  <c r="S125" i="4"/>
  <c r="S117" i="4"/>
  <c r="O117" i="4"/>
  <c r="S139" i="4"/>
  <c r="Q138" i="4"/>
  <c r="S135" i="4"/>
  <c r="S163" i="4"/>
  <c r="S160" i="4"/>
  <c r="O160" i="4"/>
  <c r="O147" i="4"/>
  <c r="O154" i="4"/>
  <c r="Q141" i="4"/>
  <c r="O142" i="4"/>
  <c r="S127" i="4"/>
  <c r="O127" i="4"/>
  <c r="S119" i="4"/>
  <c r="Q120" i="4"/>
  <c r="Q123" i="4"/>
  <c r="Q140" i="4"/>
  <c r="Q161" i="4"/>
  <c r="Q117" i="4"/>
  <c r="Q137" i="4"/>
  <c r="O123" i="4"/>
  <c r="S161" i="4"/>
  <c r="O165" i="4"/>
  <c r="O158" i="4"/>
  <c r="S147" i="4"/>
  <c r="O152" i="4"/>
  <c r="S144" i="4"/>
  <c r="O140" i="4"/>
  <c r="Q135" i="4"/>
  <c r="S134" i="4"/>
  <c r="Q122" i="4"/>
  <c r="O122" i="4"/>
  <c r="S120" i="4"/>
  <c r="Q143" i="4"/>
  <c r="O120" i="4"/>
  <c r="O135" i="4"/>
  <c r="S159" i="4"/>
  <c r="O163" i="4"/>
  <c r="S153" i="4"/>
  <c r="S154" i="4"/>
  <c r="O150" i="4"/>
  <c r="S142" i="4"/>
  <c r="O138" i="4"/>
  <c r="Q133" i="4"/>
  <c r="S132" i="4"/>
  <c r="O118" i="4"/>
  <c r="S122" i="4"/>
  <c r="S155" i="4"/>
  <c r="Q132" i="4"/>
  <c r="Q130" i="4"/>
  <c r="S157" i="4"/>
  <c r="O161" i="4"/>
  <c r="Q155" i="4"/>
  <c r="S152" i="4"/>
  <c r="O148" i="4"/>
  <c r="S140" i="4"/>
  <c r="Q139" i="4"/>
  <c r="Q131" i="4"/>
  <c r="S130" i="4"/>
  <c r="O119" i="4"/>
  <c r="Q125" i="4"/>
  <c r="Q149" i="4"/>
  <c r="Q121" i="4"/>
  <c r="O145" i="4"/>
  <c r="Q152" i="4"/>
  <c r="Q160" i="4"/>
  <c r="O159" i="4"/>
  <c r="Q153" i="4"/>
  <c r="S150" i="4"/>
  <c r="S149" i="4"/>
  <c r="S138" i="4"/>
  <c r="S143" i="4"/>
  <c r="Q129" i="4"/>
  <c r="S128" i="4"/>
  <c r="S124" i="4"/>
  <c r="Q119" i="4"/>
  <c r="S162" i="4"/>
  <c r="S137" i="4"/>
  <c r="O155" i="4"/>
  <c r="Q165" i="4"/>
  <c r="O157" i="4"/>
  <c r="Q151" i="4"/>
  <c r="S148" i="4"/>
  <c r="S145" i="4"/>
  <c r="Q142" i="4"/>
  <c r="S141" i="4"/>
  <c r="Q127" i="4"/>
  <c r="O134" i="4"/>
  <c r="S118" i="4"/>
  <c r="O124" i="4"/>
  <c r="Q163" i="4"/>
  <c r="O125" i="4"/>
  <c r="Q147" i="4"/>
  <c r="Q164" i="4"/>
  <c r="J109" i="4" l="1"/>
  <c r="J108" i="4"/>
  <c r="J107" i="4"/>
  <c r="J106" i="4"/>
  <c r="J105" i="4"/>
  <c r="J104" i="4"/>
  <c r="J103" i="4"/>
  <c r="J102" i="4"/>
  <c r="J101" i="4"/>
  <c r="J99" i="4"/>
  <c r="J98" i="4"/>
  <c r="J97" i="4"/>
  <c r="J96" i="4"/>
  <c r="J95" i="4"/>
  <c r="J94" i="4"/>
  <c r="J93" i="4"/>
  <c r="J92" i="4"/>
  <c r="J91" i="4"/>
  <c r="J89" i="4"/>
  <c r="J88" i="4"/>
  <c r="J87" i="4"/>
  <c r="J86" i="4"/>
  <c r="J85" i="4"/>
  <c r="J84" i="4"/>
  <c r="J83" i="4"/>
  <c r="J82" i="4"/>
  <c r="J81" i="4"/>
  <c r="J79" i="4"/>
  <c r="J78" i="4"/>
  <c r="J77" i="4"/>
  <c r="J76" i="4"/>
  <c r="J75" i="4"/>
  <c r="J74" i="4"/>
  <c r="J73" i="4"/>
  <c r="J72" i="4"/>
  <c r="J71" i="4"/>
  <c r="W69" i="4"/>
  <c r="X69" i="4" s="1"/>
  <c r="W66" i="4"/>
  <c r="X66" i="4" s="1"/>
  <c r="H113" i="4"/>
  <c r="L59" i="4"/>
  <c r="W13" i="4"/>
  <c r="X13" i="4" s="1"/>
  <c r="W10" i="4"/>
  <c r="X10" i="4" s="1"/>
  <c r="X6" i="4"/>
  <c r="W6" i="4"/>
  <c r="J53" i="4"/>
  <c r="J52" i="4"/>
  <c r="J51" i="4"/>
  <c r="J50" i="4"/>
  <c r="J49" i="4"/>
  <c r="J48" i="4"/>
  <c r="J47" i="4"/>
  <c r="J46" i="4"/>
  <c r="J45" i="4"/>
  <c r="J43" i="4"/>
  <c r="J42" i="4"/>
  <c r="J41" i="4"/>
  <c r="J40" i="4"/>
  <c r="J39" i="4"/>
  <c r="J38" i="4"/>
  <c r="J37" i="4"/>
  <c r="J36" i="4"/>
  <c r="J35" i="4"/>
  <c r="J33" i="4"/>
  <c r="J32" i="4"/>
  <c r="J31" i="4"/>
  <c r="J30" i="4"/>
  <c r="J29" i="4"/>
  <c r="J28" i="4"/>
  <c r="J27" i="4"/>
  <c r="J26" i="4"/>
  <c r="J25" i="4"/>
  <c r="J6" i="4"/>
  <c r="J7" i="4"/>
  <c r="J8" i="4"/>
  <c r="J9" i="4"/>
  <c r="J10" i="4"/>
  <c r="J11" i="4"/>
  <c r="J12" i="4"/>
  <c r="J13" i="4"/>
  <c r="J15" i="4"/>
  <c r="J16" i="4"/>
  <c r="J17" i="4"/>
  <c r="J18" i="4"/>
  <c r="J19" i="4"/>
  <c r="J20" i="4"/>
  <c r="J21" i="4"/>
  <c r="J22" i="4"/>
  <c r="J23" i="4"/>
  <c r="J5" i="4"/>
  <c r="P106" i="4" l="1"/>
  <c r="P102" i="4"/>
  <c r="P97" i="4"/>
  <c r="P93" i="4"/>
  <c r="P88" i="4"/>
  <c r="P84" i="4"/>
  <c r="P79" i="4"/>
  <c r="P75" i="4"/>
  <c r="P71" i="4"/>
  <c r="R68" i="4"/>
  <c r="U68" i="4" s="1"/>
  <c r="P65" i="4"/>
  <c r="N69" i="4"/>
  <c r="N71" i="4"/>
  <c r="P64" i="4"/>
  <c r="P63" i="4"/>
  <c r="R84" i="4"/>
  <c r="P66" i="4"/>
  <c r="N106" i="4"/>
  <c r="N102" i="4"/>
  <c r="U102" i="4" s="1"/>
  <c r="N97" i="4"/>
  <c r="N93" i="4"/>
  <c r="N88" i="4"/>
  <c r="N84" i="4"/>
  <c r="N79" i="4"/>
  <c r="N75" i="4"/>
  <c r="R67" i="4"/>
  <c r="N61" i="4"/>
  <c r="N98" i="4"/>
  <c r="R97" i="4"/>
  <c r="R109" i="4"/>
  <c r="U109" i="4" s="1"/>
  <c r="R105" i="4"/>
  <c r="U105" i="4" s="1"/>
  <c r="R101" i="4"/>
  <c r="R96" i="4"/>
  <c r="U96" i="4" s="1"/>
  <c r="R92" i="4"/>
  <c r="U92" i="4" s="1"/>
  <c r="R87" i="4"/>
  <c r="U87" i="4" s="1"/>
  <c r="R83" i="4"/>
  <c r="U83" i="4" s="1"/>
  <c r="R78" i="4"/>
  <c r="R74" i="4"/>
  <c r="R66" i="4"/>
  <c r="U66" i="4" s="1"/>
  <c r="N103" i="4"/>
  <c r="N72" i="4"/>
  <c r="R102" i="4"/>
  <c r="P109" i="4"/>
  <c r="P105" i="4"/>
  <c r="P101" i="4"/>
  <c r="P96" i="4"/>
  <c r="P92" i="4"/>
  <c r="P87" i="4"/>
  <c r="P83" i="4"/>
  <c r="P78" i="4"/>
  <c r="P74" i="4"/>
  <c r="R65" i="4"/>
  <c r="P62" i="4"/>
  <c r="P69" i="4"/>
  <c r="P89" i="4"/>
  <c r="N66" i="4"/>
  <c r="N81" i="4"/>
  <c r="N67" i="4"/>
  <c r="R71" i="4"/>
  <c r="U71" i="4" s="1"/>
  <c r="N68" i="4"/>
  <c r="N109" i="4"/>
  <c r="N105" i="4"/>
  <c r="N101" i="4"/>
  <c r="N96" i="4"/>
  <c r="N92" i="4"/>
  <c r="N87" i="4"/>
  <c r="N83" i="4"/>
  <c r="N78" i="4"/>
  <c r="N74" i="4"/>
  <c r="R64" i="4"/>
  <c r="U64" i="4" s="1"/>
  <c r="P61" i="4"/>
  <c r="N65" i="4"/>
  <c r="P81" i="4"/>
  <c r="N94" i="4"/>
  <c r="R106" i="4"/>
  <c r="U106" i="4" s="1"/>
  <c r="R108" i="4"/>
  <c r="R104" i="4"/>
  <c r="R99" i="4"/>
  <c r="R95" i="4"/>
  <c r="R91" i="4"/>
  <c r="R86" i="4"/>
  <c r="U86" i="4" s="1"/>
  <c r="R82" i="4"/>
  <c r="U82" i="4" s="1"/>
  <c r="R77" i="4"/>
  <c r="U77" i="4" s="1"/>
  <c r="R73" i="4"/>
  <c r="U73" i="4" s="1"/>
  <c r="R63" i="4"/>
  <c r="N62" i="4"/>
  <c r="P85" i="4"/>
  <c r="N107" i="4"/>
  <c r="R75" i="4"/>
  <c r="U75" i="4" s="1"/>
  <c r="P108" i="4"/>
  <c r="P104" i="4"/>
  <c r="P99" i="4"/>
  <c r="P95" i="4"/>
  <c r="P91" i="4"/>
  <c r="P86" i="4"/>
  <c r="P82" i="4"/>
  <c r="P77" i="4"/>
  <c r="P73" i="4"/>
  <c r="R62" i="4"/>
  <c r="N63" i="4"/>
  <c r="P98" i="4"/>
  <c r="N89" i="4"/>
  <c r="R69" i="4"/>
  <c r="N108" i="4"/>
  <c r="N104" i="4"/>
  <c r="N99" i="4"/>
  <c r="N95" i="4"/>
  <c r="N91" i="4"/>
  <c r="N86" i="4"/>
  <c r="N82" i="4"/>
  <c r="N77" i="4"/>
  <c r="N73" i="4"/>
  <c r="R61" i="4"/>
  <c r="U61" i="4" s="1"/>
  <c r="N64" i="4"/>
  <c r="R72" i="4"/>
  <c r="U72" i="4" s="1"/>
  <c r="P76" i="4"/>
  <c r="P68" i="4"/>
  <c r="P67" i="4"/>
  <c r="R93" i="4"/>
  <c r="U93" i="4" s="1"/>
  <c r="R107" i="4"/>
  <c r="U107" i="4" s="1"/>
  <c r="R103" i="4"/>
  <c r="R98" i="4"/>
  <c r="R94" i="4"/>
  <c r="U94" i="4" s="1"/>
  <c r="R89" i="4"/>
  <c r="U89" i="4" s="1"/>
  <c r="R85" i="4"/>
  <c r="R81" i="4"/>
  <c r="R76" i="4"/>
  <c r="U76" i="4" s="1"/>
  <c r="P72" i="4"/>
  <c r="N85" i="4"/>
  <c r="U85" i="4" s="1"/>
  <c r="R88" i="4"/>
  <c r="P107" i="4"/>
  <c r="P103" i="4"/>
  <c r="P94" i="4"/>
  <c r="N76" i="4"/>
  <c r="R79" i="4"/>
  <c r="U97" i="4"/>
  <c r="U63" i="4"/>
  <c r="U69" i="4"/>
  <c r="U62" i="4"/>
  <c r="U88" i="4"/>
  <c r="U98" i="4"/>
  <c r="U84" i="4"/>
  <c r="H114" i="4"/>
  <c r="X111" i="4"/>
  <c r="X55" i="4"/>
  <c r="U91" i="4" l="1"/>
  <c r="U101" i="4"/>
  <c r="U81" i="4"/>
  <c r="U99" i="4"/>
  <c r="U104" i="4"/>
  <c r="U95" i="4"/>
  <c r="U108" i="4"/>
  <c r="U65" i="4"/>
  <c r="Y69" i="4" s="1"/>
  <c r="Z69" i="4" s="1"/>
  <c r="U79" i="4"/>
  <c r="U74" i="4"/>
  <c r="Y66" i="4" s="1"/>
  <c r="Z66" i="4" s="1"/>
  <c r="U67" i="4"/>
  <c r="Y62" i="4" s="1"/>
  <c r="Z62" i="4" s="1"/>
  <c r="U103" i="4"/>
  <c r="U78" i="4"/>
  <c r="I61" i="4"/>
  <c r="I67" i="4"/>
  <c r="I63" i="4"/>
  <c r="I65" i="4"/>
  <c r="I62" i="4"/>
  <c r="I68" i="4"/>
  <c r="I69" i="4"/>
  <c r="I66" i="4"/>
  <c r="I64" i="4"/>
  <c r="I73" i="4"/>
  <c r="I86" i="4"/>
  <c r="I99" i="4"/>
  <c r="I71" i="4"/>
  <c r="I98" i="4"/>
  <c r="I74" i="4"/>
  <c r="I87" i="4"/>
  <c r="I101" i="4"/>
  <c r="I84" i="4"/>
  <c r="I75" i="4"/>
  <c r="I88" i="4"/>
  <c r="I102" i="4"/>
  <c r="I96" i="4"/>
  <c r="I76" i="4"/>
  <c r="I89" i="4"/>
  <c r="I103" i="4"/>
  <c r="I77" i="4"/>
  <c r="I91" i="4"/>
  <c r="I104" i="4"/>
  <c r="I83" i="4"/>
  <c r="I85" i="4"/>
  <c r="I78" i="4"/>
  <c r="I92" i="4"/>
  <c r="I105" i="4"/>
  <c r="I109" i="4"/>
  <c r="I79" i="4"/>
  <c r="I93" i="4"/>
  <c r="I106" i="4"/>
  <c r="I72" i="4"/>
  <c r="I81" i="4"/>
  <c r="I94" i="4"/>
  <c r="I107" i="4"/>
  <c r="I82" i="4"/>
  <c r="I95" i="4"/>
  <c r="I108" i="4"/>
  <c r="I97" i="4"/>
  <c r="S113" i="4"/>
  <c r="Z111" i="4" l="1"/>
  <c r="L64" i="4" s="1"/>
  <c r="Q79" i="4" s="1"/>
  <c r="S114" i="4"/>
  <c r="L3" i="4"/>
  <c r="J216" i="5"/>
  <c r="L3" i="5"/>
  <c r="R11" i="5" s="1"/>
  <c r="J4" i="5"/>
  <c r="J5" i="5"/>
  <c r="R5" i="5"/>
  <c r="J6" i="5"/>
  <c r="J7" i="5"/>
  <c r="P7" i="5"/>
  <c r="J8" i="5"/>
  <c r="P8" i="5"/>
  <c r="J9" i="5"/>
  <c r="W9" i="5"/>
  <c r="X9" i="5" s="1"/>
  <c r="J11" i="5"/>
  <c r="N11" i="5"/>
  <c r="J12" i="5"/>
  <c r="P12" i="5"/>
  <c r="R12" i="5"/>
  <c r="J13" i="5"/>
  <c r="N13" i="5"/>
  <c r="R13" i="5"/>
  <c r="J14" i="5"/>
  <c r="N14" i="5"/>
  <c r="R14" i="5"/>
  <c r="U14" i="5" s="1"/>
  <c r="J15" i="5"/>
  <c r="R15" i="5"/>
  <c r="J16" i="5"/>
  <c r="N16" i="5"/>
  <c r="W16" i="5"/>
  <c r="X16" i="5" s="1"/>
  <c r="J18" i="5"/>
  <c r="N18" i="5"/>
  <c r="R18" i="5"/>
  <c r="J19" i="5"/>
  <c r="R19" i="5"/>
  <c r="J20" i="5"/>
  <c r="N20" i="5"/>
  <c r="P20" i="5"/>
  <c r="J21" i="5"/>
  <c r="N21" i="5"/>
  <c r="P21" i="5"/>
  <c r="J22" i="5"/>
  <c r="N22" i="5"/>
  <c r="J23" i="5"/>
  <c r="N23" i="5"/>
  <c r="R23" i="5"/>
  <c r="W23" i="5"/>
  <c r="X23" i="5" s="1"/>
  <c r="J25" i="5"/>
  <c r="R25" i="5"/>
  <c r="J26" i="5"/>
  <c r="N26" i="5"/>
  <c r="J27" i="5"/>
  <c r="N27" i="5"/>
  <c r="R27" i="5"/>
  <c r="J28" i="5"/>
  <c r="J29" i="5"/>
  <c r="N29" i="5"/>
  <c r="P29" i="5"/>
  <c r="J30" i="5"/>
  <c r="R30" i="5"/>
  <c r="W30" i="5"/>
  <c r="X30" i="5" s="1"/>
  <c r="J32" i="5"/>
  <c r="J33" i="5"/>
  <c r="P33" i="5"/>
  <c r="R33" i="5"/>
  <c r="J34" i="5"/>
  <c r="N34" i="5"/>
  <c r="P34" i="5"/>
  <c r="J35" i="5"/>
  <c r="N35" i="5"/>
  <c r="J36" i="5"/>
  <c r="R36" i="5"/>
  <c r="J37" i="5"/>
  <c r="W37" i="5"/>
  <c r="X37" i="5"/>
  <c r="L43" i="5"/>
  <c r="P45" i="5" s="1"/>
  <c r="J44" i="5"/>
  <c r="J45" i="5"/>
  <c r="J46" i="5"/>
  <c r="J47" i="5"/>
  <c r="W47" i="5"/>
  <c r="X47" i="5" s="1"/>
  <c r="J49" i="5"/>
  <c r="J50" i="5"/>
  <c r="J51" i="5"/>
  <c r="J52" i="5"/>
  <c r="J53" i="5"/>
  <c r="W53" i="5"/>
  <c r="X53" i="5" s="1"/>
  <c r="J55" i="5"/>
  <c r="R55" i="5"/>
  <c r="J56" i="5"/>
  <c r="J57" i="5"/>
  <c r="J58" i="5"/>
  <c r="N58" i="5"/>
  <c r="J59" i="5"/>
  <c r="J60" i="5"/>
  <c r="P60" i="5"/>
  <c r="J61" i="5"/>
  <c r="J62" i="5"/>
  <c r="J63" i="5"/>
  <c r="J64" i="5"/>
  <c r="N64" i="5"/>
  <c r="R64" i="5"/>
  <c r="J65" i="5"/>
  <c r="J66" i="5"/>
  <c r="N66" i="5"/>
  <c r="W66" i="5"/>
  <c r="X66" i="5" s="1"/>
  <c r="J68" i="5"/>
  <c r="J69" i="5"/>
  <c r="P69" i="5"/>
  <c r="J70" i="5"/>
  <c r="W70" i="5"/>
  <c r="X70" i="5" s="1"/>
  <c r="L76" i="5"/>
  <c r="P78" i="5" s="1"/>
  <c r="J77" i="5"/>
  <c r="J78" i="5"/>
  <c r="J79" i="5"/>
  <c r="J80" i="5"/>
  <c r="J81" i="5"/>
  <c r="J82" i="5"/>
  <c r="J83" i="5"/>
  <c r="W83" i="5"/>
  <c r="X83" i="5" s="1"/>
  <c r="J85" i="5"/>
  <c r="J86" i="5"/>
  <c r="R86" i="5"/>
  <c r="J87" i="5"/>
  <c r="J88" i="5"/>
  <c r="J89" i="5"/>
  <c r="W89" i="5"/>
  <c r="X89" i="5" s="1"/>
  <c r="J91" i="5"/>
  <c r="J92" i="5"/>
  <c r="J93" i="5"/>
  <c r="N93" i="5"/>
  <c r="P93" i="5"/>
  <c r="J94" i="5"/>
  <c r="J95" i="5"/>
  <c r="J96" i="5"/>
  <c r="J97" i="5"/>
  <c r="R97" i="5"/>
  <c r="J98" i="5"/>
  <c r="W98" i="5"/>
  <c r="X98" i="5" s="1"/>
  <c r="J100" i="5"/>
  <c r="J101" i="5"/>
  <c r="N101" i="5"/>
  <c r="J102" i="5"/>
  <c r="J103" i="5"/>
  <c r="J104" i="5"/>
  <c r="J105" i="5"/>
  <c r="J106" i="5"/>
  <c r="P106" i="5"/>
  <c r="W106" i="5"/>
  <c r="X106" i="5" s="1"/>
  <c r="L112" i="5"/>
  <c r="N115" i="5" s="1"/>
  <c r="J113" i="5"/>
  <c r="J114" i="5"/>
  <c r="J115" i="5"/>
  <c r="J116" i="5"/>
  <c r="J117" i="5"/>
  <c r="J118" i="5"/>
  <c r="W118" i="5"/>
  <c r="X118" i="5" s="1"/>
  <c r="J120" i="5"/>
  <c r="J121" i="5"/>
  <c r="J122" i="5"/>
  <c r="J123" i="5"/>
  <c r="J124" i="5"/>
  <c r="J125" i="5"/>
  <c r="J126" i="5"/>
  <c r="R126" i="5"/>
  <c r="J127" i="5"/>
  <c r="W127" i="5"/>
  <c r="X127" i="5" s="1"/>
  <c r="J129" i="5"/>
  <c r="J130" i="5"/>
  <c r="N130" i="5"/>
  <c r="J131" i="5"/>
  <c r="J132" i="5"/>
  <c r="J133" i="5"/>
  <c r="J134" i="5"/>
  <c r="W134" i="5"/>
  <c r="X134" i="5" s="1"/>
  <c r="L140" i="5"/>
  <c r="N141" i="5" s="1"/>
  <c r="J141" i="5"/>
  <c r="J142" i="5"/>
  <c r="J143" i="5"/>
  <c r="J144" i="5"/>
  <c r="J145" i="5"/>
  <c r="J146" i="5"/>
  <c r="W146" i="5"/>
  <c r="X146" i="5" s="1"/>
  <c r="J148" i="5"/>
  <c r="J149" i="5"/>
  <c r="J150" i="5"/>
  <c r="J151" i="5"/>
  <c r="J152" i="5"/>
  <c r="J153" i="5"/>
  <c r="J154" i="5"/>
  <c r="J155" i="5"/>
  <c r="W155" i="5"/>
  <c r="X155" i="5"/>
  <c r="J157" i="5"/>
  <c r="J158" i="5"/>
  <c r="J159" i="5"/>
  <c r="J160" i="5"/>
  <c r="J161" i="5"/>
  <c r="J162" i="5"/>
  <c r="W162" i="5"/>
  <c r="X162" i="5" s="1"/>
  <c r="L168" i="5"/>
  <c r="R169" i="5" s="1"/>
  <c r="J169" i="5"/>
  <c r="J170" i="5"/>
  <c r="J171" i="5"/>
  <c r="J172" i="5"/>
  <c r="J173" i="5"/>
  <c r="R173" i="5"/>
  <c r="W173" i="5"/>
  <c r="X173" i="5" s="1"/>
  <c r="J175" i="5"/>
  <c r="J176" i="5"/>
  <c r="J177" i="5"/>
  <c r="N177" i="5"/>
  <c r="J178" i="5"/>
  <c r="J179" i="5"/>
  <c r="W179" i="5"/>
  <c r="X179" i="5" s="1"/>
  <c r="J181" i="5"/>
  <c r="P181" i="5"/>
  <c r="J182" i="5"/>
  <c r="J183" i="5"/>
  <c r="J184" i="5"/>
  <c r="P184" i="5"/>
  <c r="J185" i="5"/>
  <c r="P185" i="5"/>
  <c r="W185" i="5"/>
  <c r="X185" i="5" s="1"/>
  <c r="J187" i="5"/>
  <c r="J188" i="5"/>
  <c r="R188" i="5"/>
  <c r="J189" i="5"/>
  <c r="J190" i="5"/>
  <c r="J191" i="5"/>
  <c r="P191" i="5"/>
  <c r="R191" i="5"/>
  <c r="W191" i="5"/>
  <c r="X191" i="5" s="1"/>
  <c r="J193" i="5"/>
  <c r="J194" i="5"/>
  <c r="N194" i="5"/>
  <c r="J195" i="5"/>
  <c r="J196" i="5"/>
  <c r="J197" i="5"/>
  <c r="N197" i="5"/>
  <c r="W197" i="5"/>
  <c r="X197" i="5" s="1"/>
  <c r="J199" i="5"/>
  <c r="J200" i="5"/>
  <c r="R200" i="5"/>
  <c r="J201" i="5"/>
  <c r="J202" i="5"/>
  <c r="R202" i="5"/>
  <c r="J203" i="5"/>
  <c r="P203" i="5"/>
  <c r="W203" i="5"/>
  <c r="X203" i="5" s="1"/>
  <c r="J205" i="5"/>
  <c r="N205" i="5"/>
  <c r="R205" i="5"/>
  <c r="J206" i="5"/>
  <c r="J207" i="5"/>
  <c r="P207" i="5"/>
  <c r="R207" i="5"/>
  <c r="J208" i="5"/>
  <c r="J209" i="5"/>
  <c r="W209" i="5"/>
  <c r="X209" i="5" s="1"/>
  <c r="L215" i="5"/>
  <c r="P223" i="5" s="1"/>
  <c r="J217" i="5"/>
  <c r="J218" i="5"/>
  <c r="J219" i="5"/>
  <c r="J220" i="5"/>
  <c r="W220" i="5"/>
  <c r="X220" i="5" s="1"/>
  <c r="J222" i="5"/>
  <c r="J223" i="5"/>
  <c r="J224" i="5"/>
  <c r="J225" i="5"/>
  <c r="J226" i="5"/>
  <c r="W226" i="5"/>
  <c r="X226" i="5" s="1"/>
  <c r="J228" i="5"/>
  <c r="J229" i="5"/>
  <c r="J230" i="5"/>
  <c r="N230" i="5"/>
  <c r="J231" i="5"/>
  <c r="J232" i="5"/>
  <c r="W232" i="5"/>
  <c r="X232" i="5" s="1"/>
  <c r="J234" i="5"/>
  <c r="J235" i="5"/>
  <c r="J236" i="5"/>
  <c r="P236" i="5"/>
  <c r="J237" i="5"/>
  <c r="J238" i="5"/>
  <c r="R238" i="5"/>
  <c r="W238" i="5"/>
  <c r="X238" i="5" s="1"/>
  <c r="J240" i="5"/>
  <c r="J241" i="5"/>
  <c r="J242" i="5"/>
  <c r="J243" i="5"/>
  <c r="J244" i="5"/>
  <c r="W244" i="5"/>
  <c r="X244" i="5" s="1"/>
  <c r="J246" i="5"/>
  <c r="J247" i="5"/>
  <c r="J248" i="5"/>
  <c r="J249" i="5"/>
  <c r="J250" i="5"/>
  <c r="W250" i="5"/>
  <c r="X250" i="5"/>
  <c r="J252" i="5"/>
  <c r="R252" i="5"/>
  <c r="J253" i="5"/>
  <c r="J254" i="5"/>
  <c r="R254" i="5"/>
  <c r="J255" i="5"/>
  <c r="J256" i="5"/>
  <c r="W256" i="5"/>
  <c r="X256" i="5" s="1"/>
  <c r="L262" i="5"/>
  <c r="R264" i="5" s="1"/>
  <c r="J263" i="5"/>
  <c r="J264" i="5"/>
  <c r="W264" i="5"/>
  <c r="X264" i="5" s="1"/>
  <c r="J266" i="5"/>
  <c r="J267" i="5"/>
  <c r="W267" i="5"/>
  <c r="X267" i="5" s="1"/>
  <c r="J269" i="5"/>
  <c r="J270" i="5"/>
  <c r="W270" i="5"/>
  <c r="X270" i="5" s="1"/>
  <c r="J272" i="5"/>
  <c r="J273" i="5"/>
  <c r="W273" i="5"/>
  <c r="X273" i="5" s="1"/>
  <c r="J275" i="5"/>
  <c r="J276" i="5"/>
  <c r="P276" i="5"/>
  <c r="J277" i="5"/>
  <c r="J278" i="5"/>
  <c r="R278" i="5"/>
  <c r="J279" i="5"/>
  <c r="W279" i="5"/>
  <c r="X279" i="5" s="1"/>
  <c r="J281" i="5"/>
  <c r="J282" i="5"/>
  <c r="J283" i="5"/>
  <c r="J284" i="5"/>
  <c r="N284" i="5"/>
  <c r="R284" i="5"/>
  <c r="J285" i="5"/>
  <c r="W285" i="5"/>
  <c r="X285" i="5" s="1"/>
  <c r="J287" i="5"/>
  <c r="J288" i="5"/>
  <c r="J289" i="5"/>
  <c r="P289" i="5"/>
  <c r="J290" i="5"/>
  <c r="J291" i="5"/>
  <c r="W291" i="5"/>
  <c r="X291" i="5" s="1"/>
  <c r="N289" i="5" l="1"/>
  <c r="R229" i="5"/>
  <c r="N256" i="5"/>
  <c r="U256" i="5" s="1"/>
  <c r="R288" i="5"/>
  <c r="N240" i="5"/>
  <c r="P183" i="5"/>
  <c r="R124" i="5"/>
  <c r="P115" i="5"/>
  <c r="P282" i="5"/>
  <c r="P277" i="5"/>
  <c r="R255" i="5"/>
  <c r="P250" i="5"/>
  <c r="R244" i="5"/>
  <c r="N234" i="5"/>
  <c r="N206" i="5"/>
  <c r="R201" i="5"/>
  <c r="N195" i="5"/>
  <c r="R189" i="5"/>
  <c r="P161" i="5"/>
  <c r="P124" i="5"/>
  <c r="R148" i="5"/>
  <c r="P278" i="5"/>
  <c r="P256" i="5"/>
  <c r="N278" i="5"/>
  <c r="R282" i="5"/>
  <c r="P234" i="5"/>
  <c r="N155" i="5"/>
  <c r="P287" i="5"/>
  <c r="N282" i="5"/>
  <c r="N250" i="5"/>
  <c r="N244" i="5"/>
  <c r="P226" i="5"/>
  <c r="P201" i="5"/>
  <c r="P182" i="5"/>
  <c r="N161" i="5"/>
  <c r="R291" i="5"/>
  <c r="N276" i="5"/>
  <c r="R249" i="5"/>
  <c r="N238" i="5"/>
  <c r="N160" i="5"/>
  <c r="P142" i="5"/>
  <c r="N281" i="5"/>
  <c r="R243" i="5"/>
  <c r="R232" i="5"/>
  <c r="P291" i="5"/>
  <c r="R285" i="5"/>
  <c r="N249" i="5"/>
  <c r="R209" i="5"/>
  <c r="P200" i="5"/>
  <c r="P193" i="5"/>
  <c r="N187" i="5"/>
  <c r="P172" i="5"/>
  <c r="N142" i="5"/>
  <c r="P129" i="5"/>
  <c r="N254" i="5"/>
  <c r="P152" i="5"/>
  <c r="P285" i="5"/>
  <c r="R275" i="5"/>
  <c r="R253" i="5"/>
  <c r="R242" i="5"/>
  <c r="R237" i="5"/>
  <c r="P231" i="5"/>
  <c r="R223" i="5"/>
  <c r="U223" i="5" s="1"/>
  <c r="N120" i="5"/>
  <c r="P290" i="5"/>
  <c r="P279" i="5"/>
  <c r="P253" i="5"/>
  <c r="N242" i="5"/>
  <c r="N223" i="5"/>
  <c r="P208" i="5"/>
  <c r="R203" i="5"/>
  <c r="P158" i="5"/>
  <c r="R241" i="5"/>
  <c r="P246" i="5"/>
  <c r="R246" i="5"/>
  <c r="R240" i="5"/>
  <c r="R234" i="5"/>
  <c r="N207" i="5"/>
  <c r="U207" i="5" s="1"/>
  <c r="N202" i="5"/>
  <c r="U202" i="5" s="1"/>
  <c r="N196" i="5"/>
  <c r="R190" i="5"/>
  <c r="N176" i="5"/>
  <c r="P133" i="5"/>
  <c r="Q69" i="4"/>
  <c r="O65" i="4"/>
  <c r="S75" i="4"/>
  <c r="S78" i="4"/>
  <c r="O109" i="4"/>
  <c r="S66" i="4"/>
  <c r="O62" i="4"/>
  <c r="S77" i="4"/>
  <c r="Q78" i="4"/>
  <c r="O88" i="4"/>
  <c r="S86" i="4"/>
  <c r="S85" i="4"/>
  <c r="Q94" i="4"/>
  <c r="Q99" i="4"/>
  <c r="O106" i="4"/>
  <c r="O101" i="4"/>
  <c r="O67" i="4"/>
  <c r="Q61" i="4"/>
  <c r="O72" i="4"/>
  <c r="Q73" i="4"/>
  <c r="Q82" i="4"/>
  <c r="O86" i="4"/>
  <c r="S87" i="4"/>
  <c r="O91" i="4"/>
  <c r="S91" i="4"/>
  <c r="Q102" i="4"/>
  <c r="O103" i="4"/>
  <c r="S81" i="4"/>
  <c r="Q76" i="4"/>
  <c r="Q66" i="4"/>
  <c r="Q68" i="4"/>
  <c r="Q81" i="4"/>
  <c r="S89" i="4"/>
  <c r="O93" i="4"/>
  <c r="S93" i="4"/>
  <c r="Q104" i="4"/>
  <c r="O105" i="4"/>
  <c r="S64" i="4"/>
  <c r="O64" i="4"/>
  <c r="O76" i="4"/>
  <c r="S74" i="4"/>
  <c r="Q86" i="4"/>
  <c r="Q83" i="4"/>
  <c r="O94" i="4"/>
  <c r="O95" i="4"/>
  <c r="S95" i="4"/>
  <c r="Q106" i="4"/>
  <c r="O107" i="4"/>
  <c r="O87" i="4"/>
  <c r="O102" i="4"/>
  <c r="Q101" i="4"/>
  <c r="O66" i="4"/>
  <c r="S62" i="4"/>
  <c r="Q71" i="4"/>
  <c r="O71" i="4"/>
  <c r="O82" i="4"/>
  <c r="Q87" i="4"/>
  <c r="O92" i="4"/>
  <c r="O99" i="4"/>
  <c r="S99" i="4"/>
  <c r="O108" i="4"/>
  <c r="Q103" i="4"/>
  <c r="S98" i="4"/>
  <c r="O89" i="4"/>
  <c r="Q108" i="4"/>
  <c r="S65" i="4"/>
  <c r="Q64" i="4"/>
  <c r="S68" i="4"/>
  <c r="Q77" i="4"/>
  <c r="O73" i="4"/>
  <c r="S88" i="4"/>
  <c r="Q89" i="4"/>
  <c r="Q96" i="4"/>
  <c r="O98" i="4"/>
  <c r="S105" i="4"/>
  <c r="S103" i="4"/>
  <c r="Q105" i="4"/>
  <c r="S71" i="4"/>
  <c r="Q95" i="4"/>
  <c r="S83" i="4"/>
  <c r="Q84" i="4"/>
  <c r="Q65" i="4"/>
  <c r="O97" i="4"/>
  <c r="S69" i="4"/>
  <c r="S61" i="4"/>
  <c r="Q67" i="4"/>
  <c r="S73" i="4"/>
  <c r="O75" i="4"/>
  <c r="O81" i="4"/>
  <c r="O84" i="4"/>
  <c r="S92" i="4"/>
  <c r="Q92" i="4"/>
  <c r="S101" i="4"/>
  <c r="S104" i="4"/>
  <c r="Q107" i="4"/>
  <c r="Q63" i="4"/>
  <c r="Q74" i="4"/>
  <c r="S102" i="4"/>
  <c r="Q97" i="4"/>
  <c r="O74" i="4"/>
  <c r="O78" i="4"/>
  <c r="Q88" i="4"/>
  <c r="Q85" i="4"/>
  <c r="S97" i="4"/>
  <c r="O69" i="4"/>
  <c r="S67" i="4"/>
  <c r="O63" i="4"/>
  <c r="S79" i="4"/>
  <c r="O77" i="4"/>
  <c r="O83" i="4"/>
  <c r="S84" i="4"/>
  <c r="S94" i="4"/>
  <c r="Q91" i="4"/>
  <c r="S109" i="4"/>
  <c r="S106" i="4"/>
  <c r="Q109" i="4"/>
  <c r="O61" i="4"/>
  <c r="S107" i="4"/>
  <c r="O96" i="4"/>
  <c r="S72" i="4"/>
  <c r="Q62" i="4"/>
  <c r="S76" i="4"/>
  <c r="Q98" i="4"/>
  <c r="O68" i="4"/>
  <c r="S63" i="4"/>
  <c r="Q75" i="4"/>
  <c r="Q72" i="4"/>
  <c r="O79" i="4"/>
  <c r="O85" i="4"/>
  <c r="S82" i="4"/>
  <c r="S96" i="4"/>
  <c r="Q93" i="4"/>
  <c r="O104" i="4"/>
  <c r="S108" i="4"/>
  <c r="P53" i="4"/>
  <c r="P50" i="4"/>
  <c r="P47" i="4"/>
  <c r="R43" i="4"/>
  <c r="N38" i="4"/>
  <c r="N35" i="4"/>
  <c r="P31" i="4"/>
  <c r="R28" i="4"/>
  <c r="P21" i="4"/>
  <c r="R9" i="4"/>
  <c r="P6" i="4"/>
  <c r="N53" i="4"/>
  <c r="N50" i="4"/>
  <c r="N47" i="4"/>
  <c r="P43" i="4"/>
  <c r="R40" i="4"/>
  <c r="N31" i="4"/>
  <c r="P28" i="4"/>
  <c r="P25" i="4"/>
  <c r="N21" i="4"/>
  <c r="N17" i="4"/>
  <c r="R8" i="4"/>
  <c r="P5" i="4"/>
  <c r="R12" i="4"/>
  <c r="R38" i="4"/>
  <c r="N43" i="4"/>
  <c r="P40" i="4"/>
  <c r="R37" i="4"/>
  <c r="R33" i="4"/>
  <c r="N28" i="4"/>
  <c r="N25" i="4"/>
  <c r="R20" i="4"/>
  <c r="R16" i="4"/>
  <c r="R7" i="4"/>
  <c r="N6" i="4"/>
  <c r="P18" i="4"/>
  <c r="P41" i="4"/>
  <c r="R52" i="4"/>
  <c r="R49" i="4"/>
  <c r="R46" i="4"/>
  <c r="N40" i="4"/>
  <c r="P37" i="4"/>
  <c r="P33" i="4"/>
  <c r="R30" i="4"/>
  <c r="P20" i="4"/>
  <c r="P16" i="4"/>
  <c r="R6" i="4"/>
  <c r="N7" i="4"/>
  <c r="N12" i="4"/>
  <c r="N45" i="4"/>
  <c r="N18" i="4"/>
  <c r="P52" i="4"/>
  <c r="P49" i="4"/>
  <c r="P46" i="4"/>
  <c r="N37" i="4"/>
  <c r="N33" i="4"/>
  <c r="P30" i="4"/>
  <c r="R27" i="4"/>
  <c r="N20" i="4"/>
  <c r="N16" i="4"/>
  <c r="R5" i="4"/>
  <c r="N8" i="4"/>
  <c r="N5" i="4"/>
  <c r="P10" i="4"/>
  <c r="R11" i="4"/>
  <c r="N52" i="4"/>
  <c r="N49" i="4"/>
  <c r="N46" i="4"/>
  <c r="R42" i="4"/>
  <c r="R39" i="4"/>
  <c r="N30" i="4"/>
  <c r="P27" i="4"/>
  <c r="R23" i="4"/>
  <c r="R19" i="4"/>
  <c r="R15" i="4"/>
  <c r="P13" i="4"/>
  <c r="N9" i="4"/>
  <c r="R13" i="4"/>
  <c r="P42" i="4"/>
  <c r="P39" i="4"/>
  <c r="R36" i="4"/>
  <c r="N27" i="4"/>
  <c r="P23" i="4"/>
  <c r="P19" i="4"/>
  <c r="P15" i="4"/>
  <c r="P12" i="4"/>
  <c r="N10" i="4"/>
  <c r="R18" i="4"/>
  <c r="N22" i="4"/>
  <c r="R51" i="4"/>
  <c r="R48" i="4"/>
  <c r="N42" i="4"/>
  <c r="N39" i="4"/>
  <c r="P36" i="4"/>
  <c r="R32" i="4"/>
  <c r="R29" i="4"/>
  <c r="N23" i="4"/>
  <c r="N19" i="4"/>
  <c r="N15" i="4"/>
  <c r="P11" i="4"/>
  <c r="N11" i="4"/>
  <c r="P22" i="4"/>
  <c r="P8" i="4"/>
  <c r="P51" i="4"/>
  <c r="P48" i="4"/>
  <c r="R45" i="4"/>
  <c r="U45" i="4" s="1"/>
  <c r="N36" i="4"/>
  <c r="P32" i="4"/>
  <c r="P29" i="4"/>
  <c r="R26" i="4"/>
  <c r="R22" i="4"/>
  <c r="N13" i="4"/>
  <c r="R35" i="4"/>
  <c r="N51" i="4"/>
  <c r="N48" i="4"/>
  <c r="P45" i="4"/>
  <c r="R41" i="4"/>
  <c r="U41" i="4" s="1"/>
  <c r="N32" i="4"/>
  <c r="N29" i="4"/>
  <c r="P26" i="4"/>
  <c r="P9" i="4"/>
  <c r="N26" i="4"/>
  <c r="R53" i="4"/>
  <c r="R50" i="4"/>
  <c r="R47" i="4"/>
  <c r="N41" i="4"/>
  <c r="P38" i="4"/>
  <c r="P35" i="4"/>
  <c r="R31" i="4"/>
  <c r="U31" i="4" s="1"/>
  <c r="R21" i="4"/>
  <c r="U21" i="4" s="1"/>
  <c r="R17" i="4"/>
  <c r="R10" i="4"/>
  <c r="P7" i="4"/>
  <c r="R25" i="4"/>
  <c r="P17" i="4"/>
  <c r="H58" i="4"/>
  <c r="H57" i="4"/>
  <c r="R289" i="5"/>
  <c r="U289" i="5" s="1"/>
  <c r="N285" i="5"/>
  <c r="R281" i="5"/>
  <c r="U281" i="5" s="1"/>
  <c r="R256" i="5"/>
  <c r="N253" i="5"/>
  <c r="U253" i="5" s="1"/>
  <c r="P249" i="5"/>
  <c r="N241" i="5"/>
  <c r="P237" i="5"/>
  <c r="N228" i="5"/>
  <c r="P148" i="5"/>
  <c r="R92" i="5"/>
  <c r="N83" i="5"/>
  <c r="N69" i="5"/>
  <c r="R53" i="5"/>
  <c r="N36" i="5"/>
  <c r="U36" i="5" s="1"/>
  <c r="P23" i="5"/>
  <c r="P19" i="5"/>
  <c r="P16" i="5"/>
  <c r="P14" i="5"/>
  <c r="R9" i="5"/>
  <c r="P269" i="5"/>
  <c r="N237" i="5"/>
  <c r="U237" i="5" s="1"/>
  <c r="R222" i="5"/>
  <c r="P5" i="5"/>
  <c r="N91" i="5"/>
  <c r="N252" i="5"/>
  <c r="U252" i="5" s="1"/>
  <c r="P248" i="5"/>
  <c r="P240" i="5"/>
  <c r="R236" i="5"/>
  <c r="R226" i="5"/>
  <c r="U226" i="5" s="1"/>
  <c r="R152" i="5"/>
  <c r="N146" i="5"/>
  <c r="P30" i="5"/>
  <c r="N9" i="5"/>
  <c r="N7" i="5"/>
  <c r="N5" i="5"/>
  <c r="U5" i="5" s="1"/>
  <c r="N279" i="5"/>
  <c r="N255" i="5"/>
  <c r="P243" i="5"/>
  <c r="R49" i="5"/>
  <c r="P288" i="5"/>
  <c r="R283" i="5"/>
  <c r="U283" i="5" s="1"/>
  <c r="P275" i="5"/>
  <c r="R247" i="5"/>
  <c r="U247" i="5" s="1"/>
  <c r="N226" i="5"/>
  <c r="N106" i="5"/>
  <c r="N283" i="5"/>
  <c r="N275" i="5"/>
  <c r="P247" i="5"/>
  <c r="N243" i="5"/>
  <c r="R235" i="5"/>
  <c r="R230" i="5"/>
  <c r="U230" i="5" s="1"/>
  <c r="P157" i="5"/>
  <c r="P151" i="5"/>
  <c r="P144" i="5"/>
  <c r="N132" i="5"/>
  <c r="R117" i="5"/>
  <c r="P49" i="5"/>
  <c r="P11" i="5"/>
  <c r="R8" i="5"/>
  <c r="R6" i="5"/>
  <c r="U278" i="5"/>
  <c r="R250" i="5"/>
  <c r="N247" i="5"/>
  <c r="N235" i="5"/>
  <c r="P230" i="5"/>
  <c r="R225" i="5"/>
  <c r="N157" i="5"/>
  <c r="N151" i="5"/>
  <c r="U18" i="5"/>
  <c r="N217" i="5"/>
  <c r="U13" i="5"/>
  <c r="U249" i="5"/>
  <c r="P232" i="5"/>
  <c r="P229" i="5"/>
  <c r="P225" i="5"/>
  <c r="P209" i="5"/>
  <c r="N203" i="5"/>
  <c r="U203" i="5" s="1"/>
  <c r="N200" i="5"/>
  <c r="U200" i="5" s="1"/>
  <c r="N190" i="5"/>
  <c r="P170" i="5"/>
  <c r="N291" i="5"/>
  <c r="N288" i="5"/>
  <c r="P284" i="5"/>
  <c r="P281" i="5"/>
  <c r="R277" i="5"/>
  <c r="P255" i="5"/>
  <c r="P252" i="5"/>
  <c r="N246" i="5"/>
  <c r="P242" i="5"/>
  <c r="N232" i="5"/>
  <c r="N229" i="5"/>
  <c r="U229" i="5" s="1"/>
  <c r="N225" i="5"/>
  <c r="N209" i="5"/>
  <c r="P206" i="5"/>
  <c r="P196" i="5"/>
  <c r="R193" i="5"/>
  <c r="P187" i="5"/>
  <c r="R183" i="5"/>
  <c r="P177" i="5"/>
  <c r="N170" i="5"/>
  <c r="R160" i="5"/>
  <c r="P155" i="5"/>
  <c r="N123" i="5"/>
  <c r="N97" i="5"/>
  <c r="N68" i="5"/>
  <c r="R60" i="5"/>
  <c r="N4" i="5"/>
  <c r="R290" i="5"/>
  <c r="R287" i="5"/>
  <c r="N277" i="5"/>
  <c r="R248" i="5"/>
  <c r="P238" i="5"/>
  <c r="P235" i="5"/>
  <c r="R231" i="5"/>
  <c r="P228" i="5"/>
  <c r="R224" i="5"/>
  <c r="R219" i="5"/>
  <c r="R208" i="5"/>
  <c r="P202" i="5"/>
  <c r="R199" i="5"/>
  <c r="N193" i="5"/>
  <c r="P189" i="5"/>
  <c r="N183" i="5"/>
  <c r="R179" i="5"/>
  <c r="P173" i="5"/>
  <c r="P169" i="5"/>
  <c r="R149" i="5"/>
  <c r="N144" i="5"/>
  <c r="N133" i="5"/>
  <c r="P103" i="5"/>
  <c r="N96" i="5"/>
  <c r="X72" i="5"/>
  <c r="N60" i="5"/>
  <c r="P53" i="5"/>
  <c r="U11" i="5"/>
  <c r="U254" i="5"/>
  <c r="U244" i="5"/>
  <c r="U205" i="5"/>
  <c r="P199" i="5"/>
  <c r="P179" i="5"/>
  <c r="R176" i="5"/>
  <c r="N169" i="5"/>
  <c r="U169" i="5" s="1"/>
  <c r="P154" i="5"/>
  <c r="N149" i="5"/>
  <c r="P127" i="5"/>
  <c r="P121" i="5"/>
  <c r="P114" i="5"/>
  <c r="U241" i="5"/>
  <c r="P224" i="5"/>
  <c r="R195" i="5"/>
  <c r="U195" i="5" s="1"/>
  <c r="N189" i="5"/>
  <c r="U189" i="5" s="1"/>
  <c r="N290" i="5"/>
  <c r="N287" i="5"/>
  <c r="P283" i="5"/>
  <c r="R279" i="5"/>
  <c r="R276" i="5"/>
  <c r="U276" i="5" s="1"/>
  <c r="P254" i="5"/>
  <c r="N248" i="5"/>
  <c r="P244" i="5"/>
  <c r="P241" i="5"/>
  <c r="N231" i="5"/>
  <c r="N224" i="5"/>
  <c r="N218" i="5"/>
  <c r="N208" i="5"/>
  <c r="P205" i="5"/>
  <c r="N199" i="5"/>
  <c r="P195" i="5"/>
  <c r="R185" i="5"/>
  <c r="R182" i="5"/>
  <c r="N179" i="5"/>
  <c r="P176" i="5"/>
  <c r="R172" i="5"/>
  <c r="R158" i="5"/>
  <c r="N154" i="5"/>
  <c r="P132" i="5"/>
  <c r="N127" i="5"/>
  <c r="P102" i="5"/>
  <c r="R87" i="5"/>
  <c r="H111" i="5"/>
  <c r="I102" i="5" s="1"/>
  <c r="U23" i="5"/>
  <c r="R216" i="5"/>
  <c r="N185" i="5"/>
  <c r="N182" i="5"/>
  <c r="X164" i="5"/>
  <c r="N201" i="5"/>
  <c r="R197" i="5"/>
  <c r="U197" i="5" s="1"/>
  <c r="R194" i="5"/>
  <c r="U194" i="5" s="1"/>
  <c r="N191" i="5"/>
  <c r="U191" i="5" s="1"/>
  <c r="P188" i="5"/>
  <c r="R178" i="5"/>
  <c r="R171" i="5"/>
  <c r="P216" i="5"/>
  <c r="U275" i="5"/>
  <c r="P197" i="5"/>
  <c r="P194" i="5"/>
  <c r="N188" i="5"/>
  <c r="U188" i="5" s="1"/>
  <c r="R184" i="5"/>
  <c r="R181" i="5"/>
  <c r="U181" i="5" s="1"/>
  <c r="P178" i="5"/>
  <c r="R175" i="5"/>
  <c r="P171" i="5"/>
  <c r="R141" i="5"/>
  <c r="U141" i="5" s="1"/>
  <c r="R130" i="5"/>
  <c r="U130" i="5" s="1"/>
  <c r="N178" i="5"/>
  <c r="P175" i="5"/>
  <c r="N171" i="5"/>
  <c r="N216" i="5"/>
  <c r="U225" i="5"/>
  <c r="P190" i="5"/>
  <c r="N184" i="5"/>
  <c r="N181" i="5"/>
  <c r="N175" i="5"/>
  <c r="U284" i="5"/>
  <c r="N236" i="5"/>
  <c r="R206" i="5"/>
  <c r="R196" i="5"/>
  <c r="U196" i="5" s="1"/>
  <c r="R187" i="5"/>
  <c r="R177" i="5"/>
  <c r="U177" i="5" s="1"/>
  <c r="N269" i="5"/>
  <c r="N263" i="5"/>
  <c r="H214" i="5"/>
  <c r="I194" i="5" s="1"/>
  <c r="P160" i="5"/>
  <c r="R157" i="5"/>
  <c r="R154" i="5"/>
  <c r="R151" i="5"/>
  <c r="R144" i="5"/>
  <c r="R132" i="5"/>
  <c r="P126" i="5"/>
  <c r="R123" i="5"/>
  <c r="R120" i="5"/>
  <c r="P117" i="5"/>
  <c r="N102" i="5"/>
  <c r="N92" i="5"/>
  <c r="P86" i="5"/>
  <c r="R81" i="5"/>
  <c r="P64" i="5"/>
  <c r="R59" i="5"/>
  <c r="N49" i="5"/>
  <c r="P36" i="5"/>
  <c r="R34" i="5"/>
  <c r="U34" i="5" s="1"/>
  <c r="N33" i="5"/>
  <c r="U33" i="5" s="1"/>
  <c r="P27" i="5"/>
  <c r="R21" i="5"/>
  <c r="U21" i="5" s="1"/>
  <c r="P18" i="5"/>
  <c r="R129" i="5"/>
  <c r="N126" i="5"/>
  <c r="U126" i="5" s="1"/>
  <c r="P123" i="5"/>
  <c r="P120" i="5"/>
  <c r="N117" i="5"/>
  <c r="R114" i="5"/>
  <c r="R96" i="5"/>
  <c r="N86" i="5"/>
  <c r="U86" i="5" s="1"/>
  <c r="P81" i="5"/>
  <c r="X39" i="5"/>
  <c r="H41" i="5"/>
  <c r="R267" i="5"/>
  <c r="H260" i="5"/>
  <c r="R162" i="5"/>
  <c r="R159" i="5"/>
  <c r="N148" i="5"/>
  <c r="R134" i="5"/>
  <c r="N129" i="5"/>
  <c r="R116" i="5"/>
  <c r="N114" i="5"/>
  <c r="P85" i="5"/>
  <c r="R63" i="5"/>
  <c r="N53" i="5"/>
  <c r="U53" i="5" s="1"/>
  <c r="R37" i="5"/>
  <c r="R32" i="5"/>
  <c r="N30" i="5"/>
  <c r="U30" i="5" s="1"/>
  <c r="R28" i="5"/>
  <c r="P25" i="5"/>
  <c r="P15" i="5"/>
  <c r="N12" i="5"/>
  <c r="N8" i="5"/>
  <c r="P6" i="5"/>
  <c r="P162" i="5"/>
  <c r="P159" i="5"/>
  <c r="R153" i="5"/>
  <c r="R143" i="5"/>
  <c r="P134" i="5"/>
  <c r="R125" i="5"/>
  <c r="R122" i="5"/>
  <c r="X136" i="5"/>
  <c r="P116" i="5"/>
  <c r="N105" i="5"/>
  <c r="R100" i="5"/>
  <c r="N95" i="5"/>
  <c r="R79" i="5"/>
  <c r="R4" i="5"/>
  <c r="U4" i="5" s="1"/>
  <c r="R272" i="5"/>
  <c r="R266" i="5"/>
  <c r="U243" i="5"/>
  <c r="U240" i="5"/>
  <c r="N162" i="5"/>
  <c r="N159" i="5"/>
  <c r="P153" i="5"/>
  <c r="R150" i="5"/>
  <c r="P143" i="5"/>
  <c r="N134" i="5"/>
  <c r="R131" i="5"/>
  <c r="P125" i="5"/>
  <c r="P122" i="5"/>
  <c r="N116" i="5"/>
  <c r="R113" i="5"/>
  <c r="P100" i="5"/>
  <c r="P89" i="5"/>
  <c r="N62" i="5"/>
  <c r="R56" i="5"/>
  <c r="P52" i="5"/>
  <c r="R46" i="5"/>
  <c r="P37" i="5"/>
  <c r="R35" i="5"/>
  <c r="U35" i="5" s="1"/>
  <c r="P32" i="5"/>
  <c r="P28" i="5"/>
  <c r="R26" i="5"/>
  <c r="U26" i="5" s="1"/>
  <c r="N25" i="5"/>
  <c r="U25" i="5" s="1"/>
  <c r="R22" i="5"/>
  <c r="U22" i="5" s="1"/>
  <c r="N15" i="5"/>
  <c r="U15" i="5" s="1"/>
  <c r="N6" i="5"/>
  <c r="U6" i="5" s="1"/>
  <c r="X293" i="5"/>
  <c r="U279" i="5"/>
  <c r="P272" i="5"/>
  <c r="N266" i="5"/>
  <c r="N153" i="5"/>
  <c r="P150" i="5"/>
  <c r="N143" i="5"/>
  <c r="P131" i="5"/>
  <c r="N125" i="5"/>
  <c r="N122" i="5"/>
  <c r="R118" i="5"/>
  <c r="P113" i="5"/>
  <c r="R104" i="5"/>
  <c r="N78" i="5"/>
  <c r="P56" i="5"/>
  <c r="N19" i="5"/>
  <c r="U19" i="5" s="1"/>
  <c r="R16" i="5"/>
  <c r="U16" i="5" s="1"/>
  <c r="P13" i="5"/>
  <c r="P9" i="5"/>
  <c r="R7" i="5"/>
  <c r="U7" i="5" s="1"/>
  <c r="P4" i="5"/>
  <c r="H295" i="5"/>
  <c r="R161" i="5"/>
  <c r="U161" i="5" s="1"/>
  <c r="R155" i="5"/>
  <c r="U155" i="5" s="1"/>
  <c r="N150" i="5"/>
  <c r="P146" i="5"/>
  <c r="R133" i="5"/>
  <c r="N131" i="5"/>
  <c r="R127" i="5"/>
  <c r="P118" i="5"/>
  <c r="N113" i="5"/>
  <c r="P104" i="5"/>
  <c r="R93" i="5"/>
  <c r="U93" i="5" s="1"/>
  <c r="R88" i="5"/>
  <c r="P83" i="5"/>
  <c r="N56" i="5"/>
  <c r="U56" i="5" s="1"/>
  <c r="R51" i="5"/>
  <c r="N45" i="5"/>
  <c r="N37" i="5"/>
  <c r="P35" i="5"/>
  <c r="N32" i="5"/>
  <c r="R29" i="5"/>
  <c r="U29" i="5" s="1"/>
  <c r="N28" i="5"/>
  <c r="P26" i="5"/>
  <c r="P22" i="5"/>
  <c r="R20" i="5"/>
  <c r="U20" i="5" s="1"/>
  <c r="H213" i="5"/>
  <c r="R121" i="5"/>
  <c r="N118" i="5"/>
  <c r="R115" i="5"/>
  <c r="U115" i="5" s="1"/>
  <c r="H74" i="5"/>
  <c r="U255" i="5"/>
  <c r="P264" i="5"/>
  <c r="U246" i="5"/>
  <c r="U232" i="5"/>
  <c r="N158" i="5"/>
  <c r="U158" i="5" s="1"/>
  <c r="N152" i="5"/>
  <c r="U152" i="5" s="1"/>
  <c r="P149" i="5"/>
  <c r="R145" i="5"/>
  <c r="P130" i="5"/>
  <c r="N124" i="5"/>
  <c r="U124" i="5" s="1"/>
  <c r="N121" i="5"/>
  <c r="P97" i="5"/>
  <c r="N82" i="5"/>
  <c r="U49" i="5"/>
  <c r="U27" i="5"/>
  <c r="P222" i="5"/>
  <c r="P217" i="5"/>
  <c r="R228" i="5"/>
  <c r="U250" i="5"/>
  <c r="R220" i="5"/>
  <c r="U234" i="5"/>
  <c r="U238" i="5"/>
  <c r="P219" i="5"/>
  <c r="U242" i="5"/>
  <c r="P218" i="5"/>
  <c r="I208" i="5"/>
  <c r="X258" i="5"/>
  <c r="H296" i="5"/>
  <c r="R270" i="5"/>
  <c r="P267" i="5"/>
  <c r="I81" i="5"/>
  <c r="I104" i="5"/>
  <c r="I80" i="5"/>
  <c r="I97" i="5"/>
  <c r="I85" i="5"/>
  <c r="I89" i="5"/>
  <c r="I101" i="5"/>
  <c r="I88" i="5"/>
  <c r="H138" i="5"/>
  <c r="H139" i="5"/>
  <c r="H75" i="5"/>
  <c r="R273" i="5"/>
  <c r="P270" i="5"/>
  <c r="N267" i="5"/>
  <c r="U97" i="5"/>
  <c r="H110" i="5"/>
  <c r="N264" i="5"/>
  <c r="U264" i="5" s="1"/>
  <c r="N272" i="5"/>
  <c r="H261" i="5"/>
  <c r="I216" i="5" s="1"/>
  <c r="H166" i="5"/>
  <c r="H167" i="5"/>
  <c r="P273" i="5"/>
  <c r="X108" i="5"/>
  <c r="H42" i="5"/>
  <c r="N270" i="5"/>
  <c r="N273" i="5"/>
  <c r="R263" i="5"/>
  <c r="R217" i="5"/>
  <c r="U217" i="5" s="1"/>
  <c r="N220" i="5"/>
  <c r="N222" i="5"/>
  <c r="U222" i="5" s="1"/>
  <c r="P220" i="5"/>
  <c r="N219" i="5"/>
  <c r="R218" i="5"/>
  <c r="U218" i="5" s="1"/>
  <c r="X211" i="5"/>
  <c r="I94" i="5"/>
  <c r="U64" i="5"/>
  <c r="U12" i="5"/>
  <c r="P263" i="5"/>
  <c r="R269" i="5"/>
  <c r="P266" i="5"/>
  <c r="N173" i="5"/>
  <c r="U173" i="5" s="1"/>
  <c r="R170" i="5"/>
  <c r="U170" i="5" s="1"/>
  <c r="R103" i="5"/>
  <c r="P96" i="5"/>
  <c r="P92" i="5"/>
  <c r="N89" i="5"/>
  <c r="N85" i="5"/>
  <c r="R80" i="5"/>
  <c r="P79" i="5"/>
  <c r="R70" i="5"/>
  <c r="P63" i="5"/>
  <c r="P59" i="5"/>
  <c r="P55" i="5"/>
  <c r="N52" i="5"/>
  <c r="R47" i="5"/>
  <c r="P46" i="5"/>
  <c r="P80" i="5"/>
  <c r="N79" i="5"/>
  <c r="P70" i="5"/>
  <c r="N63" i="5"/>
  <c r="U63" i="5" s="1"/>
  <c r="N59" i="5"/>
  <c r="U59" i="5" s="1"/>
  <c r="N55" i="5"/>
  <c r="U55" i="5" s="1"/>
  <c r="R50" i="5"/>
  <c r="P47" i="5"/>
  <c r="N46" i="5"/>
  <c r="N103" i="5"/>
  <c r="R98" i="5"/>
  <c r="R94" i="5"/>
  <c r="P87" i="5"/>
  <c r="N80" i="5"/>
  <c r="R77" i="5"/>
  <c r="N70" i="5"/>
  <c r="R65" i="5"/>
  <c r="R61" i="5"/>
  <c r="R57" i="5"/>
  <c r="P50" i="5"/>
  <c r="N47" i="5"/>
  <c r="R44" i="5"/>
  <c r="P145" i="5"/>
  <c r="R105" i="5"/>
  <c r="R101" i="5"/>
  <c r="U101" i="5" s="1"/>
  <c r="P98" i="5"/>
  <c r="P94" i="5"/>
  <c r="N87" i="5"/>
  <c r="R82" i="5"/>
  <c r="P77" i="5"/>
  <c r="R68" i="5"/>
  <c r="P65" i="5"/>
  <c r="P61" i="5"/>
  <c r="P57" i="5"/>
  <c r="N50" i="5"/>
  <c r="P44" i="5"/>
  <c r="R146" i="5"/>
  <c r="U146" i="5" s="1"/>
  <c r="P141" i="5"/>
  <c r="N104" i="5"/>
  <c r="N100" i="5"/>
  <c r="U100" i="5" s="1"/>
  <c r="R95" i="5"/>
  <c r="R91" i="5"/>
  <c r="P88" i="5"/>
  <c r="N81" i="5"/>
  <c r="R78" i="5"/>
  <c r="R66" i="5"/>
  <c r="U66" i="5" s="1"/>
  <c r="R62" i="5"/>
  <c r="U62" i="5" s="1"/>
  <c r="R58" i="5"/>
  <c r="U58" i="5" s="1"/>
  <c r="P51" i="5"/>
  <c r="R45" i="5"/>
  <c r="N145" i="5"/>
  <c r="R142" i="5"/>
  <c r="U142" i="5" s="1"/>
  <c r="P105" i="5"/>
  <c r="P101" i="5"/>
  <c r="N98" i="5"/>
  <c r="N94" i="5"/>
  <c r="R89" i="5"/>
  <c r="R85" i="5"/>
  <c r="P82" i="5"/>
  <c r="N77" i="5"/>
  <c r="P68" i="5"/>
  <c r="N65" i="5"/>
  <c r="N61" i="5"/>
  <c r="N57" i="5"/>
  <c r="R52" i="5"/>
  <c r="N44" i="5"/>
  <c r="N172" i="5"/>
  <c r="U172" i="5" s="1"/>
  <c r="R106" i="5"/>
  <c r="U106" i="5" s="1"/>
  <c r="R102" i="5"/>
  <c r="P95" i="5"/>
  <c r="P91" i="5"/>
  <c r="N88" i="5"/>
  <c r="R83" i="5"/>
  <c r="U83" i="5" s="1"/>
  <c r="R69" i="5"/>
  <c r="U69" i="5" s="1"/>
  <c r="P66" i="5"/>
  <c r="P62" i="5"/>
  <c r="P58" i="5"/>
  <c r="N51" i="5"/>
  <c r="U145" i="5" l="1"/>
  <c r="I91" i="5"/>
  <c r="I93" i="5"/>
  <c r="U120" i="5"/>
  <c r="U185" i="5"/>
  <c r="U179" i="5"/>
  <c r="U236" i="5"/>
  <c r="U187" i="5"/>
  <c r="U132" i="5"/>
  <c r="U206" i="5"/>
  <c r="U285" i="5"/>
  <c r="U178" i="5"/>
  <c r="U60" i="5"/>
  <c r="U288" i="5"/>
  <c r="Y23" i="5"/>
  <c r="Z23" i="5" s="1"/>
  <c r="U117" i="5"/>
  <c r="U287" i="5"/>
  <c r="U176" i="5"/>
  <c r="U209" i="5"/>
  <c r="U291" i="5"/>
  <c r="U228" i="5"/>
  <c r="U148" i="5"/>
  <c r="U154" i="5"/>
  <c r="U224" i="5"/>
  <c r="U282" i="5"/>
  <c r="U113" i="5"/>
  <c r="U157" i="5"/>
  <c r="U123" i="5"/>
  <c r="U190" i="5"/>
  <c r="U201" i="5"/>
  <c r="U160" i="5"/>
  <c r="U143" i="5"/>
  <c r="I95" i="5"/>
  <c r="I92" i="5"/>
  <c r="U22" i="4"/>
  <c r="U25" i="4"/>
  <c r="U32" i="4"/>
  <c r="U10" i="4"/>
  <c r="U29" i="4"/>
  <c r="U12" i="4"/>
  <c r="U28" i="4"/>
  <c r="U47" i="4"/>
  <c r="U35" i="4"/>
  <c r="U50" i="4"/>
  <c r="U18" i="4"/>
  <c r="U43" i="4"/>
  <c r="U17" i="4"/>
  <c r="U39" i="4"/>
  <c r="U27" i="4"/>
  <c r="U36" i="4"/>
  <c r="U42" i="4"/>
  <c r="U16" i="4"/>
  <c r="U30" i="4"/>
  <c r="U20" i="4"/>
  <c r="U48" i="4"/>
  <c r="U51" i="4"/>
  <c r="U13" i="4"/>
  <c r="U11" i="4"/>
  <c r="U33" i="4"/>
  <c r="U46" i="4"/>
  <c r="U37" i="4"/>
  <c r="U40" i="4"/>
  <c r="U53" i="4"/>
  <c r="U15" i="4"/>
  <c r="U49" i="4"/>
  <c r="U26" i="4"/>
  <c r="U19" i="4"/>
  <c r="U52" i="4"/>
  <c r="U23" i="4"/>
  <c r="U38" i="4"/>
  <c r="I50" i="4"/>
  <c r="I51" i="4"/>
  <c r="I47" i="4"/>
  <c r="I46" i="4"/>
  <c r="I52" i="4"/>
  <c r="I48" i="4"/>
  <c r="I53" i="4"/>
  <c r="I49" i="4"/>
  <c r="I45" i="4"/>
  <c r="I42" i="4"/>
  <c r="I38" i="4"/>
  <c r="I39" i="4"/>
  <c r="I35" i="4"/>
  <c r="I41" i="4"/>
  <c r="I37" i="4"/>
  <c r="I43" i="4"/>
  <c r="I40" i="4"/>
  <c r="I36" i="4"/>
  <c r="I13" i="4"/>
  <c r="I23" i="4"/>
  <c r="I15" i="4"/>
  <c r="I21" i="4"/>
  <c r="I31" i="4"/>
  <c r="I27" i="4"/>
  <c r="I16" i="4"/>
  <c r="I25" i="4"/>
  <c r="I5" i="4"/>
  <c r="I17" i="4"/>
  <c r="I18" i="4"/>
  <c r="I33" i="4"/>
  <c r="I32" i="4"/>
  <c r="I28" i="4"/>
  <c r="I19" i="4"/>
  <c r="I29" i="4"/>
  <c r="I20" i="4"/>
  <c r="I22" i="4"/>
  <c r="I11" i="4"/>
  <c r="I30" i="4"/>
  <c r="I26" i="4"/>
  <c r="I12" i="4"/>
  <c r="U5" i="4"/>
  <c r="U9" i="4"/>
  <c r="U7" i="4"/>
  <c r="U6" i="4"/>
  <c r="I6" i="4"/>
  <c r="I10" i="4"/>
  <c r="I7" i="4"/>
  <c r="I8" i="4"/>
  <c r="I9" i="4"/>
  <c r="U8" i="4"/>
  <c r="I106" i="5"/>
  <c r="I82" i="5"/>
  <c r="I100" i="5"/>
  <c r="U122" i="5"/>
  <c r="U8" i="5"/>
  <c r="U96" i="5"/>
  <c r="U184" i="5"/>
  <c r="U231" i="5"/>
  <c r="U9" i="5"/>
  <c r="Y9" i="5" s="1"/>
  <c r="Z9" i="5" s="1"/>
  <c r="U151" i="5"/>
  <c r="U78" i="5"/>
  <c r="I96" i="5"/>
  <c r="U182" i="5"/>
  <c r="U248" i="5"/>
  <c r="Y250" i="5" s="1"/>
  <c r="Z250" i="5" s="1"/>
  <c r="I86" i="5"/>
  <c r="I79" i="5"/>
  <c r="I77" i="5"/>
  <c r="U277" i="5"/>
  <c r="Y279" i="5" s="1"/>
  <c r="Z279" i="5" s="1"/>
  <c r="U91" i="5"/>
  <c r="U70" i="5"/>
  <c r="I98" i="5"/>
  <c r="I103" i="5"/>
  <c r="I83" i="5"/>
  <c r="U92" i="5"/>
  <c r="U149" i="5"/>
  <c r="U199" i="5"/>
  <c r="Y203" i="5" s="1"/>
  <c r="Z203" i="5" s="1"/>
  <c r="U290" i="5"/>
  <c r="Y291" i="5" s="1"/>
  <c r="Z291" i="5" s="1"/>
  <c r="U235" i="5"/>
  <c r="Y238" i="5" s="1"/>
  <c r="Z238" i="5" s="1"/>
  <c r="U87" i="5"/>
  <c r="I187" i="5"/>
  <c r="U175" i="5"/>
  <c r="U79" i="5"/>
  <c r="I78" i="5"/>
  <c r="U263" i="5"/>
  <c r="Y264" i="5" s="1"/>
  <c r="Z264" i="5" s="1"/>
  <c r="I105" i="5"/>
  <c r="I87" i="5"/>
  <c r="I196" i="5"/>
  <c r="U208" i="5"/>
  <c r="Y209" i="5" s="1"/>
  <c r="Z209" i="5" s="1"/>
  <c r="U68" i="5"/>
  <c r="U46" i="5"/>
  <c r="U37" i="5"/>
  <c r="U95" i="5"/>
  <c r="U82" i="5"/>
  <c r="U51" i="5"/>
  <c r="U150" i="5"/>
  <c r="U269" i="5"/>
  <c r="U219" i="5"/>
  <c r="Y285" i="5"/>
  <c r="Z285" i="5" s="1"/>
  <c r="U104" i="5"/>
  <c r="U45" i="5"/>
  <c r="Y191" i="5"/>
  <c r="Z191" i="5" s="1"/>
  <c r="U116" i="5"/>
  <c r="Y256" i="5"/>
  <c r="Z256" i="5" s="1"/>
  <c r="U127" i="5"/>
  <c r="U216" i="5"/>
  <c r="U183" i="5"/>
  <c r="U272" i="5"/>
  <c r="U98" i="5"/>
  <c r="U133" i="5"/>
  <c r="U144" i="5"/>
  <c r="Y146" i="5" s="1"/>
  <c r="U171" i="5"/>
  <c r="U193" i="5"/>
  <c r="U44" i="5"/>
  <c r="U266" i="5"/>
  <c r="Y16" i="5"/>
  <c r="Z16" i="5" s="1"/>
  <c r="U88" i="5"/>
  <c r="U105" i="5"/>
  <c r="I178" i="5"/>
  <c r="I191" i="5"/>
  <c r="I170" i="5"/>
  <c r="U129" i="5"/>
  <c r="U85" i="5"/>
  <c r="I206" i="5"/>
  <c r="I200" i="5"/>
  <c r="U102" i="5"/>
  <c r="I182" i="5"/>
  <c r="I185" i="5"/>
  <c r="I209" i="5"/>
  <c r="U81" i="5"/>
  <c r="I189" i="5"/>
  <c r="I181" i="5"/>
  <c r="I205" i="5"/>
  <c r="U32" i="5"/>
  <c r="I177" i="5"/>
  <c r="I179" i="5"/>
  <c r="I172" i="5"/>
  <c r="I190" i="5"/>
  <c r="U125" i="5"/>
  <c r="U134" i="5"/>
  <c r="U61" i="5"/>
  <c r="I175" i="5"/>
  <c r="I188" i="5"/>
  <c r="I203" i="5"/>
  <c r="U267" i="5"/>
  <c r="I197" i="5"/>
  <c r="I173" i="5"/>
  <c r="I199" i="5"/>
  <c r="U28" i="5"/>
  <c r="U159" i="5"/>
  <c r="U114" i="5"/>
  <c r="I193" i="5"/>
  <c r="I195" i="5"/>
  <c r="I184" i="5"/>
  <c r="U121" i="5"/>
  <c r="U131" i="5"/>
  <c r="U153" i="5"/>
  <c r="Y155" i="5" s="1"/>
  <c r="Z155" i="5" s="1"/>
  <c r="U162" i="5"/>
  <c r="I169" i="5"/>
  <c r="I176" i="5"/>
  <c r="I171" i="5"/>
  <c r="I207" i="5"/>
  <c r="I202" i="5"/>
  <c r="Y244" i="5"/>
  <c r="Z244" i="5" s="1"/>
  <c r="I201" i="5"/>
  <c r="I183" i="5"/>
  <c r="U118" i="5"/>
  <c r="U220" i="5"/>
  <c r="Y267" i="5"/>
  <c r="Z267" i="5" s="1"/>
  <c r="Y226" i="5"/>
  <c r="Z226" i="5" s="1"/>
  <c r="U94" i="5"/>
  <c r="U47" i="5"/>
  <c r="Y47" i="5" s="1"/>
  <c r="U103" i="5"/>
  <c r="I219" i="5"/>
  <c r="I218" i="5"/>
  <c r="I231" i="5"/>
  <c r="I246" i="5"/>
  <c r="I250" i="5"/>
  <c r="I237" i="5"/>
  <c r="I256" i="5"/>
  <c r="I252" i="5"/>
  <c r="I220" i="5"/>
  <c r="I224" i="5"/>
  <c r="I243" i="5"/>
  <c r="I230" i="5"/>
  <c r="I249" i="5"/>
  <c r="I223" i="5"/>
  <c r="I236" i="5"/>
  <c r="I255" i="5"/>
  <c r="I226" i="5"/>
  <c r="I242" i="5"/>
  <c r="I238" i="5"/>
  <c r="I229" i="5"/>
  <c r="I248" i="5"/>
  <c r="I241" i="5"/>
  <c r="I235" i="5"/>
  <c r="I254" i="5"/>
  <c r="I217" i="5"/>
  <c r="I222" i="5"/>
  <c r="I234" i="5"/>
  <c r="I253" i="5"/>
  <c r="I228" i="5"/>
  <c r="I232" i="5"/>
  <c r="I247" i="5"/>
  <c r="I244" i="5"/>
  <c r="I240" i="5"/>
  <c r="I225" i="5"/>
  <c r="U89" i="5"/>
  <c r="U273" i="5"/>
  <c r="Y70" i="5"/>
  <c r="Z70" i="5" s="1"/>
  <c r="U57" i="5"/>
  <c r="U50" i="5"/>
  <c r="I50" i="5"/>
  <c r="I47" i="5"/>
  <c r="I56" i="5"/>
  <c r="I60" i="5"/>
  <c r="I64" i="5"/>
  <c r="I70" i="5"/>
  <c r="I46" i="5"/>
  <c r="I55" i="5"/>
  <c r="I59" i="5"/>
  <c r="I63" i="5"/>
  <c r="I52" i="5"/>
  <c r="I68" i="5"/>
  <c r="I51" i="5"/>
  <c r="I58" i="5"/>
  <c r="I61" i="5"/>
  <c r="I49" i="5"/>
  <c r="I53" i="5"/>
  <c r="I62" i="5"/>
  <c r="I65" i="5"/>
  <c r="I44" i="5"/>
  <c r="I69" i="5"/>
  <c r="I57" i="5"/>
  <c r="I66" i="5"/>
  <c r="I45" i="5"/>
  <c r="U52" i="5"/>
  <c r="U65" i="5"/>
  <c r="I151" i="5"/>
  <c r="I155" i="5"/>
  <c r="I144" i="5"/>
  <c r="I150" i="5"/>
  <c r="I154" i="5"/>
  <c r="I142" i="5"/>
  <c r="I148" i="5"/>
  <c r="I152" i="5"/>
  <c r="I141" i="5"/>
  <c r="I146" i="5"/>
  <c r="I153" i="5"/>
  <c r="I143" i="5"/>
  <c r="I149" i="5"/>
  <c r="I145" i="5"/>
  <c r="U80" i="5"/>
  <c r="U77" i="5"/>
  <c r="I118" i="5"/>
  <c r="I120" i="5"/>
  <c r="I124" i="5"/>
  <c r="I157" i="5"/>
  <c r="I161" i="5"/>
  <c r="I113" i="5"/>
  <c r="I130" i="5"/>
  <c r="I134" i="5"/>
  <c r="I117" i="5"/>
  <c r="I116" i="5"/>
  <c r="I129" i="5"/>
  <c r="I133" i="5"/>
  <c r="I122" i="5"/>
  <c r="I126" i="5"/>
  <c r="I159" i="5"/>
  <c r="I121" i="5"/>
  <c r="I125" i="5"/>
  <c r="I158" i="5"/>
  <c r="I162" i="5"/>
  <c r="I131" i="5"/>
  <c r="I115" i="5"/>
  <c r="I160" i="5"/>
  <c r="I114" i="5"/>
  <c r="I127" i="5"/>
  <c r="I123" i="5"/>
  <c r="I132" i="5"/>
  <c r="I11" i="5"/>
  <c r="I15" i="5"/>
  <c r="I34" i="5"/>
  <c r="I4" i="5"/>
  <c r="I21" i="5"/>
  <c r="I8" i="5"/>
  <c r="I27" i="5"/>
  <c r="I14" i="5"/>
  <c r="I33" i="5"/>
  <c r="I37" i="5"/>
  <c r="I7" i="5"/>
  <c r="I20" i="5"/>
  <c r="I26" i="5"/>
  <c r="I30" i="5"/>
  <c r="I6" i="5"/>
  <c r="I19" i="5"/>
  <c r="I23" i="5"/>
  <c r="I12" i="5"/>
  <c r="I16" i="5"/>
  <c r="I35" i="5"/>
  <c r="I5" i="5"/>
  <c r="I18" i="5"/>
  <c r="I22" i="5"/>
  <c r="I32" i="5"/>
  <c r="I9" i="5"/>
  <c r="I13" i="5"/>
  <c r="I29" i="5"/>
  <c r="I36" i="5"/>
  <c r="I28" i="5"/>
  <c r="I25" i="5"/>
  <c r="U270" i="5"/>
  <c r="I282" i="5"/>
  <c r="I273" i="5"/>
  <c r="I288" i="5"/>
  <c r="I279" i="5"/>
  <c r="I275" i="5"/>
  <c r="I270" i="5"/>
  <c r="I281" i="5"/>
  <c r="I285" i="5"/>
  <c r="I272" i="5"/>
  <c r="I287" i="5"/>
  <c r="I267" i="5"/>
  <c r="I291" i="5"/>
  <c r="I278" i="5"/>
  <c r="I277" i="5"/>
  <c r="I264" i="5"/>
  <c r="I269" i="5"/>
  <c r="I284" i="5"/>
  <c r="I266" i="5"/>
  <c r="I290" i="5"/>
  <c r="I289" i="5"/>
  <c r="I263" i="5"/>
  <c r="I283" i="5"/>
  <c r="I276" i="5"/>
  <c r="Y220" i="5" l="1"/>
  <c r="Z220" i="5" s="1"/>
  <c r="Z258" i="5" s="1"/>
  <c r="L219" i="5" s="1"/>
  <c r="Y118" i="5"/>
  <c r="Z118" i="5" s="1"/>
  <c r="Y179" i="5"/>
  <c r="Z179" i="5" s="1"/>
  <c r="Y232" i="5"/>
  <c r="Z232" i="5" s="1"/>
  <c r="Y273" i="5"/>
  <c r="Z273" i="5" s="1"/>
  <c r="Y185" i="5"/>
  <c r="Z185" i="5" s="1"/>
  <c r="Y10" i="4"/>
  <c r="Z10" i="4" s="1"/>
  <c r="Y13" i="4"/>
  <c r="Z13" i="4" s="1"/>
  <c r="S57" i="4"/>
  <c r="Y6" i="4"/>
  <c r="Z6" i="4" s="1"/>
  <c r="S58" i="4"/>
  <c r="S213" i="5"/>
  <c r="Y134" i="5"/>
  <c r="Z134" i="5" s="1"/>
  <c r="Z146" i="5"/>
  <c r="Y89" i="5"/>
  <c r="Z89" i="5" s="1"/>
  <c r="Y98" i="5"/>
  <c r="S41" i="5"/>
  <c r="Y173" i="5"/>
  <c r="Z173" i="5" s="1"/>
  <c r="S167" i="5"/>
  <c r="S261" i="5"/>
  <c r="Y106" i="5"/>
  <c r="Z106" i="5" s="1"/>
  <c r="S138" i="5"/>
  <c r="S214" i="5"/>
  <c r="S296" i="5"/>
  <c r="Y37" i="5"/>
  <c r="Z37" i="5" s="1"/>
  <c r="Y197" i="5"/>
  <c r="Z197" i="5" s="1"/>
  <c r="S260" i="5"/>
  <c r="Y127" i="5"/>
  <c r="Z127" i="5" s="1"/>
  <c r="Y162" i="5"/>
  <c r="S166" i="5"/>
  <c r="Y66" i="5"/>
  <c r="Z66" i="5" s="1"/>
  <c r="S139" i="5"/>
  <c r="Y30" i="5"/>
  <c r="Z30" i="5" s="1"/>
  <c r="S295" i="5"/>
  <c r="Z162" i="5"/>
  <c r="Z164" i="5" s="1"/>
  <c r="L144" i="5" s="1"/>
  <c r="Y270" i="5"/>
  <c r="Z270" i="5" s="1"/>
  <c r="Y53" i="5"/>
  <c r="Z53" i="5" s="1"/>
  <c r="S111" i="5"/>
  <c r="Y83" i="5"/>
  <c r="Z83" i="5" s="1"/>
  <c r="S110" i="5"/>
  <c r="Z98" i="5"/>
  <c r="S75" i="5"/>
  <c r="S74" i="5"/>
  <c r="Z47" i="5"/>
  <c r="Z55" i="4" l="1"/>
  <c r="L8" i="4" s="1"/>
  <c r="Z136" i="5"/>
  <c r="L116" i="5" s="1"/>
  <c r="O123" i="5" s="1"/>
  <c r="Z39" i="5"/>
  <c r="L7" i="5" s="1"/>
  <c r="O216" i="5"/>
  <c r="Q216" i="5"/>
  <c r="S216" i="5"/>
  <c r="Z108" i="5"/>
  <c r="L80" i="5" s="1"/>
  <c r="O101" i="5" s="1"/>
  <c r="Z293" i="5"/>
  <c r="L266" i="5" s="1"/>
  <c r="S266" i="5" s="1"/>
  <c r="Z211" i="5"/>
  <c r="L172" i="5" s="1"/>
  <c r="S122" i="5"/>
  <c r="S134" i="5"/>
  <c r="O133" i="5"/>
  <c r="O118" i="5"/>
  <c r="S133" i="5"/>
  <c r="O127" i="5"/>
  <c r="O120" i="5"/>
  <c r="Q125" i="5"/>
  <c r="Q130" i="5"/>
  <c r="Q133" i="5"/>
  <c r="Q134" i="5"/>
  <c r="S131" i="5"/>
  <c r="S113" i="5"/>
  <c r="O113" i="5"/>
  <c r="O125" i="5"/>
  <c r="Q120" i="5"/>
  <c r="Q131" i="5"/>
  <c r="O131" i="5"/>
  <c r="Q126" i="5"/>
  <c r="S115" i="5"/>
  <c r="O122" i="5"/>
  <c r="O115" i="5"/>
  <c r="O114" i="5"/>
  <c r="Q127" i="5"/>
  <c r="Q114" i="5"/>
  <c r="S120" i="5"/>
  <c r="Q113" i="5"/>
  <c r="O143" i="5"/>
  <c r="O141" i="5"/>
  <c r="O159" i="5"/>
  <c r="Q146" i="5"/>
  <c r="O150" i="5"/>
  <c r="S149" i="5"/>
  <c r="O155" i="5"/>
  <c r="S155" i="5"/>
  <c r="O161" i="5"/>
  <c r="O146" i="5"/>
  <c r="S153" i="5"/>
  <c r="Q158" i="5"/>
  <c r="O160" i="5"/>
  <c r="S145" i="5"/>
  <c r="S157" i="5"/>
  <c r="Q149" i="5"/>
  <c r="O158" i="5"/>
  <c r="Q162" i="5"/>
  <c r="Q143" i="5"/>
  <c r="Q154" i="5"/>
  <c r="Q153" i="5"/>
  <c r="O162" i="5"/>
  <c r="S141" i="5"/>
  <c r="S144" i="5"/>
  <c r="Q145" i="5"/>
  <c r="S142" i="5"/>
  <c r="O144" i="5"/>
  <c r="O149" i="5"/>
  <c r="Q150" i="5"/>
  <c r="S160" i="5"/>
  <c r="O151" i="5"/>
  <c r="S161" i="5"/>
  <c r="O145" i="5"/>
  <c r="Q151" i="5"/>
  <c r="O153" i="5"/>
  <c r="S152" i="5"/>
  <c r="O154" i="5"/>
  <c r="O152" i="5"/>
  <c r="S150" i="5"/>
  <c r="Q159" i="5"/>
  <c r="S143" i="5"/>
  <c r="S146" i="5"/>
  <c r="Q144" i="5"/>
  <c r="Q157" i="5"/>
  <c r="S151" i="5"/>
  <c r="Q142" i="5"/>
  <c r="Q148" i="5"/>
  <c r="Q155" i="5"/>
  <c r="Q160" i="5"/>
  <c r="O157" i="5"/>
  <c r="O148" i="5"/>
  <c r="Q152" i="5"/>
  <c r="S158" i="5"/>
  <c r="O142" i="5"/>
  <c r="Q161" i="5"/>
  <c r="S159" i="5"/>
  <c r="S162" i="5"/>
  <c r="S148" i="5"/>
  <c r="Q141" i="5"/>
  <c r="S154" i="5"/>
  <c r="O263" i="5"/>
  <c r="O270" i="5"/>
  <c r="O264" i="5"/>
  <c r="O269" i="5"/>
  <c r="S272" i="5"/>
  <c r="S83" i="5"/>
  <c r="S77" i="5"/>
  <c r="O91" i="5"/>
  <c r="Z72" i="5"/>
  <c r="L47" i="5" s="1"/>
  <c r="S217" i="5"/>
  <c r="O220" i="5"/>
  <c r="O222" i="5"/>
  <c r="Q220" i="5"/>
  <c r="O217" i="5"/>
  <c r="Q217" i="5"/>
  <c r="S223" i="5"/>
  <c r="O228" i="5"/>
  <c r="O232" i="5"/>
  <c r="Q235" i="5"/>
  <c r="S242" i="5"/>
  <c r="O247" i="5"/>
  <c r="Q254" i="5"/>
  <c r="S278" i="5"/>
  <c r="O283" i="5"/>
  <c r="Q290" i="5"/>
  <c r="Q226" i="5"/>
  <c r="S229" i="5"/>
  <c r="Q241" i="5"/>
  <c r="O253" i="5"/>
  <c r="Q277" i="5"/>
  <c r="S284" i="5"/>
  <c r="O289" i="5"/>
  <c r="Q283" i="5"/>
  <c r="S219" i="5"/>
  <c r="Q222" i="5"/>
  <c r="O234" i="5"/>
  <c r="O238" i="5"/>
  <c r="S248" i="5"/>
  <c r="O276" i="5"/>
  <c r="S290" i="5"/>
  <c r="O235" i="5"/>
  <c r="O225" i="5"/>
  <c r="Q228" i="5"/>
  <c r="Q232" i="5"/>
  <c r="S235" i="5"/>
  <c r="O240" i="5"/>
  <c r="O244" i="5"/>
  <c r="Q247" i="5"/>
  <c r="S254" i="5"/>
  <c r="O290" i="5"/>
  <c r="O218" i="5"/>
  <c r="S222" i="5"/>
  <c r="S226" i="5"/>
  <c r="O231" i="5"/>
  <c r="Q234" i="5"/>
  <c r="Q238" i="5"/>
  <c r="S241" i="5"/>
  <c r="O246" i="5"/>
  <c r="O250" i="5"/>
  <c r="Q253" i="5"/>
  <c r="S277" i="5"/>
  <c r="O282" i="5"/>
  <c r="Q289" i="5"/>
  <c r="Q276" i="5"/>
  <c r="S283" i="5"/>
  <c r="O288" i="5"/>
  <c r="Q218" i="5"/>
  <c r="Q231" i="5"/>
  <c r="S234" i="5"/>
  <c r="O243" i="5"/>
  <c r="S253" i="5"/>
  <c r="O275" i="5"/>
  <c r="O279" i="5"/>
  <c r="Q282" i="5"/>
  <c r="S289" i="5"/>
  <c r="O242" i="5"/>
  <c r="S252" i="5"/>
  <c r="S230" i="5"/>
  <c r="Q242" i="5"/>
  <c r="Q225" i="5"/>
  <c r="S228" i="5"/>
  <c r="S232" i="5"/>
  <c r="O237" i="5"/>
  <c r="Q240" i="5"/>
  <c r="Q244" i="5"/>
  <c r="S247" i="5"/>
  <c r="O252" i="5"/>
  <c r="O256" i="5"/>
  <c r="S288" i="5"/>
  <c r="S220" i="5"/>
  <c r="O224" i="5"/>
  <c r="S238" i="5"/>
  <c r="Q246" i="5"/>
  <c r="Q250" i="5"/>
  <c r="S237" i="5"/>
  <c r="S256" i="5"/>
  <c r="Q223" i="5"/>
  <c r="Q278" i="5"/>
  <c r="S218" i="5"/>
  <c r="S225" i="5"/>
  <c r="O230" i="5"/>
  <c r="Q237" i="5"/>
  <c r="S240" i="5"/>
  <c r="S244" i="5"/>
  <c r="O249" i="5"/>
  <c r="Q252" i="5"/>
  <c r="Q256" i="5"/>
  <c r="S276" i="5"/>
  <c r="O281" i="5"/>
  <c r="O285" i="5"/>
  <c r="Q288" i="5"/>
  <c r="Q249" i="5"/>
  <c r="O278" i="5"/>
  <c r="Q281" i="5"/>
  <c r="Q285" i="5"/>
  <c r="Q224" i="5"/>
  <c r="S231" i="5"/>
  <c r="O236" i="5"/>
  <c r="Q243" i="5"/>
  <c r="S246" i="5"/>
  <c r="S250" i="5"/>
  <c r="O255" i="5"/>
  <c r="Q275" i="5"/>
  <c r="Q279" i="5"/>
  <c r="S282" i="5"/>
  <c r="O287" i="5"/>
  <c r="O291" i="5"/>
  <c r="O223" i="5"/>
  <c r="Q230" i="5"/>
  <c r="S281" i="5"/>
  <c r="O219" i="5"/>
  <c r="S224" i="5"/>
  <c r="O229" i="5"/>
  <c r="Q236" i="5"/>
  <c r="S243" i="5"/>
  <c r="O248" i="5"/>
  <c r="Q255" i="5"/>
  <c r="S275" i="5"/>
  <c r="S279" i="5"/>
  <c r="O284" i="5"/>
  <c r="Q287" i="5"/>
  <c r="Q291" i="5"/>
  <c r="S249" i="5"/>
  <c r="O254" i="5"/>
  <c r="S285" i="5"/>
  <c r="O241" i="5"/>
  <c r="Q229" i="5"/>
  <c r="S255" i="5"/>
  <c r="Q219" i="5"/>
  <c r="O226" i="5"/>
  <c r="O277" i="5"/>
  <c r="S291" i="5"/>
  <c r="S287" i="5"/>
  <c r="S236" i="5"/>
  <c r="Q248" i="5"/>
  <c r="Q284" i="5"/>
  <c r="S273" i="5" l="1"/>
  <c r="Q263" i="5"/>
  <c r="S270" i="5"/>
  <c r="S36" i="5"/>
  <c r="S22" i="5"/>
  <c r="S8" i="5"/>
  <c r="Q29" i="5"/>
  <c r="Q15" i="5"/>
  <c r="O36" i="5"/>
  <c r="O22" i="5"/>
  <c r="O6" i="5"/>
  <c r="S35" i="5"/>
  <c r="S21" i="5"/>
  <c r="S7" i="5"/>
  <c r="Q28" i="5"/>
  <c r="Q14" i="5"/>
  <c r="O7" i="5"/>
  <c r="S34" i="5"/>
  <c r="S20" i="5"/>
  <c r="S6" i="5"/>
  <c r="Q27" i="5"/>
  <c r="Q13" i="5"/>
  <c r="O34" i="5"/>
  <c r="O20" i="5"/>
  <c r="O8" i="5"/>
  <c r="S30" i="5"/>
  <c r="Q23" i="5"/>
  <c r="O30" i="5"/>
  <c r="Q35" i="5"/>
  <c r="O14" i="5"/>
  <c r="O5" i="5"/>
  <c r="S33" i="5"/>
  <c r="S19" i="5"/>
  <c r="S5" i="5"/>
  <c r="Q26" i="5"/>
  <c r="Q12" i="5"/>
  <c r="O33" i="5"/>
  <c r="O19" i="5"/>
  <c r="O9" i="5"/>
  <c r="Q37" i="5"/>
  <c r="O16" i="5"/>
  <c r="O28" i="5"/>
  <c r="O21" i="5"/>
  <c r="S32" i="5"/>
  <c r="S18" i="5"/>
  <c r="S4" i="5"/>
  <c r="Q25" i="5"/>
  <c r="Q11" i="5"/>
  <c r="O32" i="5"/>
  <c r="O18" i="5"/>
  <c r="O4" i="5"/>
  <c r="S16" i="5"/>
  <c r="Q9" i="5"/>
  <c r="Q21" i="5"/>
  <c r="O35" i="5"/>
  <c r="S29" i="5"/>
  <c r="S15" i="5"/>
  <c r="Q36" i="5"/>
  <c r="Q22" i="5"/>
  <c r="Q8" i="5"/>
  <c r="O29" i="5"/>
  <c r="O15" i="5"/>
  <c r="S28" i="5"/>
  <c r="S14" i="5"/>
  <c r="Q7" i="5"/>
  <c r="S27" i="5"/>
  <c r="S13" i="5"/>
  <c r="Q34" i="5"/>
  <c r="Q20" i="5"/>
  <c r="Q6" i="5"/>
  <c r="O27" i="5"/>
  <c r="O13" i="5"/>
  <c r="S26" i="5"/>
  <c r="S12" i="5"/>
  <c r="Q33" i="5"/>
  <c r="Q19" i="5"/>
  <c r="Q5" i="5"/>
  <c r="O26" i="5"/>
  <c r="O12" i="5"/>
  <c r="S25" i="5"/>
  <c r="S11" i="5"/>
  <c r="Q32" i="5"/>
  <c r="Q18" i="5"/>
  <c r="Q4" i="5"/>
  <c r="O25" i="5"/>
  <c r="O11" i="5"/>
  <c r="S37" i="5"/>
  <c r="S23" i="5"/>
  <c r="S9" i="5"/>
  <c r="Q30" i="5"/>
  <c r="Q16" i="5"/>
  <c r="O37" i="5"/>
  <c r="O23" i="5"/>
  <c r="O97" i="5"/>
  <c r="S130" i="5"/>
  <c r="S127" i="5"/>
  <c r="S129" i="5"/>
  <c r="Q52" i="4"/>
  <c r="Q48" i="4"/>
  <c r="S48" i="4"/>
  <c r="O47" i="4"/>
  <c r="S53" i="4"/>
  <c r="S49" i="4"/>
  <c r="S45" i="4"/>
  <c r="Q51" i="4"/>
  <c r="O52" i="4"/>
  <c r="O48" i="4"/>
  <c r="S47" i="4"/>
  <c r="Q47" i="4"/>
  <c r="O51" i="4"/>
  <c r="Q53" i="4"/>
  <c r="Q49" i="4"/>
  <c r="Q45" i="4"/>
  <c r="S50" i="4"/>
  <c r="S46" i="4"/>
  <c r="O53" i="4"/>
  <c r="O49" i="4"/>
  <c r="O45" i="4"/>
  <c r="Q50" i="4"/>
  <c r="Q46" i="4"/>
  <c r="S51" i="4"/>
  <c r="S52" i="4"/>
  <c r="O50" i="4"/>
  <c r="O46" i="4"/>
  <c r="Q43" i="4"/>
  <c r="Q39" i="4"/>
  <c r="Q35" i="4"/>
  <c r="S40" i="4"/>
  <c r="S36" i="4"/>
  <c r="O43" i="4"/>
  <c r="O39" i="4"/>
  <c r="O35" i="4"/>
  <c r="Q40" i="4"/>
  <c r="Q36" i="4"/>
  <c r="O40" i="4"/>
  <c r="O36" i="4"/>
  <c r="S38" i="4"/>
  <c r="S41" i="4"/>
  <c r="S37" i="4"/>
  <c r="O42" i="4"/>
  <c r="Q41" i="4"/>
  <c r="Q37" i="4"/>
  <c r="S42" i="4"/>
  <c r="O41" i="4"/>
  <c r="O37" i="4"/>
  <c r="Q42" i="4"/>
  <c r="Q38" i="4"/>
  <c r="S43" i="4"/>
  <c r="S39" i="4"/>
  <c r="S35" i="4"/>
  <c r="O38" i="4"/>
  <c r="Q32" i="4"/>
  <c r="Q28" i="4"/>
  <c r="S32" i="4"/>
  <c r="S33" i="4"/>
  <c r="S29" i="4"/>
  <c r="S25" i="4"/>
  <c r="Q27" i="4"/>
  <c r="O32" i="4"/>
  <c r="O28" i="4"/>
  <c r="Q33" i="4"/>
  <c r="Q29" i="4"/>
  <c r="Q25" i="4"/>
  <c r="S30" i="4"/>
  <c r="S26" i="4"/>
  <c r="O30" i="4"/>
  <c r="S28" i="4"/>
  <c r="O33" i="4"/>
  <c r="O29" i="4"/>
  <c r="O25" i="4"/>
  <c r="Q30" i="4"/>
  <c r="Q26" i="4"/>
  <c r="O26" i="4"/>
  <c r="Q31" i="4"/>
  <c r="S31" i="4"/>
  <c r="S27" i="4"/>
  <c r="O31" i="4"/>
  <c r="O27" i="4"/>
  <c r="S23" i="4"/>
  <c r="S21" i="4"/>
  <c r="S19" i="4"/>
  <c r="S17" i="4"/>
  <c r="S15" i="4"/>
  <c r="O16" i="4"/>
  <c r="O18" i="4"/>
  <c r="Q23" i="4"/>
  <c r="Q21" i="4"/>
  <c r="Q19" i="4"/>
  <c r="Q17" i="4"/>
  <c r="Q15" i="4"/>
  <c r="O23" i="4"/>
  <c r="O21" i="4"/>
  <c r="O19" i="4"/>
  <c r="O17" i="4"/>
  <c r="O15" i="4"/>
  <c r="Q16" i="4"/>
  <c r="O20" i="4"/>
  <c r="Q18" i="4"/>
  <c r="S22" i="4"/>
  <c r="S20" i="4"/>
  <c r="S18" i="4"/>
  <c r="S16" i="4"/>
  <c r="Q20" i="4"/>
  <c r="O22" i="4"/>
  <c r="Q22" i="4"/>
  <c r="S13" i="4"/>
  <c r="S7" i="4"/>
  <c r="Q10" i="4"/>
  <c r="Q11" i="4"/>
  <c r="S12" i="4"/>
  <c r="S6" i="4"/>
  <c r="Q9" i="4"/>
  <c r="S11" i="4"/>
  <c r="S5" i="4"/>
  <c r="Q8" i="4"/>
  <c r="Q5" i="4"/>
  <c r="Q7" i="4"/>
  <c r="S8" i="4"/>
  <c r="S10" i="4"/>
  <c r="Q13" i="4"/>
  <c r="S9" i="4"/>
  <c r="Q12" i="4"/>
  <c r="Q6" i="4"/>
  <c r="O11" i="4"/>
  <c r="O12" i="4"/>
  <c r="O13" i="4"/>
  <c r="O5" i="4"/>
  <c r="O8" i="4"/>
  <c r="O10" i="4"/>
  <c r="O6" i="4"/>
  <c r="O7" i="4"/>
  <c r="O9" i="4"/>
  <c r="O267" i="5"/>
  <c r="S269" i="5"/>
  <c r="S97" i="5"/>
  <c r="Q270" i="5"/>
  <c r="Q266" i="5"/>
  <c r="O124" i="5"/>
  <c r="O129" i="5"/>
  <c r="Q116" i="5"/>
  <c r="Q115" i="5"/>
  <c r="S118" i="5"/>
  <c r="O272" i="5"/>
  <c r="S264" i="5"/>
  <c r="Q101" i="5"/>
  <c r="Q273" i="5"/>
  <c r="S267" i="5"/>
  <c r="S125" i="5"/>
  <c r="O132" i="5"/>
  <c r="O121" i="5"/>
  <c r="Q129" i="5"/>
  <c r="S126" i="5"/>
  <c r="O266" i="5"/>
  <c r="Q267" i="5"/>
  <c r="S117" i="5"/>
  <c r="S124" i="5"/>
  <c r="O130" i="5"/>
  <c r="S123" i="5"/>
  <c r="Q121" i="5"/>
  <c r="Q269" i="5"/>
  <c r="O273" i="5"/>
  <c r="Q122" i="5"/>
  <c r="Q123" i="5"/>
  <c r="O117" i="5"/>
  <c r="S132" i="5"/>
  <c r="S114" i="5"/>
  <c r="Q264" i="5"/>
  <c r="S263" i="5"/>
  <c r="Q117" i="5"/>
  <c r="S121" i="5"/>
  <c r="O116" i="5"/>
  <c r="S116" i="5"/>
  <c r="O126" i="5"/>
  <c r="Q272" i="5"/>
  <c r="O134" i="5"/>
  <c r="Q132" i="5"/>
  <c r="Q118" i="5"/>
  <c r="Q124" i="5"/>
  <c r="O78" i="5"/>
  <c r="O93" i="5"/>
  <c r="Q78" i="5"/>
  <c r="Q77" i="5"/>
  <c r="S88" i="5"/>
  <c r="O92" i="5"/>
  <c r="S103" i="5"/>
  <c r="Q81" i="5"/>
  <c r="S89" i="5"/>
  <c r="S82" i="5"/>
  <c r="Q96" i="5"/>
  <c r="S104" i="5"/>
  <c r="O104" i="5"/>
  <c r="S85" i="5"/>
  <c r="S96" i="5"/>
  <c r="S101" i="5"/>
  <c r="O87" i="5"/>
  <c r="Q92" i="5"/>
  <c r="S100" i="5"/>
  <c r="O100" i="5"/>
  <c r="Q82" i="5"/>
  <c r="S92" i="5"/>
  <c r="O80" i="5"/>
  <c r="Q87" i="5"/>
  <c r="O94" i="5"/>
  <c r="S98" i="5"/>
  <c r="O103" i="5"/>
  <c r="O79" i="5"/>
  <c r="O96" i="5"/>
  <c r="O89" i="5"/>
  <c r="Q97" i="5"/>
  <c r="S95" i="5"/>
  <c r="O77" i="5"/>
  <c r="Q89" i="5"/>
  <c r="Q93" i="5"/>
  <c r="Q106" i="5"/>
  <c r="O85" i="5"/>
  <c r="S106" i="5"/>
  <c r="S105" i="5"/>
  <c r="O86" i="5"/>
  <c r="S102" i="5"/>
  <c r="Q102" i="5"/>
  <c r="O81" i="5"/>
  <c r="S79" i="5"/>
  <c r="Q83" i="5"/>
  <c r="S91" i="5"/>
  <c r="Q85" i="5"/>
  <c r="S94" i="5"/>
  <c r="S80" i="5"/>
  <c r="Q88" i="5"/>
  <c r="O82" i="5"/>
  <c r="S87" i="5"/>
  <c r="Q79" i="5"/>
  <c r="S81" i="5"/>
  <c r="Q95" i="5"/>
  <c r="Q103" i="5"/>
  <c r="S86" i="5"/>
  <c r="O106" i="5"/>
  <c r="Q104" i="5"/>
  <c r="S78" i="5"/>
  <c r="Q91" i="5"/>
  <c r="O184" i="5"/>
  <c r="S169" i="5"/>
  <c r="Q181" i="5"/>
  <c r="Q187" i="5"/>
  <c r="O196" i="5"/>
  <c r="O182" i="5"/>
  <c r="O183" i="5"/>
  <c r="S205" i="5"/>
  <c r="Q177" i="5"/>
  <c r="Q175" i="5"/>
  <c r="S188" i="5"/>
  <c r="S194" i="5"/>
  <c r="Q203" i="5"/>
  <c r="S196" i="5"/>
  <c r="Q178" i="5"/>
  <c r="Q205" i="5"/>
  <c r="O175" i="5"/>
  <c r="Q179" i="5"/>
  <c r="O193" i="5"/>
  <c r="O199" i="5"/>
  <c r="S206" i="5"/>
  <c r="O201" i="5"/>
  <c r="S200" i="5"/>
  <c r="O209" i="5"/>
  <c r="O179" i="5"/>
  <c r="S176" i="5"/>
  <c r="Q200" i="5"/>
  <c r="Q206" i="5"/>
  <c r="S170" i="5"/>
  <c r="S203" i="5"/>
  <c r="Q173" i="5"/>
  <c r="S182" i="5"/>
  <c r="O197" i="5"/>
  <c r="O203" i="5"/>
  <c r="S171" i="5"/>
  <c r="Q208" i="5"/>
  <c r="O176" i="5"/>
  <c r="Q183" i="5"/>
  <c r="O195" i="5"/>
  <c r="O181" i="5"/>
  <c r="O191" i="5"/>
  <c r="S207" i="5"/>
  <c r="Q171" i="5"/>
  <c r="S184" i="5"/>
  <c r="O173" i="5"/>
  <c r="S202" i="5"/>
  <c r="Q201" i="5"/>
  <c r="S193" i="5"/>
  <c r="S195" i="5"/>
  <c r="S175" i="5"/>
  <c r="O188" i="5"/>
  <c r="S181" i="5"/>
  <c r="S187" i="5"/>
  <c r="O205" i="5"/>
  <c r="O178" i="5"/>
  <c r="S177" i="5"/>
  <c r="Q193" i="5"/>
  <c r="Q189" i="5"/>
  <c r="Q209" i="5"/>
  <c r="O187" i="5"/>
  <c r="S185" i="5"/>
  <c r="O185" i="5"/>
  <c r="Q194" i="5"/>
  <c r="O171" i="5"/>
  <c r="S172" i="5"/>
  <c r="O189" i="5"/>
  <c r="Q176" i="5"/>
  <c r="S208" i="5"/>
  <c r="O202" i="5"/>
  <c r="Q197" i="5"/>
  <c r="O206" i="5"/>
  <c r="Q184" i="5"/>
  <c r="S199" i="5"/>
  <c r="O190" i="5"/>
  <c r="O170" i="5"/>
  <c r="S179" i="5"/>
  <c r="Q170" i="5"/>
  <c r="Q195" i="5"/>
  <c r="Q182" i="5"/>
  <c r="S189" i="5"/>
  <c r="O172" i="5"/>
  <c r="Q185" i="5"/>
  <c r="Q191" i="5"/>
  <c r="Q199" i="5"/>
  <c r="Q202" i="5"/>
  <c r="Q190" i="5"/>
  <c r="Q188" i="5"/>
  <c r="S201" i="5"/>
  <c r="Q172" i="5"/>
  <c r="O177" i="5"/>
  <c r="Q196" i="5"/>
  <c r="S183" i="5"/>
  <c r="S178" i="5"/>
  <c r="Q169" i="5"/>
  <c r="S209" i="5"/>
  <c r="O200" i="5"/>
  <c r="S173" i="5"/>
  <c r="O169" i="5"/>
  <c r="S190" i="5"/>
  <c r="Q207" i="5"/>
  <c r="S191" i="5"/>
  <c r="O207" i="5"/>
  <c r="S197" i="5"/>
  <c r="O208" i="5"/>
  <c r="O194" i="5"/>
  <c r="Q94" i="5"/>
  <c r="Q80" i="5"/>
  <c r="O102" i="5"/>
  <c r="Q100" i="5"/>
  <c r="Q105" i="5"/>
  <c r="O88" i="5"/>
  <c r="O98" i="5"/>
  <c r="Q98" i="5"/>
  <c r="S93" i="5"/>
  <c r="O95" i="5"/>
  <c r="Q86" i="5"/>
  <c r="O105" i="5"/>
  <c r="O83" i="5"/>
  <c r="S46" i="5"/>
  <c r="Q52" i="5"/>
  <c r="S55" i="5"/>
  <c r="S59" i="5"/>
  <c r="S63" i="5"/>
  <c r="O68" i="5"/>
  <c r="Q45" i="5"/>
  <c r="O51" i="5"/>
  <c r="Q58" i="5"/>
  <c r="Q62" i="5"/>
  <c r="Q66" i="5"/>
  <c r="S69" i="5"/>
  <c r="O44" i="5"/>
  <c r="S52" i="5"/>
  <c r="O57" i="5"/>
  <c r="O61" i="5"/>
  <c r="O65" i="5"/>
  <c r="Q68" i="5"/>
  <c r="S45" i="5"/>
  <c r="Q51" i="5"/>
  <c r="S58" i="5"/>
  <c r="S62" i="5"/>
  <c r="S66" i="5"/>
  <c r="S51" i="5"/>
  <c r="O56" i="5"/>
  <c r="O60" i="5"/>
  <c r="O64" i="5"/>
  <c r="O49" i="5"/>
  <c r="O53" i="5"/>
  <c r="Q56" i="5"/>
  <c r="Q60" i="5"/>
  <c r="Q64" i="5"/>
  <c r="Q49" i="5"/>
  <c r="Q53" i="5"/>
  <c r="S56" i="5"/>
  <c r="S60" i="5"/>
  <c r="S64" i="5"/>
  <c r="O69" i="5"/>
  <c r="Q46" i="5"/>
  <c r="S47" i="5"/>
  <c r="O52" i="5"/>
  <c r="Q55" i="5"/>
  <c r="Q59" i="5"/>
  <c r="Q63" i="5"/>
  <c r="S70" i="5"/>
  <c r="O45" i="5"/>
  <c r="O70" i="5"/>
  <c r="O55" i="5"/>
  <c r="Q61" i="5"/>
  <c r="Q70" i="5"/>
  <c r="O58" i="5"/>
  <c r="S61" i="5"/>
  <c r="O46" i="5"/>
  <c r="S49" i="5"/>
  <c r="O59" i="5"/>
  <c r="Q65" i="5"/>
  <c r="S68" i="5"/>
  <c r="O62" i="5"/>
  <c r="S65" i="5"/>
  <c r="Q44" i="5"/>
  <c r="O47" i="5"/>
  <c r="O50" i="5"/>
  <c r="Q69" i="5"/>
  <c r="S44" i="5"/>
  <c r="Q47" i="5"/>
  <c r="Q50" i="5"/>
  <c r="S53" i="5"/>
  <c r="S50" i="5"/>
  <c r="Q57" i="5"/>
  <c r="O63" i="5"/>
  <c r="S57" i="5"/>
  <c r="O66" i="5"/>
</calcChain>
</file>

<file path=xl/sharedStrings.xml><?xml version="1.0" encoding="utf-8"?>
<sst xmlns="http://schemas.openxmlformats.org/spreadsheetml/2006/main" count="672" uniqueCount="165">
  <si>
    <t>201104 Sr O2</t>
  </si>
  <si>
    <t xml:space="preserve">210716 Sr O2 </t>
  </si>
  <si>
    <t xml:space="preserve">220811 Sr </t>
  </si>
  <si>
    <t>experiment</t>
  </si>
  <si>
    <t>notes</t>
  </si>
  <si>
    <t>std</t>
  </si>
  <si>
    <t>tau for analysis (ns)</t>
  </si>
  <si>
    <t>tau applied for correction (ns)</t>
  </si>
  <si>
    <t>reaction gas</t>
  </si>
  <si>
    <t>O2</t>
  </si>
  <si>
    <t>N2O</t>
  </si>
  <si>
    <t>RF Power (Watts)</t>
  </si>
  <si>
    <t>RF Maching (Volts)</t>
  </si>
  <si>
    <t>Sample Dept (mm)</t>
  </si>
  <si>
    <t>Extract 1 (Volts)</t>
  </si>
  <si>
    <t>Extract 2 (Volts)</t>
  </si>
  <si>
    <t>Omega Biase       ( Volts)</t>
  </si>
  <si>
    <t>Omega Lense   (Volts)</t>
  </si>
  <si>
    <t>Q1   Entrence (Volts)</t>
  </si>
  <si>
    <t>Q1   Exit (Volts)</t>
  </si>
  <si>
    <t>Cell Focus (Volts)</t>
  </si>
  <si>
    <t>Cell Entrence (Volts)</t>
  </si>
  <si>
    <t>Cell Exit  (Volts)</t>
  </si>
  <si>
    <t>Deflect (Volts)</t>
  </si>
  <si>
    <t>Plate Biase  (Volts)</t>
  </si>
  <si>
    <t>Q 1 Bias (Volts)</t>
  </si>
  <si>
    <t>Q1 Prefilter Biase (Volts)</t>
  </si>
  <si>
    <t>Q1 post Filter Biase (Volts)</t>
  </si>
  <si>
    <t>Oct Biase (Volts)</t>
  </si>
  <si>
    <t>Axial Acceleration (Volts)</t>
  </si>
  <si>
    <t>Oct RF (Volts)</t>
  </si>
  <si>
    <t>Energy Discrimination (Volts)</t>
  </si>
  <si>
    <t>He Flow</t>
  </si>
  <si>
    <t>Target element - Mass Q1 - Mass Q2 - dwell time</t>
  </si>
  <si>
    <t>Kr - 83 - 99</t>
  </si>
  <si>
    <t>Sr - 84 - 100</t>
  </si>
  <si>
    <t>Rb - 85 - 101</t>
  </si>
  <si>
    <t>Sr - 86 - 102</t>
  </si>
  <si>
    <t>Sr - 87 - 103</t>
  </si>
  <si>
    <t>Sr - 88 - 104</t>
  </si>
  <si>
    <t xml:space="preserve">Li_30min </t>
  </si>
  <si>
    <t>Sr_30min</t>
  </si>
  <si>
    <t>Ce_30min</t>
  </si>
  <si>
    <t>Pb_30min</t>
  </si>
  <si>
    <t>U_30min</t>
  </si>
  <si>
    <t>Sr_30min_MS/MS</t>
  </si>
  <si>
    <t>Ce_30min_MS/MS</t>
  </si>
  <si>
    <t>U_30min_MS/MS</t>
  </si>
  <si>
    <t>Li - 6</t>
  </si>
  <si>
    <t>Li - 7</t>
  </si>
  <si>
    <t>Kr - 83</t>
  </si>
  <si>
    <t>Sr - 84</t>
  </si>
  <si>
    <t>Sr - 86</t>
  </si>
  <si>
    <t>Sr - 87</t>
  </si>
  <si>
    <t>Sr - 88</t>
  </si>
  <si>
    <t>Ce - 136</t>
  </si>
  <si>
    <t>Ce - 138</t>
  </si>
  <si>
    <t>Ce - 140</t>
  </si>
  <si>
    <t>Ce - 142</t>
  </si>
  <si>
    <t>Tl - 203</t>
  </si>
  <si>
    <t>Pb - 204</t>
  </si>
  <si>
    <t>Pb - 206</t>
  </si>
  <si>
    <t>Pb - 207</t>
  </si>
  <si>
    <t>Pb - 208</t>
  </si>
  <si>
    <t>U - 235</t>
  </si>
  <si>
    <t>U - 238</t>
  </si>
  <si>
    <t>4th gas flow %</t>
  </si>
  <si>
    <t>Ce - 136 -152</t>
  </si>
  <si>
    <t>Ce - 138 - 154</t>
  </si>
  <si>
    <t>Ce - 140 - 156</t>
  </si>
  <si>
    <t>Ce - 142 - 158</t>
  </si>
  <si>
    <t>U - 235 - 251</t>
  </si>
  <si>
    <t>U - 238 - 254</t>
  </si>
  <si>
    <t>230707 - 8mm</t>
  </si>
  <si>
    <t>230707 - 6mm</t>
  </si>
  <si>
    <t xml:space="preserve">220907 Sr </t>
  </si>
  <si>
    <t xml:space="preserve">220928 Sr </t>
  </si>
  <si>
    <t>Rb - 85</t>
  </si>
  <si>
    <t>Section 3: Deadtime effect on isotope ratios over a range of z</t>
  </si>
  <si>
    <t>Section 4: Investigating dead time variation over time with mass shifted Sr isotope tandem Q-ICP-MS/MS data</t>
  </si>
  <si>
    <t xml:space="preserve">c = </t>
  </si>
  <si>
    <r>
      <t xml:space="preserve">intercept of the linear intercept of M1 (88Sr16O τ = 0) vs </t>
    </r>
    <r>
      <rPr>
        <vertAlign val="superscript"/>
        <sz val="11"/>
        <color theme="1"/>
        <rFont val="Aptos Narrow"/>
        <family val="2"/>
        <scheme val="minor"/>
      </rPr>
      <t>88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O/</t>
    </r>
    <r>
      <rPr>
        <vertAlign val="superscript"/>
        <sz val="11"/>
        <color theme="1"/>
        <rFont val="Aptos Narrow"/>
        <family val="2"/>
        <scheme val="minor"/>
      </rPr>
      <t xml:space="preserve"> 86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 τ corrected</t>
    </r>
  </si>
  <si>
    <r>
      <t xml:space="preserve">intercept of the linear intercept of M1 (88Sr16O τ = 0) vs </t>
    </r>
    <r>
      <rPr>
        <vertAlign val="superscript"/>
        <sz val="11"/>
        <color theme="1"/>
        <rFont val="Aptos Narrow"/>
        <family val="2"/>
        <scheme val="minor"/>
      </rPr>
      <t>88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  τ = 0 /</t>
    </r>
    <r>
      <rPr>
        <vertAlign val="superscript"/>
        <sz val="11"/>
        <color theme="1"/>
        <rFont val="Aptos Narrow"/>
        <family val="2"/>
        <scheme val="minor"/>
      </rPr>
      <t xml:space="preserve"> 86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 τ = 0</t>
    </r>
  </si>
  <si>
    <t>m =</t>
  </si>
  <si>
    <r>
      <t xml:space="preserve">slope of the linear intercept of M1 (88Sr16O τ = 0) vs </t>
    </r>
    <r>
      <rPr>
        <vertAlign val="superscript"/>
        <sz val="11"/>
        <color theme="1"/>
        <rFont val="Aptos Narrow"/>
        <family val="2"/>
        <scheme val="minor"/>
      </rPr>
      <t>88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O/</t>
    </r>
    <r>
      <rPr>
        <vertAlign val="superscript"/>
        <sz val="11"/>
        <color theme="1"/>
        <rFont val="Aptos Narrow"/>
        <family val="2"/>
        <scheme val="minor"/>
      </rPr>
      <t xml:space="preserve"> 86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 τ corrected</t>
    </r>
  </si>
  <si>
    <r>
      <t xml:space="preserve">slope of the linear intercept of M1 (88Sr16O τ = 0) vs </t>
    </r>
    <r>
      <rPr>
        <vertAlign val="superscript"/>
        <sz val="11"/>
        <color theme="1"/>
        <rFont val="Aptos Narrow"/>
        <family val="2"/>
        <scheme val="minor"/>
      </rPr>
      <t>88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  τ = 0 /</t>
    </r>
    <r>
      <rPr>
        <vertAlign val="superscript"/>
        <sz val="11"/>
        <color theme="1"/>
        <rFont val="Aptos Narrow"/>
        <family val="2"/>
        <scheme val="minor"/>
      </rPr>
      <t xml:space="preserve"> 86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 τ = 0</t>
    </r>
  </si>
  <si>
    <t xml:space="preserve"> covariance used to calculate τ  uncertainty following Iso et al. (1995)</t>
  </si>
  <si>
    <t>USGS W-2</t>
  </si>
  <si>
    <t>USGS BIR-1</t>
  </si>
  <si>
    <t>NIST SRM 987 4ppb</t>
  </si>
  <si>
    <t>NIST SRM 987 3ppb</t>
  </si>
  <si>
    <t>NIST SRM 987 2ppb</t>
  </si>
  <si>
    <t>NIST SRM 987 1ppb</t>
  </si>
  <si>
    <t>(ns)</t>
  </si>
  <si>
    <t>NIST SRM 987 0.5ppb</t>
  </si>
  <si>
    <t xml:space="preserve">Session Specific τ </t>
  </si>
  <si>
    <t>Experiment 230811 - N2O</t>
  </si>
  <si>
    <t>Experiment 230707 6mm - N2O</t>
  </si>
  <si>
    <t>Experiment 230707 8mm - N2O</t>
  </si>
  <si>
    <t xml:space="preserve">NIST SRM 987 </t>
  </si>
  <si>
    <t>USGS AGV-2</t>
  </si>
  <si>
    <t>Experiment 220928 - N2O</t>
  </si>
  <si>
    <t>NIST SRM 1570a</t>
  </si>
  <si>
    <t>Experiment 2200907 - N2O</t>
  </si>
  <si>
    <t>Experiment 220811 - N2O</t>
  </si>
  <si>
    <t xml:space="preserve">NIST SRM 987 15ppb </t>
  </si>
  <si>
    <t>NIST SRM 987 15ppb</t>
  </si>
  <si>
    <t>Experiment 210716 - O2</t>
  </si>
  <si>
    <t>NIST SRM 987 10ppb</t>
  </si>
  <si>
    <t>NIST SRM 987 5ppb</t>
  </si>
  <si>
    <t>Experiment 201104 - O2</t>
  </si>
  <si>
    <t>2SE</t>
  </si>
  <si>
    <r>
      <rPr>
        <b/>
        <vertAlign val="superscript"/>
        <sz val="11"/>
        <color theme="1"/>
        <rFont val="Aptos Narrow"/>
        <family val="2"/>
        <scheme val="minor"/>
      </rPr>
      <t>88</t>
    </r>
    <r>
      <rPr>
        <b/>
        <sz val="11"/>
        <color theme="1"/>
        <rFont val="Aptos Narrow"/>
        <family val="2"/>
        <scheme val="minor"/>
      </rPr>
      <t xml:space="preserve">Sr/ </t>
    </r>
    <r>
      <rPr>
        <b/>
        <vertAlign val="superscript"/>
        <sz val="11"/>
        <color theme="1"/>
        <rFont val="Aptos Narrow"/>
        <family val="2"/>
        <scheme val="minor"/>
      </rPr>
      <t>86</t>
    </r>
    <r>
      <rPr>
        <b/>
        <sz val="11"/>
        <color theme="1"/>
        <rFont val="Aptos Narrow"/>
        <family val="2"/>
        <scheme val="minor"/>
      </rPr>
      <t>Sr</t>
    </r>
  </si>
  <si>
    <t>%std</t>
  </si>
  <si>
    <r>
      <rPr>
        <vertAlign val="superscript"/>
        <sz val="11"/>
        <color theme="1"/>
        <rFont val="Aptos Narrow"/>
        <family val="2"/>
        <scheme val="minor"/>
      </rPr>
      <t>88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 xml:space="preserve">O/ </t>
    </r>
    <r>
      <rPr>
        <vertAlign val="superscript"/>
        <sz val="11"/>
        <color theme="1"/>
        <rFont val="Aptos Narrow"/>
        <family val="2"/>
        <scheme val="minor"/>
      </rPr>
      <t>86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 τ corrected</t>
    </r>
  </si>
  <si>
    <r>
      <rPr>
        <vertAlign val="superscript"/>
        <sz val="11"/>
        <color theme="1"/>
        <rFont val="Aptos Narrow"/>
        <family val="2"/>
        <scheme val="minor"/>
      </rPr>
      <t>88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 τ = 0</t>
    </r>
  </si>
  <si>
    <t>τ, Mass Bias and externally Corrected</t>
  </si>
  <si>
    <t>τ and Mass Bias Corrected</t>
  </si>
  <si>
    <t>average τ corrected for each RM concentration block</t>
  </si>
  <si>
    <r>
      <rPr>
        <vertAlign val="superscript"/>
        <sz val="11"/>
        <color theme="1"/>
        <rFont val="Aptos Narrow"/>
        <family val="2"/>
        <scheme val="minor"/>
      </rPr>
      <t>88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 xml:space="preserve">O session specific τ </t>
    </r>
  </si>
  <si>
    <r>
      <rPr>
        <vertAlign val="superscript"/>
        <sz val="11"/>
        <color theme="1"/>
        <rFont val="Aptos Narrow"/>
        <family val="2"/>
        <scheme val="minor"/>
      </rPr>
      <t>87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 xml:space="preserve">O session specific τ </t>
    </r>
  </si>
  <si>
    <r>
      <rPr>
        <vertAlign val="superscript"/>
        <sz val="11"/>
        <color theme="1"/>
        <rFont val="Aptos Narrow"/>
        <family val="2"/>
        <scheme val="minor"/>
      </rPr>
      <t>86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 xml:space="preserve">O </t>
    </r>
    <r>
      <rPr>
        <sz val="11"/>
        <color theme="1"/>
        <rFont val="Aptos Narrow"/>
        <family val="2"/>
      </rPr>
      <t xml:space="preserve">session specific τ </t>
    </r>
  </si>
  <si>
    <r>
      <rPr>
        <vertAlign val="superscript"/>
        <sz val="11"/>
        <color theme="1"/>
        <rFont val="Aptos Narrow"/>
        <family val="2"/>
        <scheme val="minor"/>
      </rPr>
      <t>88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 xml:space="preserve">O τ = 0 / </t>
    </r>
    <r>
      <rPr>
        <vertAlign val="superscript"/>
        <sz val="11"/>
        <color theme="1"/>
        <rFont val="Aptos Narrow"/>
        <family val="2"/>
        <scheme val="minor"/>
      </rPr>
      <t>86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O τ = 0</t>
    </r>
  </si>
  <si>
    <t xml:space="preserve">calculated individual  τ </t>
  </si>
  <si>
    <r>
      <rPr>
        <vertAlign val="superscript"/>
        <sz val="11"/>
        <color theme="1"/>
        <rFont val="Aptos Narrow"/>
        <family val="2"/>
        <scheme val="minor"/>
      </rPr>
      <t>88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 xml:space="preserve">O </t>
    </r>
    <r>
      <rPr>
        <sz val="11"/>
        <color theme="1"/>
        <rFont val="Aptos Narrow"/>
        <family val="2"/>
      </rPr>
      <t>τ</t>
    </r>
    <r>
      <rPr>
        <sz val="11"/>
        <color theme="1"/>
        <rFont val="Aptos Narrow"/>
        <family val="2"/>
        <scheme val="minor"/>
      </rPr>
      <t xml:space="preserve"> = 0</t>
    </r>
  </si>
  <si>
    <r>
      <rPr>
        <vertAlign val="superscript"/>
        <sz val="11"/>
        <color theme="1"/>
        <rFont val="Aptos Narrow"/>
        <family val="2"/>
        <scheme val="minor"/>
      </rPr>
      <t>87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 xml:space="preserve">O </t>
    </r>
    <r>
      <rPr>
        <sz val="11"/>
        <color theme="1"/>
        <rFont val="Aptos Narrow"/>
        <family val="2"/>
      </rPr>
      <t>τ</t>
    </r>
    <r>
      <rPr>
        <sz val="11"/>
        <color theme="1"/>
        <rFont val="Aptos Narrow"/>
        <family val="2"/>
        <scheme val="minor"/>
      </rPr>
      <t xml:space="preserve"> = 0</t>
    </r>
  </si>
  <si>
    <r>
      <rPr>
        <vertAlign val="superscript"/>
        <sz val="11"/>
        <color theme="1"/>
        <rFont val="Aptos Narrow"/>
        <family val="2"/>
        <scheme val="minor"/>
      </rPr>
      <t>86</t>
    </r>
    <r>
      <rPr>
        <sz val="11"/>
        <color theme="1"/>
        <rFont val="Aptos Narrow"/>
        <family val="2"/>
        <scheme val="minor"/>
      </rPr>
      <t>Sr</t>
    </r>
    <r>
      <rPr>
        <vertAlign val="superscript"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 xml:space="preserve">O </t>
    </r>
    <r>
      <rPr>
        <sz val="11"/>
        <color theme="1"/>
        <rFont val="Aptos Narrow"/>
        <family val="2"/>
      </rPr>
      <t>τ</t>
    </r>
    <r>
      <rPr>
        <sz val="11"/>
        <color theme="1"/>
        <rFont val="Aptos Narrow"/>
        <family val="2"/>
        <scheme val="minor"/>
      </rPr>
      <t xml:space="preserve"> = 0</t>
    </r>
  </si>
  <si>
    <t>Experiment time</t>
  </si>
  <si>
    <t>Reference Material concentration blocks</t>
  </si>
  <si>
    <t>250130 Extract 2 experiment</t>
  </si>
  <si>
    <t>250130 Plate defect experiment</t>
  </si>
  <si>
    <t>250130 Plate bias experiment</t>
  </si>
  <si>
    <t>variable</t>
  </si>
  <si>
    <t>Section 5:  variable V - Extract 2, Plate defect and Plate bias</t>
  </si>
  <si>
    <t>NIST SRM 987 30ppb</t>
  </si>
  <si>
    <t>NIST SRM 987 60ppb</t>
  </si>
  <si>
    <t>average &amp; std of NIST SRM 987 15ppb</t>
  </si>
  <si>
    <t>average &amp; std of NIST SRM 987 30ppb</t>
  </si>
  <si>
    <t>average &amp; std of NIST SRM 987 60ppb</t>
  </si>
  <si>
    <t>Deflect Experiment</t>
  </si>
  <si>
    <t>Deflect -2.1 V</t>
  </si>
  <si>
    <t>Deflect -3.1 V</t>
  </si>
  <si>
    <t>Deflect -4.1 V</t>
  </si>
  <si>
    <t>Deflect -5.1 V</t>
  </si>
  <si>
    <t>Deflect -6.1 V</t>
  </si>
  <si>
    <t>Plate Bias Experiment</t>
  </si>
  <si>
    <t>Plate Bias -75 V</t>
  </si>
  <si>
    <t>Plate Bias -65 V</t>
  </si>
  <si>
    <t>Plate Bias -55 V</t>
  </si>
  <si>
    <t>Plate Bias -45 V</t>
  </si>
  <si>
    <t>Plate Bias -35 V</t>
  </si>
  <si>
    <t>Extract 2 Experiment</t>
  </si>
  <si>
    <t>Extract 2 -240 V</t>
  </si>
  <si>
    <t>Extract 2 -220 V</t>
  </si>
  <si>
    <t>Extract 2 -200 V</t>
  </si>
  <si>
    <t>Extract 2 -180 V</t>
  </si>
  <si>
    <t>Extract 2 -160 V</t>
  </si>
  <si>
    <t>none</t>
  </si>
  <si>
    <r>
      <t xml:space="preserve">Li 10 </t>
    </r>
    <r>
      <rPr>
        <sz val="11"/>
        <color theme="1"/>
        <rFont val="Aptos Narrow"/>
        <family val="2"/>
      </rPr>
      <t>μ</t>
    </r>
    <r>
      <rPr>
        <sz val="11"/>
        <color theme="1"/>
        <rFont val="Aptos Narrow"/>
        <family val="2"/>
        <scheme val="minor"/>
      </rPr>
      <t>g/ml in 2% HNO</t>
    </r>
    <r>
      <rPr>
        <vertAlign val="sub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 - Cat# 10 29-1 Lot# 1226118</t>
    </r>
  </si>
  <si>
    <r>
      <t xml:space="preserve">Ce 10 </t>
    </r>
    <r>
      <rPr>
        <sz val="11"/>
        <color theme="1"/>
        <rFont val="Aptos Narrow"/>
        <family val="2"/>
      </rPr>
      <t>μ</t>
    </r>
    <r>
      <rPr>
        <sz val="11"/>
        <color theme="1"/>
        <rFont val="Aptos Narrow"/>
        <family val="2"/>
        <scheme val="minor"/>
      </rPr>
      <t>g/ml in 2% HNO</t>
    </r>
    <r>
      <rPr>
        <vertAlign val="sub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 - Cat# 10 11-1 Lot# 1132622</t>
    </r>
  </si>
  <si>
    <r>
      <t xml:space="preserve">U 10 </t>
    </r>
    <r>
      <rPr>
        <sz val="11"/>
        <color theme="1"/>
        <rFont val="Aptos Narrow"/>
        <family val="2"/>
      </rPr>
      <t>μ</t>
    </r>
    <r>
      <rPr>
        <sz val="11"/>
        <color theme="1"/>
        <rFont val="Aptos Narrow"/>
        <family val="2"/>
        <scheme val="minor"/>
      </rPr>
      <t>g/ml in 2% HNO</t>
    </r>
    <r>
      <rPr>
        <vertAlign val="sub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 - Cat# 10 64-1 Lot# 1233812</t>
    </r>
  </si>
  <si>
    <t>NIST SRM (NBS) 982</t>
  </si>
  <si>
    <t>NIST SRM (NBS) 987</t>
  </si>
  <si>
    <t>Neb Gas (L/min)</t>
  </si>
  <si>
    <t>Make up Gas (L/min)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</si>
</sst>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[$-409]h:mm:ss\ AM/PM;@"/>
    <numFmt numFmtId="168" formatCode="h:mm:ss;@"/>
    <numFmt numFmtId="169" formatCode="0.0E+00"/>
  </numFmts>
  <fonts count="13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vertAlign val="superscript"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0" fontId="1" fillId="0" borderId="0" xfId="1"/>
    <xf numFmtId="165" fontId="1" fillId="0" borderId="0" xfId="1" applyNumberFormat="1"/>
    <xf numFmtId="0" fontId="1" fillId="0" borderId="0" xfId="1" applyAlignment="1">
      <alignment horizontal="right"/>
    </xf>
    <xf numFmtId="0" fontId="0" fillId="0" borderId="0" xfId="0" applyAlignment="1">
      <alignment horizontal="right"/>
    </xf>
    <xf numFmtId="165" fontId="1" fillId="0" borderId="0" xfId="2" applyNumberFormat="1"/>
    <xf numFmtId="1" fontId="1" fillId="0" borderId="0" xfId="2" applyNumberFormat="1"/>
    <xf numFmtId="11" fontId="1" fillId="0" borderId="0" xfId="2" applyNumberFormat="1"/>
    <xf numFmtId="0" fontId="1" fillId="0" borderId="0" xfId="2"/>
    <xf numFmtId="11" fontId="1" fillId="0" borderId="0" xfId="1" applyNumberFormat="1"/>
    <xf numFmtId="0" fontId="1" fillId="0" borderId="0" xfId="0" applyFont="1"/>
    <xf numFmtId="165" fontId="1" fillId="0" borderId="1" xfId="2" applyNumberFormat="1" applyBorder="1"/>
    <xf numFmtId="0" fontId="0" fillId="0" borderId="2" xfId="0" applyBorder="1"/>
    <xf numFmtId="165" fontId="1" fillId="0" borderId="3" xfId="2" applyNumberFormat="1" applyBorder="1"/>
    <xf numFmtId="167" fontId="7" fillId="0" borderId="0" xfId="0" applyNumberFormat="1" applyFont="1"/>
    <xf numFmtId="1" fontId="0" fillId="0" borderId="0" xfId="0" applyNumberFormat="1"/>
    <xf numFmtId="168" fontId="0" fillId="0" borderId="0" xfId="0" applyNumberFormat="1"/>
    <xf numFmtId="166" fontId="7" fillId="0" borderId="0" xfId="0" applyNumberFormat="1" applyFont="1"/>
    <xf numFmtId="168" fontId="7" fillId="0" borderId="0" xfId="0" applyNumberFormat="1" applyFont="1"/>
    <xf numFmtId="2" fontId="1" fillId="0" borderId="0" xfId="2" applyNumberFormat="1"/>
    <xf numFmtId="0" fontId="0" fillId="2" borderId="0" xfId="0" applyFill="1"/>
    <xf numFmtId="169" fontId="1" fillId="2" borderId="0" xfId="2" applyNumberFormat="1" applyFill="1"/>
    <xf numFmtId="0" fontId="1" fillId="2" borderId="0" xfId="1" applyFill="1"/>
    <xf numFmtId="0" fontId="3" fillId="2" borderId="0" xfId="0" applyFont="1" applyFill="1"/>
    <xf numFmtId="0" fontId="7" fillId="0" borderId="0" xfId="1" applyFont="1"/>
    <xf numFmtId="168" fontId="0" fillId="2" borderId="0" xfId="0" applyNumberFormat="1" applyFill="1"/>
    <xf numFmtId="1" fontId="1" fillId="0" borderId="0" xfId="1" applyNumberFormat="1"/>
    <xf numFmtId="1" fontId="7" fillId="0" borderId="0" xfId="0" applyNumberFormat="1" applyFont="1"/>
    <xf numFmtId="1" fontId="7" fillId="0" borderId="0" xfId="1" applyNumberFormat="1" applyFont="1"/>
    <xf numFmtId="0" fontId="5" fillId="2" borderId="0" xfId="0" applyFont="1" applyFill="1"/>
    <xf numFmtId="0" fontId="4" fillId="0" borderId="4" xfId="0" applyFont="1" applyBorder="1"/>
    <xf numFmtId="0" fontId="4" fillId="0" borderId="5" xfId="0" applyFont="1" applyBorder="1" applyAlignment="1">
      <alignment wrapText="1"/>
    </xf>
    <xf numFmtId="0" fontId="1" fillId="0" borderId="4" xfId="0" applyFont="1" applyBorder="1"/>
    <xf numFmtId="0" fontId="0" fillId="0" borderId="6" xfId="0" applyBorder="1" applyAlignment="1">
      <alignment wrapText="1"/>
    </xf>
    <xf numFmtId="0" fontId="1" fillId="0" borderId="6" xfId="0" applyFont="1" applyBorder="1"/>
    <xf numFmtId="0" fontId="0" fillId="0" borderId="5" xfId="0" applyBorder="1" applyAlignment="1">
      <alignment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11" fillId="0" borderId="0" xfId="0" applyFont="1"/>
    <xf numFmtId="169" fontId="1" fillId="0" borderId="0" xfId="2" applyNumberForma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3" borderId="0" xfId="0" applyFill="1" applyAlignment="1">
      <alignment horizontal="center"/>
    </xf>
  </cellXfs>
  <cellStyles count="4">
    <cellStyle name="Normal" xfId="0" builtinId="0"/>
    <cellStyle name="Normal 2 2" xfId="2" xr:uid="{FAC507C1-4D76-4219-BFA4-C792DDBD0573}"/>
    <cellStyle name="Normal 2 2 2" xfId="3" xr:uid="{00000000-0005-0000-0000-000001000000}"/>
    <cellStyle name="Normal 3" xfId="1" xr:uid="{94EDDB30-B262-4820-AA2F-DF3005B79A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1</xdr:row>
      <xdr:rowOff>66675</xdr:rowOff>
    </xdr:from>
    <xdr:ext cx="1350178" cy="283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2CF92E4-4783-48CE-8D31-4AFA7D9FAAF2}"/>
                </a:ext>
              </a:extLst>
            </xdr:cNvPr>
            <xdr:cNvSpPr txBox="1"/>
          </xdr:nvSpPr>
          <xdr:spPr>
            <a:xfrm>
              <a:off x="4914900" y="257175"/>
              <a:ext cx="1350178" cy="283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200">
                  <a:latin typeface="Symbol" panose="05050102010706020507" pitchFamily="18" charset="2"/>
                </a:rPr>
                <a:t>t</a:t>
              </a:r>
              <a:r>
                <a:rPr lang="en-AU" sz="1200" baseline="0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AU" sz="12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𝐶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∗ 86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𝑐𝑝𝑠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−88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𝑐𝑝𝑠</m:t>
                      </m:r>
                    </m:num>
                    <m:den>
                      <m:d>
                        <m:dPr>
                          <m:ctrlPr>
                            <a:rPr lang="en-AU" sz="1200" b="0" i="1" baseline="0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AU" sz="1200" b="0" i="1" baseline="0">
                              <a:latin typeface="Cambria Math" panose="02040503050406030204" pitchFamily="18" charset="0"/>
                            </a:rPr>
                            <m:t>𝐶</m:t>
                          </m:r>
                          <m:r>
                            <a:rPr lang="en-AU" sz="1200" b="0" i="1" baseline="0">
                              <a:latin typeface="Cambria Math" panose="02040503050406030204" pitchFamily="18" charset="0"/>
                            </a:rPr>
                            <m:t>−1</m:t>
                          </m:r>
                        </m:e>
                      </m:d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∗ 88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𝑐𝑝𝑚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∗86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𝑐𝑐𝑝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</m:t>
                      </m:r>
                    </m:den>
                  </m:f>
                </m:oMath>
              </a14:m>
              <a:endParaRPr lang="en-AU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2CF92E4-4783-48CE-8D31-4AFA7D9FAAF2}"/>
                </a:ext>
              </a:extLst>
            </xdr:cNvPr>
            <xdr:cNvSpPr txBox="1"/>
          </xdr:nvSpPr>
          <xdr:spPr>
            <a:xfrm>
              <a:off x="4914900" y="257175"/>
              <a:ext cx="1350178" cy="283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200">
                  <a:latin typeface="Symbol" panose="05050102010706020507" pitchFamily="18" charset="2"/>
                </a:rPr>
                <a:t>t</a:t>
              </a:r>
              <a:r>
                <a:rPr lang="en-AU" sz="1200" baseline="0"/>
                <a:t>= </a:t>
              </a:r>
              <a:r>
                <a:rPr lang="en-AU" sz="1200" i="0" baseline="0">
                  <a:latin typeface="Cambria Math" panose="02040503050406030204" pitchFamily="18" charset="0"/>
                </a:rPr>
                <a:t>(</a:t>
              </a:r>
              <a:r>
                <a:rPr lang="en-AU" sz="1200" b="0" i="0" baseline="0">
                  <a:latin typeface="Cambria Math" panose="02040503050406030204" pitchFamily="18" charset="0"/>
                </a:rPr>
                <a:t>𝐶 ∗ 86𝑐𝑝𝑠 −88𝑐𝑝𝑠)/((𝐶−1)  ∗ 88𝑐𝑝𝑚∗86𝑐𝑐𝑝 )</a:t>
              </a:r>
              <a:endParaRPr lang="en-AU" sz="1200"/>
            </a:p>
          </xdr:txBody>
        </xdr:sp>
      </mc:Fallback>
    </mc:AlternateContent>
    <xdr:clientData/>
  </xdr:oneCellAnchor>
  <xdr:twoCellAnchor>
    <xdr:from>
      <xdr:col>6</xdr:col>
      <xdr:colOff>495300</xdr:colOff>
      <xdr:row>37</xdr:row>
      <xdr:rowOff>171450</xdr:rowOff>
    </xdr:from>
    <xdr:to>
      <xdr:col>8</xdr:col>
      <xdr:colOff>876300</xdr:colOff>
      <xdr:row>39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EBEFE2-CA3E-478F-B47F-DDAC6F471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7410450"/>
          <a:ext cx="1333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70</xdr:row>
      <xdr:rowOff>171450</xdr:rowOff>
    </xdr:from>
    <xdr:to>
      <xdr:col>8</xdr:col>
      <xdr:colOff>876300</xdr:colOff>
      <xdr:row>72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2C7262-E747-46FB-8DAC-C811D77A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3696950"/>
          <a:ext cx="1333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106</xdr:row>
      <xdr:rowOff>171450</xdr:rowOff>
    </xdr:from>
    <xdr:to>
      <xdr:col>8</xdr:col>
      <xdr:colOff>876300</xdr:colOff>
      <xdr:row>108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7255A0-9C44-4D84-9D27-4F2C7872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0554950"/>
          <a:ext cx="1333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134</xdr:row>
      <xdr:rowOff>171450</xdr:rowOff>
    </xdr:from>
    <xdr:to>
      <xdr:col>8</xdr:col>
      <xdr:colOff>876300</xdr:colOff>
      <xdr:row>136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F2FF33-1056-48C3-B24C-BC1EC28F1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5888950"/>
          <a:ext cx="1333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162</xdr:row>
      <xdr:rowOff>171450</xdr:rowOff>
    </xdr:from>
    <xdr:to>
      <xdr:col>8</xdr:col>
      <xdr:colOff>876300</xdr:colOff>
      <xdr:row>164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D5F728E-9261-418D-8F22-7E0A34F3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31222950"/>
          <a:ext cx="1333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209</xdr:row>
      <xdr:rowOff>171450</xdr:rowOff>
    </xdr:from>
    <xdr:to>
      <xdr:col>8</xdr:col>
      <xdr:colOff>876300</xdr:colOff>
      <xdr:row>211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6604F2C-EF31-457E-A918-C269189E0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0176450"/>
          <a:ext cx="1333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256</xdr:row>
      <xdr:rowOff>171450</xdr:rowOff>
    </xdr:from>
    <xdr:to>
      <xdr:col>8</xdr:col>
      <xdr:colOff>876300</xdr:colOff>
      <xdr:row>258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2A76B8-9779-4347-9493-79E7DDB8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9129950"/>
          <a:ext cx="1333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291</xdr:row>
      <xdr:rowOff>171450</xdr:rowOff>
    </xdr:from>
    <xdr:to>
      <xdr:col>8</xdr:col>
      <xdr:colOff>876300</xdr:colOff>
      <xdr:row>293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A77702F-1306-46ED-898F-04B21A15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55797450"/>
          <a:ext cx="1333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1</xdr:row>
      <xdr:rowOff>66675</xdr:rowOff>
    </xdr:from>
    <xdr:ext cx="1350178" cy="283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0F57331-5D8D-4CD0-B1C6-14882C29FC92}"/>
                </a:ext>
              </a:extLst>
            </xdr:cNvPr>
            <xdr:cNvSpPr txBox="1"/>
          </xdr:nvSpPr>
          <xdr:spPr>
            <a:xfrm>
              <a:off x="6677025" y="657225"/>
              <a:ext cx="1350178" cy="283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200">
                  <a:latin typeface="Symbol" panose="05050102010706020507" pitchFamily="18" charset="2"/>
                </a:rPr>
                <a:t>t</a:t>
              </a:r>
              <a:r>
                <a:rPr lang="en-AU" sz="1200" baseline="0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AU" sz="12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𝐶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∗ 86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𝑐𝑝𝑠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−88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𝑐𝑝𝑠</m:t>
                      </m:r>
                    </m:num>
                    <m:den>
                      <m:d>
                        <m:dPr>
                          <m:ctrlPr>
                            <a:rPr lang="en-AU" sz="1200" b="0" i="1" baseline="0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AU" sz="1200" b="0" i="1" baseline="0">
                              <a:latin typeface="Cambria Math" panose="02040503050406030204" pitchFamily="18" charset="0"/>
                            </a:rPr>
                            <m:t>𝐶</m:t>
                          </m:r>
                          <m:r>
                            <a:rPr lang="en-AU" sz="1200" b="0" i="1" baseline="0">
                              <a:latin typeface="Cambria Math" panose="02040503050406030204" pitchFamily="18" charset="0"/>
                            </a:rPr>
                            <m:t>−1</m:t>
                          </m:r>
                        </m:e>
                      </m:d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∗ 88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𝑐𝑝𝑚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∗86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𝑐𝑐𝑝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</m:t>
                      </m:r>
                    </m:den>
                  </m:f>
                </m:oMath>
              </a14:m>
              <a:endParaRPr lang="en-AU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0F57331-5D8D-4CD0-B1C6-14882C29FC92}"/>
                </a:ext>
              </a:extLst>
            </xdr:cNvPr>
            <xdr:cNvSpPr txBox="1"/>
          </xdr:nvSpPr>
          <xdr:spPr>
            <a:xfrm>
              <a:off x="6677025" y="657225"/>
              <a:ext cx="1350178" cy="283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200">
                  <a:latin typeface="Symbol" panose="05050102010706020507" pitchFamily="18" charset="2"/>
                </a:rPr>
                <a:t>t</a:t>
              </a:r>
              <a:r>
                <a:rPr lang="en-AU" sz="1200" baseline="0"/>
                <a:t>= </a:t>
              </a:r>
              <a:r>
                <a:rPr lang="en-AU" sz="1200" i="0" baseline="0">
                  <a:latin typeface="Cambria Math" panose="02040503050406030204" pitchFamily="18" charset="0"/>
                </a:rPr>
                <a:t>(</a:t>
              </a:r>
              <a:r>
                <a:rPr lang="en-AU" sz="1200" b="0" i="0" baseline="0">
                  <a:latin typeface="Cambria Math" panose="02040503050406030204" pitchFamily="18" charset="0"/>
                </a:rPr>
                <a:t>𝐶 ∗ 86𝑐𝑝𝑠 −88𝑐𝑝𝑠)/((𝐶−1)  ∗ 88𝑐𝑝𝑚∗86𝑐𝑐𝑝 )</a:t>
              </a:r>
              <a:endParaRPr lang="en-AU" sz="1200"/>
            </a:p>
          </xdr:txBody>
        </xdr:sp>
      </mc:Fallback>
    </mc:AlternateContent>
    <xdr:clientData/>
  </xdr:oneCellAnchor>
  <xdr:oneCellAnchor>
    <xdr:from>
      <xdr:col>8</xdr:col>
      <xdr:colOff>38100</xdr:colOff>
      <xdr:row>1</xdr:row>
      <xdr:rowOff>66675</xdr:rowOff>
    </xdr:from>
    <xdr:ext cx="1350178" cy="283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CBDF32A-BC42-419D-A46A-EBFA0C312F62}"/>
                </a:ext>
              </a:extLst>
            </xdr:cNvPr>
            <xdr:cNvSpPr txBox="1"/>
          </xdr:nvSpPr>
          <xdr:spPr>
            <a:xfrm>
              <a:off x="6677025" y="657225"/>
              <a:ext cx="1350178" cy="283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200">
                  <a:latin typeface="Symbol" panose="05050102010706020507" pitchFamily="18" charset="2"/>
                </a:rPr>
                <a:t>t</a:t>
              </a:r>
              <a:r>
                <a:rPr lang="en-AU" sz="1200" baseline="0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AU" sz="12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𝐶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∗ 86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𝑐𝑝𝑠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−88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𝑐𝑝𝑠</m:t>
                      </m:r>
                    </m:num>
                    <m:den>
                      <m:d>
                        <m:dPr>
                          <m:ctrlPr>
                            <a:rPr lang="en-AU" sz="1200" b="0" i="1" baseline="0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AU" sz="1200" b="0" i="1" baseline="0">
                              <a:latin typeface="Cambria Math" panose="02040503050406030204" pitchFamily="18" charset="0"/>
                            </a:rPr>
                            <m:t>𝐶</m:t>
                          </m:r>
                          <m:r>
                            <a:rPr lang="en-AU" sz="1200" b="0" i="1" baseline="0">
                              <a:latin typeface="Cambria Math" panose="02040503050406030204" pitchFamily="18" charset="0"/>
                            </a:rPr>
                            <m:t>−1</m:t>
                          </m:r>
                        </m:e>
                      </m:d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∗ 88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𝑐𝑝𝑚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∗86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𝑐𝑐𝑝</m:t>
                      </m:r>
                      <m:r>
                        <a:rPr lang="en-AU" sz="1200" b="0" i="1" baseline="0">
                          <a:latin typeface="Cambria Math" panose="02040503050406030204" pitchFamily="18" charset="0"/>
                        </a:rPr>
                        <m:t> </m:t>
                      </m:r>
                    </m:den>
                  </m:f>
                </m:oMath>
              </a14:m>
              <a:endParaRPr lang="en-AU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CBDF32A-BC42-419D-A46A-EBFA0C312F62}"/>
                </a:ext>
              </a:extLst>
            </xdr:cNvPr>
            <xdr:cNvSpPr txBox="1"/>
          </xdr:nvSpPr>
          <xdr:spPr>
            <a:xfrm>
              <a:off x="6677025" y="657225"/>
              <a:ext cx="1350178" cy="283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200">
                  <a:latin typeface="Symbol" panose="05050102010706020507" pitchFamily="18" charset="2"/>
                </a:rPr>
                <a:t>t</a:t>
              </a:r>
              <a:r>
                <a:rPr lang="en-AU" sz="1200" baseline="0"/>
                <a:t>= </a:t>
              </a:r>
              <a:r>
                <a:rPr lang="en-AU" sz="1200" i="0" baseline="0">
                  <a:latin typeface="Cambria Math" panose="02040503050406030204" pitchFamily="18" charset="0"/>
                </a:rPr>
                <a:t>(</a:t>
              </a:r>
              <a:r>
                <a:rPr lang="en-AU" sz="1200" b="0" i="0" baseline="0">
                  <a:latin typeface="Cambria Math" panose="02040503050406030204" pitchFamily="18" charset="0"/>
                </a:rPr>
                <a:t>𝐶 ∗ 86𝑐𝑝𝑠 −88𝑐𝑝𝑠)/((𝐶−1)  ∗ 88𝑐𝑝𝑚∗86𝑐𝑐𝑝 )</a:t>
              </a:r>
              <a:endParaRPr lang="en-AU" sz="1200"/>
            </a:p>
          </xdr:txBody>
        </xdr:sp>
      </mc:Fallback>
    </mc:AlternateContent>
    <xdr:clientData/>
  </xdr:oneCellAnchor>
  <xdr:twoCellAnchor>
    <xdr:from>
      <xdr:col>6</xdr:col>
      <xdr:colOff>495300</xdr:colOff>
      <xdr:row>53</xdr:row>
      <xdr:rowOff>171450</xdr:rowOff>
    </xdr:from>
    <xdr:to>
      <xdr:col>8</xdr:col>
      <xdr:colOff>876300</xdr:colOff>
      <xdr:row>55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B88280-2423-4EE5-9BEB-F0C77837B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8020050"/>
          <a:ext cx="18669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109</xdr:row>
      <xdr:rowOff>171450</xdr:rowOff>
    </xdr:from>
    <xdr:to>
      <xdr:col>8</xdr:col>
      <xdr:colOff>876300</xdr:colOff>
      <xdr:row>111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7D1EEC8-5386-4313-8113-5DC1A112D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1620500"/>
          <a:ext cx="18669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165</xdr:row>
      <xdr:rowOff>171450</xdr:rowOff>
    </xdr:from>
    <xdr:to>
      <xdr:col>8</xdr:col>
      <xdr:colOff>876300</xdr:colOff>
      <xdr:row>167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66503E4-3946-4C57-B385-719943FC4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22326600"/>
          <a:ext cx="19621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DB98-BD21-4142-8FB3-3FD2A6F6F4B6}">
  <dimension ref="A1:W68"/>
  <sheetViews>
    <sheetView workbookViewId="0">
      <selection activeCell="A16" sqref="A16"/>
    </sheetView>
  </sheetViews>
  <sheetFormatPr defaultRowHeight="15" x14ac:dyDescent="0.25"/>
  <cols>
    <col min="1" max="1" width="43.85546875" bestFit="1" customWidth="1"/>
    <col min="2" max="9" width="16.42578125" customWidth="1"/>
    <col min="10" max="10" width="9.140625" customWidth="1"/>
    <col min="11" max="18" width="13.5703125" customWidth="1"/>
    <col min="19" max="19" width="9.140625" customWidth="1"/>
    <col min="20" max="22" width="11.140625" customWidth="1"/>
  </cols>
  <sheetData>
    <row r="1" spans="1:23" ht="33" customHeight="1" x14ac:dyDescent="0.25">
      <c r="B1" s="45" t="s">
        <v>78</v>
      </c>
      <c r="C1" s="45"/>
      <c r="D1" s="45"/>
      <c r="E1" s="45"/>
      <c r="F1" s="45"/>
      <c r="G1" s="45"/>
      <c r="H1" s="45"/>
      <c r="I1" s="45"/>
      <c r="K1" s="46" t="s">
        <v>79</v>
      </c>
      <c r="L1" s="46"/>
      <c r="M1" s="46"/>
      <c r="N1" s="46"/>
      <c r="O1" s="46"/>
      <c r="P1" s="46"/>
      <c r="Q1" s="46"/>
      <c r="R1" s="46"/>
      <c r="T1" s="46" t="s">
        <v>133</v>
      </c>
      <c r="U1" s="46"/>
      <c r="V1" s="46"/>
      <c r="W1" s="1"/>
    </row>
    <row r="2" spans="1:23" ht="45" x14ac:dyDescent="0.25">
      <c r="A2" t="s">
        <v>3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K2" s="1" t="s">
        <v>0</v>
      </c>
      <c r="L2" s="1" t="s">
        <v>1</v>
      </c>
      <c r="M2" s="1" t="s">
        <v>2</v>
      </c>
      <c r="N2" s="1" t="s">
        <v>75</v>
      </c>
      <c r="O2" s="1" t="s">
        <v>76</v>
      </c>
      <c r="P2" s="1" t="s">
        <v>73</v>
      </c>
      <c r="Q2" s="1" t="s">
        <v>74</v>
      </c>
      <c r="R2" s="1">
        <v>220811</v>
      </c>
      <c r="T2" s="1" t="s">
        <v>129</v>
      </c>
      <c r="U2" s="1" t="s">
        <v>130</v>
      </c>
      <c r="V2" s="1" t="s">
        <v>131</v>
      </c>
    </row>
    <row r="3" spans="1:23" ht="48" x14ac:dyDescent="0.25">
      <c r="A3" t="s">
        <v>4</v>
      </c>
      <c r="B3" s="1" t="s">
        <v>158</v>
      </c>
      <c r="C3" s="1" t="s">
        <v>162</v>
      </c>
      <c r="D3" s="1" t="s">
        <v>159</v>
      </c>
      <c r="E3" s="1" t="s">
        <v>161</v>
      </c>
      <c r="F3" s="1" t="s">
        <v>160</v>
      </c>
      <c r="G3" s="1" t="s">
        <v>162</v>
      </c>
      <c r="H3" s="1" t="s">
        <v>159</v>
      </c>
      <c r="I3" s="1" t="s">
        <v>160</v>
      </c>
    </row>
    <row r="4" spans="1:23" x14ac:dyDescent="0.25">
      <c r="A4" t="s">
        <v>8</v>
      </c>
      <c r="B4" t="s">
        <v>157</v>
      </c>
      <c r="C4" t="s">
        <v>157</v>
      </c>
      <c r="D4" t="s">
        <v>157</v>
      </c>
      <c r="E4" t="s">
        <v>157</v>
      </c>
      <c r="F4" t="s">
        <v>157</v>
      </c>
      <c r="G4" t="s">
        <v>10</v>
      </c>
      <c r="H4" t="s">
        <v>10</v>
      </c>
      <c r="I4" t="s">
        <v>10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T4" t="s">
        <v>9</v>
      </c>
      <c r="U4" t="s">
        <v>9</v>
      </c>
      <c r="V4" t="s">
        <v>9</v>
      </c>
    </row>
    <row r="5" spans="1:23" x14ac:dyDescent="0.25">
      <c r="A5" t="s">
        <v>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K5">
        <v>0</v>
      </c>
      <c r="L5">
        <v>41.5</v>
      </c>
      <c r="M5">
        <v>41.5</v>
      </c>
      <c r="N5">
        <v>41.5</v>
      </c>
      <c r="O5">
        <v>41.5</v>
      </c>
      <c r="P5">
        <v>0</v>
      </c>
      <c r="Q5">
        <v>0</v>
      </c>
      <c r="R5">
        <v>0</v>
      </c>
      <c r="T5">
        <v>0</v>
      </c>
      <c r="U5">
        <v>0</v>
      </c>
      <c r="V5">
        <v>0</v>
      </c>
    </row>
    <row r="7" spans="1:23" x14ac:dyDescent="0.25">
      <c r="A7" s="1" t="s">
        <v>7</v>
      </c>
      <c r="B7">
        <v>33</v>
      </c>
      <c r="C7">
        <v>36.799999999999997</v>
      </c>
      <c r="D7">
        <v>36</v>
      </c>
      <c r="E7">
        <v>38</v>
      </c>
      <c r="F7">
        <v>40.799999999999997</v>
      </c>
      <c r="G7">
        <v>36.700000000000003</v>
      </c>
      <c r="H7">
        <v>36</v>
      </c>
      <c r="I7">
        <v>36.5</v>
      </c>
      <c r="K7" s="2">
        <v>45.53</v>
      </c>
      <c r="L7" s="2">
        <v>38.15</v>
      </c>
      <c r="M7" s="2">
        <v>38.549999999999997</v>
      </c>
      <c r="N7" s="2">
        <v>44.75</v>
      </c>
      <c r="O7" s="2">
        <v>46.1</v>
      </c>
      <c r="P7" s="2">
        <v>34.4</v>
      </c>
      <c r="Q7" s="2">
        <v>35.549999999999997</v>
      </c>
      <c r="R7" s="2">
        <v>36.450000000000003</v>
      </c>
      <c r="T7" s="2">
        <v>36.65</v>
      </c>
      <c r="U7" s="2">
        <v>37.1</v>
      </c>
      <c r="V7" s="2">
        <v>36.5</v>
      </c>
    </row>
    <row r="8" spans="1:23" x14ac:dyDescent="0.25">
      <c r="A8" t="s">
        <v>5</v>
      </c>
      <c r="B8">
        <v>1.4</v>
      </c>
      <c r="C8">
        <v>1.6</v>
      </c>
      <c r="D8">
        <v>0.8</v>
      </c>
      <c r="E8">
        <v>1.5</v>
      </c>
      <c r="F8">
        <v>2.7</v>
      </c>
      <c r="G8">
        <v>0.7</v>
      </c>
      <c r="H8">
        <v>0.05</v>
      </c>
      <c r="I8">
        <v>1</v>
      </c>
      <c r="K8" s="2">
        <v>1.3813242450862997</v>
      </c>
      <c r="L8" s="2">
        <v>0.78100931815651276</v>
      </c>
      <c r="M8" s="2">
        <v>0.7</v>
      </c>
      <c r="N8" s="2">
        <v>0.79351106557560447</v>
      </c>
      <c r="O8" s="2">
        <v>0.5</v>
      </c>
      <c r="P8" s="2">
        <v>0.8</v>
      </c>
      <c r="Q8" s="2">
        <v>1.3191764461296012</v>
      </c>
      <c r="R8" s="2">
        <v>0.99845861407911385</v>
      </c>
      <c r="T8" s="2">
        <v>0.19</v>
      </c>
      <c r="U8" s="2">
        <v>0.14000000000000001</v>
      </c>
      <c r="V8" s="2">
        <v>0.17</v>
      </c>
    </row>
    <row r="9" spans="1:23" x14ac:dyDescent="0.25">
      <c r="K9" s="2"/>
      <c r="L9" s="2"/>
      <c r="M9" s="2"/>
      <c r="N9" s="2"/>
      <c r="O9" s="2"/>
      <c r="P9" s="2"/>
      <c r="Q9" s="2"/>
      <c r="R9" s="2"/>
    </row>
    <row r="10" spans="1:23" x14ac:dyDescent="0.25">
      <c r="K10" s="2"/>
      <c r="L10" s="2"/>
      <c r="M10" s="2"/>
      <c r="N10" s="2"/>
      <c r="O10" s="2"/>
      <c r="P10" s="2"/>
      <c r="Q10" s="2"/>
      <c r="R10" s="2"/>
    </row>
    <row r="11" spans="1:23" x14ac:dyDescent="0.25">
      <c r="A11" t="s">
        <v>11</v>
      </c>
      <c r="B11">
        <v>1550</v>
      </c>
      <c r="C11">
        <v>1550</v>
      </c>
      <c r="D11">
        <v>1550</v>
      </c>
      <c r="E11">
        <v>1550</v>
      </c>
      <c r="F11">
        <v>1550</v>
      </c>
      <c r="G11">
        <v>1550</v>
      </c>
      <c r="H11">
        <v>1550</v>
      </c>
      <c r="I11">
        <v>1550</v>
      </c>
      <c r="K11">
        <v>1550</v>
      </c>
      <c r="L11">
        <v>1550</v>
      </c>
      <c r="M11">
        <v>1550</v>
      </c>
      <c r="N11">
        <v>1550</v>
      </c>
      <c r="O11">
        <v>1550</v>
      </c>
      <c r="P11">
        <v>1550</v>
      </c>
      <c r="Q11">
        <v>1550</v>
      </c>
      <c r="R11">
        <v>1500</v>
      </c>
      <c r="T11">
        <v>1550</v>
      </c>
      <c r="U11">
        <v>1550</v>
      </c>
      <c r="V11">
        <v>1550</v>
      </c>
    </row>
    <row r="12" spans="1:23" x14ac:dyDescent="0.25">
      <c r="A12" t="s">
        <v>12</v>
      </c>
      <c r="B12">
        <v>1.3</v>
      </c>
      <c r="C12">
        <v>1.3</v>
      </c>
      <c r="D12">
        <v>1.3</v>
      </c>
      <c r="E12">
        <v>1.3</v>
      </c>
      <c r="F12">
        <v>1.3</v>
      </c>
      <c r="G12">
        <v>1.3</v>
      </c>
      <c r="H12">
        <v>1.3</v>
      </c>
      <c r="I12">
        <v>1.3</v>
      </c>
      <c r="K12">
        <v>1.2</v>
      </c>
      <c r="L12">
        <v>1.2</v>
      </c>
      <c r="M12">
        <v>1.2</v>
      </c>
      <c r="N12">
        <v>1.2</v>
      </c>
      <c r="O12">
        <v>1.2</v>
      </c>
      <c r="P12">
        <v>1.3</v>
      </c>
      <c r="Q12">
        <v>1.3</v>
      </c>
      <c r="R12">
        <v>1.2</v>
      </c>
      <c r="T12">
        <v>1.2</v>
      </c>
      <c r="U12">
        <v>1.2</v>
      </c>
      <c r="V12">
        <v>1.2</v>
      </c>
    </row>
    <row r="13" spans="1:23" x14ac:dyDescent="0.25">
      <c r="A13" t="s">
        <v>13</v>
      </c>
      <c r="B13">
        <v>8</v>
      </c>
      <c r="C13">
        <v>8</v>
      </c>
      <c r="D13">
        <v>8</v>
      </c>
      <c r="E13">
        <v>8</v>
      </c>
      <c r="F13">
        <v>8</v>
      </c>
      <c r="G13">
        <v>8</v>
      </c>
      <c r="H13">
        <v>8</v>
      </c>
      <c r="I13">
        <v>8</v>
      </c>
      <c r="K13">
        <v>8</v>
      </c>
      <c r="L13">
        <v>8</v>
      </c>
      <c r="M13">
        <v>8</v>
      </c>
      <c r="N13">
        <v>8</v>
      </c>
      <c r="O13">
        <v>8</v>
      </c>
      <c r="P13">
        <v>8</v>
      </c>
      <c r="Q13">
        <v>6</v>
      </c>
      <c r="R13">
        <v>8.1</v>
      </c>
      <c r="T13">
        <v>8</v>
      </c>
      <c r="U13">
        <v>8</v>
      </c>
      <c r="V13">
        <v>8</v>
      </c>
    </row>
    <row r="14" spans="1:23" x14ac:dyDescent="0.25">
      <c r="A14" t="s">
        <v>163</v>
      </c>
      <c r="B14">
        <v>0.65</v>
      </c>
      <c r="C14">
        <v>0.65</v>
      </c>
      <c r="D14">
        <v>0.65</v>
      </c>
      <c r="E14">
        <v>0.65</v>
      </c>
      <c r="F14">
        <v>0.65</v>
      </c>
      <c r="G14">
        <v>0.64</v>
      </c>
      <c r="H14">
        <v>0.64</v>
      </c>
      <c r="I14">
        <v>0.64</v>
      </c>
      <c r="K14">
        <v>0.6</v>
      </c>
      <c r="L14">
        <v>0.6</v>
      </c>
      <c r="M14">
        <v>0.6</v>
      </c>
      <c r="N14">
        <v>0.6</v>
      </c>
      <c r="O14">
        <v>0.6</v>
      </c>
      <c r="P14">
        <v>0.64</v>
      </c>
      <c r="Q14">
        <v>0.64</v>
      </c>
      <c r="R14">
        <v>0.62</v>
      </c>
      <c r="T14">
        <v>0.6</v>
      </c>
      <c r="U14">
        <v>0.6</v>
      </c>
      <c r="V14">
        <v>0.6</v>
      </c>
    </row>
    <row r="15" spans="1:23" x14ac:dyDescent="0.25">
      <c r="A15" t="s">
        <v>164</v>
      </c>
      <c r="B15">
        <v>0.52</v>
      </c>
      <c r="C15">
        <v>0.52</v>
      </c>
      <c r="D15">
        <v>0.52</v>
      </c>
      <c r="E15">
        <v>0.52</v>
      </c>
      <c r="F15">
        <v>0.52</v>
      </c>
      <c r="G15">
        <v>0.51</v>
      </c>
      <c r="H15">
        <v>0.51</v>
      </c>
      <c r="I15">
        <v>0.51</v>
      </c>
      <c r="K15">
        <v>0.57999999999999996</v>
      </c>
      <c r="L15">
        <v>0.56999999999999995</v>
      </c>
      <c r="M15">
        <v>0.56999999999999995</v>
      </c>
      <c r="N15">
        <v>0.56999999999999995</v>
      </c>
      <c r="O15">
        <v>0.56999999999999995</v>
      </c>
      <c r="P15">
        <v>0.51</v>
      </c>
      <c r="Q15">
        <v>0.51</v>
      </c>
      <c r="R15">
        <v>0.53</v>
      </c>
      <c r="T15">
        <v>0.56999999999999995</v>
      </c>
      <c r="U15">
        <v>0.56999999999999995</v>
      </c>
      <c r="V15">
        <v>0.56999999999999995</v>
      </c>
    </row>
    <row r="16" spans="1:23" x14ac:dyDescent="0.25">
      <c r="A16" t="s">
        <v>14</v>
      </c>
      <c r="B16">
        <v>4.5</v>
      </c>
      <c r="C16">
        <v>4.5</v>
      </c>
      <c r="D16">
        <v>4.5</v>
      </c>
      <c r="E16">
        <v>4.5</v>
      </c>
      <c r="F16">
        <v>4.5</v>
      </c>
      <c r="G16">
        <v>5.0999999999999996</v>
      </c>
      <c r="H16">
        <v>5.0999999999999996</v>
      </c>
      <c r="I16">
        <v>5.0999999999999996</v>
      </c>
      <c r="K16">
        <v>5.0999999999999996</v>
      </c>
      <c r="L16">
        <v>5.5</v>
      </c>
      <c r="M16">
        <v>5.5</v>
      </c>
      <c r="N16">
        <v>5.5</v>
      </c>
      <c r="O16">
        <v>5.5</v>
      </c>
      <c r="P16">
        <v>5.0999999999999996</v>
      </c>
      <c r="Q16">
        <v>5.0999999999999996</v>
      </c>
      <c r="R16">
        <v>4.9000000000000004</v>
      </c>
      <c r="T16">
        <v>5.5</v>
      </c>
      <c r="U16">
        <v>5.5</v>
      </c>
      <c r="V16">
        <v>5.5</v>
      </c>
    </row>
    <row r="17" spans="1:22" x14ac:dyDescent="0.25">
      <c r="A17" t="s">
        <v>15</v>
      </c>
      <c r="B17">
        <v>-75</v>
      </c>
      <c r="C17">
        <v>-75</v>
      </c>
      <c r="D17">
        <v>-75</v>
      </c>
      <c r="E17">
        <v>-75</v>
      </c>
      <c r="F17">
        <v>-75</v>
      </c>
      <c r="G17">
        <v>-116.5</v>
      </c>
      <c r="H17">
        <v>-116.5</v>
      </c>
      <c r="I17">
        <v>-116.5</v>
      </c>
      <c r="K17">
        <v>-240</v>
      </c>
      <c r="L17">
        <v>-240</v>
      </c>
      <c r="M17">
        <v>-240</v>
      </c>
      <c r="N17">
        <v>-200</v>
      </c>
      <c r="O17">
        <v>-175</v>
      </c>
      <c r="P17">
        <v>-102</v>
      </c>
      <c r="Q17">
        <v>-102</v>
      </c>
      <c r="R17">
        <v>-70</v>
      </c>
      <c r="T17" t="s">
        <v>132</v>
      </c>
      <c r="U17">
        <v>-200</v>
      </c>
      <c r="V17">
        <v>-200</v>
      </c>
    </row>
    <row r="18" spans="1:22" x14ac:dyDescent="0.25">
      <c r="A18" t="s">
        <v>16</v>
      </c>
      <c r="B18">
        <v>-200</v>
      </c>
      <c r="C18">
        <v>-200</v>
      </c>
      <c r="D18">
        <v>-200</v>
      </c>
      <c r="E18">
        <v>-200</v>
      </c>
      <c r="F18">
        <v>-200</v>
      </c>
      <c r="G18">
        <v>-200</v>
      </c>
      <c r="H18">
        <v>-200</v>
      </c>
      <c r="I18">
        <v>-200</v>
      </c>
      <c r="K18">
        <v>-195</v>
      </c>
      <c r="L18">
        <v>-195</v>
      </c>
      <c r="M18">
        <v>-195</v>
      </c>
      <c r="N18">
        <v>-195</v>
      </c>
      <c r="O18">
        <v>-195</v>
      </c>
      <c r="P18">
        <v>-200</v>
      </c>
      <c r="Q18">
        <v>-200</v>
      </c>
      <c r="R18">
        <v>-200</v>
      </c>
      <c r="T18">
        <v>-195</v>
      </c>
      <c r="U18">
        <v>-195</v>
      </c>
      <c r="V18">
        <v>-195</v>
      </c>
    </row>
    <row r="19" spans="1:22" x14ac:dyDescent="0.25">
      <c r="A19" t="s">
        <v>17</v>
      </c>
      <c r="B19">
        <v>14.2</v>
      </c>
      <c r="C19">
        <v>14.2</v>
      </c>
      <c r="D19">
        <v>14.2</v>
      </c>
      <c r="E19">
        <v>14.2</v>
      </c>
      <c r="F19">
        <v>14.2</v>
      </c>
      <c r="G19">
        <v>11.4</v>
      </c>
      <c r="H19">
        <v>11.4</v>
      </c>
      <c r="I19">
        <v>11.4</v>
      </c>
      <c r="K19">
        <v>14.2</v>
      </c>
      <c r="L19">
        <v>9.1999999999999993</v>
      </c>
      <c r="M19">
        <v>11.9</v>
      </c>
      <c r="N19">
        <v>5.5</v>
      </c>
      <c r="O19">
        <v>5.5</v>
      </c>
      <c r="P19">
        <v>11.4</v>
      </c>
      <c r="Q19">
        <v>11.4</v>
      </c>
      <c r="R19">
        <v>16.399999999999999</v>
      </c>
      <c r="T19">
        <v>5.5</v>
      </c>
      <c r="U19">
        <v>5.5</v>
      </c>
      <c r="V19">
        <v>5.5</v>
      </c>
    </row>
    <row r="20" spans="1:22" x14ac:dyDescent="0.25">
      <c r="A20" t="s">
        <v>18</v>
      </c>
      <c r="B20">
        <v>-5</v>
      </c>
      <c r="C20">
        <v>-5</v>
      </c>
      <c r="D20">
        <v>-5</v>
      </c>
      <c r="E20">
        <v>-5</v>
      </c>
      <c r="F20">
        <v>-5</v>
      </c>
      <c r="G20">
        <v>1</v>
      </c>
      <c r="H20">
        <v>1</v>
      </c>
      <c r="I20">
        <v>1</v>
      </c>
      <c r="K20">
        <v>0.5</v>
      </c>
      <c r="L20">
        <v>2</v>
      </c>
      <c r="M20">
        <v>1.5</v>
      </c>
      <c r="N20">
        <v>3</v>
      </c>
      <c r="O20">
        <v>3</v>
      </c>
      <c r="P20">
        <v>1</v>
      </c>
      <c r="Q20">
        <v>1</v>
      </c>
      <c r="R20">
        <v>-5</v>
      </c>
      <c r="T20">
        <v>3</v>
      </c>
      <c r="U20">
        <v>3</v>
      </c>
      <c r="V20">
        <v>3</v>
      </c>
    </row>
    <row r="21" spans="1:22" x14ac:dyDescent="0.25">
      <c r="A21" t="s">
        <v>19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K21">
        <v>1.4</v>
      </c>
      <c r="L21">
        <v>1.6</v>
      </c>
      <c r="M21">
        <v>1.6</v>
      </c>
      <c r="N21">
        <v>0.6</v>
      </c>
      <c r="O21">
        <v>0.6</v>
      </c>
      <c r="P21">
        <v>1</v>
      </c>
      <c r="Q21">
        <v>1</v>
      </c>
      <c r="R21">
        <v>1</v>
      </c>
      <c r="T21">
        <v>0.6</v>
      </c>
      <c r="U21">
        <v>0.6</v>
      </c>
      <c r="V21">
        <v>0.6</v>
      </c>
    </row>
    <row r="22" spans="1:22" x14ac:dyDescent="0.25">
      <c r="A22" t="s">
        <v>20</v>
      </c>
      <c r="B22">
        <v>-1</v>
      </c>
      <c r="C22">
        <v>-1</v>
      </c>
      <c r="D22">
        <v>-1</v>
      </c>
      <c r="E22">
        <v>-1</v>
      </c>
      <c r="F22">
        <v>-1</v>
      </c>
      <c r="G22">
        <v>2.4</v>
      </c>
      <c r="H22">
        <v>2.4</v>
      </c>
      <c r="I22">
        <v>2.4</v>
      </c>
      <c r="K22">
        <v>1.3</v>
      </c>
      <c r="L22">
        <v>2.4</v>
      </c>
      <c r="M22">
        <v>2.2000000000000002</v>
      </c>
      <c r="N22">
        <v>2.2000000000000002</v>
      </c>
      <c r="O22">
        <v>2.8</v>
      </c>
      <c r="P22">
        <v>2.4</v>
      </c>
      <c r="Q22">
        <v>2.4</v>
      </c>
      <c r="R22">
        <v>5</v>
      </c>
      <c r="T22">
        <v>2.2000000000000002</v>
      </c>
      <c r="U22">
        <v>2.2000000000000002</v>
      </c>
      <c r="V22">
        <v>2.2000000000000002</v>
      </c>
    </row>
    <row r="23" spans="1:22" x14ac:dyDescent="0.25">
      <c r="A23" t="s">
        <v>21</v>
      </c>
      <c r="B23">
        <v>-42</v>
      </c>
      <c r="C23">
        <v>-42</v>
      </c>
      <c r="D23">
        <v>-42</v>
      </c>
      <c r="E23">
        <v>-42</v>
      </c>
      <c r="F23">
        <v>-42</v>
      </c>
      <c r="G23">
        <v>-60</v>
      </c>
      <c r="H23">
        <v>-60</v>
      </c>
      <c r="I23">
        <v>-60</v>
      </c>
      <c r="K23">
        <v>-50</v>
      </c>
      <c r="L23">
        <v>-60</v>
      </c>
      <c r="M23">
        <v>-70</v>
      </c>
      <c r="N23">
        <v>-80</v>
      </c>
      <c r="O23">
        <v>-81</v>
      </c>
      <c r="P23">
        <v>-60</v>
      </c>
      <c r="Q23">
        <v>-60</v>
      </c>
      <c r="R23">
        <v>-60</v>
      </c>
      <c r="T23">
        <v>-80</v>
      </c>
      <c r="U23">
        <v>-80</v>
      </c>
      <c r="V23">
        <v>-80</v>
      </c>
    </row>
    <row r="24" spans="1:22" x14ac:dyDescent="0.25">
      <c r="A24" t="s">
        <v>22</v>
      </c>
      <c r="B24">
        <v>-60</v>
      </c>
      <c r="C24">
        <v>-60</v>
      </c>
      <c r="D24">
        <v>-60</v>
      </c>
      <c r="E24">
        <v>-60</v>
      </c>
      <c r="F24">
        <v>-60</v>
      </c>
      <c r="G24">
        <v>-85</v>
      </c>
      <c r="H24">
        <v>-85</v>
      </c>
      <c r="I24">
        <v>-85</v>
      </c>
      <c r="K24">
        <v>-60</v>
      </c>
      <c r="L24">
        <v>-85</v>
      </c>
      <c r="M24">
        <v>-85</v>
      </c>
      <c r="N24">
        <v>-81</v>
      </c>
      <c r="O24">
        <v>-70</v>
      </c>
      <c r="P24">
        <v>-85</v>
      </c>
      <c r="Q24">
        <v>-85</v>
      </c>
      <c r="R24">
        <v>-85</v>
      </c>
      <c r="T24">
        <v>-81</v>
      </c>
      <c r="U24">
        <v>-81</v>
      </c>
      <c r="V24">
        <v>-81</v>
      </c>
    </row>
    <row r="25" spans="1:22" x14ac:dyDescent="0.25">
      <c r="A25" t="s">
        <v>23</v>
      </c>
      <c r="B25">
        <v>14.2</v>
      </c>
      <c r="C25">
        <v>14.2</v>
      </c>
      <c r="D25">
        <v>14.2</v>
      </c>
      <c r="E25">
        <v>14.2</v>
      </c>
      <c r="F25">
        <v>14.2</v>
      </c>
      <c r="G25">
        <v>-4.5999999999999996</v>
      </c>
      <c r="H25">
        <v>-4.5999999999999996</v>
      </c>
      <c r="I25">
        <v>-4.5999999999999996</v>
      </c>
      <c r="K25">
        <v>-2.2999999999999998</v>
      </c>
      <c r="L25">
        <v>-4.0999999999999996</v>
      </c>
      <c r="M25">
        <v>-4.0999999999999996</v>
      </c>
      <c r="N25">
        <v>-4.0999999999999996</v>
      </c>
      <c r="O25">
        <v>-4.0999999999999996</v>
      </c>
      <c r="P25">
        <v>-4.5999999999999996</v>
      </c>
      <c r="Q25">
        <v>-4.5999999999999996</v>
      </c>
      <c r="R25">
        <v>-3.6</v>
      </c>
      <c r="T25">
        <v>-4.0999999999999996</v>
      </c>
      <c r="U25" t="s">
        <v>132</v>
      </c>
      <c r="V25">
        <v>-4.0999999999999996</v>
      </c>
    </row>
    <row r="26" spans="1:22" x14ac:dyDescent="0.25">
      <c r="A26" t="s">
        <v>24</v>
      </c>
      <c r="B26">
        <v>-40</v>
      </c>
      <c r="C26">
        <v>-40</v>
      </c>
      <c r="D26">
        <v>-40</v>
      </c>
      <c r="E26">
        <v>-40</v>
      </c>
      <c r="F26">
        <v>-40</v>
      </c>
      <c r="G26">
        <v>-53</v>
      </c>
      <c r="H26">
        <v>-53</v>
      </c>
      <c r="I26">
        <v>-53</v>
      </c>
      <c r="K26">
        <v>-50</v>
      </c>
      <c r="L26">
        <v>-50</v>
      </c>
      <c r="M26">
        <v>-55</v>
      </c>
      <c r="N26">
        <v>-55</v>
      </c>
      <c r="O26">
        <v>-55</v>
      </c>
      <c r="P26">
        <v>-53</v>
      </c>
      <c r="Q26">
        <v>-53</v>
      </c>
      <c r="R26">
        <v>-53</v>
      </c>
      <c r="T26">
        <v>-55</v>
      </c>
      <c r="U26">
        <v>-55</v>
      </c>
      <c r="V26" t="s">
        <v>132</v>
      </c>
    </row>
    <row r="27" spans="1:22" x14ac:dyDescent="0.25">
      <c r="A27" t="s">
        <v>25</v>
      </c>
      <c r="B27">
        <v>-9</v>
      </c>
      <c r="C27">
        <v>-9</v>
      </c>
      <c r="D27">
        <v>-9</v>
      </c>
      <c r="E27">
        <v>-9</v>
      </c>
      <c r="F27">
        <v>-9</v>
      </c>
      <c r="G27">
        <v>0.4</v>
      </c>
      <c r="H27">
        <v>0.4</v>
      </c>
      <c r="I27">
        <v>0.4</v>
      </c>
      <c r="K27">
        <v>0.2</v>
      </c>
      <c r="L27">
        <v>0.6</v>
      </c>
      <c r="M27">
        <v>0.6</v>
      </c>
      <c r="N27">
        <v>0.6</v>
      </c>
      <c r="O27">
        <v>0.6</v>
      </c>
      <c r="P27">
        <v>0.4</v>
      </c>
      <c r="Q27">
        <v>0.4</v>
      </c>
      <c r="R27">
        <v>-1</v>
      </c>
      <c r="T27">
        <v>0.6</v>
      </c>
      <c r="U27">
        <v>0.6</v>
      </c>
      <c r="V27">
        <v>0.6</v>
      </c>
    </row>
    <row r="28" spans="1:22" x14ac:dyDescent="0.25">
      <c r="A28" t="s">
        <v>26</v>
      </c>
      <c r="B28">
        <v>-5.5</v>
      </c>
      <c r="C28">
        <v>-5.5</v>
      </c>
      <c r="D28">
        <v>-5.5</v>
      </c>
      <c r="E28">
        <v>-5.5</v>
      </c>
      <c r="F28">
        <v>-5.5</v>
      </c>
      <c r="G28">
        <v>-9</v>
      </c>
      <c r="H28">
        <v>-9</v>
      </c>
      <c r="I28">
        <v>-9</v>
      </c>
      <c r="K28">
        <v>-8.4</v>
      </c>
      <c r="L28">
        <v>-9</v>
      </c>
      <c r="M28">
        <v>-9.1</v>
      </c>
      <c r="N28">
        <v>-9</v>
      </c>
      <c r="O28">
        <v>-6.6</v>
      </c>
      <c r="P28">
        <v>-9</v>
      </c>
      <c r="Q28">
        <v>-9</v>
      </c>
      <c r="R28">
        <v>-8.5</v>
      </c>
      <c r="T28">
        <v>-9</v>
      </c>
      <c r="U28">
        <v>-9</v>
      </c>
      <c r="V28">
        <v>-9</v>
      </c>
    </row>
    <row r="29" spans="1:22" x14ac:dyDescent="0.25">
      <c r="A29" t="s">
        <v>27</v>
      </c>
      <c r="B29">
        <v>-9</v>
      </c>
      <c r="C29">
        <v>-9</v>
      </c>
      <c r="D29">
        <v>-9</v>
      </c>
      <c r="E29">
        <v>-9</v>
      </c>
      <c r="F29">
        <v>-9</v>
      </c>
      <c r="G29">
        <v>-5</v>
      </c>
      <c r="H29">
        <v>-5</v>
      </c>
      <c r="I29">
        <v>-5</v>
      </c>
      <c r="K29">
        <v>-3</v>
      </c>
      <c r="L29">
        <v>-3.3</v>
      </c>
      <c r="M29">
        <v>-3.3</v>
      </c>
      <c r="N29">
        <v>-3.3</v>
      </c>
      <c r="O29">
        <v>-3.3</v>
      </c>
      <c r="P29">
        <v>-5</v>
      </c>
      <c r="Q29">
        <v>-5</v>
      </c>
      <c r="R29">
        <v>-10</v>
      </c>
      <c r="T29">
        <v>-3.3</v>
      </c>
      <c r="U29">
        <v>-3.3</v>
      </c>
      <c r="V29">
        <v>-3.3</v>
      </c>
    </row>
    <row r="30" spans="1:22" x14ac:dyDescent="0.25">
      <c r="A30" t="s">
        <v>32</v>
      </c>
      <c r="K30">
        <v>0.5</v>
      </c>
    </row>
    <row r="31" spans="1:22" x14ac:dyDescent="0.25">
      <c r="A31" t="s">
        <v>66</v>
      </c>
      <c r="G31">
        <v>28</v>
      </c>
      <c r="H31">
        <v>28</v>
      </c>
      <c r="I31">
        <v>28</v>
      </c>
      <c r="K31">
        <v>27</v>
      </c>
      <c r="L31">
        <v>27</v>
      </c>
      <c r="M31">
        <v>27</v>
      </c>
      <c r="N31">
        <v>27</v>
      </c>
      <c r="O31">
        <v>27</v>
      </c>
      <c r="P31">
        <v>28</v>
      </c>
      <c r="Q31">
        <v>28</v>
      </c>
      <c r="R31">
        <v>28</v>
      </c>
      <c r="T31">
        <v>27</v>
      </c>
      <c r="U31">
        <v>27</v>
      </c>
      <c r="V31">
        <v>27</v>
      </c>
    </row>
    <row r="32" spans="1:22" x14ac:dyDescent="0.25">
      <c r="A32" t="s">
        <v>28</v>
      </c>
      <c r="B32">
        <v>-8</v>
      </c>
      <c r="C32">
        <v>-8</v>
      </c>
      <c r="D32">
        <v>-8</v>
      </c>
      <c r="E32">
        <v>-8</v>
      </c>
      <c r="F32">
        <v>-8</v>
      </c>
      <c r="G32">
        <v>-12</v>
      </c>
      <c r="H32">
        <v>-12</v>
      </c>
      <c r="I32">
        <v>-12</v>
      </c>
      <c r="K32">
        <v>-10</v>
      </c>
      <c r="L32">
        <v>-12</v>
      </c>
      <c r="M32">
        <v>-12</v>
      </c>
      <c r="N32">
        <v>-12</v>
      </c>
      <c r="O32">
        <v>-12</v>
      </c>
      <c r="P32">
        <v>-12</v>
      </c>
      <c r="Q32">
        <v>-12</v>
      </c>
      <c r="R32">
        <v>-12</v>
      </c>
      <c r="T32">
        <v>-12</v>
      </c>
      <c r="U32">
        <v>-12</v>
      </c>
      <c r="V32">
        <v>-12</v>
      </c>
    </row>
    <row r="33" spans="1:22" x14ac:dyDescent="0.25">
      <c r="A33" t="s">
        <v>29</v>
      </c>
      <c r="B33">
        <v>0</v>
      </c>
      <c r="C33">
        <v>0</v>
      </c>
      <c r="D33">
        <v>0</v>
      </c>
      <c r="E33">
        <v>0</v>
      </c>
      <c r="F33">
        <v>0</v>
      </c>
      <c r="G33">
        <v>1.6</v>
      </c>
      <c r="H33">
        <v>1.6</v>
      </c>
      <c r="I33">
        <v>1.6</v>
      </c>
      <c r="K33">
        <v>1</v>
      </c>
      <c r="L33">
        <v>1.6</v>
      </c>
      <c r="M33">
        <v>1.6</v>
      </c>
      <c r="N33">
        <v>1.7</v>
      </c>
      <c r="O33">
        <v>1.7</v>
      </c>
      <c r="P33">
        <v>16</v>
      </c>
      <c r="Q33">
        <v>16</v>
      </c>
      <c r="R33">
        <v>1.6</v>
      </c>
      <c r="T33">
        <v>1.7</v>
      </c>
      <c r="U33">
        <v>1.7</v>
      </c>
      <c r="V33">
        <v>1.7</v>
      </c>
    </row>
    <row r="34" spans="1:22" x14ac:dyDescent="0.25">
      <c r="A34" t="s">
        <v>30</v>
      </c>
      <c r="B34">
        <v>170</v>
      </c>
      <c r="C34">
        <v>170</v>
      </c>
      <c r="D34">
        <v>170</v>
      </c>
      <c r="E34">
        <v>170</v>
      </c>
      <c r="F34">
        <v>170</v>
      </c>
      <c r="G34">
        <v>122</v>
      </c>
      <c r="H34">
        <v>122</v>
      </c>
      <c r="I34">
        <v>122</v>
      </c>
      <c r="K34">
        <v>130</v>
      </c>
      <c r="L34">
        <v>130</v>
      </c>
      <c r="M34">
        <v>180</v>
      </c>
      <c r="N34">
        <v>180</v>
      </c>
      <c r="O34">
        <v>173</v>
      </c>
      <c r="P34">
        <v>176</v>
      </c>
      <c r="Q34">
        <v>176</v>
      </c>
      <c r="R34">
        <v>180</v>
      </c>
      <c r="T34">
        <v>180</v>
      </c>
      <c r="U34">
        <v>180</v>
      </c>
      <c r="V34">
        <v>180</v>
      </c>
    </row>
    <row r="35" spans="1:22" x14ac:dyDescent="0.25">
      <c r="A35" t="s">
        <v>31</v>
      </c>
      <c r="B35">
        <v>5</v>
      </c>
      <c r="C35">
        <v>5</v>
      </c>
      <c r="D35">
        <v>5</v>
      </c>
      <c r="E35">
        <v>5</v>
      </c>
      <c r="F35">
        <v>5</v>
      </c>
      <c r="G35">
        <v>-6</v>
      </c>
      <c r="H35">
        <v>-6</v>
      </c>
      <c r="I35">
        <v>-6</v>
      </c>
      <c r="K35">
        <v>-6</v>
      </c>
      <c r="L35">
        <v>-6</v>
      </c>
      <c r="M35">
        <v>-6</v>
      </c>
      <c r="N35">
        <v>-6</v>
      </c>
      <c r="O35">
        <v>-8</v>
      </c>
      <c r="P35">
        <v>-6</v>
      </c>
      <c r="Q35">
        <v>-6</v>
      </c>
      <c r="R35">
        <v>-6</v>
      </c>
      <c r="T35">
        <v>-6</v>
      </c>
      <c r="U35">
        <v>-6</v>
      </c>
      <c r="V35">
        <v>-6</v>
      </c>
    </row>
    <row r="37" spans="1:22" x14ac:dyDescent="0.25">
      <c r="A37" t="s">
        <v>33</v>
      </c>
    </row>
    <row r="38" spans="1:22" x14ac:dyDescent="0.25">
      <c r="A38" t="s">
        <v>48</v>
      </c>
      <c r="B38">
        <v>0.01</v>
      </c>
    </row>
    <row r="39" spans="1:22" x14ac:dyDescent="0.25">
      <c r="A39" t="s">
        <v>49</v>
      </c>
      <c r="B39">
        <v>0.01</v>
      </c>
    </row>
    <row r="40" spans="1:22" x14ac:dyDescent="0.25">
      <c r="A40" t="s">
        <v>50</v>
      </c>
      <c r="C40">
        <v>0.01</v>
      </c>
      <c r="T40" s="5"/>
      <c r="U40" s="5"/>
      <c r="V40" s="5"/>
    </row>
    <row r="41" spans="1:22" x14ac:dyDescent="0.25">
      <c r="A41" t="s">
        <v>51</v>
      </c>
      <c r="C41">
        <v>0.01</v>
      </c>
      <c r="K41" s="5">
        <v>0.1</v>
      </c>
      <c r="L41" s="5">
        <v>0.1</v>
      </c>
      <c r="M41" s="5">
        <v>0.1</v>
      </c>
      <c r="N41" s="5">
        <v>0.05</v>
      </c>
      <c r="O41" s="5">
        <v>0.05</v>
      </c>
    </row>
    <row r="42" spans="1:22" x14ac:dyDescent="0.25">
      <c r="A42" t="s">
        <v>77</v>
      </c>
      <c r="K42" s="5">
        <v>0.1</v>
      </c>
      <c r="L42" s="5">
        <v>0.1</v>
      </c>
      <c r="M42" s="5">
        <v>0.1</v>
      </c>
      <c r="N42" s="5">
        <v>0.05</v>
      </c>
      <c r="O42" s="5">
        <v>0.05</v>
      </c>
      <c r="T42" s="5"/>
      <c r="U42" s="5"/>
      <c r="V42" s="5"/>
    </row>
    <row r="43" spans="1:22" x14ac:dyDescent="0.25">
      <c r="A43" t="s">
        <v>52</v>
      </c>
      <c r="C43">
        <v>0.01</v>
      </c>
      <c r="K43" s="5">
        <v>0.1</v>
      </c>
      <c r="L43" s="5">
        <v>0.1</v>
      </c>
      <c r="M43" s="5">
        <v>0.1</v>
      </c>
      <c r="N43" s="5">
        <v>0.05</v>
      </c>
      <c r="O43" s="5">
        <v>0.05</v>
      </c>
    </row>
    <row r="44" spans="1:22" x14ac:dyDescent="0.25">
      <c r="A44" t="s">
        <v>53</v>
      </c>
      <c r="C44">
        <v>0.01</v>
      </c>
      <c r="K44" s="5">
        <v>0.1</v>
      </c>
      <c r="L44" s="5">
        <v>0.1</v>
      </c>
      <c r="M44" s="5">
        <v>0.1</v>
      </c>
      <c r="N44" s="5">
        <v>0.05</v>
      </c>
      <c r="O44" s="5">
        <v>0.05</v>
      </c>
      <c r="T44" s="5"/>
      <c r="U44" s="5"/>
      <c r="V44" s="5"/>
    </row>
    <row r="45" spans="1:22" x14ac:dyDescent="0.25">
      <c r="A45" t="s">
        <v>54</v>
      </c>
      <c r="C45">
        <v>0.01</v>
      </c>
    </row>
    <row r="46" spans="1:22" x14ac:dyDescent="0.25">
      <c r="A46" t="s">
        <v>55</v>
      </c>
      <c r="D46">
        <v>0.01</v>
      </c>
    </row>
    <row r="47" spans="1:22" x14ac:dyDescent="0.25">
      <c r="A47" t="s">
        <v>56</v>
      </c>
      <c r="D47">
        <v>0.01</v>
      </c>
    </row>
    <row r="48" spans="1:22" x14ac:dyDescent="0.25">
      <c r="A48" t="s">
        <v>57</v>
      </c>
      <c r="D48">
        <v>0.01</v>
      </c>
    </row>
    <row r="49" spans="1:22" x14ac:dyDescent="0.25">
      <c r="A49" t="s">
        <v>58</v>
      </c>
      <c r="D49">
        <v>0.01</v>
      </c>
    </row>
    <row r="50" spans="1:22" x14ac:dyDescent="0.25">
      <c r="A50" t="s">
        <v>59</v>
      </c>
      <c r="E50">
        <v>0.01</v>
      </c>
    </row>
    <row r="51" spans="1:22" x14ac:dyDescent="0.25">
      <c r="A51" t="s">
        <v>60</v>
      </c>
      <c r="E51">
        <v>0.01</v>
      </c>
    </row>
    <row r="52" spans="1:22" x14ac:dyDescent="0.25">
      <c r="A52" t="s">
        <v>61</v>
      </c>
      <c r="E52">
        <v>0.01</v>
      </c>
    </row>
    <row r="53" spans="1:22" x14ac:dyDescent="0.25">
      <c r="A53" t="s">
        <v>62</v>
      </c>
      <c r="E53">
        <v>0.01</v>
      </c>
    </row>
    <row r="54" spans="1:22" x14ac:dyDescent="0.25">
      <c r="A54" t="s">
        <v>63</v>
      </c>
      <c r="E54">
        <v>0.01</v>
      </c>
    </row>
    <row r="55" spans="1:22" x14ac:dyDescent="0.25">
      <c r="A55" t="s">
        <v>64</v>
      </c>
      <c r="F55">
        <v>0.01</v>
      </c>
    </row>
    <row r="56" spans="1:22" x14ac:dyDescent="0.25">
      <c r="A56" t="s">
        <v>65</v>
      </c>
      <c r="F56">
        <v>0.01</v>
      </c>
    </row>
    <row r="57" spans="1:22" x14ac:dyDescent="0.25">
      <c r="A57" t="s">
        <v>34</v>
      </c>
      <c r="G57">
        <v>0.05</v>
      </c>
      <c r="K57">
        <v>0.05</v>
      </c>
      <c r="L57">
        <v>0.05</v>
      </c>
      <c r="M57">
        <v>0.05</v>
      </c>
      <c r="N57">
        <v>0.01</v>
      </c>
      <c r="O57">
        <v>0.01</v>
      </c>
      <c r="P57">
        <v>0.05</v>
      </c>
      <c r="Q57">
        <v>0.05</v>
      </c>
      <c r="R57">
        <v>0.05</v>
      </c>
      <c r="T57">
        <v>0.05</v>
      </c>
      <c r="U57">
        <v>0.05</v>
      </c>
      <c r="V57">
        <v>0.05</v>
      </c>
    </row>
    <row r="58" spans="1:22" x14ac:dyDescent="0.25">
      <c r="A58" t="s">
        <v>35</v>
      </c>
      <c r="G58">
        <v>1</v>
      </c>
      <c r="K58" s="5">
        <v>1</v>
      </c>
      <c r="L58" s="5">
        <v>1</v>
      </c>
      <c r="M58" s="5">
        <v>1</v>
      </c>
      <c r="N58" s="5">
        <v>1</v>
      </c>
      <c r="O58" s="5">
        <v>1</v>
      </c>
      <c r="P58" s="5">
        <v>1</v>
      </c>
      <c r="Q58" s="5">
        <v>1</v>
      </c>
      <c r="R58" s="5">
        <v>1</v>
      </c>
      <c r="T58" s="5">
        <v>1</v>
      </c>
      <c r="U58" s="5">
        <v>1</v>
      </c>
      <c r="V58" s="5">
        <v>1</v>
      </c>
    </row>
    <row r="59" spans="1:22" x14ac:dyDescent="0.25">
      <c r="A59" t="s">
        <v>36</v>
      </c>
      <c r="K59" s="5">
        <v>0.1</v>
      </c>
      <c r="L59" s="5">
        <v>0.1</v>
      </c>
      <c r="M59" s="5">
        <v>0.1</v>
      </c>
      <c r="N59" s="5">
        <v>0.05</v>
      </c>
      <c r="O59" s="5">
        <v>0.05</v>
      </c>
      <c r="P59" s="5">
        <v>0.1</v>
      </c>
      <c r="Q59" s="5">
        <v>0.1</v>
      </c>
      <c r="R59" s="5">
        <v>0.1</v>
      </c>
      <c r="T59" s="5">
        <v>0.1</v>
      </c>
      <c r="U59" s="5">
        <v>0.1</v>
      </c>
      <c r="V59" s="5">
        <v>0.1</v>
      </c>
    </row>
    <row r="60" spans="1:22" x14ac:dyDescent="0.25">
      <c r="A60" t="s">
        <v>37</v>
      </c>
      <c r="G60">
        <v>0.1</v>
      </c>
      <c r="K60" s="5">
        <v>0.8</v>
      </c>
      <c r="L60" s="5">
        <v>0.8</v>
      </c>
      <c r="M60" s="5">
        <v>0.8</v>
      </c>
      <c r="N60" s="5">
        <v>0.8</v>
      </c>
      <c r="O60" s="5">
        <v>0.8</v>
      </c>
      <c r="P60" s="5">
        <v>0.8</v>
      </c>
      <c r="Q60" s="5">
        <v>0.8</v>
      </c>
      <c r="R60" s="5">
        <v>0.8</v>
      </c>
      <c r="T60" s="5">
        <v>0.8</v>
      </c>
      <c r="U60" s="5">
        <v>0.8</v>
      </c>
      <c r="V60" s="5">
        <v>0.8</v>
      </c>
    </row>
    <row r="61" spans="1:22" x14ac:dyDescent="0.25">
      <c r="A61" t="s">
        <v>38</v>
      </c>
      <c r="G61">
        <v>1</v>
      </c>
      <c r="K61" s="5">
        <v>1</v>
      </c>
      <c r="L61" s="5">
        <v>1</v>
      </c>
      <c r="M61" s="5">
        <v>1</v>
      </c>
      <c r="N61" s="5">
        <v>1</v>
      </c>
      <c r="O61" s="5">
        <v>1</v>
      </c>
      <c r="P61" s="5">
        <v>1</v>
      </c>
      <c r="Q61" s="5">
        <v>1</v>
      </c>
      <c r="R61" s="5">
        <v>1</v>
      </c>
      <c r="T61" s="5">
        <v>1</v>
      </c>
      <c r="U61" s="5">
        <v>1</v>
      </c>
      <c r="V61" s="5">
        <v>1</v>
      </c>
    </row>
    <row r="62" spans="1:22" x14ac:dyDescent="0.25">
      <c r="A62" t="s">
        <v>39</v>
      </c>
      <c r="G62">
        <v>0.1</v>
      </c>
      <c r="K62" s="5">
        <v>0.1</v>
      </c>
      <c r="L62" s="5">
        <v>0.1</v>
      </c>
      <c r="M62" s="5">
        <v>0.1</v>
      </c>
      <c r="N62" s="5">
        <v>0.1</v>
      </c>
      <c r="O62" s="5">
        <v>0.1</v>
      </c>
      <c r="P62" s="5">
        <v>0.1</v>
      </c>
      <c r="Q62" s="5">
        <v>0.1</v>
      </c>
      <c r="R62" s="5">
        <v>0.1</v>
      </c>
      <c r="T62" s="5">
        <v>0.1</v>
      </c>
      <c r="U62" s="5">
        <v>0.1</v>
      </c>
      <c r="V62" s="5">
        <v>0.1</v>
      </c>
    </row>
    <row r="63" spans="1:22" x14ac:dyDescent="0.25">
      <c r="A63" t="s">
        <v>67</v>
      </c>
      <c r="H63">
        <v>0.1</v>
      </c>
    </row>
    <row r="64" spans="1:22" x14ac:dyDescent="0.25">
      <c r="A64" t="s">
        <v>68</v>
      </c>
      <c r="H64">
        <v>0.1</v>
      </c>
    </row>
    <row r="65" spans="1:9" x14ac:dyDescent="0.25">
      <c r="A65" t="s">
        <v>69</v>
      </c>
      <c r="H65">
        <v>0.1</v>
      </c>
    </row>
    <row r="66" spans="1:9" x14ac:dyDescent="0.25">
      <c r="A66" t="s">
        <v>70</v>
      </c>
      <c r="H66">
        <v>0.1</v>
      </c>
    </row>
    <row r="67" spans="1:9" x14ac:dyDescent="0.25">
      <c r="A67" t="s">
        <v>71</v>
      </c>
      <c r="I67">
        <v>0.1</v>
      </c>
    </row>
    <row r="68" spans="1:9" x14ac:dyDescent="0.25">
      <c r="A68" t="s">
        <v>72</v>
      </c>
      <c r="I68">
        <v>0.1</v>
      </c>
    </row>
  </sheetData>
  <mergeCells count="3">
    <mergeCell ref="B1:I1"/>
    <mergeCell ref="K1:R1"/>
    <mergeCell ref="T1:V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71DE-97A7-4FC6-8B71-C9D99BA94D49}">
  <dimension ref="A1:AF296"/>
  <sheetViews>
    <sheetView workbookViewId="0">
      <pane xSplit="1" ySplit="2" topLeftCell="E3" activePane="bottomRight" state="frozen"/>
      <selection pane="topRight" activeCell="B1" sqref="B1"/>
      <selection pane="bottomLeft" activeCell="A4" sqref="A4"/>
      <selection pane="bottomRight" activeCell="I13" sqref="I13"/>
    </sheetView>
  </sheetViews>
  <sheetFormatPr defaultRowHeight="15" x14ac:dyDescent="0.25"/>
  <cols>
    <col min="1" max="1" width="21.42578125" bestFit="1" customWidth="1"/>
    <col min="2" max="2" width="11.28515625" customWidth="1"/>
    <col min="3" max="3" width="11.140625" bestFit="1" customWidth="1"/>
    <col min="4" max="4" width="11.140625" customWidth="1"/>
    <col min="5" max="5" width="11.140625" bestFit="1" customWidth="1"/>
    <col min="6" max="6" width="11.140625" customWidth="1"/>
    <col min="7" max="7" width="11.140625" bestFit="1" customWidth="1"/>
    <col min="8" max="8" width="11.140625" customWidth="1"/>
    <col min="9" max="9" width="20.85546875" customWidth="1"/>
    <col min="10" max="10" width="13.85546875" customWidth="1"/>
    <col min="11" max="11" width="2.85546875" customWidth="1"/>
    <col min="12" max="12" width="20.7109375" bestFit="1" customWidth="1"/>
    <col min="13" max="13" width="2.85546875" customWidth="1"/>
    <col min="14" max="19" width="14.140625" customWidth="1"/>
    <col min="20" max="20" width="2.85546875" customWidth="1"/>
    <col min="21" max="21" width="14.5703125" customWidth="1"/>
    <col min="22" max="22" width="2.85546875" customWidth="1"/>
    <col min="23" max="23" width="11.140625" bestFit="1" customWidth="1"/>
    <col min="24" max="24" width="6.28515625" customWidth="1"/>
    <col min="25" max="25" width="14.28515625" customWidth="1"/>
    <col min="26" max="26" width="6.28515625" customWidth="1"/>
  </cols>
  <sheetData>
    <row r="1" spans="1:32" ht="46.5" x14ac:dyDescent="0.25">
      <c r="A1" s="1" t="s">
        <v>128</v>
      </c>
      <c r="B1" s="1" t="s">
        <v>127</v>
      </c>
      <c r="C1" t="s">
        <v>126</v>
      </c>
      <c r="D1" t="s">
        <v>111</v>
      </c>
      <c r="E1" t="s">
        <v>125</v>
      </c>
      <c r="F1" t="s">
        <v>111</v>
      </c>
      <c r="G1" t="s">
        <v>124</v>
      </c>
      <c r="H1" t="s">
        <v>111</v>
      </c>
      <c r="I1" s="41" t="s">
        <v>123</v>
      </c>
      <c r="J1" s="1" t="s">
        <v>122</v>
      </c>
      <c r="N1" s="1" t="s">
        <v>121</v>
      </c>
      <c r="O1" t="s">
        <v>111</v>
      </c>
      <c r="P1" s="1" t="s">
        <v>120</v>
      </c>
      <c r="Q1" t="s">
        <v>111</v>
      </c>
      <c r="R1" s="1" t="s">
        <v>119</v>
      </c>
      <c r="S1" t="s">
        <v>111</v>
      </c>
      <c r="U1" s="1" t="s">
        <v>114</v>
      </c>
      <c r="W1" s="47" t="s">
        <v>118</v>
      </c>
      <c r="X1" s="48"/>
      <c r="Y1" s="48"/>
      <c r="Z1" s="49"/>
      <c r="AB1" s="50" t="s">
        <v>117</v>
      </c>
      <c r="AC1" s="51"/>
      <c r="AE1" s="50" t="s">
        <v>116</v>
      </c>
      <c r="AF1" s="51"/>
    </row>
    <row r="2" spans="1:32" ht="31.5" x14ac:dyDescent="0.25">
      <c r="U2" s="1"/>
      <c r="W2" s="40" t="s">
        <v>115</v>
      </c>
      <c r="X2" s="39" t="s">
        <v>113</v>
      </c>
      <c r="Y2" s="38" t="s">
        <v>114</v>
      </c>
      <c r="Z2" s="37" t="s">
        <v>113</v>
      </c>
      <c r="AB2" s="36" t="s">
        <v>112</v>
      </c>
      <c r="AC2" s="35" t="s">
        <v>111</v>
      </c>
      <c r="AE2" s="36" t="s">
        <v>112</v>
      </c>
      <c r="AF2" s="35" t="s">
        <v>111</v>
      </c>
    </row>
    <row r="3" spans="1:32" x14ac:dyDescent="0.25">
      <c r="A3" s="28" t="s">
        <v>110</v>
      </c>
      <c r="B3" s="34"/>
      <c r="C3" s="34"/>
      <c r="D3" s="34"/>
      <c r="E3" s="34"/>
      <c r="F3" s="34"/>
      <c r="G3" s="34"/>
      <c r="H3" s="34"/>
      <c r="I3" s="34"/>
      <c r="J3" s="25"/>
      <c r="K3" s="25"/>
      <c r="L3" s="26">
        <f>L6/1000000000</f>
        <v>4.5529999999999998E-8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2" x14ac:dyDescent="0.25">
      <c r="A4" s="6" t="s">
        <v>109</v>
      </c>
      <c r="B4" s="21">
        <v>44139.520438090301</v>
      </c>
      <c r="C4" s="31">
        <v>25477.414763307599</v>
      </c>
      <c r="D4" s="20">
        <v>86.555086218768395</v>
      </c>
      <c r="E4" s="31">
        <v>18441.205719330701</v>
      </c>
      <c r="F4" s="20">
        <v>47.242252819611601</v>
      </c>
      <c r="G4" s="31">
        <v>218860.81966660501</v>
      </c>
      <c r="H4" s="20">
        <v>901.54494551629705</v>
      </c>
      <c r="I4" s="14">
        <f t="shared" ref="I4:I9" si="0">($H$42*C4-G4)/(($H$42-1)*C4*G4)</f>
        <v>2.1384977178921216E-8</v>
      </c>
      <c r="J4" s="5">
        <f t="shared" ref="J4:J9" si="1">G4/C4</f>
        <v>8.5903857082786477</v>
      </c>
      <c r="L4" t="s">
        <v>95</v>
      </c>
      <c r="N4" s="20">
        <f t="shared" ref="N4:N9" si="2">C4/(1-C4*$L$3)</f>
        <v>25507.002546870215</v>
      </c>
      <c r="O4" s="20">
        <f>(D4^2+$L$7^2)^0.5</f>
        <v>86.566107727034222</v>
      </c>
      <c r="P4" s="20">
        <f t="shared" ref="P4:P9" si="3">E4/(1-E4*$L$3)</f>
        <v>18456.702485304279</v>
      </c>
      <c r="Q4" s="20">
        <f>(F4^2+$L$7^2)^0.5</f>
        <v>47.262442892239115</v>
      </c>
      <c r="R4" s="20">
        <f t="shared" ref="R4:R9" si="4">G4/(1-G4*$L$3)</f>
        <v>221063.66004131906</v>
      </c>
      <c r="S4" s="20">
        <f>(H4^2+$L$7^2)^0.5</f>
        <v>901.54600373062112</v>
      </c>
      <c r="U4" s="5">
        <f t="shared" ref="U4:U9" si="5">R4/N4</f>
        <v>8.6667831563158035</v>
      </c>
      <c r="AB4" s="4">
        <v>0.71147756918470295</v>
      </c>
      <c r="AC4" s="4">
        <v>1.8828691031358401E-3</v>
      </c>
      <c r="AD4" s="4"/>
      <c r="AE4" s="4">
        <v>0.71061304399486103</v>
      </c>
      <c r="AF4" s="4">
        <v>1.88057225966461E-3</v>
      </c>
    </row>
    <row r="5" spans="1:32" x14ac:dyDescent="0.25">
      <c r="A5" s="6" t="s">
        <v>109</v>
      </c>
      <c r="B5" s="21">
        <v>44139.573495081</v>
      </c>
      <c r="C5" s="31">
        <v>25860.067653222199</v>
      </c>
      <c r="D5" s="20">
        <v>63.4845372231581</v>
      </c>
      <c r="E5" s="31">
        <v>18686.297258733499</v>
      </c>
      <c r="F5" s="20">
        <v>43.384943119189202</v>
      </c>
      <c r="G5" s="31">
        <v>220911.220668444</v>
      </c>
      <c r="H5" s="20">
        <v>697.72832450898102</v>
      </c>
      <c r="I5" s="14">
        <f t="shared" si="0"/>
        <v>4.9574042348987737E-8</v>
      </c>
      <c r="J5" s="5">
        <f t="shared" si="1"/>
        <v>8.5425615907434871</v>
      </c>
      <c r="L5" t="s">
        <v>93</v>
      </c>
      <c r="N5" s="20">
        <f t="shared" si="2"/>
        <v>25890.551418376795</v>
      </c>
      <c r="O5" s="20">
        <f t="shared" ref="O5:S9" si="6">(D5^2+$L$7^2)^0.5</f>
        <v>63.499563172581034</v>
      </c>
      <c r="P5" s="20">
        <f t="shared" si="3"/>
        <v>18702.208857035959</v>
      </c>
      <c r="Q5" s="20">
        <f t="shared" si="6"/>
        <v>43.406927397885994</v>
      </c>
      <c r="R5" s="20">
        <f t="shared" si="4"/>
        <v>223155.74071885896</v>
      </c>
      <c r="S5" s="20">
        <f t="shared" si="6"/>
        <v>697.72969184260751</v>
      </c>
      <c r="U5" s="5">
        <f t="shared" si="5"/>
        <v>8.6191961350218964</v>
      </c>
      <c r="AB5" s="4">
        <v>0.71200886072039804</v>
      </c>
      <c r="AC5" s="4">
        <v>1.5138947401809599E-3</v>
      </c>
      <c r="AD5" s="4"/>
      <c r="AE5" s="4">
        <v>0.71116719641764703</v>
      </c>
      <c r="AF5" s="4">
        <v>1.5121022797606001E-3</v>
      </c>
    </row>
    <row r="6" spans="1:32" x14ac:dyDescent="0.25">
      <c r="A6" s="6" t="s">
        <v>109</v>
      </c>
      <c r="B6" s="21">
        <v>44139.626821550897</v>
      </c>
      <c r="C6" s="31">
        <v>26540.455175567498</v>
      </c>
      <c r="D6" s="20">
        <v>105.17167584063201</v>
      </c>
      <c r="E6" s="31">
        <v>19183.690424294698</v>
      </c>
      <c r="F6" s="20">
        <v>83.049054142738797</v>
      </c>
      <c r="G6" s="31">
        <v>226378.619919616</v>
      </c>
      <c r="H6" s="20">
        <v>986.10737560738403</v>
      </c>
      <c r="I6" s="14">
        <f t="shared" si="0"/>
        <v>5.5903181834324696E-8</v>
      </c>
      <c r="J6" s="5">
        <f t="shared" si="1"/>
        <v>8.5295681035649569</v>
      </c>
      <c r="L6" s="13">
        <v>45.53</v>
      </c>
      <c r="N6" s="20">
        <f t="shared" si="2"/>
        <v>26572.565115794379</v>
      </c>
      <c r="O6" s="20">
        <f t="shared" si="6"/>
        <v>105.18074660220397</v>
      </c>
      <c r="P6" s="20">
        <f t="shared" si="3"/>
        <v>19200.460748488178</v>
      </c>
      <c r="Q6" s="20">
        <f t="shared" si="6"/>
        <v>83.060540876360918</v>
      </c>
      <c r="R6" s="20">
        <f t="shared" si="4"/>
        <v>228736.208264674</v>
      </c>
      <c r="S6" s="20">
        <f t="shared" si="6"/>
        <v>986.10834307592813</v>
      </c>
      <c r="U6" s="5">
        <f t="shared" si="5"/>
        <v>8.6079837331442359</v>
      </c>
      <c r="AB6" s="4">
        <v>0.71356317294919003</v>
      </c>
      <c r="AC6" s="4">
        <v>1.5798896008188399E-3</v>
      </c>
      <c r="AD6" s="4"/>
      <c r="AE6" s="4">
        <v>0.71274324940449396</v>
      </c>
      <c r="AF6" s="4">
        <v>1.5780801943203601E-3</v>
      </c>
    </row>
    <row r="7" spans="1:32" x14ac:dyDescent="0.25">
      <c r="A7" s="6" t="s">
        <v>109</v>
      </c>
      <c r="B7" s="21">
        <v>44139.680079293998</v>
      </c>
      <c r="C7" s="31">
        <v>27213.711278292001</v>
      </c>
      <c r="D7" s="20">
        <v>49.171587615492797</v>
      </c>
      <c r="E7" s="31">
        <v>19612.8653528137</v>
      </c>
      <c r="F7" s="20">
        <v>46.526719903799801</v>
      </c>
      <c r="G7" s="31">
        <v>231477.573282681</v>
      </c>
      <c r="H7" s="20">
        <v>694.36504440206897</v>
      </c>
      <c r="I7" s="14">
        <f t="shared" si="0"/>
        <v>6.8069712717796473E-8</v>
      </c>
      <c r="J7" s="5">
        <f t="shared" si="1"/>
        <v>8.5059171428531855</v>
      </c>
      <c r="L7" s="24">
        <f>L6/100*(X39^2+Z39^2)^0.5</f>
        <v>1.3813242450862997</v>
      </c>
      <c r="N7" s="20">
        <f t="shared" si="2"/>
        <v>27247.471993470237</v>
      </c>
      <c r="O7" s="20">
        <f t="shared" si="6"/>
        <v>49.190985813440939</v>
      </c>
      <c r="P7" s="20">
        <f t="shared" si="3"/>
        <v>19630.39478024135</v>
      </c>
      <c r="Q7" s="20">
        <f t="shared" si="6"/>
        <v>46.54722034318165</v>
      </c>
      <c r="R7" s="20">
        <f t="shared" si="4"/>
        <v>233943.14072823251</v>
      </c>
      <c r="S7" s="20">
        <f t="shared" si="6"/>
        <v>694.36641835860496</v>
      </c>
      <c r="U7" s="5">
        <f t="shared" si="5"/>
        <v>8.5858659028733442</v>
      </c>
      <c r="AB7" s="4">
        <v>0.71132625745128897</v>
      </c>
      <c r="AC7" s="4">
        <v>1.62297206147263E-3</v>
      </c>
      <c r="AD7" s="4"/>
      <c r="AE7" s="4">
        <v>0.71053241170782599</v>
      </c>
      <c r="AF7" s="4">
        <v>1.6211714547549E-3</v>
      </c>
    </row>
    <row r="8" spans="1:32" x14ac:dyDescent="0.25">
      <c r="A8" s="6" t="s">
        <v>109</v>
      </c>
      <c r="B8" s="21">
        <v>44139.733302314802</v>
      </c>
      <c r="C8" s="31">
        <v>27635.805771376101</v>
      </c>
      <c r="D8" s="20">
        <v>59.762424997930601</v>
      </c>
      <c r="E8" s="31">
        <v>19921.157829862801</v>
      </c>
      <c r="F8" s="20">
        <v>49.136404603016601</v>
      </c>
      <c r="G8" s="31">
        <v>236235.37747822201</v>
      </c>
      <c r="H8" s="20">
        <v>666.10404004092595</v>
      </c>
      <c r="I8" s="14">
        <f t="shared" si="0"/>
        <v>4.324894476602907E-8</v>
      </c>
      <c r="J8" s="5">
        <f t="shared" si="1"/>
        <v>8.5481631848384083</v>
      </c>
      <c r="N8" s="20">
        <f t="shared" si="2"/>
        <v>27670.622560128955</v>
      </c>
      <c r="O8" s="20">
        <f t="shared" si="6"/>
        <v>59.778386548177622</v>
      </c>
      <c r="P8" s="20">
        <f t="shared" si="3"/>
        <v>19939.24292889241</v>
      </c>
      <c r="Q8" s="20">
        <f t="shared" si="6"/>
        <v>49.155816685122971</v>
      </c>
      <c r="R8" s="20">
        <f t="shared" si="4"/>
        <v>238803.90372660806</v>
      </c>
      <c r="S8" s="20">
        <f t="shared" si="6"/>
        <v>666.10547229062274</v>
      </c>
      <c r="U8" s="5">
        <f t="shared" si="5"/>
        <v>8.6302324137334168</v>
      </c>
      <c r="AB8" s="4">
        <v>0.70967730556999598</v>
      </c>
      <c r="AC8" s="4">
        <v>1.7640934199068599E-3</v>
      </c>
      <c r="AD8" s="4"/>
      <c r="AE8" s="4">
        <v>0.70890871897737395</v>
      </c>
      <c r="AF8" s="4">
        <v>1.7622008852886399E-3</v>
      </c>
    </row>
    <row r="9" spans="1:32" x14ac:dyDescent="0.25">
      <c r="A9" s="6" t="s">
        <v>109</v>
      </c>
      <c r="B9" s="21">
        <v>44139.786479756898</v>
      </c>
      <c r="C9" s="31">
        <v>27937.956267834699</v>
      </c>
      <c r="D9" s="20">
        <v>57.863069529611998</v>
      </c>
      <c r="E9" s="31">
        <v>20199.135324365699</v>
      </c>
      <c r="F9" s="20">
        <v>44.030110163380897</v>
      </c>
      <c r="G9" s="31">
        <v>238157.31587388701</v>
      </c>
      <c r="H9" s="20">
        <v>702.78991857902304</v>
      </c>
      <c r="I9" s="14">
        <f t="shared" si="0"/>
        <v>5.592473921111594E-8</v>
      </c>
      <c r="J9" s="5">
        <f t="shared" si="1"/>
        <v>8.5245074332112249</v>
      </c>
      <c r="N9" s="20">
        <f t="shared" si="2"/>
        <v>27973.539033252629</v>
      </c>
      <c r="O9" s="20">
        <f t="shared" si="6"/>
        <v>57.87955487094537</v>
      </c>
      <c r="P9" s="20">
        <f t="shared" si="3"/>
        <v>20217.728894991465</v>
      </c>
      <c r="Q9" s="20">
        <f t="shared" si="6"/>
        <v>44.051772469101863</v>
      </c>
      <c r="R9" s="20">
        <f t="shared" si="4"/>
        <v>240768.03654860216</v>
      </c>
      <c r="S9" s="20">
        <f t="shared" si="6"/>
        <v>702.79127606493512</v>
      </c>
      <c r="U9" s="5">
        <f t="shared" si="5"/>
        <v>8.6069923531090229</v>
      </c>
      <c r="W9" s="11">
        <f>AVERAGE(G4:G9)</f>
        <v>228670.15448157582</v>
      </c>
      <c r="X9" s="10">
        <f>STDEV(G4:G9)/W9*100</f>
        <v>3.480928698431371</v>
      </c>
      <c r="Y9" s="10">
        <f>AVERAGE(U4:U9)</f>
        <v>8.6195089490329533</v>
      </c>
      <c r="Z9" s="10">
        <f>STDEV(U4:U9)/Y9*100</f>
        <v>0.31862329686091273</v>
      </c>
      <c r="AB9" s="4">
        <v>0.71295494876032295</v>
      </c>
      <c r="AC9" s="4">
        <v>1.9978239894946001E-3</v>
      </c>
      <c r="AD9" s="4"/>
      <c r="AE9" s="4">
        <v>0.71220635424428202</v>
      </c>
      <c r="AF9" s="4">
        <v>1.9957150449118801E-3</v>
      </c>
    </row>
    <row r="10" spans="1:32" x14ac:dyDescent="0.25">
      <c r="B10" s="21"/>
      <c r="C10" s="31"/>
      <c r="D10" s="20"/>
      <c r="E10" s="31"/>
      <c r="F10" s="20"/>
      <c r="G10" s="31"/>
      <c r="H10" s="20"/>
      <c r="U10" s="5"/>
      <c r="W10" s="29"/>
      <c r="X10" s="29"/>
      <c r="Y10" s="29"/>
      <c r="Z10" s="29"/>
      <c r="AB10" s="22"/>
      <c r="AC10" s="22"/>
      <c r="AD10" s="22"/>
      <c r="AE10" s="22"/>
      <c r="AF10" s="22"/>
    </row>
    <row r="11" spans="1:32" x14ac:dyDescent="0.25">
      <c r="A11" s="6" t="s">
        <v>108</v>
      </c>
      <c r="B11" s="21">
        <v>44139.5280824074</v>
      </c>
      <c r="C11" s="31">
        <v>52005.888484171403</v>
      </c>
      <c r="D11" s="20">
        <v>303.39642152571201</v>
      </c>
      <c r="E11" s="31">
        <v>37533.037387627097</v>
      </c>
      <c r="F11" s="20">
        <v>224.92909045089399</v>
      </c>
      <c r="G11" s="31">
        <v>442098.95808374602</v>
      </c>
      <c r="H11" s="20">
        <v>2783.38430965723</v>
      </c>
      <c r="I11" s="14">
        <f t="shared" ref="I11:I16" si="7">($H$42*C11-G11)/(($H$42-1)*C11*G11)</f>
        <v>3.711659537904424E-8</v>
      </c>
      <c r="J11" s="5">
        <f t="shared" ref="J11:J16" si="8">G11/C11</f>
        <v>8.5009403929000076</v>
      </c>
      <c r="N11" s="20">
        <f t="shared" ref="N11:N16" si="9">C11/(1-C11*$L$3)</f>
        <v>52129.321757201978</v>
      </c>
      <c r="O11" s="20">
        <f>(D11^2+$L$7^2)^0.5</f>
        <v>303.39956600377263</v>
      </c>
      <c r="P11" s="20">
        <f t="shared" ref="P11:P16" si="10">E11/(1-E11*$L$3)</f>
        <v>37597.286608397575</v>
      </c>
      <c r="Q11" s="20">
        <f>(F11^2+$L$7^2)^0.5</f>
        <v>224.93333187354986</v>
      </c>
      <c r="R11" s="20">
        <f t="shared" ref="R11:R16" si="11">G11/(1-G11*$L$3)</f>
        <v>451180.66797532624</v>
      </c>
      <c r="S11" s="20">
        <f>(H11^2+$L$7^2)^0.5</f>
        <v>2783.3846524156024</v>
      </c>
      <c r="U11" s="5">
        <f t="shared" ref="U11:U16" si="12">R11/N11</f>
        <v>8.6550266292883986</v>
      </c>
      <c r="W11" s="13"/>
      <c r="X11" s="13"/>
      <c r="Y11" s="13"/>
      <c r="Z11" s="6"/>
      <c r="AB11" s="4">
        <v>0.70942337411948098</v>
      </c>
      <c r="AC11" s="4">
        <v>1.5074399401259599E-3</v>
      </c>
      <c r="AD11" s="4"/>
      <c r="AE11" s="4">
        <v>0.70856468350465796</v>
      </c>
      <c r="AF11" s="4">
        <v>1.50562338887308E-3</v>
      </c>
    </row>
    <row r="12" spans="1:32" x14ac:dyDescent="0.25">
      <c r="A12" s="6" t="s">
        <v>108</v>
      </c>
      <c r="B12" s="21">
        <v>44139.581248275499</v>
      </c>
      <c r="C12" s="31">
        <v>52135.9251444068</v>
      </c>
      <c r="D12" s="20">
        <v>149.58935048221201</v>
      </c>
      <c r="E12" s="31">
        <v>37670.324396000797</v>
      </c>
      <c r="F12" s="20">
        <v>116.597157657924</v>
      </c>
      <c r="G12" s="31">
        <v>442598.17514803202</v>
      </c>
      <c r="H12" s="20">
        <v>1610.9114595511001</v>
      </c>
      <c r="I12" s="14">
        <f t="shared" si="7"/>
        <v>4.0519657721609041E-8</v>
      </c>
      <c r="J12" s="5">
        <f t="shared" si="8"/>
        <v>8.4893127708411722</v>
      </c>
      <c r="N12" s="20">
        <f t="shared" si="9"/>
        <v>52259.977195865082</v>
      </c>
      <c r="O12" s="20">
        <f t="shared" ref="O12:O16" si="13">(D12^2+$L$7^2)^0.5</f>
        <v>149.59572799502038</v>
      </c>
      <c r="P12" s="20">
        <f t="shared" si="10"/>
        <v>37735.044898642809</v>
      </c>
      <c r="Q12" s="20">
        <f t="shared" ref="Q12:Q16" si="14">(F12^2+$L$7^2)^0.5</f>
        <v>116.60533963149736</v>
      </c>
      <c r="R12" s="20">
        <f t="shared" si="11"/>
        <v>451700.61785153922</v>
      </c>
      <c r="S12" s="20">
        <f t="shared" ref="S12:S16" si="15">(H12^2+$L$7^2)^0.5</f>
        <v>1610.9120517798995</v>
      </c>
      <c r="U12" s="5">
        <f t="shared" si="12"/>
        <v>8.6433374465245407</v>
      </c>
      <c r="W12" s="13"/>
      <c r="X12" s="13"/>
      <c r="Y12" s="13"/>
      <c r="Z12" s="6"/>
      <c r="AB12" s="4">
        <v>0.71042144746831803</v>
      </c>
      <c r="AC12" s="4">
        <v>1.1685881058700401E-3</v>
      </c>
      <c r="AD12" s="4"/>
      <c r="AE12" s="4">
        <v>0.70958500591274598</v>
      </c>
      <c r="AF12" s="4">
        <v>1.1672081372323499E-3</v>
      </c>
    </row>
    <row r="13" spans="1:32" x14ac:dyDescent="0.25">
      <c r="A13" s="6" t="s">
        <v>108</v>
      </c>
      <c r="B13" s="21">
        <v>44139.6345863194</v>
      </c>
      <c r="C13" s="31">
        <v>53598.785859405703</v>
      </c>
      <c r="D13" s="20">
        <v>147.705129466958</v>
      </c>
      <c r="E13" s="31">
        <v>38651.466657555597</v>
      </c>
      <c r="F13" s="20">
        <v>105.294825763633</v>
      </c>
      <c r="G13" s="31">
        <v>452963.511633177</v>
      </c>
      <c r="H13" s="20">
        <v>2016.14963797717</v>
      </c>
      <c r="I13" s="14">
        <f t="shared" si="7"/>
        <v>5.0682714124515345E-8</v>
      </c>
      <c r="J13" s="5">
        <f t="shared" si="8"/>
        <v>8.4510032152843877</v>
      </c>
      <c r="N13" s="20">
        <f t="shared" si="9"/>
        <v>53729.905781133639</v>
      </c>
      <c r="O13" s="20">
        <f t="shared" si="13"/>
        <v>147.71158833186004</v>
      </c>
      <c r="P13" s="20">
        <f t="shared" si="10"/>
        <v>38719.6054687012</v>
      </c>
      <c r="Q13" s="20">
        <f t="shared" si="14"/>
        <v>105.3038859172058</v>
      </c>
      <c r="R13" s="20">
        <f t="shared" si="11"/>
        <v>462501.8863018431</v>
      </c>
      <c r="S13" s="20">
        <f t="shared" si="15"/>
        <v>2016.1501111703324</v>
      </c>
      <c r="U13" s="5">
        <f t="shared" si="12"/>
        <v>8.6079042867825564</v>
      </c>
      <c r="W13" s="13"/>
      <c r="X13" s="13"/>
      <c r="Y13" s="13"/>
      <c r="Z13" s="6"/>
      <c r="AB13" s="4">
        <v>0.71104557009458202</v>
      </c>
      <c r="AC13" s="4">
        <v>1.36624057234564E-3</v>
      </c>
      <c r="AD13" s="4"/>
      <c r="AE13" s="4">
        <v>0.71023190616048604</v>
      </c>
      <c r="AF13" s="4">
        <v>1.36469715100294E-3</v>
      </c>
    </row>
    <row r="14" spans="1:32" x14ac:dyDescent="0.25">
      <c r="A14" s="6" t="s">
        <v>108</v>
      </c>
      <c r="B14" s="21">
        <v>44139.687752187499</v>
      </c>
      <c r="C14" s="31">
        <v>54626.207444004896</v>
      </c>
      <c r="D14" s="20">
        <v>164.663416358869</v>
      </c>
      <c r="E14" s="31">
        <v>39386.667208702696</v>
      </c>
      <c r="F14" s="20">
        <v>114.15160357552899</v>
      </c>
      <c r="G14" s="31">
        <v>462352.47360724898</v>
      </c>
      <c r="H14" s="20">
        <v>1737.8787424621701</v>
      </c>
      <c r="I14" s="14">
        <f t="shared" si="7"/>
        <v>4.5986901126190173E-8</v>
      </c>
      <c r="J14" s="5">
        <f t="shared" si="8"/>
        <v>8.4639314212173282</v>
      </c>
      <c r="N14" s="20">
        <f t="shared" si="9"/>
        <v>54762.408740736115</v>
      </c>
      <c r="O14" s="20">
        <f t="shared" si="13"/>
        <v>164.66921006564741</v>
      </c>
      <c r="P14" s="20">
        <f t="shared" si="10"/>
        <v>39457.425221259618</v>
      </c>
      <c r="Q14" s="20">
        <f t="shared" si="14"/>
        <v>114.15996082486534</v>
      </c>
      <c r="R14" s="20">
        <f t="shared" si="11"/>
        <v>472294.70607190765</v>
      </c>
      <c r="S14" s="20">
        <f t="shared" si="15"/>
        <v>1737.8792914234762</v>
      </c>
      <c r="U14" s="5">
        <f t="shared" si="12"/>
        <v>8.6244326524772053</v>
      </c>
      <c r="W14" s="13"/>
      <c r="X14" s="13"/>
      <c r="Y14" s="13"/>
      <c r="Z14" s="6"/>
      <c r="AB14" s="4">
        <v>0.71017351548147101</v>
      </c>
      <c r="AC14" s="4">
        <v>1.4365983924751499E-3</v>
      </c>
      <c r="AD14" s="4"/>
      <c r="AE14" s="4">
        <v>0.709384282853321</v>
      </c>
      <c r="AF14" s="4">
        <v>1.4349871202204299E-3</v>
      </c>
    </row>
    <row r="15" spans="1:32" x14ac:dyDescent="0.25">
      <c r="A15" s="6" t="s">
        <v>108</v>
      </c>
      <c r="B15" s="21">
        <v>44139.7409466319</v>
      </c>
      <c r="C15" s="31">
        <v>55464.683730695499</v>
      </c>
      <c r="D15" s="20">
        <v>103.961398863322</v>
      </c>
      <c r="E15" s="31">
        <v>40021.750899661602</v>
      </c>
      <c r="F15" s="20">
        <v>69.795765868897902</v>
      </c>
      <c r="G15" s="31">
        <v>467969.00427212199</v>
      </c>
      <c r="H15" s="20">
        <v>1335.1198812462901</v>
      </c>
      <c r="I15" s="14">
        <f t="shared" si="7"/>
        <v>5.2913349993032722E-8</v>
      </c>
      <c r="J15" s="5">
        <f t="shared" si="8"/>
        <v>8.4372428146225342</v>
      </c>
      <c r="N15" s="20">
        <f t="shared" si="9"/>
        <v>55605.103691076933</v>
      </c>
      <c r="O15" s="20">
        <f t="shared" si="13"/>
        <v>103.97057521380168</v>
      </c>
      <c r="P15" s="20">
        <f t="shared" si="10"/>
        <v>40094.81127659035</v>
      </c>
      <c r="Q15" s="20">
        <f t="shared" si="14"/>
        <v>69.80943338758793</v>
      </c>
      <c r="R15" s="20">
        <f t="shared" si="11"/>
        <v>478156.91617627261</v>
      </c>
      <c r="S15" s="20">
        <f t="shared" si="15"/>
        <v>1335.1205958098983</v>
      </c>
      <c r="U15" s="5">
        <f t="shared" si="12"/>
        <v>8.5991551932489863</v>
      </c>
      <c r="W15" s="13"/>
      <c r="X15" s="13"/>
      <c r="Y15" s="13"/>
      <c r="Z15" s="6"/>
      <c r="AB15" s="4">
        <v>0.71153534989874501</v>
      </c>
      <c r="AC15" s="4">
        <v>1.38225631677242E-3</v>
      </c>
      <c r="AD15" s="4"/>
      <c r="AE15" s="4">
        <v>0.71076809821395803</v>
      </c>
      <c r="AF15" s="4">
        <v>1.3807602885694201E-3</v>
      </c>
    </row>
    <row r="16" spans="1:32" x14ac:dyDescent="0.25">
      <c r="A16" s="6" t="s">
        <v>108</v>
      </c>
      <c r="B16" s="21">
        <v>44139.794152650502</v>
      </c>
      <c r="C16" s="31">
        <v>55513.749702393899</v>
      </c>
      <c r="D16" s="20">
        <v>101.584856068543</v>
      </c>
      <c r="E16" s="31">
        <v>40127.942594270498</v>
      </c>
      <c r="F16" s="20">
        <v>72.533870881587504</v>
      </c>
      <c r="G16" s="31">
        <v>469058.74106210598</v>
      </c>
      <c r="H16" s="20">
        <v>1123.21969970707</v>
      </c>
      <c r="I16" s="14">
        <f t="shared" si="7"/>
        <v>4.9387431739203184E-8</v>
      </c>
      <c r="J16" s="5">
        <f t="shared" si="8"/>
        <v>8.4494155695967859</v>
      </c>
      <c r="N16" s="20">
        <f t="shared" si="9"/>
        <v>55654.418528388487</v>
      </c>
      <c r="O16" s="20">
        <f t="shared" si="13"/>
        <v>101.59424707697114</v>
      </c>
      <c r="P16" s="20">
        <f t="shared" si="10"/>
        <v>40201.391550766806</v>
      </c>
      <c r="Q16" s="20">
        <f t="shared" si="14"/>
        <v>72.547022555973101</v>
      </c>
      <c r="R16" s="20">
        <f t="shared" si="11"/>
        <v>479294.67532661062</v>
      </c>
      <c r="S16" s="20">
        <f t="shared" si="15"/>
        <v>1123.2205490760534</v>
      </c>
      <c r="U16" s="5">
        <f t="shared" si="12"/>
        <v>8.6119788509178221</v>
      </c>
      <c r="W16" s="11">
        <f>AVERAGE(G11:G16)</f>
        <v>456173.47730107204</v>
      </c>
      <c r="X16" s="10">
        <f>STDEV(G11:G16)/W16*100</f>
        <v>2.6596991255912816</v>
      </c>
      <c r="Y16" s="10">
        <f>AVERAGE(U11:U16)</f>
        <v>8.6236391765399176</v>
      </c>
      <c r="Z16" s="10">
        <f>STDEV(U11:U16)/Y16*100</f>
        <v>0.25176153686625125</v>
      </c>
      <c r="AB16" s="4">
        <v>0.71226136224797598</v>
      </c>
      <c r="AC16" s="4">
        <v>1.08335699205368E-3</v>
      </c>
      <c r="AD16" s="4"/>
      <c r="AE16" s="4">
        <v>0.71151686576872397</v>
      </c>
      <c r="AF16" s="4">
        <v>1.0822153656192301E-3</v>
      </c>
    </row>
    <row r="17" spans="1:32" x14ac:dyDescent="0.25">
      <c r="B17" s="21"/>
      <c r="C17" s="31"/>
      <c r="D17" s="20"/>
      <c r="E17" s="31"/>
      <c r="F17" s="20"/>
      <c r="G17" s="31"/>
      <c r="H17" s="20"/>
      <c r="U17" s="5"/>
      <c r="W17" s="11"/>
      <c r="X17" s="10"/>
      <c r="Y17" s="10"/>
      <c r="Z17" s="10"/>
      <c r="AB17" s="4"/>
      <c r="AC17" s="4"/>
      <c r="AD17" s="4"/>
      <c r="AE17" s="4"/>
      <c r="AF17" s="4"/>
    </row>
    <row r="18" spans="1:32" x14ac:dyDescent="0.25">
      <c r="A18" s="6" t="s">
        <v>106</v>
      </c>
      <c r="B18" s="21">
        <v>44139.535223622697</v>
      </c>
      <c r="C18" s="31">
        <v>77734.770532276903</v>
      </c>
      <c r="D18" s="20">
        <v>404.40756445021998</v>
      </c>
      <c r="E18" s="31">
        <v>56191.527592443497</v>
      </c>
      <c r="F18" s="20">
        <v>317.11157099388498</v>
      </c>
      <c r="G18" s="31">
        <v>654549.12662285299</v>
      </c>
      <c r="H18" s="20">
        <v>4001.1126978104999</v>
      </c>
      <c r="I18" s="14">
        <f t="shared" ref="I18:I23" si="16">($H$42*C18-G18)/(($H$42-1)*C18*G18)</f>
        <v>4.122704187602793E-8</v>
      </c>
      <c r="J18" s="5">
        <f t="shared" ref="J18:J23" si="17">G18/C18</f>
        <v>8.4202876285724955</v>
      </c>
      <c r="N18" s="20">
        <f t="shared" ref="N18:N23" si="18">C18/(1-C18*$L$3)</f>
        <v>78010.871609757145</v>
      </c>
      <c r="O18" s="20">
        <f>(D18^2+$L$7^2)^0.5</f>
        <v>404.40992351972386</v>
      </c>
      <c r="P18" s="20">
        <f t="shared" ref="P18:P23" si="19">E18/(1-E18*$L$3)</f>
        <v>56335.656750831069</v>
      </c>
      <c r="Q18" s="20">
        <f>(F18^2+$L$7^2)^0.5</f>
        <v>317.11457947385486</v>
      </c>
      <c r="R18" s="20">
        <f t="shared" ref="R18:R23" si="20">G18/(1-G18*$L$3)</f>
        <v>674654.93788339733</v>
      </c>
      <c r="S18" s="20">
        <f>(H18^2+$L$7^2)^0.5</f>
        <v>4001.1129362512488</v>
      </c>
      <c r="U18" s="5">
        <f t="shared" ref="U18:U23" si="21">R18/N18</f>
        <v>8.6482168954386527</v>
      </c>
      <c r="W18" s="29"/>
      <c r="X18" s="29"/>
      <c r="Y18" s="29"/>
      <c r="Z18" s="29"/>
      <c r="AB18" s="4">
        <v>0.71032365864993097</v>
      </c>
      <c r="AC18" s="4">
        <v>1.37625558224571E-3</v>
      </c>
      <c r="AD18" s="4"/>
      <c r="AE18" s="4">
        <v>0.709467282545863</v>
      </c>
      <c r="AF18" s="4">
        <v>1.3745858580798899E-3</v>
      </c>
    </row>
    <row r="19" spans="1:32" x14ac:dyDescent="0.25">
      <c r="A19" s="6" t="s">
        <v>106</v>
      </c>
      <c r="B19" s="21">
        <v>44139.588538506898</v>
      </c>
      <c r="C19" s="31">
        <v>77102.672053477901</v>
      </c>
      <c r="D19" s="20">
        <v>229.778535556181</v>
      </c>
      <c r="E19" s="31">
        <v>55840.940365073497</v>
      </c>
      <c r="F19" s="20">
        <v>181.764263696532</v>
      </c>
      <c r="G19" s="31">
        <v>649602.51129835204</v>
      </c>
      <c r="H19" s="20">
        <v>2539.1061263378501</v>
      </c>
      <c r="I19" s="14">
        <f t="shared" si="16"/>
        <v>4.055701402963957E-8</v>
      </c>
      <c r="J19" s="5">
        <f t="shared" si="17"/>
        <v>8.4251621117331972</v>
      </c>
      <c r="N19" s="20">
        <f t="shared" si="18"/>
        <v>77374.293323158461</v>
      </c>
      <c r="O19" s="20">
        <f t="shared" ref="O19:O23" si="22">(D19^2+$L$7^2)^0.5</f>
        <v>229.78268746581671</v>
      </c>
      <c r="P19" s="20">
        <f t="shared" si="19"/>
        <v>55983.274370026047</v>
      </c>
      <c r="Q19" s="20">
        <f t="shared" ref="Q19:Q23" si="23">(F19^2+$L$7^2)^0.5</f>
        <v>181.76951233309862</v>
      </c>
      <c r="R19" s="20">
        <f t="shared" si="20"/>
        <v>669400.98413142259</v>
      </c>
      <c r="S19" s="20">
        <f t="shared" ref="S19:S23" si="24">(H19^2+$L$7^2)^0.5</f>
        <v>2539.1065020717569</v>
      </c>
      <c r="U19" s="5">
        <f t="shared" si="21"/>
        <v>8.6514649165922393</v>
      </c>
      <c r="W19" s="13"/>
      <c r="X19" s="13"/>
      <c r="Y19" s="13"/>
      <c r="Z19" s="6"/>
      <c r="AB19" s="4">
        <v>0.71188474415835301</v>
      </c>
      <c r="AC19" s="4">
        <v>1.45596813970839E-3</v>
      </c>
      <c r="AD19" s="4"/>
      <c r="AE19" s="4">
        <v>0.71105003249756804</v>
      </c>
      <c r="AF19" s="4">
        <v>1.4542700172916201E-3</v>
      </c>
    </row>
    <row r="20" spans="1:32" x14ac:dyDescent="0.25">
      <c r="A20" s="6" t="s">
        <v>106</v>
      </c>
      <c r="B20" s="21">
        <v>44139.641692812504</v>
      </c>
      <c r="C20" s="31">
        <v>79603.442859044895</v>
      </c>
      <c r="D20" s="20">
        <v>148.145219465129</v>
      </c>
      <c r="E20" s="31">
        <v>57553.154574273103</v>
      </c>
      <c r="F20" s="20">
        <v>92.299037093120106</v>
      </c>
      <c r="G20" s="31">
        <v>668382.29222069297</v>
      </c>
      <c r="H20" s="20">
        <v>1657.1881159264201</v>
      </c>
      <c r="I20" s="14">
        <f t="shared" si="16"/>
        <v>4.5060404270150251E-8</v>
      </c>
      <c r="J20" s="5">
        <f t="shared" si="17"/>
        <v>8.3963993040377449</v>
      </c>
      <c r="N20" s="20">
        <f t="shared" si="18"/>
        <v>79893.00264400887</v>
      </c>
      <c r="O20" s="20">
        <f t="shared" si="22"/>
        <v>148.15165914373455</v>
      </c>
      <c r="P20" s="20">
        <f t="shared" si="19"/>
        <v>57704.362805419303</v>
      </c>
      <c r="Q20" s="20">
        <f t="shared" si="23"/>
        <v>92.309372790563486</v>
      </c>
      <c r="R20" s="20">
        <f t="shared" si="20"/>
        <v>689360.52979556611</v>
      </c>
      <c r="S20" s="20">
        <f t="shared" si="24"/>
        <v>1657.188691617351</v>
      </c>
      <c r="U20" s="5">
        <f t="shared" si="21"/>
        <v>8.6285470189079305</v>
      </c>
      <c r="W20" s="13"/>
      <c r="X20" s="13"/>
      <c r="Y20" s="13"/>
      <c r="Z20" s="6"/>
      <c r="AB20" s="4">
        <v>0.71151557053338899</v>
      </c>
      <c r="AC20" s="4">
        <v>9.5429560042898103E-4</v>
      </c>
      <c r="AD20" s="4"/>
      <c r="AE20" s="4">
        <v>0.71070476869482602</v>
      </c>
      <c r="AF20" s="4">
        <v>9.5320237906577703E-4</v>
      </c>
    </row>
    <row r="21" spans="1:32" x14ac:dyDescent="0.25">
      <c r="A21" s="6" t="s">
        <v>106</v>
      </c>
      <c r="B21" s="21">
        <v>44139.694950543999</v>
      </c>
      <c r="C21" s="31">
        <v>81129.644236808395</v>
      </c>
      <c r="D21" s="20">
        <v>243.35407970591399</v>
      </c>
      <c r="E21" s="31">
        <v>58552.601213669601</v>
      </c>
      <c r="F21" s="20">
        <v>170.13243746757001</v>
      </c>
      <c r="G21" s="31">
        <v>681862.59898131201</v>
      </c>
      <c r="H21" s="20">
        <v>2379.6245089798899</v>
      </c>
      <c r="I21" s="14">
        <f t="shared" si="16"/>
        <v>4.2591565051973067E-8</v>
      </c>
      <c r="J21" s="5">
        <f t="shared" si="17"/>
        <v>8.4046048197996654</v>
      </c>
      <c r="N21" s="20">
        <f t="shared" si="18"/>
        <v>81430.434639225132</v>
      </c>
      <c r="O21" s="20">
        <f t="shared" si="22"/>
        <v>243.35800000448393</v>
      </c>
      <c r="P21" s="20">
        <f t="shared" si="19"/>
        <v>58709.113836327524</v>
      </c>
      <c r="Q21" s="20">
        <f t="shared" si="23"/>
        <v>170.13804493800524</v>
      </c>
      <c r="R21" s="20">
        <f t="shared" si="20"/>
        <v>703709.40098420612</v>
      </c>
      <c r="S21" s="20">
        <f t="shared" si="24"/>
        <v>2379.6249098953499</v>
      </c>
      <c r="U21" s="5">
        <f t="shared" si="21"/>
        <v>8.6418475365134366</v>
      </c>
      <c r="W21" s="13"/>
      <c r="X21" s="13"/>
      <c r="Y21" s="13"/>
      <c r="Z21" s="6"/>
      <c r="AB21" s="4">
        <v>0.710508530666496</v>
      </c>
      <c r="AC21" s="4">
        <v>1.1019731449575E-3</v>
      </c>
      <c r="AD21" s="4"/>
      <c r="AE21" s="4">
        <v>0.70972233977373</v>
      </c>
      <c r="AF21" s="4">
        <v>1.1007353262840901E-3</v>
      </c>
    </row>
    <row r="22" spans="1:32" x14ac:dyDescent="0.25">
      <c r="A22" s="6" t="s">
        <v>106</v>
      </c>
      <c r="B22" s="21">
        <v>44139.748133414403</v>
      </c>
      <c r="C22" s="31">
        <v>82041.037234254603</v>
      </c>
      <c r="D22" s="20">
        <v>179.59152375471399</v>
      </c>
      <c r="E22" s="31">
        <v>59378.061723021099</v>
      </c>
      <c r="F22" s="20">
        <v>133.44718765636</v>
      </c>
      <c r="G22" s="31">
        <v>689522.35469044198</v>
      </c>
      <c r="H22" s="20">
        <v>2053.5081097319198</v>
      </c>
      <c r="I22" s="14">
        <f t="shared" si="16"/>
        <v>4.2118754291829673E-8</v>
      </c>
      <c r="J22" s="5">
        <f t="shared" si="17"/>
        <v>8.4046030856682741</v>
      </c>
      <c r="N22" s="20">
        <f t="shared" si="18"/>
        <v>82348.63643671936</v>
      </c>
      <c r="O22" s="20">
        <f t="shared" si="22"/>
        <v>179.59683588863714</v>
      </c>
      <c r="P22" s="20">
        <f t="shared" si="19"/>
        <v>59539.024472464676</v>
      </c>
      <c r="Q22" s="20">
        <f t="shared" si="23"/>
        <v>133.45433657270874</v>
      </c>
      <c r="R22" s="20">
        <f t="shared" si="20"/>
        <v>711870.7927646403</v>
      </c>
      <c r="S22" s="20">
        <f t="shared" si="24"/>
        <v>2053.5085743165114</v>
      </c>
      <c r="U22" s="5">
        <f t="shared" si="21"/>
        <v>8.644597209714286</v>
      </c>
      <c r="W22" s="13"/>
      <c r="X22" s="13"/>
      <c r="Y22" s="13"/>
      <c r="Z22" s="6"/>
      <c r="AB22" s="4">
        <v>0.710978112274819</v>
      </c>
      <c r="AC22" s="4">
        <v>1.0733859585003601E-3</v>
      </c>
      <c r="AD22" s="4"/>
      <c r="AE22" s="4">
        <v>0.71021487332436195</v>
      </c>
      <c r="AF22" s="4">
        <v>1.0722340518044399E-3</v>
      </c>
    </row>
    <row r="23" spans="1:32" x14ac:dyDescent="0.25">
      <c r="A23" s="6" t="s">
        <v>106</v>
      </c>
      <c r="B23" s="21">
        <v>44139.801339432903</v>
      </c>
      <c r="C23" s="31">
        <v>83228.463330462997</v>
      </c>
      <c r="D23" s="20">
        <v>164.82008189104801</v>
      </c>
      <c r="E23" s="31">
        <v>60089.0457270896</v>
      </c>
      <c r="F23" s="20">
        <v>128.92845819218101</v>
      </c>
      <c r="G23" s="31">
        <v>697091.90670328203</v>
      </c>
      <c r="H23" s="20">
        <v>1994.4248071393199</v>
      </c>
      <c r="I23" s="14">
        <f t="shared" si="16"/>
        <v>4.710901520111318E-8</v>
      </c>
      <c r="J23" s="5">
        <f t="shared" si="17"/>
        <v>8.3756431250621795</v>
      </c>
      <c r="N23" s="20">
        <f t="shared" si="18"/>
        <v>83545.048262594879</v>
      </c>
      <c r="O23" s="20">
        <f t="shared" si="22"/>
        <v>164.82587009095943</v>
      </c>
      <c r="P23" s="20">
        <f t="shared" si="19"/>
        <v>60253.891592600019</v>
      </c>
      <c r="Q23" s="20">
        <f t="shared" si="23"/>
        <v>128.9358576521017</v>
      </c>
      <c r="R23" s="20">
        <f t="shared" si="20"/>
        <v>719941.84912502498</v>
      </c>
      <c r="S23" s="20">
        <f t="shared" si="24"/>
        <v>1994.4252854868701</v>
      </c>
      <c r="U23" s="5">
        <f t="shared" si="21"/>
        <v>8.6174089799091078</v>
      </c>
      <c r="W23" s="11">
        <f>AVERAGE(G18:G23)</f>
        <v>673501.79841948894</v>
      </c>
      <c r="X23" s="10">
        <f>STDEV(G18:G23)/W23*100</f>
        <v>2.8480202174205229</v>
      </c>
      <c r="Y23" s="10">
        <f>AVERAGE(U18:U23)</f>
        <v>8.6386804261792758</v>
      </c>
      <c r="Z23" s="10">
        <f>STDEV(U18:U23)/Y23*100</f>
        <v>0.15133718827303561</v>
      </c>
      <c r="AB23" s="4">
        <v>0.71102375806108897</v>
      </c>
      <c r="AC23" s="4">
        <v>1.3414262563268299E-3</v>
      </c>
      <c r="AD23" s="4"/>
      <c r="AE23" s="4">
        <v>0.71028394502683301</v>
      </c>
      <c r="AF23" s="4">
        <v>1.34002741144893E-3</v>
      </c>
    </row>
    <row r="24" spans="1:32" x14ac:dyDescent="0.25">
      <c r="B24" s="21"/>
      <c r="C24" s="31"/>
      <c r="D24" s="20"/>
      <c r="E24" s="31"/>
      <c r="F24" s="20"/>
      <c r="G24" s="31"/>
      <c r="H24" s="20"/>
      <c r="U24" s="5"/>
      <c r="W24" s="13"/>
      <c r="X24" s="13"/>
      <c r="Y24" s="13"/>
      <c r="Z24" s="6"/>
      <c r="AB24" s="4"/>
      <c r="AC24" s="4"/>
      <c r="AD24" s="4"/>
      <c r="AE24" s="4"/>
      <c r="AF24" s="4"/>
    </row>
    <row r="25" spans="1:32" x14ac:dyDescent="0.25">
      <c r="A25" s="6" t="s">
        <v>102</v>
      </c>
      <c r="B25" s="21">
        <v>44139.558499074097</v>
      </c>
      <c r="C25" s="31">
        <v>69217.855641537506</v>
      </c>
      <c r="D25" s="20">
        <v>341.72665770119602</v>
      </c>
      <c r="E25" s="31">
        <v>49939.9681746813</v>
      </c>
      <c r="F25" s="20">
        <v>212.801788465399</v>
      </c>
      <c r="G25" s="31">
        <v>584033.37382351398</v>
      </c>
      <c r="H25" s="20">
        <v>3204.0692342789098</v>
      </c>
      <c r="I25" s="14">
        <f t="shared" ref="I25:I30" si="25">($H$42*C25-G25)/(($H$42-1)*C25*G25)</f>
        <v>4.2315157419022017E-8</v>
      </c>
      <c r="J25" s="5">
        <f t="shared" ref="J25:J30" si="26">G25/C25</f>
        <v>8.43761148637833</v>
      </c>
      <c r="N25" s="20">
        <f t="shared" ref="N25:N30" si="27">C25/(1-C25*$L$3)</f>
        <v>69436.684586943258</v>
      </c>
      <c r="O25" s="20">
        <f>(D25^2+$L$7^2)^0.5</f>
        <v>341.72944947765399</v>
      </c>
      <c r="P25" s="20">
        <f t="shared" ref="P25:P30" si="28">E25/(1-E25*$L$3)</f>
        <v>50053.778792661622</v>
      </c>
      <c r="Q25" s="20">
        <f>(F25^2+$L$7^2)^0.5</f>
        <v>212.80627159635705</v>
      </c>
      <c r="R25" s="20">
        <f t="shared" ref="R25:R30" si="29">G25/(1-G25*$L$3)</f>
        <v>599987.66965287726</v>
      </c>
      <c r="S25" s="20">
        <f>(H25^2+$L$7^2)^0.5</f>
        <v>3204.0695320341147</v>
      </c>
      <c r="U25" s="5">
        <f t="shared" ref="U25:U30" si="30">R25/N25</f>
        <v>8.6407879814828856</v>
      </c>
      <c r="W25" s="11"/>
      <c r="X25" s="10"/>
      <c r="Y25" s="10"/>
      <c r="Z25" s="10"/>
      <c r="AB25" s="4">
        <v>0.71043633608406098</v>
      </c>
      <c r="AC25" s="4">
        <v>1.37107582635726E-3</v>
      </c>
      <c r="AD25" s="4"/>
      <c r="AE25" s="4">
        <v>0.70958983314968405</v>
      </c>
      <c r="AF25" s="4">
        <v>1.3694437106159399E-3</v>
      </c>
    </row>
    <row r="26" spans="1:32" x14ac:dyDescent="0.25">
      <c r="A26" s="6" t="s">
        <v>102</v>
      </c>
      <c r="B26" s="21">
        <v>44139.611705092597</v>
      </c>
      <c r="C26" s="31">
        <v>71039.044347932693</v>
      </c>
      <c r="D26" s="20">
        <v>279.36639169718001</v>
      </c>
      <c r="E26" s="31">
        <v>51360.260574980399</v>
      </c>
      <c r="F26" s="20">
        <v>196.827095644152</v>
      </c>
      <c r="G26" s="31">
        <v>599520.73870146298</v>
      </c>
      <c r="H26" s="20">
        <v>2459.75214287994</v>
      </c>
      <c r="I26" s="14">
        <f t="shared" si="25"/>
        <v>4.0849848231882796E-8</v>
      </c>
      <c r="J26" s="5">
        <f t="shared" si="26"/>
        <v>8.439313115828952</v>
      </c>
      <c r="N26" s="20">
        <f t="shared" si="27"/>
        <v>71269.559158076721</v>
      </c>
      <c r="O26" s="20">
        <f t="shared" ref="O26:O30" si="31">(D26^2+$L$7^2)^0.5</f>
        <v>279.36980664805611</v>
      </c>
      <c r="P26" s="20">
        <f t="shared" si="28"/>
        <v>51480.644595866055</v>
      </c>
      <c r="Q26" s="20">
        <f t="shared" ref="Q26:Q30" si="32">(F26^2+$L$7^2)^0.5</f>
        <v>196.83194262208107</v>
      </c>
      <c r="R26" s="20">
        <f t="shared" si="29"/>
        <v>616344.59113029344</v>
      </c>
      <c r="S26" s="20">
        <f t="shared" ref="S26:S30" si="33">(H26^2+$L$7^2)^0.5</f>
        <v>2459.7525307353844</v>
      </c>
      <c r="U26" s="5">
        <f t="shared" si="30"/>
        <v>8.6480763794712665</v>
      </c>
      <c r="W26" s="29"/>
      <c r="X26" s="29"/>
      <c r="Y26" s="29"/>
      <c r="Z26" s="29"/>
      <c r="AB26" s="4">
        <v>0.71019836495802302</v>
      </c>
      <c r="AC26" s="4">
        <v>1.3533328638681099E-3</v>
      </c>
      <c r="AD26" s="4"/>
      <c r="AE26" s="4">
        <v>0.70937560613029904</v>
      </c>
      <c r="AF26" s="4">
        <v>1.35177928707768E-3</v>
      </c>
    </row>
    <row r="27" spans="1:32" x14ac:dyDescent="0.25">
      <c r="A27" s="6" t="s">
        <v>102</v>
      </c>
      <c r="B27" s="21">
        <v>44139.664911111096</v>
      </c>
      <c r="C27" s="31">
        <v>72653.973370251304</v>
      </c>
      <c r="D27" s="20">
        <v>294.21092961526</v>
      </c>
      <c r="E27" s="31">
        <v>52448.741902195499</v>
      </c>
      <c r="F27" s="20">
        <v>212.27508032697801</v>
      </c>
      <c r="G27" s="31">
        <v>612744.03946779796</v>
      </c>
      <c r="H27" s="20">
        <v>2776.2302767994602</v>
      </c>
      <c r="I27" s="14">
        <f t="shared" si="25"/>
        <v>4.1162961012059533E-8</v>
      </c>
      <c r="J27" s="5">
        <f t="shared" si="26"/>
        <v>8.4337306143629363</v>
      </c>
      <c r="N27" s="20">
        <f t="shared" si="27"/>
        <v>72895.105671338446</v>
      </c>
      <c r="O27" s="20">
        <f t="shared" si="31"/>
        <v>294.21417226528285</v>
      </c>
      <c r="P27" s="20">
        <f t="shared" si="28"/>
        <v>52574.288842285896</v>
      </c>
      <c r="Q27" s="20">
        <f t="shared" si="32"/>
        <v>212.27957458148214</v>
      </c>
      <c r="R27" s="20">
        <f t="shared" si="29"/>
        <v>630329.10980452329</v>
      </c>
      <c r="S27" s="20">
        <f t="shared" si="33"/>
        <v>2776.2306204410825</v>
      </c>
      <c r="U27" s="5">
        <f t="shared" si="30"/>
        <v>8.6470703896978058</v>
      </c>
      <c r="W27" s="13"/>
      <c r="X27" s="13"/>
      <c r="Y27" s="13"/>
      <c r="Z27" s="6"/>
      <c r="AB27" s="4">
        <v>0.70975526632702202</v>
      </c>
      <c r="AC27" s="4">
        <v>1.2335410547426599E-3</v>
      </c>
      <c r="AD27" s="4"/>
      <c r="AE27" s="4">
        <v>0.70895645858353395</v>
      </c>
      <c r="AF27" s="4">
        <v>1.2321599770675599E-3</v>
      </c>
    </row>
    <row r="28" spans="1:32" x14ac:dyDescent="0.25">
      <c r="A28" s="6" t="s">
        <v>102</v>
      </c>
      <c r="B28" s="21">
        <v>44139.7181974306</v>
      </c>
      <c r="C28" s="31">
        <v>74139.350836666301</v>
      </c>
      <c r="D28" s="20">
        <v>315.93161982562799</v>
      </c>
      <c r="E28" s="31">
        <v>53460.570456366899</v>
      </c>
      <c r="F28" s="20">
        <v>232.37379081074599</v>
      </c>
      <c r="G28" s="31">
        <v>624146.65138061205</v>
      </c>
      <c r="H28" s="20">
        <v>2949.55686364552</v>
      </c>
      <c r="I28" s="14">
        <f t="shared" si="25"/>
        <v>4.3597972425368672E-8</v>
      </c>
      <c r="J28" s="5">
        <f t="shared" si="26"/>
        <v>8.4185610520875311</v>
      </c>
      <c r="N28" s="20">
        <f t="shared" si="27"/>
        <v>74390.460645441679</v>
      </c>
      <c r="O28" s="20">
        <f t="shared" si="31"/>
        <v>315.93463954165458</v>
      </c>
      <c r="P28" s="20">
        <f t="shared" si="28"/>
        <v>53591.014188190129</v>
      </c>
      <c r="Q28" s="20">
        <f t="shared" si="32"/>
        <v>232.37789635080699</v>
      </c>
      <c r="R28" s="20">
        <f t="shared" si="29"/>
        <v>642402.04536125448</v>
      </c>
      <c r="S28" s="20">
        <f t="shared" si="33"/>
        <v>2949.557187093525</v>
      </c>
      <c r="U28" s="5">
        <f t="shared" si="30"/>
        <v>8.6355433181555128</v>
      </c>
      <c r="W28" s="13"/>
      <c r="X28" s="13"/>
      <c r="Y28" s="13"/>
      <c r="Z28" s="6"/>
      <c r="AB28" s="4">
        <v>0.70942642928472199</v>
      </c>
      <c r="AC28" s="4">
        <v>1.66813554076797E-3</v>
      </c>
      <c r="AD28" s="4"/>
      <c r="AE28" s="4">
        <v>0.70865142846153695</v>
      </c>
      <c r="AF28" s="4">
        <v>1.6663032248952301E-3</v>
      </c>
    </row>
    <row r="29" spans="1:32" x14ac:dyDescent="0.25">
      <c r="A29" s="6" t="s">
        <v>102</v>
      </c>
      <c r="B29" s="21">
        <v>44139.771363298598</v>
      </c>
      <c r="C29" s="31">
        <v>74869.453278410205</v>
      </c>
      <c r="D29" s="20">
        <v>344.51322574566598</v>
      </c>
      <c r="E29" s="31">
        <v>54116.472394628203</v>
      </c>
      <c r="F29" s="20">
        <v>236.878830285959</v>
      </c>
      <c r="G29" s="31">
        <v>628872.72374283301</v>
      </c>
      <c r="H29" s="20">
        <v>2860.7307319909</v>
      </c>
      <c r="I29" s="14">
        <f t="shared" si="25"/>
        <v>4.7226028738419115E-8</v>
      </c>
      <c r="J29" s="5">
        <f t="shared" si="26"/>
        <v>8.3995901693618809</v>
      </c>
      <c r="N29" s="20">
        <f t="shared" si="27"/>
        <v>75125.541691289254</v>
      </c>
      <c r="O29" s="20">
        <f t="shared" si="31"/>
        <v>344.51599494124258</v>
      </c>
      <c r="P29" s="20">
        <f t="shared" si="28"/>
        <v>54250.140563070701</v>
      </c>
      <c r="Q29" s="20">
        <f t="shared" si="32"/>
        <v>236.88285774684971</v>
      </c>
      <c r="R29" s="20">
        <f t="shared" si="29"/>
        <v>647409.73150849703</v>
      </c>
      <c r="S29" s="20">
        <f t="shared" si="33"/>
        <v>2860.7310654820144</v>
      </c>
      <c r="U29" s="5">
        <f t="shared" si="30"/>
        <v>8.6177046705217126</v>
      </c>
      <c r="W29" s="13"/>
      <c r="X29" s="13"/>
      <c r="Y29" s="13"/>
      <c r="Z29" s="6"/>
      <c r="AB29" s="4">
        <v>0.711267156815103</v>
      </c>
      <c r="AC29" s="4">
        <v>1.6958925677228E-3</v>
      </c>
      <c r="AD29" s="4"/>
      <c r="AE29" s="4">
        <v>0.71051361974055705</v>
      </c>
      <c r="AF29" s="4">
        <v>1.69410918604173E-3</v>
      </c>
    </row>
    <row r="30" spans="1:32" x14ac:dyDescent="0.25">
      <c r="A30" s="6" t="s">
        <v>102</v>
      </c>
      <c r="B30" s="21">
        <v>44139.824626469897</v>
      </c>
      <c r="C30" s="31">
        <v>75680.278812176897</v>
      </c>
      <c r="D30" s="20">
        <v>214.47912606919101</v>
      </c>
      <c r="E30" s="31">
        <v>54591.6618548521</v>
      </c>
      <c r="F30" s="20">
        <v>161.62490466687399</v>
      </c>
      <c r="G30" s="31">
        <v>635870.154694136</v>
      </c>
      <c r="H30" s="20">
        <v>2825.5949843554399</v>
      </c>
      <c r="I30" s="14">
        <f t="shared" si="25"/>
        <v>4.6197243863071398E-8</v>
      </c>
      <c r="J30" s="5">
        <f t="shared" si="26"/>
        <v>8.4020588279310751</v>
      </c>
      <c r="N30" s="20">
        <f t="shared" si="27"/>
        <v>75941.953756061819</v>
      </c>
      <c r="O30" s="20">
        <f t="shared" si="31"/>
        <v>214.48357414047817</v>
      </c>
      <c r="P30" s="20">
        <f t="shared" si="28"/>
        <v>54727.690724288019</v>
      </c>
      <c r="Q30" s="20">
        <f t="shared" si="32"/>
        <v>161.63080729008988</v>
      </c>
      <c r="R30" s="20">
        <f t="shared" si="29"/>
        <v>654828.19589851797</v>
      </c>
      <c r="S30" s="20">
        <f t="shared" si="33"/>
        <v>2825.5953219934536</v>
      </c>
      <c r="U30" s="5">
        <f t="shared" si="30"/>
        <v>8.6227462359203315</v>
      </c>
      <c r="W30" s="11">
        <f>AVERAGE(G25:G30)</f>
        <v>614197.94696839259</v>
      </c>
      <c r="X30" s="10">
        <f>STDEV(G25:G30)/W30*100</f>
        <v>3.1833740399212904</v>
      </c>
      <c r="Y30" s="10">
        <f>AVERAGE(U25:U30)</f>
        <v>8.6353214958749174</v>
      </c>
      <c r="Z30" s="10">
        <f>STDEV(U25:U30)/Y30*100</f>
        <v>0.1464027589278068</v>
      </c>
      <c r="AB30" s="4">
        <v>0.71021413720515902</v>
      </c>
      <c r="AC30" s="4">
        <v>1.26950730342337E-3</v>
      </c>
      <c r="AD30" s="4"/>
      <c r="AE30" s="4">
        <v>0.709485170868148</v>
      </c>
      <c r="AF30" s="4">
        <v>1.26818643005228E-3</v>
      </c>
    </row>
    <row r="31" spans="1:32" x14ac:dyDescent="0.25">
      <c r="B31" s="23"/>
      <c r="C31" s="33"/>
      <c r="D31" s="32"/>
      <c r="E31" s="33"/>
      <c r="F31" s="32"/>
      <c r="G31" s="33"/>
      <c r="H31" s="32"/>
      <c r="U31" s="5"/>
      <c r="W31" s="13"/>
      <c r="X31" s="13"/>
      <c r="Y31" s="13"/>
      <c r="Z31" s="6"/>
      <c r="AB31" s="4"/>
      <c r="AC31" s="4"/>
      <c r="AD31" s="4"/>
      <c r="AE31" s="4"/>
      <c r="AF31" s="4"/>
    </row>
    <row r="32" spans="1:32" x14ac:dyDescent="0.25">
      <c r="A32" s="6" t="s">
        <v>87</v>
      </c>
      <c r="B32" s="21">
        <v>44139.550814606497</v>
      </c>
      <c r="C32" s="31">
        <v>99096.001183233602</v>
      </c>
      <c r="D32" s="20">
        <v>389.59307835905298</v>
      </c>
      <c r="E32" s="31">
        <v>71385.958388416402</v>
      </c>
      <c r="F32" s="20">
        <v>281.01960559534001</v>
      </c>
      <c r="G32" s="31">
        <v>826479.15655088203</v>
      </c>
      <c r="H32" s="20">
        <v>3602.8914918097798</v>
      </c>
      <c r="I32" s="14">
        <f t="shared" ref="I32:I37" si="34">($H$42*C32-G32)/(($H$42-1)*C32*G32)</f>
        <v>4.5359488102462419E-8</v>
      </c>
      <c r="J32" s="5">
        <f t="shared" ref="J32:J37" si="35">G32/C32</f>
        <v>8.3401867550909508</v>
      </c>
      <c r="N32" s="20">
        <f t="shared" ref="N32:N37" si="36">C32/(1-C32*$L$3)</f>
        <v>99545.132989021251</v>
      </c>
      <c r="O32" s="20">
        <f>(D32^2+$L$7^2)^0.5</f>
        <v>389.59552713288849</v>
      </c>
      <c r="P32" s="20">
        <f t="shared" ref="P32:P37" si="37">E32/(1-E32*$L$3)</f>
        <v>71618.733789305115</v>
      </c>
      <c r="Q32" s="20">
        <f>(F32^2+$L$7^2)^0.5</f>
        <v>281.02300045660053</v>
      </c>
      <c r="R32" s="20">
        <f t="shared" ref="R32:R37" si="38">G32/(1-G32*$L$3)</f>
        <v>858795.2758249616</v>
      </c>
      <c r="S32" s="20">
        <f>(H32^2+$L$7^2)^0.5</f>
        <v>3602.8917566049595</v>
      </c>
      <c r="U32" s="5">
        <f t="shared" ref="U32:U37" si="39">R32/N32</f>
        <v>8.6271950223792206</v>
      </c>
      <c r="W32" s="13"/>
      <c r="X32" s="13"/>
      <c r="Y32" s="13"/>
      <c r="Z32" s="6"/>
      <c r="AB32" s="4">
        <v>0.70860640066338598</v>
      </c>
      <c r="AC32" s="4">
        <v>1.3131103151279801E-3</v>
      </c>
      <c r="AD32" s="4"/>
      <c r="AE32" s="4">
        <v>0.70775873465985795</v>
      </c>
      <c r="AF32" s="4">
        <v>1.31155130930817E-3</v>
      </c>
    </row>
    <row r="33" spans="1:32" x14ac:dyDescent="0.25">
      <c r="A33" s="6" t="s">
        <v>87</v>
      </c>
      <c r="B33" s="21">
        <v>44139.6041124884</v>
      </c>
      <c r="C33" s="31">
        <v>101103.261810943</v>
      </c>
      <c r="D33" s="20">
        <v>350.72380546899802</v>
      </c>
      <c r="E33" s="31">
        <v>72859.107111948004</v>
      </c>
      <c r="F33" s="20">
        <v>232.45377757992301</v>
      </c>
      <c r="G33" s="31">
        <v>842657.69147863903</v>
      </c>
      <c r="H33" s="20">
        <v>3161.5692128036599</v>
      </c>
      <c r="I33" s="14">
        <f t="shared" si="34"/>
        <v>4.5354223387922017E-8</v>
      </c>
      <c r="J33" s="5">
        <f t="shared" si="35"/>
        <v>8.3346241890232786</v>
      </c>
      <c r="N33" s="20">
        <f t="shared" si="36"/>
        <v>101570.81579071283</v>
      </c>
      <c r="O33" s="20">
        <f t="shared" ref="O33:O37" si="40">(D33^2+$L$7^2)^0.5</f>
        <v>350.72652562833855</v>
      </c>
      <c r="P33" s="20">
        <f t="shared" si="37"/>
        <v>73101.605250236316</v>
      </c>
      <c r="Q33" s="20">
        <f t="shared" ref="Q33:Q37" si="41">(F33^2+$L$7^2)^0.5</f>
        <v>232.45788170730282</v>
      </c>
      <c r="R33" s="20">
        <f t="shared" si="38"/>
        <v>876277.11878578644</v>
      </c>
      <c r="S33" s="20">
        <f t="shared" ref="S33:S37" si="42">(H33^2+$L$7^2)^0.5</f>
        <v>3161.5695145614977</v>
      </c>
      <c r="U33" s="5">
        <f t="shared" si="39"/>
        <v>8.6272529364277215</v>
      </c>
      <c r="W33" s="11"/>
      <c r="X33" s="10"/>
      <c r="Y33" s="10"/>
      <c r="Z33" s="10"/>
      <c r="AB33" s="4">
        <v>0.70914804083438598</v>
      </c>
      <c r="AC33" s="4">
        <v>1.1931709704885E-3</v>
      </c>
      <c r="AD33" s="4"/>
      <c r="AE33" s="4">
        <v>0.70832315792309897</v>
      </c>
      <c r="AF33" s="4">
        <v>1.19178710787519E-3</v>
      </c>
    </row>
    <row r="34" spans="1:32" x14ac:dyDescent="0.25">
      <c r="A34" s="6" t="s">
        <v>87</v>
      </c>
      <c r="B34" s="21">
        <v>44139.657318518497</v>
      </c>
      <c r="C34" s="31">
        <v>103786.588437021</v>
      </c>
      <c r="D34" s="20">
        <v>316.42504301170698</v>
      </c>
      <c r="E34" s="31">
        <v>74734.134758408502</v>
      </c>
      <c r="F34" s="20">
        <v>224.56658911305399</v>
      </c>
      <c r="G34" s="31">
        <v>862729.71927203401</v>
      </c>
      <c r="H34" s="20">
        <v>3082.57837589782</v>
      </c>
      <c r="I34" s="14">
        <f t="shared" si="34"/>
        <v>4.7656326856096688E-8</v>
      </c>
      <c r="J34" s="5">
        <f t="shared" si="35"/>
        <v>8.3125356779170865</v>
      </c>
      <c r="N34" s="20">
        <f t="shared" si="36"/>
        <v>104279.35043113001</v>
      </c>
      <c r="O34" s="20">
        <f t="shared" si="40"/>
        <v>316.42805801892894</v>
      </c>
      <c r="P34" s="20">
        <f t="shared" si="37"/>
        <v>74989.296725630091</v>
      </c>
      <c r="Q34" s="20">
        <f t="shared" si="41"/>
        <v>224.57083738219725</v>
      </c>
      <c r="R34" s="20">
        <f t="shared" si="38"/>
        <v>898003.36706916743</v>
      </c>
      <c r="S34" s="20">
        <f t="shared" si="42"/>
        <v>3082.5786853881791</v>
      </c>
      <c r="U34" s="5">
        <f t="shared" si="39"/>
        <v>8.6115166939234289</v>
      </c>
      <c r="W34" s="29"/>
      <c r="X34" s="29"/>
      <c r="Y34" s="29"/>
      <c r="Z34" s="29"/>
      <c r="AB34" s="4">
        <v>0.70914861448202804</v>
      </c>
      <c r="AC34" s="4">
        <v>1.2887656597236701E-3</v>
      </c>
      <c r="AD34" s="4"/>
      <c r="AE34" s="4">
        <v>0.70834715772048196</v>
      </c>
      <c r="AF34" s="4">
        <v>1.2873161810523701E-3</v>
      </c>
    </row>
    <row r="35" spans="1:32" x14ac:dyDescent="0.25">
      <c r="A35" s="6" t="s">
        <v>87</v>
      </c>
      <c r="B35" s="21">
        <v>44139.710501388901</v>
      </c>
      <c r="C35" s="31">
        <v>105581.045011868</v>
      </c>
      <c r="D35" s="20">
        <v>284.57960175747399</v>
      </c>
      <c r="E35" s="31">
        <v>76004.393296926894</v>
      </c>
      <c r="F35" s="20">
        <v>219.97527931101399</v>
      </c>
      <c r="G35" s="31">
        <v>876558.16942268296</v>
      </c>
      <c r="H35" s="20">
        <v>3304.9387887339799</v>
      </c>
      <c r="I35" s="14">
        <f t="shared" si="34"/>
        <v>4.8446117972599173E-8</v>
      </c>
      <c r="J35" s="5">
        <f t="shared" si="35"/>
        <v>8.3022304744582893</v>
      </c>
      <c r="N35" s="20">
        <f t="shared" si="36"/>
        <v>106091.03575812958</v>
      </c>
      <c r="O35" s="20">
        <f t="shared" si="40"/>
        <v>284.58295415065282</v>
      </c>
      <c r="P35" s="20">
        <f t="shared" si="37"/>
        <v>76268.318289044444</v>
      </c>
      <c r="Q35" s="20">
        <f t="shared" si="41"/>
        <v>219.97961624802576</v>
      </c>
      <c r="R35" s="20">
        <f t="shared" si="38"/>
        <v>912995.54161316389</v>
      </c>
      <c r="S35" s="20">
        <f t="shared" si="42"/>
        <v>3304.9390774014423</v>
      </c>
      <c r="U35" s="5">
        <f t="shared" si="39"/>
        <v>8.6057746075233563</v>
      </c>
      <c r="W35" s="13"/>
      <c r="X35" s="13"/>
      <c r="Y35" s="13"/>
      <c r="Z35" s="6"/>
      <c r="AB35" s="4">
        <v>0.70916499312204495</v>
      </c>
      <c r="AC35" s="4">
        <v>1.22110022651075E-3</v>
      </c>
      <c r="AD35" s="4"/>
      <c r="AE35" s="4">
        <v>0.70838691898460904</v>
      </c>
      <c r="AF35" s="4">
        <v>1.2197740247358001E-3</v>
      </c>
    </row>
    <row r="36" spans="1:32" x14ac:dyDescent="0.25">
      <c r="A36" s="6" t="s">
        <v>87</v>
      </c>
      <c r="B36" s="21">
        <v>44139.763707407401</v>
      </c>
      <c r="C36" s="31">
        <v>107034.26642538101</v>
      </c>
      <c r="D36" s="20">
        <v>315.52283543857402</v>
      </c>
      <c r="E36" s="31">
        <v>77010.3531580618</v>
      </c>
      <c r="F36" s="20">
        <v>223.84679273688101</v>
      </c>
      <c r="G36" s="31">
        <v>887658.68895416404</v>
      </c>
      <c r="H36" s="20">
        <v>3481.1206505319101</v>
      </c>
      <c r="I36" s="14">
        <f t="shared" si="34"/>
        <v>4.9171390224339643E-8</v>
      </c>
      <c r="J36" s="5">
        <f t="shared" si="35"/>
        <v>8.293219719247535</v>
      </c>
      <c r="N36" s="20">
        <f t="shared" si="36"/>
        <v>107558.42770051223</v>
      </c>
      <c r="O36" s="20">
        <f t="shared" si="40"/>
        <v>315.52585906684021</v>
      </c>
      <c r="P36" s="20">
        <f t="shared" si="37"/>
        <v>77281.323222643987</v>
      </c>
      <c r="Q36" s="20">
        <f t="shared" si="41"/>
        <v>223.85105466639692</v>
      </c>
      <c r="R36" s="20">
        <f t="shared" si="38"/>
        <v>925044.45313191751</v>
      </c>
      <c r="S36" s="20">
        <f t="shared" si="42"/>
        <v>3481.1209245897189</v>
      </c>
      <c r="U36" s="5">
        <f t="shared" si="39"/>
        <v>8.6003902521486211</v>
      </c>
      <c r="W36" s="13"/>
      <c r="X36" s="13"/>
      <c r="Y36" s="13"/>
      <c r="Z36" s="6"/>
      <c r="AB36" s="4">
        <v>0.70878032574455796</v>
      </c>
      <c r="AC36" s="4">
        <v>1.1961185825870599E-3</v>
      </c>
      <c r="AD36" s="4"/>
      <c r="AE36" s="4">
        <v>0.708026103065725</v>
      </c>
      <c r="AF36" s="4">
        <v>1.1948607584743201E-3</v>
      </c>
    </row>
    <row r="37" spans="1:32" x14ac:dyDescent="0.25">
      <c r="A37" s="6" t="s">
        <v>87</v>
      </c>
      <c r="B37" s="21">
        <v>44139.818355127303</v>
      </c>
      <c r="C37" s="31">
        <v>107224.88723375399</v>
      </c>
      <c r="D37" s="20">
        <v>317.12896795781802</v>
      </c>
      <c r="E37" s="31">
        <v>77208.014427502305</v>
      </c>
      <c r="F37" s="20">
        <v>231.83353492079399</v>
      </c>
      <c r="G37" s="31">
        <v>890504.60330912098</v>
      </c>
      <c r="H37" s="20">
        <v>3185.53881006964</v>
      </c>
      <c r="I37" s="14">
        <f t="shared" si="34"/>
        <v>4.7276941081978375E-8</v>
      </c>
      <c r="J37" s="5">
        <f t="shared" si="35"/>
        <v>8.3050178581003298</v>
      </c>
      <c r="N37" s="20">
        <f t="shared" si="36"/>
        <v>107750.92175091743</v>
      </c>
      <c r="O37" s="20">
        <f t="shared" si="40"/>
        <v>317.13197627275122</v>
      </c>
      <c r="P37" s="20">
        <f t="shared" si="37"/>
        <v>77480.379726237268</v>
      </c>
      <c r="Q37" s="20">
        <f t="shared" si="41"/>
        <v>231.83765002807692</v>
      </c>
      <c r="R37" s="20">
        <f t="shared" si="38"/>
        <v>928135.55746052659</v>
      </c>
      <c r="S37" s="20">
        <f t="shared" si="42"/>
        <v>3185.5391095569003</v>
      </c>
      <c r="U37" s="5">
        <f t="shared" si="39"/>
        <v>8.613713389905401</v>
      </c>
      <c r="W37" s="11">
        <f>AVERAGE(G32:G37)</f>
        <v>864431.33816458716</v>
      </c>
      <c r="X37" s="10">
        <f>STDEV(G32:G37)/W37*100</f>
        <v>2.9646190605446594</v>
      </c>
      <c r="Y37" s="10">
        <f>AVERAGE(U32:U37)</f>
        <v>8.614307150384624</v>
      </c>
      <c r="Z37" s="10">
        <f>STDEV(U32:U37)/Y37*100</f>
        <v>0.12804381618521865</v>
      </c>
      <c r="AB37" s="4">
        <v>0.709004302372224</v>
      </c>
      <c r="AC37" s="4">
        <v>1.70969290987708E-3</v>
      </c>
      <c r="AD37" s="4"/>
      <c r="AE37" s="4">
        <v>0.708273541262881</v>
      </c>
      <c r="AF37" s="4">
        <v>1.7079095070913501E-3</v>
      </c>
    </row>
    <row r="38" spans="1:32" x14ac:dyDescent="0.25">
      <c r="B38" s="21"/>
      <c r="C38" s="6"/>
      <c r="D38" s="6"/>
      <c r="E38" s="6"/>
      <c r="F38" s="6"/>
      <c r="G38" s="6"/>
      <c r="W38" s="13"/>
      <c r="X38" s="13"/>
      <c r="Y38" s="13"/>
      <c r="Z38" s="6"/>
    </row>
    <row r="39" spans="1:32" x14ac:dyDescent="0.25">
      <c r="B39" s="21"/>
      <c r="C39" s="6"/>
      <c r="D39" s="6"/>
      <c r="E39" s="6"/>
      <c r="F39" s="6"/>
      <c r="G39" s="6"/>
      <c r="H39" s="6"/>
      <c r="I39" s="14"/>
      <c r="W39" s="9" t="s">
        <v>86</v>
      </c>
      <c r="X39" s="18">
        <f>AVERAGE(X9:X37)</f>
        <v>3.0273282283818252</v>
      </c>
      <c r="Y39" s="17"/>
      <c r="Z39" s="16">
        <f>AVERAGE(Z9:Z37)</f>
        <v>0.19923371942264501</v>
      </c>
    </row>
    <row r="40" spans="1:32" x14ac:dyDescent="0.25">
      <c r="B40" s="21"/>
      <c r="C40" s="6"/>
      <c r="D40" s="6"/>
      <c r="E40" s="6"/>
      <c r="F40" s="6"/>
      <c r="G40" s="6"/>
      <c r="H40" s="15"/>
      <c r="I40" s="14"/>
      <c r="W40" s="13"/>
      <c r="X40" s="13"/>
      <c r="Y40" s="13"/>
      <c r="Z40" s="6"/>
    </row>
    <row r="41" spans="1:32" ht="16.5" x14ac:dyDescent="0.25">
      <c r="B41" s="21"/>
      <c r="E41" s="6"/>
      <c r="F41" s="9" t="s">
        <v>85</v>
      </c>
      <c r="G41" s="8" t="s">
        <v>83</v>
      </c>
      <c r="H41" s="12">
        <f>SLOPE(J4:J37,G4:G37)</f>
        <v>-3.468495023102515E-7</v>
      </c>
      <c r="I41" s="5"/>
      <c r="Q41" s="9" t="s">
        <v>84</v>
      </c>
      <c r="R41" s="8" t="s">
        <v>83</v>
      </c>
      <c r="S41" s="12">
        <f>SLOPE(U4:U37,G4:G37)</f>
        <v>2.7263977768118883E-11</v>
      </c>
      <c r="W41" s="11"/>
      <c r="X41" s="10"/>
      <c r="Y41" s="10"/>
      <c r="Z41" s="10"/>
    </row>
    <row r="42" spans="1:32" ht="16.5" x14ac:dyDescent="0.25">
      <c r="B42" s="21"/>
      <c r="E42" s="6"/>
      <c r="F42" s="9" t="s">
        <v>82</v>
      </c>
      <c r="G42" s="8" t="s">
        <v>80</v>
      </c>
      <c r="H42" s="7">
        <f>INTERCEPT(J4:J37,G4:G37)</f>
        <v>8.6260782990366138</v>
      </c>
      <c r="Q42" s="9" t="s">
        <v>81</v>
      </c>
      <c r="R42" s="8" t="s">
        <v>80</v>
      </c>
      <c r="S42" s="7">
        <f>INTERCEPT(U4:U37,G4:G37)</f>
        <v>8.6262759701592238</v>
      </c>
      <c r="W42" s="6"/>
      <c r="X42" s="6"/>
      <c r="Y42" s="6"/>
      <c r="Z42" s="6"/>
    </row>
    <row r="43" spans="1:32" x14ac:dyDescent="0.25">
      <c r="A43" s="28" t="s">
        <v>107</v>
      </c>
      <c r="B43" s="30"/>
      <c r="C43" s="25"/>
      <c r="D43" s="25"/>
      <c r="E43" s="27"/>
      <c r="F43" s="25"/>
      <c r="G43" s="25"/>
      <c r="H43" s="25"/>
      <c r="I43" s="25"/>
      <c r="J43" s="25"/>
      <c r="K43" s="25"/>
      <c r="L43" s="26">
        <f>L46/1000000000</f>
        <v>3.8150000000000001E-8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x14ac:dyDescent="0.25">
      <c r="A44" s="6" t="s">
        <v>100</v>
      </c>
      <c r="B44" s="21">
        <v>44393.676030092603</v>
      </c>
      <c r="C44" s="11">
        <v>73577.546168436194</v>
      </c>
      <c r="D44" s="20">
        <v>274.80692440707202</v>
      </c>
      <c r="E44" s="11">
        <v>52897.098955841997</v>
      </c>
      <c r="F44" s="20">
        <v>182.51356472920199</v>
      </c>
      <c r="G44" s="11">
        <v>621145.66210275702</v>
      </c>
      <c r="H44" s="20">
        <v>2156.3319065216501</v>
      </c>
      <c r="I44" s="14">
        <f>($H$75*C44-G44)/(($H$75-1)*C44*G44)</f>
        <v>3.6034493337680317E-8</v>
      </c>
      <c r="J44" s="5">
        <f>G44/C44</f>
        <v>8.4420546002011196</v>
      </c>
      <c r="L44" t="s">
        <v>95</v>
      </c>
      <c r="N44" s="20">
        <f>C44/(1-C44*$L$43)</f>
        <v>73784.658478952333</v>
      </c>
      <c r="O44" s="20">
        <f>(D44^2+$L$47^2)^0.5</f>
        <v>274.80761083504785</v>
      </c>
      <c r="P44" s="20">
        <f>E44/(1-E44*$L$43)</f>
        <v>53004.062443184928</v>
      </c>
      <c r="Q44" s="20">
        <f>(F44^2+$L$47^2)^0.5</f>
        <v>182.51459826806598</v>
      </c>
      <c r="R44" s="20">
        <f>G44/(1-G44*$L$43)</f>
        <v>636222.02911961614</v>
      </c>
      <c r="S44" s="20">
        <f>(H44^2+$L$47^2)^0.5</f>
        <v>2156.331994001408</v>
      </c>
      <c r="U44" s="5">
        <f>R44/N44</f>
        <v>8.622687185048143</v>
      </c>
      <c r="AB44" s="4">
        <v>0.70841818113105204</v>
      </c>
      <c r="AC44" s="4">
        <v>1.16762755680259E-3</v>
      </c>
      <c r="AD44" s="4"/>
      <c r="AE44" s="4">
        <v>0.705496901541805</v>
      </c>
      <c r="AF44" s="4">
        <v>1.1628160670998299E-3</v>
      </c>
    </row>
    <row r="45" spans="1:32" x14ac:dyDescent="0.25">
      <c r="A45" s="6" t="s">
        <v>100</v>
      </c>
      <c r="B45" s="21">
        <v>44393.8737384259</v>
      </c>
      <c r="C45" s="11">
        <v>74757.679416953295</v>
      </c>
      <c r="D45" s="20">
        <v>199.912984493697</v>
      </c>
      <c r="E45" s="11">
        <v>53572.786159359603</v>
      </c>
      <c r="F45" s="20">
        <v>152.32266321820299</v>
      </c>
      <c r="G45" s="11">
        <v>629873.591450501</v>
      </c>
      <c r="H45" s="20">
        <v>1688.2030691236801</v>
      </c>
      <c r="I45" s="14">
        <f>($H$75*C45-G45)/(($H$75-1)*C45*G45)</f>
        <v>3.898002771010548E-8</v>
      </c>
      <c r="J45" s="5">
        <f>G45/C45</f>
        <v>8.4255369664091049</v>
      </c>
      <c r="L45" t="s">
        <v>93</v>
      </c>
      <c r="N45" s="20">
        <f>C45/(1-C45*$L$43)</f>
        <v>74971.498540867702</v>
      </c>
      <c r="O45" s="20">
        <f>(D45^2+$L$47^2)^0.5</f>
        <v>199.91392807898615</v>
      </c>
      <c r="P45" s="20">
        <f>E45/(1-E45*$L$43)</f>
        <v>53682.502554277984</v>
      </c>
      <c r="Q45" s="20">
        <f>(F45^2+$L$47^2)^0.5</f>
        <v>152.32390160667171</v>
      </c>
      <c r="R45" s="20">
        <f>G45/(1-G45*$L$43)</f>
        <v>645381.91063635645</v>
      </c>
      <c r="S45" s="20">
        <f>(H45^2+$L$47^2)^0.5</f>
        <v>1688.2031808610614</v>
      </c>
      <c r="U45" s="5">
        <f>R45/N45</f>
        <v>8.6083634874198545</v>
      </c>
      <c r="AB45" s="4">
        <v>0.70677952537412503</v>
      </c>
      <c r="AC45" s="4">
        <v>1.1517519810999399E-3</v>
      </c>
      <c r="AD45" s="4"/>
      <c r="AE45" s="4">
        <v>0.70374762352200504</v>
      </c>
      <c r="AF45" s="4">
        <v>1.1468171849075999E-3</v>
      </c>
    </row>
    <row r="46" spans="1:32" x14ac:dyDescent="0.25">
      <c r="A46" s="6" t="s">
        <v>100</v>
      </c>
      <c r="B46" s="21">
        <v>44394.177789351903</v>
      </c>
      <c r="C46" s="11">
        <v>72823.411764877004</v>
      </c>
      <c r="D46" s="20">
        <v>252.83915214861301</v>
      </c>
      <c r="E46" s="11">
        <v>52254.168884826002</v>
      </c>
      <c r="F46" s="20">
        <v>173.38458549797701</v>
      </c>
      <c r="G46" s="11">
        <v>614917.98170793999</v>
      </c>
      <c r="H46" s="20">
        <v>2206.8800430245701</v>
      </c>
      <c r="I46" s="14">
        <f>($H$75*C46-G46)/(($H$75-1)*C46*G46)</f>
        <v>3.599237433855606E-8</v>
      </c>
      <c r="J46" s="5">
        <f>G46/C46</f>
        <v>8.4439600782961008</v>
      </c>
      <c r="L46" s="13">
        <v>38.15</v>
      </c>
      <c r="N46" s="20">
        <f>C46/(1-C46*$L$43)</f>
        <v>73026.294376855381</v>
      </c>
      <c r="O46" s="20">
        <f>(D46^2+$L$47^2)^0.5</f>
        <v>252.83989821628705</v>
      </c>
      <c r="P46" s="20">
        <f>E46/(1-E46*$L$43)</f>
        <v>52358.545464203104</v>
      </c>
      <c r="Q46" s="20">
        <f>(F46^2+$L$47^2)^0.5</f>
        <v>173.38567345400315</v>
      </c>
      <c r="R46" s="20">
        <f>G46/(1-G46*$L$43)</f>
        <v>629689.95454546541</v>
      </c>
      <c r="S46" s="20">
        <f>(H46^2+$L$47^2)^0.5</f>
        <v>2206.8801285006216</v>
      </c>
      <c r="U46" s="5">
        <f>R46/N46</f>
        <v>8.6227838878955421</v>
      </c>
      <c r="AB46" s="4">
        <v>0.70663417626730896</v>
      </c>
      <c r="AC46" s="4">
        <v>1.18356556205205E-3</v>
      </c>
      <c r="AD46" s="4"/>
      <c r="AE46" s="4">
        <v>0.70370755782186201</v>
      </c>
      <c r="AF46" s="4">
        <v>1.17871736399792E-3</v>
      </c>
    </row>
    <row r="47" spans="1:32" x14ac:dyDescent="0.25">
      <c r="A47" s="6" t="s">
        <v>100</v>
      </c>
      <c r="B47" s="21">
        <v>44394.322233796302</v>
      </c>
      <c r="C47" s="11">
        <v>72669.978131862299</v>
      </c>
      <c r="D47" s="20">
        <v>130.13611251403901</v>
      </c>
      <c r="E47" s="11">
        <v>52144.059086993097</v>
      </c>
      <c r="F47" s="20">
        <v>94.765046333641195</v>
      </c>
      <c r="G47" s="11">
        <v>614064.35261304001</v>
      </c>
      <c r="H47" s="20">
        <v>1345.37027146178</v>
      </c>
      <c r="I47" s="14">
        <f>($H$75*C47-G47)/(($H$75-1)*C47*G47)</f>
        <v>3.4741374863529106E-8</v>
      </c>
      <c r="J47" s="5">
        <f>G47/C47</f>
        <v>8.450041797161381</v>
      </c>
      <c r="L47" s="24">
        <f>L46/100*(X72^2+Z72^2)^0.5</f>
        <v>0.61422373196795543</v>
      </c>
      <c r="N47" s="20">
        <f>C47/(1-C47*$L$43)</f>
        <v>72872.005540784463</v>
      </c>
      <c r="O47" s="20">
        <f>(D47^2+$L$47^2)^0.5</f>
        <v>130.13756202979803</v>
      </c>
      <c r="P47" s="20">
        <f>E47/(1-E47*$L$43)</f>
        <v>52247.995808443462</v>
      </c>
      <c r="Q47" s="20">
        <f>(F47^2+$L$47^2)^0.5</f>
        <v>94.767036871530777</v>
      </c>
      <c r="R47" s="20">
        <f>G47/(1-G47*$L$43)</f>
        <v>628794.84977789386</v>
      </c>
      <c r="S47" s="20">
        <f>(H47^2+$L$47^2)^0.5</f>
        <v>1345.3704116725389</v>
      </c>
      <c r="U47" s="5">
        <f>R47/N47</f>
        <v>8.6287573000303208</v>
      </c>
      <c r="W47" s="11">
        <f>AVERAGE(G44:G47)</f>
        <v>620000.39696855959</v>
      </c>
      <c r="X47" s="10">
        <f>STDEV(G44:G47)/W47*100</f>
        <v>1.1773787158676012</v>
      </c>
      <c r="Y47" s="10">
        <f>AVERAGE(U44:U47)</f>
        <v>8.6206479650984651</v>
      </c>
      <c r="Z47" s="10">
        <f>STDEV(U44:U47)/Y47*100</f>
        <v>0.10054652428927234</v>
      </c>
      <c r="AB47" s="4">
        <v>0.70654834112656395</v>
      </c>
      <c r="AC47" s="4">
        <v>1.15238920592111E-3</v>
      </c>
      <c r="AD47" s="4"/>
      <c r="AE47" s="4">
        <v>0.70390004485939495</v>
      </c>
      <c r="AF47" s="4">
        <v>1.14800507926381E-3</v>
      </c>
    </row>
    <row r="48" spans="1:32" x14ac:dyDescent="0.25">
      <c r="A48" s="6"/>
      <c r="B48" s="21"/>
      <c r="C48" s="31"/>
      <c r="D48" s="20"/>
      <c r="E48" s="31"/>
      <c r="F48" s="20"/>
      <c r="G48" s="31"/>
      <c r="H48" s="20"/>
      <c r="I48" s="14"/>
      <c r="J48" s="5"/>
      <c r="N48" s="20"/>
      <c r="O48" s="20"/>
      <c r="P48" s="20"/>
      <c r="Q48" s="20"/>
      <c r="R48" s="20"/>
      <c r="S48" s="20"/>
      <c r="U48" s="5"/>
      <c r="AB48" s="22"/>
      <c r="AC48" s="22"/>
      <c r="AD48" s="22"/>
      <c r="AE48" s="22"/>
      <c r="AF48" s="22"/>
    </row>
    <row r="49" spans="1:32" x14ac:dyDescent="0.25">
      <c r="A49" s="6" t="s">
        <v>102</v>
      </c>
      <c r="B49" s="21">
        <v>44393.714062500003</v>
      </c>
      <c r="C49" s="11">
        <v>114464.460275577</v>
      </c>
      <c r="D49" s="20">
        <v>407.61847214105802</v>
      </c>
      <c r="E49" s="11">
        <v>82745.970892297802</v>
      </c>
      <c r="F49" s="20">
        <v>284.71803045243502</v>
      </c>
      <c r="G49" s="11">
        <v>954172.65881715796</v>
      </c>
      <c r="H49" s="20">
        <v>3408.92588538071</v>
      </c>
      <c r="I49" s="14">
        <f>($H$75*C49-G49)/(($H$75-1)*C49*G49)</f>
        <v>3.8062243828614495E-8</v>
      </c>
      <c r="J49" s="5">
        <f>G49/C49</f>
        <v>8.335973074262137</v>
      </c>
      <c r="N49" s="20">
        <f>C49/(1-C49*$L$43)</f>
        <v>114966.49818254268</v>
      </c>
      <c r="O49" s="20">
        <f>(D49^2+$L$47^2)^0.5</f>
        <v>407.61893491520163</v>
      </c>
      <c r="P49" s="20">
        <f>E49/(1-E49*$L$43)</f>
        <v>83008.007148466015</v>
      </c>
      <c r="Q49" s="20">
        <f>(F49^2+$L$47^2)^0.5</f>
        <v>284.71869298573745</v>
      </c>
      <c r="R49" s="20">
        <f>G49/(1-G49*$L$43)</f>
        <v>990218.27443950635</v>
      </c>
      <c r="S49" s="20">
        <f>(H49^2+$L$47^2)^0.5</f>
        <v>3408.9259407164382</v>
      </c>
      <c r="U49" s="5">
        <f>R49/N49</f>
        <v>8.6131028612113365</v>
      </c>
      <c r="AB49" s="4">
        <v>0.711947018997796</v>
      </c>
      <c r="AC49" s="4">
        <v>1.2805009572606899E-3</v>
      </c>
      <c r="AD49" s="4"/>
      <c r="AE49" s="4">
        <v>0.70898427598914204</v>
      </c>
      <c r="AF49" s="4">
        <v>1.2751623917445999E-3</v>
      </c>
    </row>
    <row r="50" spans="1:32" x14ac:dyDescent="0.25">
      <c r="A50" s="6" t="s">
        <v>102</v>
      </c>
      <c r="B50" s="21">
        <v>44393.866122685198</v>
      </c>
      <c r="C50" s="11">
        <v>116709.95893868001</v>
      </c>
      <c r="D50" s="20">
        <v>168.676606106061</v>
      </c>
      <c r="E50" s="11">
        <v>84430.245755801006</v>
      </c>
      <c r="F50" s="20">
        <v>114.286081158644</v>
      </c>
      <c r="G50" s="11">
        <v>974512.22784650198</v>
      </c>
      <c r="H50" s="20">
        <v>1947.6887305068301</v>
      </c>
      <c r="I50" s="14">
        <f>($H$75*C50-G50)/(($H$75-1)*C50*G50)</f>
        <v>3.5395399937711535E-8</v>
      </c>
      <c r="J50" s="5">
        <f>G50/C50</f>
        <v>8.3498635138627328</v>
      </c>
      <c r="N50" s="20">
        <f>C50/(1-C50*$L$43)</f>
        <v>117231.93235120007</v>
      </c>
      <c r="O50" s="20">
        <f>(D50^2+$L$47^2)^0.5</f>
        <v>168.67772442813001</v>
      </c>
      <c r="P50" s="20">
        <f>E50/(1-E50*$L$43)</f>
        <v>84703.075537411627</v>
      </c>
      <c r="Q50" s="20">
        <f>(F50^2+$L$47^2)^0.5</f>
        <v>114.28773170114574</v>
      </c>
      <c r="R50" s="20">
        <f>G50/(1-G50*$L$43)</f>
        <v>1012141.2524704608</v>
      </c>
      <c r="S50" s="20">
        <f>(H50^2+$L$47^2)^0.5</f>
        <v>1947.6888273577226</v>
      </c>
      <c r="U50" s="5">
        <f>R50/N50</f>
        <v>8.6336651812435967</v>
      </c>
      <c r="W50" s="29"/>
      <c r="X50" s="29"/>
      <c r="Y50" s="29"/>
      <c r="Z50" s="29"/>
      <c r="AB50" s="4">
        <v>0.71187481809764797</v>
      </c>
      <c r="AC50" s="4">
        <v>1.0075971655618399E-3</v>
      </c>
      <c r="AD50" s="4"/>
      <c r="AE50" s="4">
        <v>0.70882386004592601</v>
      </c>
      <c r="AF50" s="4">
        <v>1.0032823637612499E-3</v>
      </c>
    </row>
    <row r="51" spans="1:32" x14ac:dyDescent="0.25">
      <c r="A51" s="6" t="s">
        <v>102</v>
      </c>
      <c r="B51" s="21">
        <v>44394.170185185198</v>
      </c>
      <c r="C51" s="11">
        <v>114561.303685433</v>
      </c>
      <c r="D51" s="20">
        <v>185.56497329631699</v>
      </c>
      <c r="E51" s="11">
        <v>82716.827379277995</v>
      </c>
      <c r="F51" s="20">
        <v>139.63143640531899</v>
      </c>
      <c r="G51" s="11">
        <v>954085.97701026802</v>
      </c>
      <c r="H51" s="20">
        <v>2335.4558518017202</v>
      </c>
      <c r="I51" s="14">
        <f>($H$75*C51-G51)/(($H$75-1)*C51*G51)</f>
        <v>3.914011555299602E-8</v>
      </c>
      <c r="J51" s="5">
        <f>G51/C51</f>
        <v>8.3281696900904283</v>
      </c>
      <c r="N51" s="20">
        <f>C51/(1-C51*$L$43)</f>
        <v>115064.19332282606</v>
      </c>
      <c r="O51" s="20">
        <f>(D51^2+$L$47^2)^0.5</f>
        <v>185.56598983988351</v>
      </c>
      <c r="P51" s="20">
        <f>E51/(1-E51*$L$43)</f>
        <v>82978.678795137705</v>
      </c>
      <c r="Q51" s="20">
        <f>(F51^2+$L$47^2)^0.5</f>
        <v>139.63278735098555</v>
      </c>
      <c r="R51" s="20">
        <f>G51/(1-G51*$L$43)</f>
        <v>990124.92012309318</v>
      </c>
      <c r="S51" s="20">
        <f>(H51^2+$L$47^2)^0.5</f>
        <v>2335.4559325719874</v>
      </c>
      <c r="U51" s="5">
        <f>R51/N51</f>
        <v>8.604978590908658</v>
      </c>
      <c r="W51" s="13"/>
      <c r="X51" s="13"/>
      <c r="Y51" s="13"/>
      <c r="Z51" s="6"/>
      <c r="AB51" s="4">
        <v>0.71136443592816401</v>
      </c>
      <c r="AC51" s="4">
        <v>1.00447159021653E-3</v>
      </c>
      <c r="AD51" s="4"/>
      <c r="AE51" s="4">
        <v>0.70840861889554096</v>
      </c>
      <c r="AF51" s="4">
        <v>1.00027846395292E-3</v>
      </c>
    </row>
    <row r="52" spans="1:32" x14ac:dyDescent="0.25">
      <c r="A52" s="6" t="s">
        <v>102</v>
      </c>
      <c r="B52" s="21">
        <v>44394.314629629604</v>
      </c>
      <c r="C52" s="11">
        <v>114759.80196526799</v>
      </c>
      <c r="D52" s="20">
        <v>262.22906616735401</v>
      </c>
      <c r="E52" s="11">
        <v>82948.972495731199</v>
      </c>
      <c r="F52" s="20">
        <v>225.53129624460101</v>
      </c>
      <c r="G52" s="11">
        <v>956449.03587207198</v>
      </c>
      <c r="H52" s="20">
        <v>2759.93357165418</v>
      </c>
      <c r="I52" s="14">
        <f>($H$75*C52-G52)/(($H$75-1)*C52*G52)</f>
        <v>3.8193762125349277E-8</v>
      </c>
      <c r="J52" s="5">
        <f>G52/C52</f>
        <v>8.3343559285815161</v>
      </c>
      <c r="N52" s="20">
        <f>C52/(1-C52*$L$43)</f>
        <v>115264.43964607008</v>
      </c>
      <c r="O52" s="20">
        <f>(D52^2+$L$47^2)^0.5</f>
        <v>262.22978551986699</v>
      </c>
      <c r="P52" s="20">
        <f>E52/(1-E52*$L$43)</f>
        <v>83212.298087689531</v>
      </c>
      <c r="Q52" s="20">
        <f>(F52^2+$L$47^2)^0.5</f>
        <v>225.53213264757395</v>
      </c>
      <c r="R52" s="20">
        <f>G52/(1-G52*$L$43)</f>
        <v>992670.1096618236</v>
      </c>
      <c r="S52" s="20">
        <f>(H52^2+$L$47^2)^0.5</f>
        <v>2759.9336400019824</v>
      </c>
      <c r="U52" s="5">
        <f>R52/N52</f>
        <v>8.612110662316212</v>
      </c>
      <c r="W52" s="13"/>
      <c r="X52" s="13"/>
      <c r="Y52" s="13"/>
      <c r="Z52" s="6"/>
      <c r="AB52" s="4">
        <v>0.71156335527089798</v>
      </c>
      <c r="AC52" s="4">
        <v>9.3333502006441398E-4</v>
      </c>
      <c r="AD52" s="4"/>
      <c r="AE52" s="4">
        <v>0.70887741446774899</v>
      </c>
      <c r="AF52" s="4">
        <v>9.2984797399068002E-4</v>
      </c>
    </row>
    <row r="53" spans="1:32" x14ac:dyDescent="0.25">
      <c r="A53" s="6" t="s">
        <v>102</v>
      </c>
      <c r="B53" s="21">
        <v>44394.352627314802</v>
      </c>
      <c r="C53" s="11">
        <v>117430.64932448399</v>
      </c>
      <c r="D53" s="20">
        <v>362.05016627182903</v>
      </c>
      <c r="E53" s="11">
        <v>84809.938949630407</v>
      </c>
      <c r="F53" s="20">
        <v>230.23104700476199</v>
      </c>
      <c r="G53" s="11">
        <v>975090.65986685199</v>
      </c>
      <c r="H53" s="20">
        <v>3227.1800908352602</v>
      </c>
      <c r="I53" s="14">
        <f>($H$75*C53-G53)/(($H$75-1)*C53*G53)</f>
        <v>4.1614442762419531E-8</v>
      </c>
      <c r="J53" s="5">
        <f>G53/C53</f>
        <v>8.3035448196533821</v>
      </c>
      <c r="N53" s="20">
        <f>C53/(1-C53*$L$43)</f>
        <v>117959.1036638096</v>
      </c>
      <c r="O53" s="20">
        <f>(D53^2+$L$47^2)^0.5</f>
        <v>362.05068729150611</v>
      </c>
      <c r="P53" s="20">
        <f>E53/(1-E53*$L$43)</f>
        <v>85085.23214770254</v>
      </c>
      <c r="Q53" s="20">
        <f>(F53^2+$L$47^2)^0.5</f>
        <v>230.23186633414116</v>
      </c>
      <c r="R53" s="20">
        <f>G53/(1-G53*$L$43)</f>
        <v>1012765.231431167</v>
      </c>
      <c r="S53" s="20">
        <f>(H53^2+$L$47^2)^0.5</f>
        <v>3227.1801492873424</v>
      </c>
      <c r="U53" s="5">
        <f>R53/N53</f>
        <v>8.5857318339549913</v>
      </c>
      <c r="W53" s="11">
        <f>AVERAGE(G49:G53)</f>
        <v>962862.11188257043</v>
      </c>
      <c r="X53" s="10">
        <f>STDEV(G49:G53)/W53*100</f>
        <v>1.136412901263409</v>
      </c>
      <c r="Y53" s="10">
        <f>AVERAGE(U49:U54)</f>
        <v>8.60991782592696</v>
      </c>
      <c r="Z53" s="10">
        <f>STDEV(U49:U54)/Y53*100</f>
        <v>0.20018178846375406</v>
      </c>
      <c r="AB53" s="4">
        <v>0.71209247528998199</v>
      </c>
      <c r="AC53" s="4">
        <v>9.4706381795763505E-4</v>
      </c>
      <c r="AD53" s="4"/>
      <c r="AE53" s="4">
        <v>0.70949983993275501</v>
      </c>
      <c r="AF53" s="4">
        <v>9.4355098216405801E-4</v>
      </c>
    </row>
    <row r="54" spans="1:32" x14ac:dyDescent="0.25">
      <c r="A54" s="6"/>
      <c r="B54" s="21"/>
      <c r="C54" s="31"/>
      <c r="D54" s="20"/>
      <c r="E54" s="31"/>
      <c r="F54" s="20"/>
      <c r="G54" s="31"/>
      <c r="H54" s="20"/>
      <c r="I54" s="14"/>
      <c r="J54" s="5"/>
      <c r="N54" s="20"/>
      <c r="O54" s="20"/>
      <c r="P54" s="20"/>
      <c r="Q54" s="20"/>
      <c r="R54" s="20"/>
      <c r="S54" s="20"/>
      <c r="U54" s="5"/>
      <c r="W54" s="13"/>
      <c r="X54" s="13"/>
      <c r="Y54" s="13"/>
      <c r="Z54" s="6"/>
      <c r="AB54" s="22"/>
      <c r="AC54" s="22"/>
      <c r="AD54" s="22"/>
      <c r="AE54" s="22"/>
      <c r="AF54" s="22"/>
    </row>
    <row r="55" spans="1:32" x14ac:dyDescent="0.25">
      <c r="A55" s="6" t="s">
        <v>106</v>
      </c>
      <c r="B55" s="21">
        <v>44393.653240740699</v>
      </c>
      <c r="C55" s="11">
        <v>82389.350416183399</v>
      </c>
      <c r="D55" s="20">
        <v>348.81968599383799</v>
      </c>
      <c r="E55" s="11">
        <v>59437.235576707601</v>
      </c>
      <c r="F55" s="20">
        <v>268.91911193442002</v>
      </c>
      <c r="G55" s="11">
        <v>689616.083716508</v>
      </c>
      <c r="H55" s="20">
        <v>3186.3740609747801</v>
      </c>
      <c r="I55" s="14">
        <f t="shared" ref="I55:I66" si="43">($H$75*C55-G55)/(($H$75-1)*C55*G55)</f>
        <v>4.6142464173421433E-8</v>
      </c>
      <c r="J55" s="5">
        <f t="shared" ref="J55:J66" si="44">G55/C55</f>
        <v>8.3702090164926162</v>
      </c>
      <c r="N55" s="20">
        <f t="shared" ref="N55:N66" si="45">C55/(1-C55*$L$43)</f>
        <v>82649.129334371377</v>
      </c>
      <c r="O55" s="20">
        <f t="shared" ref="O55:O66" si="46">(D55^2+$L$47^2)^0.5</f>
        <v>348.82022677538737</v>
      </c>
      <c r="P55" s="20">
        <f t="shared" ref="P55:P66" si="47">E55/(1-E55*$L$43)</f>
        <v>59572.317626099619</v>
      </c>
      <c r="Q55" s="20">
        <f t="shared" ref="Q55:Q66" si="48">(F55^2+$L$47^2)^0.5</f>
        <v>268.91981339125988</v>
      </c>
      <c r="R55" s="20">
        <f t="shared" ref="R55:R66" si="49">G55/(1-G55*$L$43)</f>
        <v>708249.31115149148</v>
      </c>
      <c r="S55" s="20">
        <f t="shared" ref="S55:S66" si="50">(H55^2+$L$47^2)^0.5</f>
        <v>3186.3741201754237</v>
      </c>
      <c r="U55" s="5">
        <f t="shared" ref="U55:U66" si="51">R55/N55</f>
        <v>8.5693499357524523</v>
      </c>
      <c r="W55" s="13"/>
      <c r="X55" s="13"/>
      <c r="Y55" s="13"/>
      <c r="Z55" s="6"/>
      <c r="AB55" s="4">
        <v>0.71256483553059602</v>
      </c>
      <c r="AC55" s="4">
        <v>1.7379504295542501E-3</v>
      </c>
      <c r="AD55" s="4"/>
      <c r="AE55" s="4">
        <v>0.70964285434392305</v>
      </c>
      <c r="AF55" s="4">
        <v>1.73079067942341E-3</v>
      </c>
    </row>
    <row r="56" spans="1:32" x14ac:dyDescent="0.25">
      <c r="A56" s="6" t="s">
        <v>106</v>
      </c>
      <c r="B56" s="21">
        <v>44393.660833333299</v>
      </c>
      <c r="C56" s="11">
        <v>83177.2500526691</v>
      </c>
      <c r="D56" s="20">
        <v>334.62566067025801</v>
      </c>
      <c r="E56" s="11">
        <v>60343.499243475802</v>
      </c>
      <c r="F56" s="20">
        <v>226.48942155453699</v>
      </c>
      <c r="G56" s="11">
        <v>702631.50438857102</v>
      </c>
      <c r="H56" s="20">
        <v>3241.32985023527</v>
      </c>
      <c r="I56" s="14">
        <f t="shared" si="43"/>
        <v>3.0856107205397939E-8</v>
      </c>
      <c r="J56" s="5">
        <f t="shared" si="44"/>
        <v>8.4474000275754975</v>
      </c>
      <c r="N56" s="20">
        <f t="shared" si="45"/>
        <v>83442.029308845129</v>
      </c>
      <c r="O56" s="20">
        <f t="shared" si="46"/>
        <v>334.6262243904377</v>
      </c>
      <c r="P56" s="20">
        <f t="shared" si="47"/>
        <v>60482.736823856772</v>
      </c>
      <c r="Q56" s="20">
        <f t="shared" si="48"/>
        <v>226.49025441926122</v>
      </c>
      <c r="R56" s="20">
        <f t="shared" si="49"/>
        <v>721984.5841058162</v>
      </c>
      <c r="S56" s="20">
        <f t="shared" si="50"/>
        <v>3241.3299084321839</v>
      </c>
      <c r="U56" s="5">
        <f t="shared" si="51"/>
        <v>8.6525290682172251</v>
      </c>
      <c r="AB56" s="4">
        <v>0.71314598571016197</v>
      </c>
      <c r="AC56" s="4">
        <v>1.5574392960074101E-3</v>
      </c>
      <c r="AD56" s="4"/>
      <c r="AE56" s="4">
        <v>0.71021614176242498</v>
      </c>
      <c r="AF56" s="4">
        <v>1.55104522212784E-3</v>
      </c>
    </row>
    <row r="57" spans="1:32" x14ac:dyDescent="0.25">
      <c r="A57" s="6" t="s">
        <v>106</v>
      </c>
      <c r="B57" s="21">
        <v>44393.668425925898</v>
      </c>
      <c r="C57" s="11">
        <v>83846.035549510605</v>
      </c>
      <c r="D57" s="20">
        <v>379.17535834842698</v>
      </c>
      <c r="E57" s="11">
        <v>60730.2371202574</v>
      </c>
      <c r="F57" s="20">
        <v>251.938094039182</v>
      </c>
      <c r="G57" s="11">
        <v>704615.78567224403</v>
      </c>
      <c r="H57" s="20">
        <v>2989.5753049661698</v>
      </c>
      <c r="I57" s="14">
        <f t="shared" si="43"/>
        <v>3.8918898669624947E-8</v>
      </c>
      <c r="J57" s="5">
        <f t="shared" si="44"/>
        <v>8.4036863645887276</v>
      </c>
      <c r="N57" s="20">
        <f t="shared" si="45"/>
        <v>84115.096717926208</v>
      </c>
      <c r="O57" s="20">
        <f t="shared" si="46"/>
        <v>379.17585583664334</v>
      </c>
      <c r="P57" s="20">
        <f t="shared" si="47"/>
        <v>60871.267235967287</v>
      </c>
      <c r="Q57" s="20">
        <f t="shared" si="48"/>
        <v>251.93884277516364</v>
      </c>
      <c r="R57" s="20">
        <f t="shared" si="49"/>
        <v>724079.84270099155</v>
      </c>
      <c r="S57" s="20">
        <f t="shared" si="50"/>
        <v>2989.5753680638927</v>
      </c>
      <c r="U57" s="5">
        <f t="shared" si="51"/>
        <v>8.6082031758120667</v>
      </c>
      <c r="W57" s="11"/>
      <c r="X57" s="10"/>
      <c r="Y57" s="10"/>
      <c r="Z57" s="10"/>
      <c r="AB57" s="4">
        <v>0.71379576413383405</v>
      </c>
      <c r="AC57" s="4">
        <v>1.4631845449319099E-3</v>
      </c>
      <c r="AD57" s="4"/>
      <c r="AE57" s="4">
        <v>0.71085777759856505</v>
      </c>
      <c r="AF57" s="4">
        <v>1.4571677290394699E-3</v>
      </c>
    </row>
    <row r="58" spans="1:32" x14ac:dyDescent="0.25">
      <c r="A58" s="6" t="s">
        <v>106</v>
      </c>
      <c r="B58" s="21">
        <v>44393.698865740698</v>
      </c>
      <c r="C58" s="11">
        <v>81372.337703209705</v>
      </c>
      <c r="D58" s="20">
        <v>407.27705910528999</v>
      </c>
      <c r="E58" s="11">
        <v>58774.209644911003</v>
      </c>
      <c r="F58" s="20">
        <v>281.85637216652401</v>
      </c>
      <c r="G58" s="11">
        <v>683716.06370351103</v>
      </c>
      <c r="H58" s="20">
        <v>3684.8292285088201</v>
      </c>
      <c r="I58" s="14">
        <f t="shared" si="43"/>
        <v>4.0371930481683513E-8</v>
      </c>
      <c r="J58" s="5">
        <f t="shared" si="44"/>
        <v>8.40231561488668</v>
      </c>
      <c r="N58" s="20">
        <f t="shared" si="45"/>
        <v>81625.732929513557</v>
      </c>
      <c r="O58" s="20">
        <f t="shared" si="46"/>
        <v>407.2775222673684</v>
      </c>
      <c r="P58" s="20">
        <f t="shared" si="47"/>
        <v>58906.291458014726</v>
      </c>
      <c r="Q58" s="20">
        <f t="shared" si="48"/>
        <v>281.85704142644192</v>
      </c>
      <c r="R58" s="20">
        <f t="shared" si="49"/>
        <v>702027.58832791401</v>
      </c>
      <c r="S58" s="20">
        <f t="shared" si="50"/>
        <v>3684.8292797012591</v>
      </c>
      <c r="U58" s="5">
        <f t="shared" si="51"/>
        <v>8.6005670409616712</v>
      </c>
      <c r="W58" s="29"/>
      <c r="X58" s="29"/>
      <c r="Y58" s="29"/>
      <c r="Z58" s="29"/>
      <c r="AB58" s="4">
        <v>0.71267757832497203</v>
      </c>
      <c r="AC58" s="4">
        <v>1.6337418212018901E-3</v>
      </c>
      <c r="AD58" s="4"/>
      <c r="AE58" s="4">
        <v>0.70972251549327503</v>
      </c>
      <c r="AF58" s="4">
        <v>1.6269706834561399E-3</v>
      </c>
    </row>
    <row r="59" spans="1:32" x14ac:dyDescent="0.25">
      <c r="A59" s="6" t="s">
        <v>106</v>
      </c>
      <c r="B59" s="21">
        <v>44393.8585185185</v>
      </c>
      <c r="C59" s="11">
        <v>83705.092599444397</v>
      </c>
      <c r="D59" s="20">
        <v>201.21122716254399</v>
      </c>
      <c r="E59" s="11">
        <v>60633.016760860097</v>
      </c>
      <c r="F59" s="20">
        <v>144.12814050089699</v>
      </c>
      <c r="G59" s="11">
        <v>704893.85751734301</v>
      </c>
      <c r="H59" s="20">
        <v>1869.05288530591</v>
      </c>
      <c r="I59" s="14">
        <f t="shared" si="43"/>
        <v>3.5647429201093698E-8</v>
      </c>
      <c r="J59" s="5">
        <f t="shared" si="44"/>
        <v>8.4211585654708632</v>
      </c>
      <c r="N59" s="20">
        <f t="shared" si="45"/>
        <v>83973.248512344668</v>
      </c>
      <c r="O59" s="20">
        <f t="shared" si="46"/>
        <v>201.21216465971881</v>
      </c>
      <c r="P59" s="20">
        <f t="shared" si="47"/>
        <v>60773.595177593139</v>
      </c>
      <c r="Q59" s="20">
        <f t="shared" si="48"/>
        <v>144.1294492983277</v>
      </c>
      <c r="R59" s="20">
        <f t="shared" si="49"/>
        <v>724373.49265085359</v>
      </c>
      <c r="S59" s="20">
        <f t="shared" si="50"/>
        <v>1869.0529862315675</v>
      </c>
      <c r="U59" s="5">
        <f t="shared" si="51"/>
        <v>8.6262411599375657</v>
      </c>
      <c r="W59" s="13"/>
      <c r="X59" s="13"/>
      <c r="Y59" s="13"/>
      <c r="Z59" s="6"/>
      <c r="AB59" s="4">
        <v>0.71344872774730295</v>
      </c>
      <c r="AC59" s="4">
        <v>1.2525185367089199E-3</v>
      </c>
      <c r="AD59" s="4"/>
      <c r="AE59" s="4">
        <v>0.71039404404499695</v>
      </c>
      <c r="AF59" s="4">
        <v>1.24714426960139E-3</v>
      </c>
    </row>
    <row r="60" spans="1:32" x14ac:dyDescent="0.25">
      <c r="A60" s="6" t="s">
        <v>106</v>
      </c>
      <c r="B60" s="21">
        <v>44394.010543981502</v>
      </c>
      <c r="C60" s="11">
        <v>77062.421913220198</v>
      </c>
      <c r="D60" s="20">
        <v>359.75598367189201</v>
      </c>
      <c r="E60" s="11">
        <v>55814.788241175702</v>
      </c>
      <c r="F60" s="20">
        <v>255.965468638012</v>
      </c>
      <c r="G60" s="11">
        <v>650531.65969239105</v>
      </c>
      <c r="H60" s="20">
        <v>2704.6287066720301</v>
      </c>
      <c r="I60" s="14">
        <f t="shared" si="43"/>
        <v>3.4494551978076486E-8</v>
      </c>
      <c r="J60" s="5">
        <f t="shared" si="44"/>
        <v>8.4416197096031205</v>
      </c>
      <c r="N60" s="20">
        <f t="shared" si="45"/>
        <v>77289.648176479197</v>
      </c>
      <c r="O60" s="20">
        <f t="shared" si="46"/>
        <v>359.75650801413383</v>
      </c>
      <c r="P60" s="20">
        <f t="shared" si="47"/>
        <v>55933.890184885757</v>
      </c>
      <c r="Q60" s="20">
        <f t="shared" si="48"/>
        <v>255.96620559337518</v>
      </c>
      <c r="R60" s="20">
        <f t="shared" si="49"/>
        <v>667087.28710389382</v>
      </c>
      <c r="S60" s="20">
        <f t="shared" si="50"/>
        <v>2704.628776417424</v>
      </c>
      <c r="U60" s="5">
        <f t="shared" si="51"/>
        <v>8.631004317430726</v>
      </c>
      <c r="W60" s="13"/>
      <c r="X60" s="13"/>
      <c r="Y60" s="13"/>
      <c r="Z60" s="6"/>
      <c r="AB60" s="4">
        <v>0.71310118058024996</v>
      </c>
      <c r="AC60" s="4">
        <v>1.4985052869507401E-3</v>
      </c>
      <c r="AD60" s="4"/>
      <c r="AE60" s="4">
        <v>0.71003063346771</v>
      </c>
      <c r="AF60" s="4">
        <v>1.4920458118488501E-3</v>
      </c>
    </row>
    <row r="61" spans="1:32" x14ac:dyDescent="0.25">
      <c r="A61" s="6" t="s">
        <v>106</v>
      </c>
      <c r="B61" s="21">
        <v>44394.1625810185</v>
      </c>
      <c r="C61" s="11">
        <v>77501.552976739098</v>
      </c>
      <c r="D61" s="20">
        <v>374.86663058957203</v>
      </c>
      <c r="E61" s="11">
        <v>56008.181719034299</v>
      </c>
      <c r="F61" s="20">
        <v>273.276831494291</v>
      </c>
      <c r="G61" s="11">
        <v>650875.58530736901</v>
      </c>
      <c r="H61" s="20">
        <v>3169.8755356900401</v>
      </c>
      <c r="I61" s="14">
        <f t="shared" si="43"/>
        <v>4.3234249739608753E-8</v>
      </c>
      <c r="J61" s="5">
        <f t="shared" si="44"/>
        <v>8.398226362028117</v>
      </c>
      <c r="N61" s="20">
        <f t="shared" si="45"/>
        <v>77731.380123775773</v>
      </c>
      <c r="O61" s="20">
        <f t="shared" si="46"/>
        <v>374.86713379592447</v>
      </c>
      <c r="P61" s="20">
        <f t="shared" si="47"/>
        <v>56128.111335503738</v>
      </c>
      <c r="Q61" s="20">
        <f t="shared" si="48"/>
        <v>273.27752176560745</v>
      </c>
      <c r="R61" s="20">
        <f t="shared" si="49"/>
        <v>667448.94572283572</v>
      </c>
      <c r="S61" s="20">
        <f t="shared" si="50"/>
        <v>3169.8755951988101</v>
      </c>
      <c r="U61" s="5">
        <f t="shared" si="51"/>
        <v>8.5866087114370231</v>
      </c>
      <c r="W61" s="13"/>
      <c r="X61" s="13"/>
      <c r="Y61" s="13"/>
      <c r="Z61" s="6"/>
      <c r="AB61" s="4">
        <v>0.71324802208507698</v>
      </c>
      <c r="AC61" s="4">
        <v>1.03274528445934E-3</v>
      </c>
      <c r="AD61" s="4"/>
      <c r="AE61" s="4">
        <v>0.71027524562049205</v>
      </c>
      <c r="AF61" s="4">
        <v>1.0284371351744501E-3</v>
      </c>
    </row>
    <row r="62" spans="1:32" x14ac:dyDescent="0.25">
      <c r="A62" s="6" t="s">
        <v>106</v>
      </c>
      <c r="B62" s="21">
        <v>44394.269016203703</v>
      </c>
      <c r="C62" s="11">
        <v>75202.253224491404</v>
      </c>
      <c r="D62" s="20">
        <v>242.51376973222901</v>
      </c>
      <c r="E62" s="11">
        <v>54448.708801670298</v>
      </c>
      <c r="F62" s="20">
        <v>189.563241867702</v>
      </c>
      <c r="G62" s="11">
        <v>633269.90829078096</v>
      </c>
      <c r="H62" s="20">
        <v>2230.4053256115799</v>
      </c>
      <c r="I62" s="14">
        <f t="shared" si="43"/>
        <v>3.9734910252132528E-8</v>
      </c>
      <c r="J62" s="5">
        <f t="shared" si="44"/>
        <v>8.4208900815825753</v>
      </c>
      <c r="N62" s="20">
        <f t="shared" si="45"/>
        <v>75418.626697274623</v>
      </c>
      <c r="O62" s="20">
        <f t="shared" si="46"/>
        <v>242.51454756473785</v>
      </c>
      <c r="P62" s="20">
        <f t="shared" si="47"/>
        <v>54562.046079040163</v>
      </c>
      <c r="Q62" s="20">
        <f t="shared" si="48"/>
        <v>189.56423697044175</v>
      </c>
      <c r="R62" s="20">
        <f t="shared" si="49"/>
        <v>648948.00339581654</v>
      </c>
      <c r="S62" s="20">
        <f t="shared" si="50"/>
        <v>2230.4054101860697</v>
      </c>
      <c r="U62" s="5">
        <f t="shared" si="51"/>
        <v>8.604611775823642</v>
      </c>
      <c r="W62" s="13"/>
      <c r="X62" s="13"/>
      <c r="Y62" s="13"/>
      <c r="Z62" s="6"/>
      <c r="AB62" s="4">
        <v>0.71387111136466797</v>
      </c>
      <c r="AC62" s="4">
        <v>1.0586357003639301E-3</v>
      </c>
      <c r="AD62" s="4"/>
      <c r="AE62" s="4">
        <v>0.71107014419581205</v>
      </c>
      <c r="AF62" s="4">
        <v>1.0545505887471201E-3</v>
      </c>
    </row>
    <row r="63" spans="1:32" x14ac:dyDescent="0.25">
      <c r="A63" s="6" t="s">
        <v>106</v>
      </c>
      <c r="B63" s="21">
        <v>44394.276608796303</v>
      </c>
      <c r="C63" s="11">
        <v>76898.050335918306</v>
      </c>
      <c r="D63" s="20">
        <v>176.18489504103599</v>
      </c>
      <c r="E63" s="11">
        <v>55700.358822378403</v>
      </c>
      <c r="F63" s="20">
        <v>114.17140247356799</v>
      </c>
      <c r="G63" s="11">
        <v>647242.51089859905</v>
      </c>
      <c r="H63" s="20">
        <v>1639.09628150806</v>
      </c>
      <c r="I63" s="14">
        <f t="shared" si="43"/>
        <v>3.9688759914810517E-8</v>
      </c>
      <c r="J63" s="5">
        <f t="shared" si="44"/>
        <v>8.4168910404257495</v>
      </c>
      <c r="N63" s="20">
        <f t="shared" si="45"/>
        <v>77124.306877875046</v>
      </c>
      <c r="O63" s="20">
        <f t="shared" si="46"/>
        <v>176.18596570502936</v>
      </c>
      <c r="P63" s="20">
        <f t="shared" si="47"/>
        <v>55818.972390965479</v>
      </c>
      <c r="Q63" s="20">
        <f t="shared" si="48"/>
        <v>114.17305467392191</v>
      </c>
      <c r="R63" s="20">
        <f t="shared" si="49"/>
        <v>663629.03941701027</v>
      </c>
      <c r="S63" s="20">
        <f t="shared" si="50"/>
        <v>1639.0963965930564</v>
      </c>
      <c r="U63" s="5">
        <f t="shared" si="51"/>
        <v>8.6046677925787378</v>
      </c>
      <c r="AB63" s="4">
        <v>0.71338459539894306</v>
      </c>
      <c r="AC63" s="4">
        <v>1.0895685928374299E-3</v>
      </c>
      <c r="AD63" s="4"/>
      <c r="AE63" s="4">
        <v>0.71060206420128302</v>
      </c>
      <c r="AF63" s="4">
        <v>1.08529066360509E-3</v>
      </c>
    </row>
    <row r="64" spans="1:32" x14ac:dyDescent="0.25">
      <c r="A64" s="6" t="s">
        <v>106</v>
      </c>
      <c r="B64" s="21">
        <v>44394.307013888902</v>
      </c>
      <c r="C64" s="11">
        <v>76733.552011270702</v>
      </c>
      <c r="D64" s="20">
        <v>343.77527599561103</v>
      </c>
      <c r="E64" s="11">
        <v>55553.5995099348</v>
      </c>
      <c r="F64" s="20">
        <v>252.19552089148999</v>
      </c>
      <c r="G64" s="11">
        <v>646901.02126296295</v>
      </c>
      <c r="H64" s="20">
        <v>2887.6581883518102</v>
      </c>
      <c r="I64" s="14">
        <f t="shared" si="43"/>
        <v>3.6949334221522902E-8</v>
      </c>
      <c r="J64" s="5">
        <f t="shared" si="44"/>
        <v>8.4304845052389261</v>
      </c>
      <c r="N64" s="20">
        <f t="shared" si="45"/>
        <v>76958.840166301263</v>
      </c>
      <c r="O64" s="20">
        <f t="shared" si="46"/>
        <v>343.7758247123428</v>
      </c>
      <c r="P64" s="20">
        <f t="shared" si="47"/>
        <v>55671.588193856922</v>
      </c>
      <c r="Q64" s="20">
        <f t="shared" si="48"/>
        <v>252.19626886320677</v>
      </c>
      <c r="R64" s="20">
        <f t="shared" si="49"/>
        <v>663270.04439892957</v>
      </c>
      <c r="S64" s="20">
        <f t="shared" si="50"/>
        <v>2887.6582536765063</v>
      </c>
      <c r="U64" s="5">
        <f t="shared" si="51"/>
        <v>8.6185036438395066</v>
      </c>
      <c r="W64" s="13"/>
      <c r="X64" s="13"/>
      <c r="Y64" s="13"/>
      <c r="Z64" s="6"/>
      <c r="AB64" s="4">
        <v>0.71305341096578501</v>
      </c>
      <c r="AC64" s="4">
        <v>1.0803651200062101E-3</v>
      </c>
      <c r="AD64" s="4"/>
      <c r="AE64" s="4">
        <v>0.71034315858786601</v>
      </c>
      <c r="AF64" s="4">
        <v>1.07623865998416E-3</v>
      </c>
    </row>
    <row r="65" spans="1:32" x14ac:dyDescent="0.25">
      <c r="A65" s="6" t="s">
        <v>105</v>
      </c>
      <c r="B65" s="21">
        <v>44394.337430555599</v>
      </c>
      <c r="C65" s="11">
        <v>80013.383242506694</v>
      </c>
      <c r="D65" s="20">
        <v>389.989061764388</v>
      </c>
      <c r="E65" s="11">
        <v>57767.4883486822</v>
      </c>
      <c r="F65" s="20">
        <v>273.931533723749</v>
      </c>
      <c r="G65" s="11">
        <v>672086.67996639595</v>
      </c>
      <c r="H65" s="20">
        <v>3259.6124314940798</v>
      </c>
      <c r="I65" s="14">
        <f t="shared" si="43"/>
        <v>4.158598065033702E-8</v>
      </c>
      <c r="J65" s="5">
        <f t="shared" si="44"/>
        <v>8.3996783129319468</v>
      </c>
      <c r="N65" s="20">
        <f t="shared" si="45"/>
        <v>80258.372773785988</v>
      </c>
      <c r="O65" s="20">
        <f t="shared" si="46"/>
        <v>389.98954545815781</v>
      </c>
      <c r="P65" s="20">
        <f t="shared" si="47"/>
        <v>57895.079242672233</v>
      </c>
      <c r="Q65" s="20">
        <f t="shared" si="48"/>
        <v>273.93222234530634</v>
      </c>
      <c r="R65" s="20">
        <f t="shared" si="49"/>
        <v>689772.52110327536</v>
      </c>
      <c r="S65" s="20">
        <f t="shared" si="50"/>
        <v>3259.6124893645779</v>
      </c>
      <c r="U65" s="5">
        <f t="shared" si="51"/>
        <v>8.5943995282267807</v>
      </c>
      <c r="W65" s="11"/>
      <c r="X65" s="10"/>
      <c r="Y65" s="10"/>
      <c r="Z65" s="10"/>
      <c r="AB65" s="4">
        <v>0.712258689746324</v>
      </c>
      <c r="AC65" s="4">
        <v>1.1517934763494301E-3</v>
      </c>
      <c r="AD65" s="4"/>
      <c r="AE65" s="4">
        <v>0.70962711582145399</v>
      </c>
      <c r="AF65" s="4">
        <v>1.1474501815644401E-3</v>
      </c>
    </row>
    <row r="66" spans="1:32" x14ac:dyDescent="0.25">
      <c r="A66" s="6" t="s">
        <v>105</v>
      </c>
      <c r="B66" s="21">
        <v>44394.345034722202</v>
      </c>
      <c r="C66" s="11">
        <v>81772.869173012805</v>
      </c>
      <c r="D66" s="20">
        <v>165.63675134252901</v>
      </c>
      <c r="E66" s="11">
        <v>59032.298097099003</v>
      </c>
      <c r="F66" s="20">
        <v>138.74232340975999</v>
      </c>
      <c r="G66" s="11">
        <v>686597.84052921296</v>
      </c>
      <c r="H66" s="20">
        <v>1797.18144422409</v>
      </c>
      <c r="I66" s="14">
        <f t="shared" si="43"/>
        <v>4.1334007039339304E-8</v>
      </c>
      <c r="J66" s="5">
        <f t="shared" si="44"/>
        <v>8.3964014895518471</v>
      </c>
      <c r="N66" s="20">
        <f t="shared" si="45"/>
        <v>82028.768988388649</v>
      </c>
      <c r="O66" s="20">
        <f t="shared" si="46"/>
        <v>165.63789018850639</v>
      </c>
      <c r="P66" s="20">
        <f t="shared" si="47"/>
        <v>59165.543763429232</v>
      </c>
      <c r="Q66" s="20">
        <f t="shared" si="48"/>
        <v>138.74368301270997</v>
      </c>
      <c r="R66" s="20">
        <f t="shared" si="49"/>
        <v>705066.1367657308</v>
      </c>
      <c r="S66" s="20">
        <f t="shared" si="50"/>
        <v>1797.1815491858854</v>
      </c>
      <c r="U66" s="5">
        <f t="shared" si="51"/>
        <v>8.5953519169053294</v>
      </c>
      <c r="W66" s="11">
        <f>AVERAGE(G55:G66)</f>
        <v>672748.20841215749</v>
      </c>
      <c r="X66" s="10">
        <f>STDEV(G55:G66)/W66*100</f>
        <v>3.8522784494344569</v>
      </c>
      <c r="Y66" s="10">
        <f>AVERAGE(U55:U66)</f>
        <v>8.607669838910228</v>
      </c>
      <c r="Z66" s="10">
        <f>STDEV(U55:U66)/Y66*100</f>
        <v>0.25568273230217675</v>
      </c>
      <c r="AB66" s="4">
        <v>0.71227698979380905</v>
      </c>
      <c r="AC66" s="4">
        <v>1.0855541796339001E-3</v>
      </c>
      <c r="AD66" s="4"/>
      <c r="AE66" s="4">
        <v>0.70966455302357501</v>
      </c>
      <c r="AF66" s="4">
        <v>1.0815823805718501E-3</v>
      </c>
    </row>
    <row r="67" spans="1:32" x14ac:dyDescent="0.25">
      <c r="A67" s="6"/>
      <c r="B67" s="21"/>
      <c r="C67" s="31"/>
      <c r="D67" s="20"/>
      <c r="E67" s="31"/>
      <c r="F67" s="20"/>
      <c r="G67" s="31"/>
      <c r="H67" s="20"/>
      <c r="I67" s="14"/>
      <c r="J67" s="5"/>
      <c r="N67" s="20"/>
      <c r="O67" s="20"/>
      <c r="P67" s="20"/>
      <c r="Q67" s="20"/>
      <c r="R67" s="20"/>
      <c r="S67" s="20"/>
      <c r="U67" s="5"/>
      <c r="W67" s="13"/>
      <c r="X67" s="13"/>
      <c r="Y67" s="13"/>
      <c r="Z67" s="6"/>
      <c r="AB67" s="22"/>
      <c r="AC67" s="22"/>
      <c r="AD67" s="22"/>
      <c r="AE67" s="22"/>
      <c r="AF67" s="22"/>
    </row>
    <row r="68" spans="1:32" x14ac:dyDescent="0.25">
      <c r="A68" s="6" t="s">
        <v>87</v>
      </c>
      <c r="B68" s="21">
        <v>44393.721678240698</v>
      </c>
      <c r="C68" s="11">
        <v>97136.2400192981</v>
      </c>
      <c r="D68" s="20">
        <v>283.38613685241</v>
      </c>
      <c r="E68" s="11">
        <v>69986.475121543102</v>
      </c>
      <c r="F68" s="20">
        <v>198.464594867404</v>
      </c>
      <c r="G68" s="11">
        <v>814910.58007713105</v>
      </c>
      <c r="H68" s="20">
        <v>2800.4457822579998</v>
      </c>
      <c r="I68" s="14">
        <f>($H$75*C68-G68)/(($H$75-1)*C68*G68)</f>
        <v>3.5961310015900224E-8</v>
      </c>
      <c r="J68" s="5">
        <f>G68/C68</f>
        <v>8.3893568447289333</v>
      </c>
      <c r="N68" s="20">
        <f>C68/(1-C68*$L$43)</f>
        <v>97497.541294738869</v>
      </c>
      <c r="O68" s="20">
        <f>(D68^2+$L$47^2)^0.5</f>
        <v>283.38680249956201</v>
      </c>
      <c r="P68" s="20">
        <f>E68/(1-E68*$L$43)</f>
        <v>70173.838148434603</v>
      </c>
      <c r="Q68" s="20">
        <f>(F68^2+$L$47^2)^0.5</f>
        <v>198.46554533892203</v>
      </c>
      <c r="R68" s="20">
        <f>G68/(1-G68*$L$43)</f>
        <v>841058.09961445094</v>
      </c>
      <c r="S68" s="20">
        <f>(H68^2+$L$47^2)^0.5</f>
        <v>2800.4458496170591</v>
      </c>
      <c r="U68" s="5">
        <f>R68/N68</f>
        <v>8.6264544566503432</v>
      </c>
      <c r="W68" s="13"/>
      <c r="X68" s="13"/>
      <c r="Y68" s="13"/>
      <c r="Z68" s="6"/>
      <c r="AB68" s="4">
        <v>0.70934298718147903</v>
      </c>
      <c r="AC68" s="4">
        <v>1.12119492932683E-3</v>
      </c>
      <c r="AD68" s="4"/>
      <c r="AE68" s="4">
        <v>0.70638577276685699</v>
      </c>
      <c r="AF68" s="4">
        <v>1.1164926715616101E-3</v>
      </c>
    </row>
    <row r="69" spans="1:32" x14ac:dyDescent="0.25">
      <c r="A69" s="6" t="s">
        <v>87</v>
      </c>
      <c r="B69" s="21">
        <v>44394.025763888902</v>
      </c>
      <c r="C69" s="11">
        <v>96683.715680889101</v>
      </c>
      <c r="D69" s="20">
        <v>423.53269871196102</v>
      </c>
      <c r="E69" s="11">
        <v>69793.380068914295</v>
      </c>
      <c r="F69" s="20">
        <v>292.00760529888498</v>
      </c>
      <c r="G69" s="11">
        <v>811520.27823206596</v>
      </c>
      <c r="H69" s="20">
        <v>3466.53875296251</v>
      </c>
      <c r="I69" s="14">
        <f>($H$75*C69-G69)/(($H$75-1)*C69*G69)</f>
        <v>3.5431651443551133E-8</v>
      </c>
      <c r="J69" s="5">
        <f>G69/C69</f>
        <v>8.3935569968218999</v>
      </c>
      <c r="N69" s="20">
        <f>C69/(1-C69*$L$43)</f>
        <v>97041.652238557217</v>
      </c>
      <c r="O69" s="20">
        <f>(D69^2+$L$47^2)^0.5</f>
        <v>423.53314409740079</v>
      </c>
      <c r="P69" s="20">
        <f>E69/(1-E69*$L$43)</f>
        <v>69979.709263920377</v>
      </c>
      <c r="Q69" s="20">
        <f>(F69^2+$L$47^2)^0.5</f>
        <v>292.00825129297687</v>
      </c>
      <c r="R69" s="20">
        <f>G69/(1-G69*$L$43)</f>
        <v>837447.22441613895</v>
      </c>
      <c r="S69" s="20">
        <f>(H69^2+$L$47^2)^0.5</f>
        <v>3466.5388073785743</v>
      </c>
      <c r="U69" s="5">
        <f>R69/N69</f>
        <v>8.6297708777406719</v>
      </c>
      <c r="W69" s="13"/>
      <c r="X69" s="13"/>
      <c r="Y69" s="13"/>
      <c r="Z69" s="6"/>
      <c r="AB69" s="4">
        <v>0.70990637275233004</v>
      </c>
      <c r="AC69" s="4">
        <v>1.1124124818719301E-3</v>
      </c>
      <c r="AD69" s="4"/>
      <c r="AE69" s="4">
        <v>0.706853302255398</v>
      </c>
      <c r="AF69" s="4">
        <v>1.1076287332908101E-3</v>
      </c>
    </row>
    <row r="70" spans="1:32" x14ac:dyDescent="0.25">
      <c r="A70" s="6" t="s">
        <v>87</v>
      </c>
      <c r="B70" s="21">
        <v>44394.291840277801</v>
      </c>
      <c r="C70" s="11">
        <v>96957.859074303502</v>
      </c>
      <c r="D70" s="20">
        <v>288.64138666843098</v>
      </c>
      <c r="E70" s="11">
        <v>69831.275800537507</v>
      </c>
      <c r="F70" s="20">
        <v>225.887960632117</v>
      </c>
      <c r="G70" s="11">
        <v>811665.332282449</v>
      </c>
      <c r="H70" s="20">
        <v>3026.9514741585699</v>
      </c>
      <c r="I70" s="14">
        <f>($H$75*C70-G70)/(($H$75-1)*C70*G70)</f>
        <v>3.902415152414873E-8</v>
      </c>
      <c r="J70" s="5">
        <f>G70/C70</f>
        <v>8.3713206957306117</v>
      </c>
      <c r="N70" s="20">
        <f>C70/(1-C70*$L$43)</f>
        <v>97317.83212239026</v>
      </c>
      <c r="O70" s="20">
        <f>(D70^2+$L$47^2)^0.5</f>
        <v>288.64204019627425</v>
      </c>
      <c r="P70" s="20">
        <f>E70/(1-E70*$L$43)</f>
        <v>70017.807663302825</v>
      </c>
      <c r="Q70" s="20">
        <f>(F70^2+$L$47^2)^0.5</f>
        <v>225.88879571446157</v>
      </c>
      <c r="R70" s="20">
        <f>G70/(1-G70*$L$43)</f>
        <v>837601.69595835404</v>
      </c>
      <c r="S70" s="20">
        <f>(H70^2+$L$47^2)^0.5</f>
        <v>3026.9515364771755</v>
      </c>
      <c r="U70" s="5">
        <f>R70/N70</f>
        <v>8.6068675975535225</v>
      </c>
      <c r="W70" s="11">
        <f>AVERAGE(G68:G70)</f>
        <v>812698.73019721534</v>
      </c>
      <c r="X70" s="10">
        <f>STDEV(G68:G70)/W70*100</f>
        <v>0.23586732244449468</v>
      </c>
      <c r="Y70" s="10">
        <f>AVERAGE(U68:U70)</f>
        <v>8.6210309773148452</v>
      </c>
      <c r="Z70" s="10">
        <f>STDEV(U68:U70)/Y70*100</f>
        <v>0.14357244889405607</v>
      </c>
      <c r="AB70" s="4">
        <v>0.70989502959675499</v>
      </c>
      <c r="AC70" s="4">
        <v>1.1489468127448099E-3</v>
      </c>
      <c r="AD70" s="4"/>
      <c r="AE70" s="4">
        <v>0.70716067597409404</v>
      </c>
      <c r="AF70" s="4">
        <v>1.1445865394072801E-3</v>
      </c>
    </row>
    <row r="71" spans="1:32" x14ac:dyDescent="0.25">
      <c r="B71" s="21"/>
      <c r="C71" s="6"/>
      <c r="D71" s="6"/>
      <c r="E71" s="6"/>
      <c r="F71" s="6"/>
      <c r="G71" s="6"/>
      <c r="W71" s="13"/>
      <c r="X71" s="13"/>
      <c r="Y71" s="13"/>
      <c r="Z71" s="6"/>
    </row>
    <row r="72" spans="1:32" x14ac:dyDescent="0.25">
      <c r="B72" s="21"/>
      <c r="C72" s="6"/>
      <c r="D72" s="6"/>
      <c r="E72" s="6"/>
      <c r="F72" s="6"/>
      <c r="G72" s="6"/>
      <c r="H72" s="6"/>
      <c r="I72" s="14"/>
      <c r="W72" s="9" t="s">
        <v>86</v>
      </c>
      <c r="X72" s="18">
        <f>AVERAGE(X47:X70)</f>
        <v>1.6004843472524906</v>
      </c>
      <c r="Y72" s="17"/>
      <c r="Z72" s="16">
        <f>AVERAGE(Z47:Z70)</f>
        <v>0.1749958734873148</v>
      </c>
    </row>
    <row r="73" spans="1:32" x14ac:dyDescent="0.25">
      <c r="B73" s="21"/>
      <c r="C73" s="6"/>
      <c r="D73" s="6"/>
      <c r="E73" s="6"/>
      <c r="F73" s="6"/>
      <c r="G73" s="6"/>
      <c r="H73" s="15"/>
      <c r="I73" s="14"/>
      <c r="W73" s="13"/>
      <c r="X73" s="13"/>
      <c r="Y73" s="13"/>
      <c r="Z73" s="6"/>
    </row>
    <row r="74" spans="1:32" ht="16.5" x14ac:dyDescent="0.25">
      <c r="B74" s="21"/>
      <c r="E74" s="6"/>
      <c r="F74" s="9" t="s">
        <v>85</v>
      </c>
      <c r="G74" s="8" t="s">
        <v>83</v>
      </c>
      <c r="H74" s="12">
        <f>SLOPE(J44:J70,G44:G70)</f>
        <v>-2.9102970469066057E-7</v>
      </c>
      <c r="I74" s="5"/>
      <c r="Q74" s="9" t="s">
        <v>84</v>
      </c>
      <c r="R74" s="8" t="s">
        <v>83</v>
      </c>
      <c r="S74" s="12">
        <f>SLOPE(U44:U70,G44:G70)</f>
        <v>-6.6897203758169933E-10</v>
      </c>
      <c r="W74" s="11"/>
      <c r="X74" s="10"/>
      <c r="Y74" s="10"/>
      <c r="Z74" s="10"/>
    </row>
    <row r="75" spans="1:32" ht="16.5" x14ac:dyDescent="0.25">
      <c r="B75" s="21"/>
      <c r="E75" s="6"/>
      <c r="F75" s="9" t="s">
        <v>82</v>
      </c>
      <c r="G75" s="8" t="s">
        <v>80</v>
      </c>
      <c r="H75" s="7">
        <f>INTERCEPT(J44:J70,G44:G70)</f>
        <v>8.6124413570742533</v>
      </c>
      <c r="Q75" s="9" t="s">
        <v>81</v>
      </c>
      <c r="R75" s="8" t="s">
        <v>80</v>
      </c>
      <c r="S75" s="7">
        <f>INTERCEPT(U44:U70,G44:G70)</f>
        <v>8.6124676372837232</v>
      </c>
      <c r="W75" s="6"/>
      <c r="X75" s="6"/>
      <c r="Y75" s="6"/>
      <c r="Z75" s="6"/>
    </row>
    <row r="76" spans="1:32" x14ac:dyDescent="0.25">
      <c r="A76" s="28" t="s">
        <v>104</v>
      </c>
      <c r="B76" s="30"/>
      <c r="C76" s="25"/>
      <c r="D76" s="25"/>
      <c r="E76" s="27"/>
      <c r="F76" s="25"/>
      <c r="G76" s="25"/>
      <c r="H76" s="25"/>
      <c r="I76" s="25"/>
      <c r="J76" s="25"/>
      <c r="K76" s="25"/>
      <c r="L76" s="26">
        <f>L79/1000000000</f>
        <v>3.8549999999999998E-8</v>
      </c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32" x14ac:dyDescent="0.25">
      <c r="A77" s="6" t="s">
        <v>100</v>
      </c>
      <c r="B77" s="21">
        <v>44784.567673611098</v>
      </c>
      <c r="C77" s="11">
        <v>75136.252431455403</v>
      </c>
      <c r="D77" s="20">
        <v>1007.93243792627</v>
      </c>
      <c r="E77" s="11">
        <v>54209.767766421901</v>
      </c>
      <c r="F77" s="20">
        <v>728.05313509150903</v>
      </c>
      <c r="G77" s="11">
        <v>643102.24179052003</v>
      </c>
      <c r="H77" s="20">
        <v>8119.7877480957704</v>
      </c>
      <c r="I77" s="14">
        <f t="shared" ref="I77:I83" si="52">($H$111*C77-G77)/(($H$111-1)*C77*G77)</f>
        <v>4.0101791636953259E-8</v>
      </c>
      <c r="J77" s="5">
        <f t="shared" ref="J77:J83" si="53">G77/C77</f>
        <v>8.5591471623794835</v>
      </c>
      <c r="L77" t="s">
        <v>95</v>
      </c>
      <c r="N77" s="20">
        <f t="shared" ref="N77:N83" si="54">C77/(1-C77*$L$76)</f>
        <v>75354.516980629603</v>
      </c>
      <c r="O77" s="20">
        <f t="shared" ref="O77:O83" si="55">(D77^2+$L$80^2)^0.5</f>
        <v>1007.9326592762922</v>
      </c>
      <c r="P77" s="20">
        <f t="shared" ref="P77:P83" si="56">E77/(1-E77*$L$76)</f>
        <v>54323.291850942245</v>
      </c>
      <c r="Q77" s="20">
        <f t="shared" ref="Q77:Q83" si="57">(F77^2+$L$80^2)^0.5</f>
        <v>728.05344153321516</v>
      </c>
      <c r="R77" s="20">
        <f t="shared" ref="R77:R83" si="58">G77/(1-G77*$L$76)</f>
        <v>659451.0836177225</v>
      </c>
      <c r="S77" s="20">
        <f t="shared" ref="S77:S83" si="59">(H77^2+$L$80^2)^0.5</f>
        <v>8119.787775572584</v>
      </c>
      <c r="U77" s="5">
        <f t="shared" ref="U77:U83" si="60">R77/N77</f>
        <v>8.7513145865859503</v>
      </c>
      <c r="AB77" s="4">
        <v>0.70561161604814204</v>
      </c>
      <c r="AC77" s="4">
        <v>1.21444397435877E-3</v>
      </c>
      <c r="AD77" s="4"/>
      <c r="AE77" s="4">
        <v>0.70455849788888003</v>
      </c>
      <c r="AF77" s="4">
        <v>1.2125384210939401E-3</v>
      </c>
    </row>
    <row r="78" spans="1:32" x14ac:dyDescent="0.25">
      <c r="A78" s="6" t="s">
        <v>100</v>
      </c>
      <c r="B78" s="21">
        <v>44784.6081134259</v>
      </c>
      <c r="C78" s="11">
        <v>74666.573041289797</v>
      </c>
      <c r="D78" s="20">
        <v>798.00688515296201</v>
      </c>
      <c r="E78" s="11">
        <v>53944.461398988598</v>
      </c>
      <c r="F78" s="20">
        <v>560.46960550825895</v>
      </c>
      <c r="G78" s="11">
        <v>639984.72140488098</v>
      </c>
      <c r="H78" s="20">
        <v>6616.8087223231496</v>
      </c>
      <c r="I78" s="14">
        <f t="shared" si="52"/>
        <v>3.7862983259621916E-8</v>
      </c>
      <c r="J78" s="5">
        <f t="shared" si="53"/>
        <v>8.5712346949548159</v>
      </c>
      <c r="L78" t="s">
        <v>93</v>
      </c>
      <c r="N78" s="20">
        <f t="shared" si="54"/>
        <v>74882.113446364921</v>
      </c>
      <c r="O78" s="20">
        <f t="shared" si="55"/>
        <v>798.00716473181899</v>
      </c>
      <c r="P78" s="20">
        <f t="shared" si="56"/>
        <v>54056.875860990738</v>
      </c>
      <c r="Q78" s="20">
        <f t="shared" si="57"/>
        <v>560.47000357768218</v>
      </c>
      <c r="R78" s="20">
        <f t="shared" si="58"/>
        <v>656173.44618978095</v>
      </c>
      <c r="S78" s="20">
        <f t="shared" si="59"/>
        <v>6616.8087560412005</v>
      </c>
      <c r="U78" s="5">
        <f t="shared" si="60"/>
        <v>8.7627527588383565</v>
      </c>
      <c r="AB78" s="4">
        <v>0.70559582638678098</v>
      </c>
      <c r="AC78" s="4">
        <v>1.1075921160942201E-3</v>
      </c>
      <c r="AD78" s="4"/>
      <c r="AE78" s="4">
        <v>0.70436777463090094</v>
      </c>
      <c r="AF78" s="4">
        <v>1.1056129025735701E-3</v>
      </c>
    </row>
    <row r="79" spans="1:32" x14ac:dyDescent="0.25">
      <c r="A79" s="6" t="s">
        <v>100</v>
      </c>
      <c r="B79" s="21">
        <v>44784.642013888901</v>
      </c>
      <c r="C79" s="11">
        <v>74957.198083598603</v>
      </c>
      <c r="D79" s="20">
        <v>688.11375462549404</v>
      </c>
      <c r="E79" s="11">
        <v>54077.880591786903</v>
      </c>
      <c r="F79" s="20">
        <v>479.407259215772</v>
      </c>
      <c r="G79" s="11">
        <v>643112.08521486295</v>
      </c>
      <c r="H79" s="20">
        <v>5186.38878726455</v>
      </c>
      <c r="I79" s="14">
        <f t="shared" si="52"/>
        <v>3.5977584399926916E-8</v>
      </c>
      <c r="J79" s="5">
        <f t="shared" si="53"/>
        <v>8.579724184695511</v>
      </c>
      <c r="L79" s="13">
        <v>38.549999999999997</v>
      </c>
      <c r="N79" s="20">
        <f t="shared" si="54"/>
        <v>75174.422092634268</v>
      </c>
      <c r="O79" s="20">
        <f t="shared" si="55"/>
        <v>688.11407885362905</v>
      </c>
      <c r="P79" s="20">
        <f t="shared" si="56"/>
        <v>54190.852386222738</v>
      </c>
      <c r="Q79" s="20">
        <f t="shared" si="57"/>
        <v>479.40772459417269</v>
      </c>
      <c r="R79" s="20">
        <f t="shared" si="58"/>
        <v>659461.43388350483</v>
      </c>
      <c r="S79" s="20">
        <f t="shared" si="59"/>
        <v>5186.3888302821297</v>
      </c>
      <c r="U79" s="5">
        <f t="shared" si="60"/>
        <v>8.7724177389867837</v>
      </c>
      <c r="AB79" s="4">
        <v>0.70513965121555799</v>
      </c>
      <c r="AC79" s="4">
        <v>1.1182409398782401E-3</v>
      </c>
      <c r="AD79" s="4"/>
      <c r="AE79" s="4">
        <v>0.70380629284722096</v>
      </c>
      <c r="AF79" s="4">
        <v>1.11624317233769E-3</v>
      </c>
    </row>
    <row r="80" spans="1:32" x14ac:dyDescent="0.25">
      <c r="A80" s="6" t="s">
        <v>100</v>
      </c>
      <c r="B80" s="21">
        <v>44784.750891203701</v>
      </c>
      <c r="C80" s="11">
        <v>80199.083666947001</v>
      </c>
      <c r="D80" s="20">
        <v>549.31262941818204</v>
      </c>
      <c r="E80" s="11">
        <v>57764.575122072099</v>
      </c>
      <c r="F80" s="20">
        <v>365.45630035024197</v>
      </c>
      <c r="G80" s="11">
        <v>684318.42681879597</v>
      </c>
      <c r="H80" s="20">
        <v>3842.8454712421199</v>
      </c>
      <c r="I80" s="14">
        <f t="shared" si="52"/>
        <v>4.2658597047877299E-8</v>
      </c>
      <c r="J80" s="5">
        <f t="shared" si="53"/>
        <v>8.532746205189234</v>
      </c>
      <c r="L80" s="24">
        <f>L79/100*(X108^2+Z108^2)^0.5</f>
        <v>0.66799085602493546</v>
      </c>
      <c r="N80" s="20">
        <f t="shared" si="54"/>
        <v>80447.802099386114</v>
      </c>
      <c r="O80" s="20">
        <f t="shared" si="55"/>
        <v>549.31303557270576</v>
      </c>
      <c r="P80" s="20">
        <f t="shared" si="56"/>
        <v>57893.49376490758</v>
      </c>
      <c r="Q80" s="20">
        <f t="shared" si="57"/>
        <v>365.45691083555937</v>
      </c>
      <c r="R80" s="20">
        <f t="shared" si="58"/>
        <v>702860.21335440385</v>
      </c>
      <c r="S80" s="20">
        <f t="shared" si="59"/>
        <v>3842.8455292995909</v>
      </c>
      <c r="U80" s="5">
        <f t="shared" si="60"/>
        <v>8.7368479313590512</v>
      </c>
      <c r="AB80" s="4">
        <v>0.70596369029124495</v>
      </c>
      <c r="AC80" s="4">
        <v>1.3789559638385999E-3</v>
      </c>
      <c r="AD80" s="4"/>
      <c r="AE80" s="4">
        <v>0.70452421744132898</v>
      </c>
      <c r="AF80" s="4">
        <v>1.3761154119112E-3</v>
      </c>
    </row>
    <row r="81" spans="1:32" x14ac:dyDescent="0.25">
      <c r="A81" s="6" t="s">
        <v>100</v>
      </c>
      <c r="B81" s="21">
        <v>44784.8597800926</v>
      </c>
      <c r="C81" s="11">
        <v>77316.447101298807</v>
      </c>
      <c r="D81" s="20">
        <v>774.32534513241296</v>
      </c>
      <c r="E81" s="11">
        <v>55880.0537759785</v>
      </c>
      <c r="F81" s="20">
        <v>503.97676697011002</v>
      </c>
      <c r="G81" s="11">
        <v>661451.58596310799</v>
      </c>
      <c r="H81" s="20">
        <v>6410.2948056720998</v>
      </c>
      <c r="I81" s="14">
        <f t="shared" si="52"/>
        <v>3.9773726403419308E-8</v>
      </c>
      <c r="J81" s="5">
        <f t="shared" si="53"/>
        <v>8.5551213326769187</v>
      </c>
      <c r="L81" s="24"/>
      <c r="N81" s="20">
        <f t="shared" si="54"/>
        <v>77547.581470475765</v>
      </c>
      <c r="O81" s="20">
        <f t="shared" si="55"/>
        <v>774.3256332617525</v>
      </c>
      <c r="P81" s="20">
        <f t="shared" si="56"/>
        <v>56000.689120557101</v>
      </c>
      <c r="Q81" s="20">
        <f t="shared" si="57"/>
        <v>503.9772096607428</v>
      </c>
      <c r="R81" s="20">
        <f t="shared" si="58"/>
        <v>678759.23974307277</v>
      </c>
      <c r="S81" s="20">
        <f t="shared" si="59"/>
        <v>6410.2948404764102</v>
      </c>
      <c r="U81" s="5">
        <f t="shared" si="60"/>
        <v>8.7528099119569944</v>
      </c>
      <c r="AB81" s="4">
        <v>0.70557463023961997</v>
      </c>
      <c r="AC81" s="4">
        <v>1.03755217457372E-3</v>
      </c>
      <c r="AD81" s="4"/>
      <c r="AE81" s="4">
        <v>0.70419413043360601</v>
      </c>
      <c r="AF81" s="4">
        <v>1.03543994510694E-3</v>
      </c>
    </row>
    <row r="82" spans="1:32" x14ac:dyDescent="0.25">
      <c r="A82" s="6" t="s">
        <v>100</v>
      </c>
      <c r="B82" s="21">
        <v>44784.968634259298</v>
      </c>
      <c r="C82" s="11">
        <v>76690.486760410902</v>
      </c>
      <c r="D82" s="20">
        <v>623.33543634316402</v>
      </c>
      <c r="E82" s="11">
        <v>55166.5107921737</v>
      </c>
      <c r="F82" s="20">
        <v>542.97966883043898</v>
      </c>
      <c r="G82" s="11">
        <v>655439.09491287696</v>
      </c>
      <c r="H82" s="20">
        <v>5770.7297840655201</v>
      </c>
      <c r="I82" s="14">
        <f t="shared" si="52"/>
        <v>4.1823913430639127E-8</v>
      </c>
      <c r="J82" s="5">
        <f t="shared" si="53"/>
        <v>8.5465501993817981</v>
      </c>
      <c r="L82" s="24"/>
      <c r="N82" s="20">
        <f t="shared" si="54"/>
        <v>76917.888209990444</v>
      </c>
      <c r="O82" s="20">
        <f t="shared" si="55"/>
        <v>623.33579426574443</v>
      </c>
      <c r="P82" s="20">
        <f t="shared" si="56"/>
        <v>55284.081734496482</v>
      </c>
      <c r="Q82" s="20">
        <f t="shared" si="57"/>
        <v>542.98007972208052</v>
      </c>
      <c r="R82" s="20">
        <f t="shared" si="58"/>
        <v>672429.48992813262</v>
      </c>
      <c r="S82" s="20">
        <f t="shared" si="59"/>
        <v>5770.7298227271631</v>
      </c>
      <c r="U82" s="5">
        <f t="shared" si="60"/>
        <v>8.7421730572264256</v>
      </c>
      <c r="AB82" s="4">
        <v>0.70674576334484296</v>
      </c>
      <c r="AC82" s="4">
        <v>1.7134904847404299E-3</v>
      </c>
      <c r="AD82" s="4"/>
      <c r="AE82" s="4">
        <v>0.705427518314798</v>
      </c>
      <c r="AF82" s="4">
        <v>1.70966800059274E-3</v>
      </c>
    </row>
    <row r="83" spans="1:32" x14ac:dyDescent="0.25">
      <c r="A83" s="6" t="s">
        <v>100</v>
      </c>
      <c r="B83" s="21">
        <v>44785.002673611103</v>
      </c>
      <c r="C83" s="11">
        <v>75608.038294778002</v>
      </c>
      <c r="D83" s="20">
        <v>1066.86920160823</v>
      </c>
      <c r="E83" s="11">
        <v>54644.549984530997</v>
      </c>
      <c r="F83" s="20">
        <v>738.62437943945702</v>
      </c>
      <c r="G83" s="11">
        <v>647660.12596592098</v>
      </c>
      <c r="H83" s="20">
        <v>8290.2800335731208</v>
      </c>
      <c r="I83" s="14">
        <f t="shared" si="52"/>
        <v>3.8451530622078726E-8</v>
      </c>
      <c r="J83" s="5">
        <f t="shared" si="53"/>
        <v>8.5660220867104915</v>
      </c>
      <c r="L83" s="24"/>
      <c r="N83" s="20">
        <f t="shared" si="54"/>
        <v>75829.056478021113</v>
      </c>
      <c r="O83" s="20">
        <f t="shared" si="55"/>
        <v>1066.8694107302756</v>
      </c>
      <c r="P83" s="20">
        <f t="shared" si="56"/>
        <v>54759.904318702051</v>
      </c>
      <c r="Q83" s="20">
        <f t="shared" si="57"/>
        <v>738.62468149534959</v>
      </c>
      <c r="R83" s="20">
        <f t="shared" si="58"/>
        <v>664244.51666264283</v>
      </c>
      <c r="S83" s="20">
        <f t="shared" si="59"/>
        <v>8290.2800604848653</v>
      </c>
      <c r="U83" s="5">
        <f t="shared" si="60"/>
        <v>8.7597623854804603</v>
      </c>
      <c r="W83" s="11">
        <f>AVERAGE(G77:G83)</f>
        <v>653581.18315299507</v>
      </c>
      <c r="X83" s="10">
        <f>STDEV(G77:G83)/W83*100</f>
        <v>2.3781260164328097</v>
      </c>
      <c r="Y83" s="10">
        <f>AVERAGE(U77:U83)</f>
        <v>8.7540111957762878</v>
      </c>
      <c r="Z83" s="10">
        <f>STDEV(U77:U83)/Y83*100</f>
        <v>0.13926210844516532</v>
      </c>
      <c r="AB83" s="4">
        <v>0.70653659295701199</v>
      </c>
      <c r="AC83" s="4">
        <v>1.02979876932718E-3</v>
      </c>
      <c r="AD83" s="4"/>
      <c r="AE83" s="4">
        <v>0.70589707037339799</v>
      </c>
      <c r="AF83" s="4">
        <v>1.02897471027622E-3</v>
      </c>
    </row>
    <row r="84" spans="1:32" x14ac:dyDescent="0.25">
      <c r="A84" s="6"/>
      <c r="B84" s="21"/>
      <c r="C84" s="11"/>
      <c r="D84" s="20"/>
      <c r="E84" s="11"/>
      <c r="F84" s="20"/>
      <c r="G84" s="11"/>
      <c r="H84" s="20"/>
      <c r="I84" s="14"/>
      <c r="J84" s="5"/>
      <c r="N84" s="20"/>
      <c r="O84" s="20"/>
      <c r="P84" s="20"/>
      <c r="Q84" s="20"/>
      <c r="R84" s="20"/>
      <c r="S84" s="20"/>
      <c r="U84" s="5"/>
      <c r="W84" s="13"/>
      <c r="X84" s="13"/>
      <c r="Y84" s="13"/>
      <c r="Z84" s="6"/>
      <c r="AB84" s="4"/>
      <c r="AC84" s="4"/>
      <c r="AD84" s="4"/>
      <c r="AE84" s="4"/>
      <c r="AF84" s="4"/>
    </row>
    <row r="85" spans="1:32" x14ac:dyDescent="0.25">
      <c r="A85" s="6" t="s">
        <v>99</v>
      </c>
      <c r="B85" s="21">
        <v>44784.5541898148</v>
      </c>
      <c r="C85" s="11">
        <v>107048.09958013101</v>
      </c>
      <c r="D85" s="20">
        <v>914.967457511931</v>
      </c>
      <c r="E85" s="11">
        <v>77988.227249383403</v>
      </c>
      <c r="F85" s="20">
        <v>569.16260420098899</v>
      </c>
      <c r="G85" s="11">
        <v>911018.55001091002</v>
      </c>
      <c r="H85" s="20">
        <v>5945.1517580505397</v>
      </c>
      <c r="I85" s="14">
        <f>($H$111*C85-G85)/(($H$111-1)*C85*G85)</f>
        <v>3.5209311924647712E-8</v>
      </c>
      <c r="J85" s="5">
        <f>G85/C85</f>
        <v>8.5103664014975422</v>
      </c>
      <c r="N85" s="20">
        <f>C85/(1-C85*$L$76)</f>
        <v>107491.68597628661</v>
      </c>
      <c r="O85" s="20">
        <f>(D85^2+$L$80^2)^0.5</f>
        <v>914.96770135214661</v>
      </c>
      <c r="P85" s="20">
        <f>E85/(1-E85*$L$76)</f>
        <v>78223.401695067951</v>
      </c>
      <c r="Q85" s="20">
        <f>(F85^2+$L$80^2)^0.5</f>
        <v>569.16299619057759</v>
      </c>
      <c r="R85" s="20">
        <f>G85/(1-G85*$L$76)</f>
        <v>944177.85447546805</v>
      </c>
      <c r="S85" s="20">
        <f>(H85^2+$L$80^2)^0.5</f>
        <v>5945.1517955779073</v>
      </c>
      <c r="U85" s="5">
        <f>R85/N85</f>
        <v>8.7837291405379947</v>
      </c>
      <c r="W85" s="13"/>
      <c r="X85" s="13"/>
      <c r="Y85" s="13"/>
      <c r="Z85" s="6"/>
      <c r="AB85" s="4">
        <v>0.71044552775433401</v>
      </c>
      <c r="AC85" s="4">
        <v>9.8575795792078705E-4</v>
      </c>
      <c r="AD85" s="4"/>
      <c r="AE85" s="4">
        <v>0.70947966433875798</v>
      </c>
      <c r="AF85" s="4">
        <v>9.8465415822404493E-4</v>
      </c>
    </row>
    <row r="86" spans="1:32" x14ac:dyDescent="0.25">
      <c r="A86" s="6" t="s">
        <v>99</v>
      </c>
      <c r="B86" s="21">
        <v>44784.5609259259</v>
      </c>
      <c r="C86" s="11">
        <v>106419.33133828201</v>
      </c>
      <c r="D86" s="20">
        <v>1089.6468018335599</v>
      </c>
      <c r="E86" s="11">
        <v>77388.902759130695</v>
      </c>
      <c r="F86" s="20">
        <v>818.56074153255497</v>
      </c>
      <c r="G86" s="11">
        <v>901629.18453054805</v>
      </c>
      <c r="H86" s="20">
        <v>8910.9913503679199</v>
      </c>
      <c r="I86" s="14">
        <f>($H$111*C86-G86)/(($H$111-1)*C86*G86)</f>
        <v>4.1000126988972882E-8</v>
      </c>
      <c r="J86" s="5">
        <f>G86/C86</f>
        <v>8.4724191854248847</v>
      </c>
      <c r="N86" s="20">
        <f>C86/(1-C86*$L$76)</f>
        <v>106857.71138305003</v>
      </c>
      <c r="O86" s="20">
        <f>(D86^2+$L$80^2)^0.5</f>
        <v>1089.6470065841916</v>
      </c>
      <c r="P86" s="20">
        <f>E86/(1-E86*$L$76)</f>
        <v>77620.471186511219</v>
      </c>
      <c r="Q86" s="20">
        <f>(F86^2+$L$80^2)^0.5</f>
        <v>818.5610140912587</v>
      </c>
      <c r="R86" s="20">
        <f>G86/(1-G86*$L$76)</f>
        <v>934096.32241574954</v>
      </c>
      <c r="S86" s="20">
        <f>(H86^2+$L$80^2)^0.5</f>
        <v>8910.9913754050776</v>
      </c>
      <c r="U86" s="5">
        <f>R86/N86</f>
        <v>8.741496615694107</v>
      </c>
      <c r="W86" s="11"/>
      <c r="X86" s="10"/>
      <c r="Y86" s="10"/>
      <c r="Z86" s="10"/>
      <c r="AB86" s="4">
        <v>0.71199588831493799</v>
      </c>
      <c r="AC86" s="4">
        <v>8.8288014952591699E-4</v>
      </c>
      <c r="AD86" s="4"/>
      <c r="AE86" s="4">
        <v>0.71097768158244801</v>
      </c>
      <c r="AF86" s="4">
        <v>8.8189334397458798E-4</v>
      </c>
    </row>
    <row r="87" spans="1:32" x14ac:dyDescent="0.25">
      <c r="A87" s="6" t="s">
        <v>99</v>
      </c>
      <c r="B87" s="21">
        <v>44784.594641203701</v>
      </c>
      <c r="C87" s="11">
        <v>106576.186009817</v>
      </c>
      <c r="D87" s="20">
        <v>1350.89939933696</v>
      </c>
      <c r="E87" s="11">
        <v>77611.1962851274</v>
      </c>
      <c r="F87" s="20">
        <v>919.63516925698104</v>
      </c>
      <c r="G87" s="11">
        <v>906033.24342163804</v>
      </c>
      <c r="H87" s="20">
        <v>10331.9589245068</v>
      </c>
      <c r="I87" s="14">
        <f>($H$111*C87-G87)/(($H$111-1)*C87*G87)</f>
        <v>3.6696545320529025E-8</v>
      </c>
      <c r="J87" s="5">
        <f>G87/C87</f>
        <v>8.5012729141778536</v>
      </c>
      <c r="N87" s="20">
        <f>C87/(1-C87*$L$76)</f>
        <v>107015.86195973102</v>
      </c>
      <c r="O87" s="20">
        <f>(D87^2+$L$80^2)^0.5</f>
        <v>1350.8995644905444</v>
      </c>
      <c r="P87" s="20">
        <f>E87/(1-E87*$L$76)</f>
        <v>77844.098949071806</v>
      </c>
      <c r="Q87" s="20">
        <f>(F87^2+$L$80^2)^0.5</f>
        <v>919.63541185955853</v>
      </c>
      <c r="R87" s="20">
        <f>G87/(1-G87*$L$76)</f>
        <v>938824.09867407079</v>
      </c>
      <c r="S87" s="20">
        <f>(H87^2+$L$80^2)^0.5</f>
        <v>10331.958946100565</v>
      </c>
      <c r="U87" s="5">
        <f>R87/N87</f>
        <v>8.772756500595591</v>
      </c>
      <c r="W87" s="13"/>
      <c r="X87" s="13"/>
      <c r="Y87" s="13"/>
      <c r="Z87" s="6"/>
      <c r="AB87" s="4">
        <v>0.71102158992697295</v>
      </c>
      <c r="AC87" s="4">
        <v>1.27217743957615E-3</v>
      </c>
      <c r="AD87" s="4"/>
      <c r="AE87" s="4">
        <v>0.70983250299802902</v>
      </c>
      <c r="AF87" s="4">
        <v>1.2702088441641801E-3</v>
      </c>
    </row>
    <row r="88" spans="1:32" x14ac:dyDescent="0.25">
      <c r="A88" s="6" t="s">
        <v>99</v>
      </c>
      <c r="B88" s="21">
        <v>44784.601377314801</v>
      </c>
      <c r="C88" s="11">
        <v>107158.049696963</v>
      </c>
      <c r="D88" s="20">
        <v>1192.9028022079301</v>
      </c>
      <c r="E88" s="11">
        <v>78289.370926555799</v>
      </c>
      <c r="F88" s="20">
        <v>675.26497733367501</v>
      </c>
      <c r="G88" s="11">
        <v>911909.483432587</v>
      </c>
      <c r="H88" s="20">
        <v>7642.8159757993199</v>
      </c>
      <c r="I88" s="14">
        <f>($H$111*C88-G88)/(($H$111-1)*C88*G88)</f>
        <v>3.5233974817308849E-8</v>
      </c>
      <c r="J88" s="5">
        <f>G88/C88</f>
        <v>8.5099484920770418</v>
      </c>
      <c r="N88" s="20">
        <f>C88/(1-C88*$L$76)</f>
        <v>107602.54967651289</v>
      </c>
      <c r="O88" s="20">
        <f>(D88^2+$L$80^2)^0.5</f>
        <v>1192.9029892356359</v>
      </c>
      <c r="P88" s="20">
        <f>E88/(1-E88*$L$76)</f>
        <v>78526.367843227126</v>
      </c>
      <c r="Q88" s="20">
        <f>(F88^2+$L$80^2)^0.5</f>
        <v>675.26530773114087</v>
      </c>
      <c r="R88" s="20">
        <f>G88/(1-G88*$L$76)</f>
        <v>945134.85877702641</v>
      </c>
      <c r="S88" s="20">
        <f>(H88^2+$L$80^2)^0.5</f>
        <v>7642.816004990902</v>
      </c>
      <c r="U88" s="5">
        <f>R88/N88</f>
        <v>8.7835730809204708</v>
      </c>
      <c r="W88" s="13"/>
      <c r="X88" s="13"/>
      <c r="Y88" s="13"/>
      <c r="Z88" s="6"/>
      <c r="AB88" s="4">
        <v>0.71179323258604599</v>
      </c>
      <c r="AC88" s="4">
        <v>1.22553792192309E-3</v>
      </c>
      <c r="AD88" s="4"/>
      <c r="AE88" s="4">
        <v>0.71057757185825898</v>
      </c>
      <c r="AF88" s="4">
        <v>1.2235119865924001E-3</v>
      </c>
    </row>
    <row r="89" spans="1:32" x14ac:dyDescent="0.25">
      <c r="A89" s="6" t="s">
        <v>99</v>
      </c>
      <c r="B89" s="21">
        <v>44784.628449074102</v>
      </c>
      <c r="C89" s="11">
        <v>106909.55928303101</v>
      </c>
      <c r="D89" s="20">
        <v>1123.8374135875699</v>
      </c>
      <c r="E89" s="11">
        <v>77646.537257145494</v>
      </c>
      <c r="F89" s="20">
        <v>838.648473842351</v>
      </c>
      <c r="G89" s="11">
        <v>905670.47713406198</v>
      </c>
      <c r="H89" s="20">
        <v>9096.8385360079392</v>
      </c>
      <c r="I89" s="14">
        <f>($H$111*C89-G89)/(($H$111-1)*C89*G89)</f>
        <v>4.0966418092306367E-8</v>
      </c>
      <c r="J89" s="5">
        <f>G89/C89</f>
        <v>8.4713704107263368</v>
      </c>
      <c r="N89" s="20">
        <f>C89/(1-C89*$L$76)</f>
        <v>107351.99588162193</v>
      </c>
      <c r="O89" s="20">
        <f>(D89^2+$L$80^2)^0.5</f>
        <v>1123.8376121090548</v>
      </c>
      <c r="P89" s="20">
        <f>E89/(1-E89*$L$76)</f>
        <v>77879.652396670645</v>
      </c>
      <c r="Q89" s="20">
        <f>(F89^2+$L$80^2)^0.5</f>
        <v>838.64873987259296</v>
      </c>
      <c r="R89" s="20">
        <f>G89/(1-G89*$L$76)</f>
        <v>938434.60463107959</v>
      </c>
      <c r="S89" s="20">
        <f>(H89^2+$L$80^2)^0.5</f>
        <v>9096.8385605335916</v>
      </c>
      <c r="U89" s="5">
        <f>R89/N89</f>
        <v>8.7416595930447389</v>
      </c>
      <c r="W89" s="11">
        <f>AVERAGE(G85:G89)</f>
        <v>907252.18770594895</v>
      </c>
      <c r="X89" s="10">
        <f>STDEV(G85:G89)/W89*100</f>
        <v>0.46595006439790709</v>
      </c>
      <c r="Y89" s="10">
        <f>AVERAGE(U85:U90)</f>
        <v>8.7646429861585808</v>
      </c>
      <c r="Z89" s="10">
        <f>STDEV(U85:U90)/Y89*100</f>
        <v>0.24553250129225124</v>
      </c>
      <c r="AB89" s="4">
        <v>0.71141082343497597</v>
      </c>
      <c r="AC89" s="4">
        <v>1.06670650621584E-3</v>
      </c>
      <c r="AD89" s="4"/>
      <c r="AE89" s="4">
        <v>0.71010909336189798</v>
      </c>
      <c r="AF89" s="4">
        <v>1.0649107204759799E-3</v>
      </c>
    </row>
    <row r="90" spans="1:32" x14ac:dyDescent="0.25">
      <c r="A90" s="6"/>
      <c r="B90" s="21"/>
      <c r="C90" s="11"/>
      <c r="D90" s="20"/>
      <c r="E90" s="11"/>
      <c r="F90" s="20"/>
      <c r="G90" s="11"/>
      <c r="H90" s="20"/>
      <c r="I90" s="14"/>
      <c r="J90" s="5"/>
      <c r="N90" s="20"/>
      <c r="O90" s="20"/>
      <c r="P90" s="20"/>
      <c r="Q90" s="20"/>
      <c r="R90" s="20"/>
      <c r="S90" s="20"/>
      <c r="U90" s="5"/>
      <c r="AB90" s="4"/>
      <c r="AC90" s="4"/>
      <c r="AD90" s="4"/>
      <c r="AE90" s="4"/>
      <c r="AF90" s="4"/>
    </row>
    <row r="91" spans="1:32" x14ac:dyDescent="0.25">
      <c r="A91" s="6" t="s">
        <v>99</v>
      </c>
      <c r="B91" s="21">
        <v>44784.737280092602</v>
      </c>
      <c r="C91" s="11">
        <v>94850.797059421995</v>
      </c>
      <c r="D91" s="20">
        <v>1092.9318095876399</v>
      </c>
      <c r="E91" s="11">
        <v>69826.610659167301</v>
      </c>
      <c r="F91" s="20">
        <v>399.97596270474202</v>
      </c>
      <c r="G91" s="11">
        <v>814850.88746322505</v>
      </c>
      <c r="H91" s="20">
        <v>4209.3798701449095</v>
      </c>
      <c r="I91" s="14">
        <f t="shared" ref="I91:I98" si="61">($H$111*C91-G91)/(($H$111-1)*C91*G91)</f>
        <v>2.6632034679981405E-8</v>
      </c>
      <c r="J91" s="5">
        <f t="shared" ref="J91:J98" si="62">G91/C91</f>
        <v>8.5908702164383328</v>
      </c>
      <c r="N91" s="20">
        <f t="shared" ref="N91:N98" si="63">C91/(1-C91*$L$76)</f>
        <v>95198.89163787404</v>
      </c>
      <c r="O91" s="20">
        <f t="shared" ref="O91:O98" si="64">(D91^2+$L$80^2)^0.5</f>
        <v>1092.9320137228558</v>
      </c>
      <c r="P91" s="20">
        <f t="shared" ref="P91:P98" si="65">E91/(1-E91*$L$76)</f>
        <v>70015.078356189115</v>
      </c>
      <c r="Q91" s="20">
        <f t="shared" ref="Q91:Q98" si="66">(F91^2+$L$80^2)^0.5</f>
        <v>399.97652050260263</v>
      </c>
      <c r="R91" s="20">
        <f t="shared" ref="R91:R98" si="67">G91/(1-G91*$L$76)</f>
        <v>841277.51896782266</v>
      </c>
      <c r="S91" s="20">
        <f t="shared" ref="S91:S98" si="68">(H91^2+$L$80^2)^0.5</f>
        <v>4209.3799231469902</v>
      </c>
      <c r="U91" s="5">
        <f t="shared" ref="U91:U98" si="69">R91/N91</f>
        <v>8.8370516136673984</v>
      </c>
      <c r="W91" s="11"/>
      <c r="X91" s="10"/>
      <c r="Y91" s="10"/>
      <c r="Z91" s="10"/>
      <c r="AB91" s="4">
        <v>0.71211628566293605</v>
      </c>
      <c r="AC91" s="4">
        <v>9.2142253094036597E-4</v>
      </c>
      <c r="AD91" s="4"/>
      <c r="AE91" s="4">
        <v>0.71062912784676402</v>
      </c>
      <c r="AF91" s="4">
        <v>9.1942869060891198E-4</v>
      </c>
    </row>
    <row r="92" spans="1:32" x14ac:dyDescent="0.25">
      <c r="A92" s="6" t="s">
        <v>99</v>
      </c>
      <c r="B92" s="21">
        <v>44784.744085648097</v>
      </c>
      <c r="C92" s="11">
        <v>95124.093113290699</v>
      </c>
      <c r="D92" s="20">
        <v>871.15707667911204</v>
      </c>
      <c r="E92" s="11">
        <v>69043.721250145405</v>
      </c>
      <c r="F92" s="20">
        <v>661.00986464971504</v>
      </c>
      <c r="G92" s="11">
        <v>807523.07524921396</v>
      </c>
      <c r="H92" s="20">
        <v>7220.6444364360996</v>
      </c>
      <c r="I92" s="14">
        <f t="shared" si="61"/>
        <v>4.3107320608151014E-8</v>
      </c>
      <c r="J92" s="5">
        <f t="shared" si="62"/>
        <v>8.4891539968477989</v>
      </c>
      <c r="N92" s="20">
        <f t="shared" si="63"/>
        <v>95474.200231567011</v>
      </c>
      <c r="O92" s="20">
        <f t="shared" si="64"/>
        <v>871.15733278201822</v>
      </c>
      <c r="P92" s="20">
        <f t="shared" si="65"/>
        <v>69227.980898527123</v>
      </c>
      <c r="Q92" s="20">
        <f t="shared" si="66"/>
        <v>661.01020217241603</v>
      </c>
      <c r="R92" s="20">
        <f t="shared" si="67"/>
        <v>833468.97661905317</v>
      </c>
      <c r="S92" s="20">
        <f t="shared" si="68"/>
        <v>7220.6444673344349</v>
      </c>
      <c r="U92" s="5">
        <f t="shared" si="69"/>
        <v>8.7297822301472401</v>
      </c>
      <c r="W92" s="29"/>
      <c r="X92" s="29"/>
      <c r="Y92" s="29"/>
      <c r="Z92" s="29"/>
      <c r="AB92" s="4">
        <v>0.71145103293468404</v>
      </c>
      <c r="AC92" s="4">
        <v>8.8706923633300795E-4</v>
      </c>
      <c r="AD92" s="4"/>
      <c r="AE92" s="4">
        <v>0.70998181717395903</v>
      </c>
      <c r="AF92" s="4">
        <v>8.8516572651901697E-4</v>
      </c>
    </row>
    <row r="93" spans="1:32" x14ac:dyDescent="0.25">
      <c r="A93" s="6" t="s">
        <v>99</v>
      </c>
      <c r="B93" s="21">
        <v>44784.846168981501</v>
      </c>
      <c r="C93" s="11">
        <v>93794.733295242098</v>
      </c>
      <c r="D93" s="20">
        <v>956.83952468845996</v>
      </c>
      <c r="E93" s="11">
        <v>68133.787051945401</v>
      </c>
      <c r="F93" s="20">
        <v>724.37946558873796</v>
      </c>
      <c r="G93" s="11">
        <v>797659.93648130796</v>
      </c>
      <c r="H93" s="20">
        <v>8567.0084797168402</v>
      </c>
      <c r="I93" s="14">
        <f t="shared" si="61"/>
        <v>4.1190810826580834E-8</v>
      </c>
      <c r="J93" s="5">
        <f t="shared" si="62"/>
        <v>8.5043147782133595</v>
      </c>
      <c r="N93" s="20">
        <f t="shared" si="63"/>
        <v>94135.105784017287</v>
      </c>
      <c r="O93" s="20">
        <f t="shared" si="64"/>
        <v>956.8397578580342</v>
      </c>
      <c r="P93" s="20">
        <f t="shared" si="65"/>
        <v>68313.215640209412</v>
      </c>
      <c r="Q93" s="20">
        <f t="shared" si="66"/>
        <v>724.37977358455373</v>
      </c>
      <c r="R93" s="20">
        <f t="shared" si="67"/>
        <v>822965.96761640511</v>
      </c>
      <c r="S93" s="20">
        <f t="shared" si="68"/>
        <v>8567.0085057592914</v>
      </c>
      <c r="U93" s="5">
        <f t="shared" si="69"/>
        <v>8.7423917013978887</v>
      </c>
      <c r="W93" s="13"/>
      <c r="X93" s="13"/>
      <c r="Y93" s="13"/>
      <c r="Z93" s="6"/>
      <c r="AB93" s="4">
        <v>0.71150343064376997</v>
      </c>
      <c r="AC93" s="4">
        <v>1.36889228093811E-3</v>
      </c>
      <c r="AD93" s="4"/>
      <c r="AE93" s="4">
        <v>0.71016540247936599</v>
      </c>
      <c r="AF93" s="4">
        <v>1.3665202477178E-3</v>
      </c>
    </row>
    <row r="94" spans="1:32" x14ac:dyDescent="0.25">
      <c r="A94" s="6" t="s">
        <v>99</v>
      </c>
      <c r="B94" s="21">
        <v>44784.852974537003</v>
      </c>
      <c r="C94" s="11">
        <v>93135.547505382594</v>
      </c>
      <c r="D94" s="20">
        <v>894.79849328211003</v>
      </c>
      <c r="E94" s="11">
        <v>67916.097649092102</v>
      </c>
      <c r="F94" s="20">
        <v>559.67818707120796</v>
      </c>
      <c r="G94" s="11">
        <v>792494.81570233905</v>
      </c>
      <c r="H94" s="20">
        <v>6864.3715198174596</v>
      </c>
      <c r="I94" s="14">
        <f t="shared" si="61"/>
        <v>4.0689590074729426E-8</v>
      </c>
      <c r="J94" s="5">
        <f t="shared" si="62"/>
        <v>8.5090476937018948</v>
      </c>
      <c r="N94" s="20">
        <f t="shared" si="63"/>
        <v>93471.143997318781</v>
      </c>
      <c r="O94" s="20">
        <f t="shared" si="64"/>
        <v>894.79874261853877</v>
      </c>
      <c r="P94" s="20">
        <f t="shared" si="65"/>
        <v>68094.380009961489</v>
      </c>
      <c r="Q94" s="20">
        <f t="shared" si="66"/>
        <v>559.67858570352485</v>
      </c>
      <c r="R94" s="20">
        <f t="shared" si="67"/>
        <v>817469.0469985503</v>
      </c>
      <c r="S94" s="20">
        <f t="shared" si="68"/>
        <v>6864.3715523194724</v>
      </c>
      <c r="U94" s="5">
        <f t="shared" si="69"/>
        <v>8.7456835557934269</v>
      </c>
      <c r="W94" s="13"/>
      <c r="X94" s="13"/>
      <c r="Y94" s="13"/>
      <c r="Z94" s="6"/>
      <c r="AB94" s="4">
        <v>0.71141910688349297</v>
      </c>
      <c r="AC94" s="4">
        <v>1.0076579940895001E-3</v>
      </c>
      <c r="AD94" s="4"/>
      <c r="AE94" s="4">
        <v>0.71005722612125299</v>
      </c>
      <c r="AF94" s="4">
        <v>1.0056700855528E-3</v>
      </c>
    </row>
    <row r="95" spans="1:32" x14ac:dyDescent="0.25">
      <c r="A95" s="6" t="s">
        <v>99</v>
      </c>
      <c r="B95" s="21">
        <v>44784.9550115741</v>
      </c>
      <c r="C95" s="11">
        <v>91755.318975232905</v>
      </c>
      <c r="D95" s="20">
        <v>982.56444075753495</v>
      </c>
      <c r="E95" s="11">
        <v>66593.579794720805</v>
      </c>
      <c r="F95" s="20">
        <v>759.30951751976204</v>
      </c>
      <c r="G95" s="11">
        <v>781758.79786553001</v>
      </c>
      <c r="H95" s="20">
        <v>7494.4341811062004</v>
      </c>
      <c r="I95" s="14">
        <f t="shared" si="61"/>
        <v>3.9436570228154174E-8</v>
      </c>
      <c r="J95" s="5">
        <f t="shared" si="62"/>
        <v>8.5200379290986561</v>
      </c>
      <c r="N95" s="20">
        <f t="shared" si="63"/>
        <v>92081.024988470133</v>
      </c>
      <c r="O95" s="20">
        <f t="shared" si="64"/>
        <v>982.56466782240398</v>
      </c>
      <c r="P95" s="20">
        <f t="shared" si="65"/>
        <v>66764.977677098883</v>
      </c>
      <c r="Q95" s="20">
        <f t="shared" si="66"/>
        <v>759.30981134703995</v>
      </c>
      <c r="R95" s="20">
        <f t="shared" si="67"/>
        <v>806050.58445534704</v>
      </c>
      <c r="S95" s="20">
        <f t="shared" si="68"/>
        <v>7494.4342108757455</v>
      </c>
      <c r="U95" s="5">
        <f t="shared" si="69"/>
        <v>8.7537099479102896</v>
      </c>
      <c r="W95" s="13"/>
      <c r="X95" s="13"/>
      <c r="Y95" s="13"/>
      <c r="Z95" s="6"/>
      <c r="AB95" s="4">
        <v>0.71174563818299796</v>
      </c>
      <c r="AC95" s="4">
        <v>8.0608809076627302E-4</v>
      </c>
      <c r="AD95" s="4"/>
      <c r="AE95" s="4">
        <v>0.71022924930250098</v>
      </c>
      <c r="AF95" s="4">
        <v>8.0412523798649904E-4</v>
      </c>
    </row>
    <row r="96" spans="1:32" x14ac:dyDescent="0.25">
      <c r="A96" s="6" t="s">
        <v>99</v>
      </c>
      <c r="B96" s="21">
        <v>44784.961828703701</v>
      </c>
      <c r="C96" s="11">
        <v>92221.421799629403</v>
      </c>
      <c r="D96" s="20">
        <v>766.05561743519502</v>
      </c>
      <c r="E96" s="11">
        <v>67358.812471774494</v>
      </c>
      <c r="F96" s="20">
        <v>431.45282275987302</v>
      </c>
      <c r="G96" s="11">
        <v>787879.18354161398</v>
      </c>
      <c r="H96" s="20">
        <v>4716.2591289461998</v>
      </c>
      <c r="I96" s="14">
        <f t="shared" si="61"/>
        <v>3.5318160148920678E-8</v>
      </c>
      <c r="J96" s="5">
        <f t="shared" si="62"/>
        <v>8.5433424053410132</v>
      </c>
      <c r="N96" s="20">
        <f t="shared" si="63"/>
        <v>92550.451223038865</v>
      </c>
      <c r="O96" s="20">
        <f t="shared" si="64"/>
        <v>766.0559086749488</v>
      </c>
      <c r="P96" s="20">
        <f t="shared" si="65"/>
        <v>67534.17726918486</v>
      </c>
      <c r="Q96" s="20">
        <f t="shared" si="66"/>
        <v>431.45333986335783</v>
      </c>
      <c r="R96" s="20">
        <f t="shared" si="67"/>
        <v>812558.82347383164</v>
      </c>
      <c r="S96" s="20">
        <f t="shared" si="68"/>
        <v>4716.2591762518896</v>
      </c>
      <c r="U96" s="5">
        <f t="shared" si="69"/>
        <v>8.7796311388653603</v>
      </c>
      <c r="W96" s="13"/>
      <c r="X96" s="13"/>
      <c r="Y96" s="13"/>
      <c r="Z96" s="6"/>
      <c r="AB96" s="4">
        <v>0.71254670948671905</v>
      </c>
      <c r="AC96" s="4">
        <v>1.06682286754999E-3</v>
      </c>
      <c r="AD96" s="4"/>
      <c r="AE96" s="4">
        <v>0.71111246753735802</v>
      </c>
      <c r="AF96" s="4">
        <v>1.0637805005573799E-3</v>
      </c>
    </row>
    <row r="97" spans="1:32" x14ac:dyDescent="0.25">
      <c r="A97" s="6" t="s">
        <v>99</v>
      </c>
      <c r="B97" s="21">
        <v>44784.989062499997</v>
      </c>
      <c r="C97" s="11">
        <v>91081.463542859798</v>
      </c>
      <c r="D97" s="20">
        <v>718.65280099105098</v>
      </c>
      <c r="E97" s="11">
        <v>66104.932043385299</v>
      </c>
      <c r="F97" s="20">
        <v>594.90572184435302</v>
      </c>
      <c r="G97" s="11">
        <v>775028.11922496301</v>
      </c>
      <c r="H97" s="20">
        <v>6305.7707147621504</v>
      </c>
      <c r="I97" s="14">
        <f t="shared" si="61"/>
        <v>4.1585423684341242E-8</v>
      </c>
      <c r="J97" s="5">
        <f t="shared" si="62"/>
        <v>8.509175073370022</v>
      </c>
      <c r="N97" s="20">
        <f t="shared" si="63"/>
        <v>91402.394755652262</v>
      </c>
      <c r="O97" s="20">
        <f t="shared" si="64"/>
        <v>718.65311144116458</v>
      </c>
      <c r="P97" s="20">
        <f t="shared" si="65"/>
        <v>66273.820611404924</v>
      </c>
      <c r="Q97" s="20">
        <f t="shared" si="66"/>
        <v>594.90609687154358</v>
      </c>
      <c r="R97" s="20">
        <f t="shared" si="67"/>
        <v>798897.03269943513</v>
      </c>
      <c r="S97" s="20">
        <f t="shared" si="68"/>
        <v>6305.7707501433752</v>
      </c>
      <c r="U97" s="5">
        <f t="shared" si="69"/>
        <v>8.7404387470934601</v>
      </c>
      <c r="AB97" s="4">
        <v>0.71081054026033297</v>
      </c>
      <c r="AC97" s="4">
        <v>1.0480955595960401E-3</v>
      </c>
      <c r="AD97" s="4"/>
      <c r="AE97" s="4">
        <v>0.70987991028505004</v>
      </c>
      <c r="AF97" s="4">
        <v>1.04679826779729E-3</v>
      </c>
    </row>
    <row r="98" spans="1:32" x14ac:dyDescent="0.25">
      <c r="A98" s="6" t="s">
        <v>99</v>
      </c>
      <c r="B98" s="21">
        <v>44784.995868055601</v>
      </c>
      <c r="C98" s="11">
        <v>90329.939859632403</v>
      </c>
      <c r="D98" s="20">
        <v>905.08209538620099</v>
      </c>
      <c r="E98" s="11">
        <v>65903.807671690607</v>
      </c>
      <c r="F98" s="20">
        <v>530.10212191755397</v>
      </c>
      <c r="G98" s="11">
        <v>773938.40501144796</v>
      </c>
      <c r="H98" s="20">
        <v>5890.6543644599296</v>
      </c>
      <c r="I98" s="14">
        <f t="shared" si="61"/>
        <v>3.1863993694405334E-8</v>
      </c>
      <c r="J98" s="5">
        <f t="shared" si="62"/>
        <v>8.5679056823695916</v>
      </c>
      <c r="N98" s="20">
        <f t="shared" si="63"/>
        <v>90645.58766372141</v>
      </c>
      <c r="O98" s="20">
        <f t="shared" si="64"/>
        <v>905.08234188965366</v>
      </c>
      <c r="P98" s="20">
        <f t="shared" si="65"/>
        <v>66071.668810741554</v>
      </c>
      <c r="Q98" s="20">
        <f t="shared" si="66"/>
        <v>530.1025427908047</v>
      </c>
      <c r="R98" s="20">
        <f t="shared" si="67"/>
        <v>797739.21413995081</v>
      </c>
      <c r="S98" s="20">
        <f t="shared" si="68"/>
        <v>5890.6544023344804</v>
      </c>
      <c r="U98" s="5">
        <f t="shared" si="69"/>
        <v>8.8006403256981223</v>
      </c>
      <c r="W98" s="11">
        <f>AVERAGE(G91:G98)</f>
        <v>791391.65256745508</v>
      </c>
      <c r="X98" s="10">
        <f>STDEV(G91:G98)/W98*100</f>
        <v>1.8672531951273441</v>
      </c>
      <c r="Y98" s="10">
        <f>AVERAGE(U91:U98)</f>
        <v>8.7661661575716483</v>
      </c>
      <c r="Z98" s="10">
        <f>STDEV(U91:U98)/Y98*100</f>
        <v>0.42069052906058446</v>
      </c>
      <c r="AB98" s="4">
        <v>0.71081901646195</v>
      </c>
      <c r="AC98" s="4">
        <v>1.0877448169299699E-3</v>
      </c>
      <c r="AD98" s="4"/>
      <c r="AE98" s="4">
        <v>0.71003163030634198</v>
      </c>
      <c r="AF98" s="4">
        <v>1.08511357476694E-3</v>
      </c>
    </row>
    <row r="99" spans="1:32" x14ac:dyDescent="0.25">
      <c r="A99" s="6"/>
      <c r="B99" s="21"/>
      <c r="C99" s="11"/>
      <c r="D99" s="20"/>
      <c r="E99" s="11"/>
      <c r="F99" s="20"/>
      <c r="G99" s="11"/>
      <c r="H99" s="20"/>
      <c r="I99" s="14"/>
      <c r="J99" s="5"/>
      <c r="N99" s="20"/>
      <c r="O99" s="20"/>
      <c r="P99" s="20"/>
      <c r="Q99" s="20"/>
      <c r="R99" s="20"/>
      <c r="S99" s="20"/>
      <c r="U99" s="5"/>
      <c r="AB99" s="4"/>
      <c r="AC99" s="4"/>
      <c r="AD99" s="4"/>
      <c r="AE99" s="4"/>
      <c r="AF99" s="4"/>
    </row>
    <row r="100" spans="1:32" x14ac:dyDescent="0.25">
      <c r="A100" s="6" t="s">
        <v>102</v>
      </c>
      <c r="B100" s="21">
        <v>44784.574421296304</v>
      </c>
      <c r="C100" s="11">
        <v>114687.854182446</v>
      </c>
      <c r="D100" s="20">
        <v>1359.1836508650599</v>
      </c>
      <c r="E100" s="11">
        <v>83462.271686785098</v>
      </c>
      <c r="F100" s="20">
        <v>993.69615466469998</v>
      </c>
      <c r="G100" s="11">
        <v>971391.982083963</v>
      </c>
      <c r="H100" s="20">
        <v>11243.470080198</v>
      </c>
      <c r="I100" s="14">
        <f t="shared" ref="I100:I106" si="70">($H$111*C100-G100)/(($H$111-1)*C100*G100)</f>
        <v>3.8392930087707822E-8</v>
      </c>
      <c r="J100" s="5">
        <f t="shared" ref="J100:J106" si="71">G100/C100</f>
        <v>8.4698766840529416</v>
      </c>
      <c r="N100" s="20">
        <f t="shared" ref="N100:N106" si="72">C100/(1-C100*$L$76)</f>
        <v>115197.16582485336</v>
      </c>
      <c r="O100" s="20">
        <f t="shared" ref="O100:O106" si="73">(D100^2+$L$80^2)^0.5</f>
        <v>1359.1838150120302</v>
      </c>
      <c r="P100" s="20">
        <f t="shared" ref="P100:P106" si="74">E100/(1-E100*$L$76)</f>
        <v>83731.675890033264</v>
      </c>
      <c r="Q100" s="20">
        <f t="shared" ref="Q100:Q106" si="75">(F100^2+$L$80^2)^0.5</f>
        <v>993.69637918591366</v>
      </c>
      <c r="R100" s="20">
        <f t="shared" ref="R100:R106" si="76">G100/(1-G100*$L$76)</f>
        <v>1009183.0210605895</v>
      </c>
      <c r="S100" s="20">
        <f t="shared" ref="S100:S106" si="77">(H100^2+$L$80^2)^0.5</f>
        <v>11243.470100041151</v>
      </c>
      <c r="U100" s="5">
        <f t="shared" ref="U100:U106" si="78">R100/N100</f>
        <v>8.7604848073689503</v>
      </c>
      <c r="AB100" s="4">
        <v>0.71105707329602696</v>
      </c>
      <c r="AC100" s="4">
        <v>1.0838117688877101E-3</v>
      </c>
      <c r="AD100" s="4"/>
      <c r="AE100" s="4">
        <v>0.70995762287833897</v>
      </c>
      <c r="AF100" s="4">
        <v>1.0823024853202901E-3</v>
      </c>
    </row>
    <row r="101" spans="1:32" x14ac:dyDescent="0.25">
      <c r="A101" s="6" t="s">
        <v>102</v>
      </c>
      <c r="B101" s="21">
        <v>44784.6148958333</v>
      </c>
      <c r="C101" s="11">
        <v>115568.461299353</v>
      </c>
      <c r="D101" s="20">
        <v>943.16063618907901</v>
      </c>
      <c r="E101" s="11">
        <v>83959.682261648006</v>
      </c>
      <c r="F101" s="20">
        <v>667.72137143737802</v>
      </c>
      <c r="G101" s="11">
        <v>975352.51532990299</v>
      </c>
      <c r="H101" s="20">
        <v>8356.0539957079309</v>
      </c>
      <c r="I101" s="14">
        <f t="shared" si="70"/>
        <v>4.2236582824953778E-8</v>
      </c>
      <c r="J101" s="5">
        <f t="shared" si="71"/>
        <v>8.439608041535493</v>
      </c>
      <c r="N101" s="20">
        <f t="shared" si="72"/>
        <v>116085.641893287</v>
      </c>
      <c r="O101" s="20">
        <f t="shared" si="73"/>
        <v>943.16087274036761</v>
      </c>
      <c r="P101" s="20">
        <f t="shared" si="74"/>
        <v>84232.312417747526</v>
      </c>
      <c r="Q101" s="20">
        <f t="shared" si="75"/>
        <v>667.72170556751917</v>
      </c>
      <c r="R101" s="20">
        <f t="shared" si="76"/>
        <v>1013458.3880250846</v>
      </c>
      <c r="S101" s="20">
        <f t="shared" si="77"/>
        <v>8356.0540224078413</v>
      </c>
      <c r="U101" s="5">
        <f t="shared" si="78"/>
        <v>8.7302647553667097</v>
      </c>
      <c r="AB101" s="4">
        <v>0.71080896392703297</v>
      </c>
      <c r="AC101" s="4">
        <v>8.9461969467697201E-4</v>
      </c>
      <c r="AD101" s="4"/>
      <c r="AE101" s="4">
        <v>0.70955003371368497</v>
      </c>
      <c r="AF101" s="4">
        <v>8.93233331279685E-4</v>
      </c>
    </row>
    <row r="102" spans="1:32" x14ac:dyDescent="0.25">
      <c r="A102" s="6" t="s">
        <v>102</v>
      </c>
      <c r="B102" s="21">
        <v>44784.648854166699</v>
      </c>
      <c r="C102" s="11">
        <v>114965.45240756799</v>
      </c>
      <c r="D102" s="20">
        <v>985.74757146373202</v>
      </c>
      <c r="E102" s="11">
        <v>83643.089313440199</v>
      </c>
      <c r="F102" s="20">
        <v>647.75929537151501</v>
      </c>
      <c r="G102" s="11">
        <v>976036.35788851196</v>
      </c>
      <c r="H102" s="20">
        <v>6100.1933731061199</v>
      </c>
      <c r="I102" s="14">
        <f t="shared" si="70"/>
        <v>3.5576459880534938E-8</v>
      </c>
      <c r="J102" s="5">
        <f t="shared" si="71"/>
        <v>8.4898231377225546</v>
      </c>
      <c r="N102" s="20">
        <f t="shared" si="72"/>
        <v>115477.23807957984</v>
      </c>
      <c r="O102" s="20">
        <f t="shared" si="73"/>
        <v>985.7477977953738</v>
      </c>
      <c r="P102" s="20">
        <f t="shared" si="74"/>
        <v>83913.663979843783</v>
      </c>
      <c r="Q102" s="20">
        <f t="shared" si="75"/>
        <v>647.75963979857943</v>
      </c>
      <c r="R102" s="20">
        <f t="shared" si="76"/>
        <v>1014196.7284518558</v>
      </c>
      <c r="S102" s="20">
        <f t="shared" si="77"/>
        <v>6100.1934096796967</v>
      </c>
      <c r="U102" s="5">
        <f t="shared" si="78"/>
        <v>8.7826548791627115</v>
      </c>
      <c r="AB102" s="4">
        <v>0.71040821269343002</v>
      </c>
      <c r="AC102" s="4">
        <v>1.23866083723108E-3</v>
      </c>
      <c r="AD102" s="4"/>
      <c r="AE102" s="4">
        <v>0.70904271883388303</v>
      </c>
      <c r="AF102" s="4">
        <v>1.23634692509358E-3</v>
      </c>
    </row>
    <row r="103" spans="1:32" x14ac:dyDescent="0.25">
      <c r="A103" s="6" t="s">
        <v>102</v>
      </c>
      <c r="B103" s="21">
        <v>44784.757708333302</v>
      </c>
      <c r="C103" s="11">
        <v>121597.727640752</v>
      </c>
      <c r="D103" s="20">
        <v>1147.4501974132199</v>
      </c>
      <c r="E103" s="11">
        <v>88321.272998165805</v>
      </c>
      <c r="F103" s="20">
        <v>815.82449709941898</v>
      </c>
      <c r="G103" s="11">
        <v>1023957.13672988</v>
      </c>
      <c r="H103" s="20">
        <v>9577.4716113428894</v>
      </c>
      <c r="I103" s="14">
        <f t="shared" si="70"/>
        <v>4.2591720622389545E-8</v>
      </c>
      <c r="J103" s="5">
        <f t="shared" si="71"/>
        <v>8.4208574995336782</v>
      </c>
      <c r="N103" s="20">
        <f t="shared" si="72"/>
        <v>122170.41273907988</v>
      </c>
      <c r="O103" s="20">
        <f t="shared" si="73"/>
        <v>1147.4503918494347</v>
      </c>
      <c r="P103" s="20">
        <f t="shared" si="74"/>
        <v>88623.015317940226</v>
      </c>
      <c r="Q103" s="20">
        <f t="shared" si="75"/>
        <v>815.82477057227402</v>
      </c>
      <c r="R103" s="20">
        <f t="shared" si="76"/>
        <v>1066037.4154128809</v>
      </c>
      <c r="S103" s="20">
        <f t="shared" si="77"/>
        <v>9577.4716346377536</v>
      </c>
      <c r="U103" s="5">
        <f t="shared" si="78"/>
        <v>8.7258231474557082</v>
      </c>
      <c r="W103" s="13"/>
      <c r="X103" s="13"/>
      <c r="Y103" s="13"/>
      <c r="Z103" s="6"/>
      <c r="AB103" s="4">
        <v>0.71170804954223499</v>
      </c>
      <c r="AC103" s="4">
        <v>1.2502481254624499E-3</v>
      </c>
      <c r="AD103" s="4"/>
      <c r="AE103" s="4">
        <v>0.71027645252435401</v>
      </c>
      <c r="AF103" s="4">
        <v>1.2474980234839399E-3</v>
      </c>
    </row>
    <row r="104" spans="1:32" x14ac:dyDescent="0.25">
      <c r="A104" s="6" t="s">
        <v>102</v>
      </c>
      <c r="B104" s="21">
        <v>44784.866585648102</v>
      </c>
      <c r="C104" s="11">
        <v>119946.12867629201</v>
      </c>
      <c r="D104" s="20">
        <v>1175.6575281335899</v>
      </c>
      <c r="E104" s="11">
        <v>86861.460600611506</v>
      </c>
      <c r="F104" s="20">
        <v>1005.76283815959</v>
      </c>
      <c r="G104" s="11">
        <v>1011972.91089852</v>
      </c>
      <c r="H104" s="20">
        <v>10271.814528994601</v>
      </c>
      <c r="I104" s="14">
        <f t="shared" si="70"/>
        <v>4.1053658915047087E-8</v>
      </c>
      <c r="J104" s="5">
        <f t="shared" si="71"/>
        <v>8.4368951467338338</v>
      </c>
      <c r="N104" s="20">
        <f t="shared" si="72"/>
        <v>120503.32681210263</v>
      </c>
      <c r="O104" s="20">
        <f t="shared" si="73"/>
        <v>1175.6577179047338</v>
      </c>
      <c r="P104" s="20">
        <f t="shared" si="74"/>
        <v>87153.294217360279</v>
      </c>
      <c r="Q104" s="20">
        <f t="shared" si="75"/>
        <v>1005.7630599871012</v>
      </c>
      <c r="R104" s="20">
        <f t="shared" si="76"/>
        <v>1053054.1932287219</v>
      </c>
      <c r="S104" s="20">
        <f t="shared" si="77"/>
        <v>10271.814550714802</v>
      </c>
      <c r="U104" s="5">
        <f t="shared" si="78"/>
        <v>8.7387976837412875</v>
      </c>
      <c r="W104" s="13"/>
      <c r="X104" s="13"/>
      <c r="Y104" s="13"/>
      <c r="Z104" s="6"/>
      <c r="AB104" s="4">
        <v>0.71038442969542204</v>
      </c>
      <c r="AC104" s="4">
        <v>1.30200629859867E-3</v>
      </c>
      <c r="AD104" s="4"/>
      <c r="AE104" s="4">
        <v>0.708959642743623</v>
      </c>
      <c r="AF104" s="4">
        <v>1.2994859440605801E-3</v>
      </c>
    </row>
    <row r="105" spans="1:32" x14ac:dyDescent="0.25">
      <c r="A105" s="6" t="s">
        <v>102</v>
      </c>
      <c r="B105" s="21">
        <v>44784.9754398148</v>
      </c>
      <c r="C105" s="11">
        <v>116944.987914938</v>
      </c>
      <c r="D105" s="20">
        <v>1468.6480648889101</v>
      </c>
      <c r="E105" s="11">
        <v>85775.016651713799</v>
      </c>
      <c r="F105" s="20">
        <v>687.24915374249599</v>
      </c>
      <c r="G105" s="11">
        <v>997328.57229288504</v>
      </c>
      <c r="H105" s="20">
        <v>7342.60418564264</v>
      </c>
      <c r="I105" s="14">
        <f t="shared" si="70"/>
        <v>2.9859583611347909E-8</v>
      </c>
      <c r="J105" s="5">
        <f t="shared" si="71"/>
        <v>8.5281856886274561</v>
      </c>
      <c r="N105" s="20">
        <f t="shared" si="72"/>
        <v>117474.59030308246</v>
      </c>
      <c r="O105" s="20">
        <f t="shared" si="73"/>
        <v>1468.6482168013292</v>
      </c>
      <c r="P105" s="20">
        <f t="shared" si="74"/>
        <v>86059.583585104047</v>
      </c>
      <c r="Q105" s="20">
        <f t="shared" si="75"/>
        <v>687.24947837852937</v>
      </c>
      <c r="R105" s="20">
        <f t="shared" si="76"/>
        <v>1037206.0503864662</v>
      </c>
      <c r="S105" s="20">
        <f t="shared" si="77"/>
        <v>7342.6042160277575</v>
      </c>
      <c r="U105" s="5">
        <f t="shared" si="78"/>
        <v>8.8291948727847629</v>
      </c>
      <c r="W105" s="13"/>
      <c r="X105" s="13"/>
      <c r="Y105" s="13"/>
      <c r="Z105" s="6"/>
      <c r="AB105" s="4">
        <v>0.71045761563252596</v>
      </c>
      <c r="AC105" s="4">
        <v>9.8272151910517506E-4</v>
      </c>
      <c r="AD105" s="4"/>
      <c r="AE105" s="4">
        <v>0.70925382696777695</v>
      </c>
      <c r="AF105" s="4">
        <v>9.8129342455791297E-4</v>
      </c>
    </row>
    <row r="106" spans="1:32" x14ac:dyDescent="0.25">
      <c r="A106" s="6" t="s">
        <v>102</v>
      </c>
      <c r="B106" s="21">
        <v>44785.009490740696</v>
      </c>
      <c r="C106" s="11">
        <v>115776.899649502</v>
      </c>
      <c r="D106" s="20">
        <v>1312.3611157975099</v>
      </c>
      <c r="E106" s="11">
        <v>83885.961704331203</v>
      </c>
      <c r="F106" s="20">
        <v>1017.17522432175</v>
      </c>
      <c r="G106" s="11">
        <v>974586.44294357102</v>
      </c>
      <c r="H106" s="20">
        <v>12179.5513590722</v>
      </c>
      <c r="I106" s="14">
        <f t="shared" si="70"/>
        <v>4.5154048526243383E-8</v>
      </c>
      <c r="J106" s="5">
        <f t="shared" si="71"/>
        <v>8.4177970380446538</v>
      </c>
      <c r="N106" s="20">
        <f t="shared" si="72"/>
        <v>116295.95168074268</v>
      </c>
      <c r="O106" s="20">
        <f t="shared" si="73"/>
        <v>1312.3612858009294</v>
      </c>
      <c r="P106" s="20">
        <f t="shared" si="74"/>
        <v>84158.112530427636</v>
      </c>
      <c r="Q106" s="20">
        <f t="shared" si="75"/>
        <v>1017.1754436604268</v>
      </c>
      <c r="R106" s="20">
        <f t="shared" si="76"/>
        <v>1012631.3126166073</v>
      </c>
      <c r="S106" s="20">
        <f t="shared" si="77"/>
        <v>12179.551377390271</v>
      </c>
      <c r="U106" s="5">
        <f t="shared" si="78"/>
        <v>8.7073651144495319</v>
      </c>
      <c r="W106" s="11">
        <f>AVERAGE(G100:G106)</f>
        <v>990089.41688103334</v>
      </c>
      <c r="X106" s="10">
        <f>STDEV(G100:G106)/W106*100</f>
        <v>2.1357651953581684</v>
      </c>
      <c r="Y106" s="10">
        <f>AVERAGE(U100:U106)</f>
        <v>8.7535121800470943</v>
      </c>
      <c r="Z106" s="10">
        <f>STDEV(U100:U104)/Y106*100</f>
        <v>0.27076807651370888</v>
      </c>
      <c r="AB106" s="4">
        <v>0.71046119480423997</v>
      </c>
      <c r="AC106" s="4">
        <v>1.2346250622603801E-3</v>
      </c>
      <c r="AD106" s="4"/>
      <c r="AE106" s="4">
        <v>0.70996112900845099</v>
      </c>
      <c r="AF106" s="4">
        <v>1.23306049578009E-3</v>
      </c>
    </row>
    <row r="107" spans="1:32" x14ac:dyDescent="0.25">
      <c r="C107" s="6"/>
      <c r="D107" s="6"/>
      <c r="E107" s="6"/>
      <c r="F107" s="6"/>
      <c r="G107" s="6"/>
      <c r="W107" s="13"/>
      <c r="X107" s="13"/>
      <c r="Y107" s="13"/>
      <c r="Z107" s="6"/>
    </row>
    <row r="108" spans="1:32" x14ac:dyDescent="0.25">
      <c r="C108" s="6"/>
      <c r="D108" s="6"/>
      <c r="E108" s="6"/>
      <c r="F108" s="6"/>
      <c r="G108" s="6"/>
      <c r="H108" s="6"/>
      <c r="I108" s="14"/>
      <c r="W108" s="9" t="s">
        <v>86</v>
      </c>
      <c r="X108" s="18">
        <f>AVERAGE(X81:X106)</f>
        <v>1.7117736178290572</v>
      </c>
      <c r="Y108" s="17"/>
      <c r="Z108" s="16">
        <f>AVERAGE(Z81:Z106)</f>
        <v>0.26906330382792748</v>
      </c>
    </row>
    <row r="109" spans="1:32" x14ac:dyDescent="0.25">
      <c r="C109" s="6"/>
      <c r="D109" s="6"/>
      <c r="E109" s="6"/>
      <c r="F109" s="6"/>
      <c r="G109" s="6"/>
      <c r="H109" s="15"/>
      <c r="I109" s="14"/>
      <c r="W109" s="13"/>
      <c r="X109" s="13"/>
      <c r="Y109" s="13"/>
      <c r="Z109" s="6"/>
    </row>
    <row r="110" spans="1:32" ht="16.5" x14ac:dyDescent="0.25">
      <c r="E110" s="6"/>
      <c r="F110" s="9" t="s">
        <v>85</v>
      </c>
      <c r="G110" s="8" t="s">
        <v>83</v>
      </c>
      <c r="H110" s="12">
        <f>SLOPE(J77:J106,G77:G106)</f>
        <v>-2.9888887507917905E-7</v>
      </c>
      <c r="I110" s="5"/>
      <c r="Q110" s="9" t="s">
        <v>84</v>
      </c>
      <c r="R110" s="8" t="s">
        <v>83</v>
      </c>
      <c r="S110" s="12">
        <f>SLOPE(U77:U106,G77:G106)</f>
        <v>8.2972087660298884E-11</v>
      </c>
      <c r="W110" s="11"/>
      <c r="X110" s="10"/>
      <c r="Y110" s="10"/>
      <c r="Z110" s="10"/>
    </row>
    <row r="111" spans="1:32" ht="16.5" x14ac:dyDescent="0.25">
      <c r="E111" s="6"/>
      <c r="F111" s="9" t="s">
        <v>82</v>
      </c>
      <c r="G111" s="8" t="s">
        <v>80</v>
      </c>
      <c r="H111" s="7">
        <f>INTERCEPT(J77:J106,G77:G106)</f>
        <v>8.7592548701216195</v>
      </c>
      <c r="Q111" s="9" t="s">
        <v>81</v>
      </c>
      <c r="R111" s="8" t="s">
        <v>80</v>
      </c>
      <c r="S111" s="7">
        <f>INTERCEPT(U77:U106,G77:G106)</f>
        <v>8.7593833881585645</v>
      </c>
      <c r="W111" s="6"/>
      <c r="X111" s="6"/>
      <c r="Y111" s="6"/>
      <c r="Z111" s="6"/>
    </row>
    <row r="112" spans="1:32" x14ac:dyDescent="0.25">
      <c r="A112" s="28" t="s">
        <v>103</v>
      </c>
      <c r="B112" s="25"/>
      <c r="C112" s="25"/>
      <c r="D112" s="25"/>
      <c r="E112" s="27"/>
      <c r="F112" s="25"/>
      <c r="G112" s="25"/>
      <c r="H112" s="25"/>
      <c r="I112" s="25"/>
      <c r="J112" s="25"/>
      <c r="K112" s="25"/>
      <c r="L112" s="26">
        <f>L115/1000000000</f>
        <v>4.475E-8</v>
      </c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</row>
    <row r="113" spans="1:32" x14ac:dyDescent="0.25">
      <c r="A113" s="6" t="s">
        <v>102</v>
      </c>
      <c r="B113" s="21">
        <v>44811.686847210702</v>
      </c>
      <c r="C113" s="11">
        <v>99341.555745804493</v>
      </c>
      <c r="D113" s="20">
        <v>137.560277005308</v>
      </c>
      <c r="E113" s="11">
        <v>72174.354662805898</v>
      </c>
      <c r="F113" s="20">
        <v>107.853435362657</v>
      </c>
      <c r="G113" s="11">
        <v>842795.175843445</v>
      </c>
      <c r="H113" s="20">
        <v>1518.0059708589299</v>
      </c>
      <c r="I113" s="14">
        <f t="shared" ref="I113:I118" si="79">($H$139*C113-G113)/(($H$139-1)*C113*G113)</f>
        <v>4.6306952720223271E-8</v>
      </c>
      <c r="J113" s="5">
        <f t="shared" ref="J113:J118" si="80">G113/C113</f>
        <v>8.483812937256511</v>
      </c>
      <c r="L113" t="s">
        <v>95</v>
      </c>
      <c r="N113" s="20">
        <f t="shared" ref="N113:N118" si="81">C113/(1-C113*$L$112)</f>
        <v>99785.154102893488</v>
      </c>
      <c r="O113" s="20">
        <f t="shared" ref="O113:O118" si="82">(D113^2+$L$116^2)^0.5</f>
        <v>137.56256565500755</v>
      </c>
      <c r="P113" s="20">
        <f t="shared" ref="P113:P118" si="83">E113/(1-E113*$L$112)</f>
        <v>72408.218899900312</v>
      </c>
      <c r="Q113" s="20">
        <f t="shared" ref="Q113:Q118" si="84">(F113^2+$L$116^2)^0.5</f>
        <v>107.85635437626297</v>
      </c>
      <c r="R113" s="20">
        <f t="shared" ref="R113:R118" si="85">G113/(1-G113*$L$112)</f>
        <v>875827.06736272201</v>
      </c>
      <c r="S113" s="20">
        <f t="shared" ref="S113:S118" si="86">(H113^2+$L$116^2)^0.5</f>
        <v>1518.0061782559296</v>
      </c>
      <c r="U113" s="5">
        <f t="shared" ref="U113:U118" si="87">R113/N113</f>
        <v>8.7771279729609137</v>
      </c>
      <c r="AB113" s="4">
        <v>0.70883162031220603</v>
      </c>
      <c r="AC113" s="4">
        <v>9.1011537226573405E-4</v>
      </c>
      <c r="AD113" s="4"/>
      <c r="AE113" s="4">
        <v>0.70876930104096203</v>
      </c>
      <c r="AF113" s="4">
        <v>9.1006535557911102E-4</v>
      </c>
    </row>
    <row r="114" spans="1:32" x14ac:dyDescent="0.25">
      <c r="A114" s="6" t="s">
        <v>102</v>
      </c>
      <c r="B114" s="21">
        <v>44811.7147044097</v>
      </c>
      <c r="C114" s="11">
        <v>99340.249488801899</v>
      </c>
      <c r="D114" s="20">
        <v>251.054061190391</v>
      </c>
      <c r="E114" s="11">
        <v>72448.010324604998</v>
      </c>
      <c r="F114" s="20">
        <v>186.69423658312101</v>
      </c>
      <c r="G114" s="11">
        <v>847093.15449073503</v>
      </c>
      <c r="H114" s="20">
        <v>2567.8332358124599</v>
      </c>
      <c r="I114" s="14">
        <f t="shared" si="79"/>
        <v>3.9496719465943612E-8</v>
      </c>
      <c r="J114" s="5">
        <f t="shared" si="80"/>
        <v>8.5271897226936542</v>
      </c>
      <c r="L114" t="s">
        <v>93</v>
      </c>
      <c r="N114" s="20">
        <f t="shared" si="81"/>
        <v>99783.836154039411</v>
      </c>
      <c r="O114" s="20">
        <f t="shared" si="82"/>
        <v>251.05531521957423</v>
      </c>
      <c r="P114" s="20">
        <f t="shared" si="83"/>
        <v>72683.654254093912</v>
      </c>
      <c r="Q114" s="20">
        <f t="shared" si="84"/>
        <v>186.6959229152194</v>
      </c>
      <c r="R114" s="20">
        <f t="shared" si="85"/>
        <v>880469.47967726004</v>
      </c>
      <c r="S114" s="20">
        <f t="shared" si="86"/>
        <v>2567.833358417734</v>
      </c>
      <c r="U114" s="5">
        <f t="shared" si="87"/>
        <v>8.8237685943247559</v>
      </c>
      <c r="AB114" s="4">
        <v>0.70955729044562599</v>
      </c>
      <c r="AC114" s="4">
        <v>1.0451875897014499E-3</v>
      </c>
      <c r="AD114" s="4"/>
      <c r="AE114" s="4">
        <v>0.70953058835638305</v>
      </c>
      <c r="AF114" s="4">
        <v>1.0451456181948099E-3</v>
      </c>
    </row>
    <row r="115" spans="1:32" x14ac:dyDescent="0.25">
      <c r="A115" s="6" t="s">
        <v>102</v>
      </c>
      <c r="B115" s="21">
        <v>44811.825810185197</v>
      </c>
      <c r="C115" s="11">
        <v>99753.268712302597</v>
      </c>
      <c r="D115" s="20">
        <v>175.07505277603701</v>
      </c>
      <c r="E115" s="11">
        <v>72503.383212917994</v>
      </c>
      <c r="F115" s="20">
        <v>127.15047019443401</v>
      </c>
      <c r="G115" s="11">
        <v>846349.61943524401</v>
      </c>
      <c r="H115" s="20">
        <v>1964.3046510840099</v>
      </c>
      <c r="I115" s="14">
        <f t="shared" si="79"/>
        <v>4.6018865498160574E-8</v>
      </c>
      <c r="J115" s="5">
        <f t="shared" si="80"/>
        <v>8.4844299375912424</v>
      </c>
      <c r="L115" s="13">
        <v>44.75</v>
      </c>
      <c r="N115" s="20">
        <f t="shared" si="81"/>
        <v>100200.55988083007</v>
      </c>
      <c r="O115" s="20">
        <f t="shared" si="82"/>
        <v>175.07685102361003</v>
      </c>
      <c r="P115" s="20">
        <f t="shared" si="83"/>
        <v>72739.388077767275</v>
      </c>
      <c r="Q115" s="20">
        <f t="shared" si="84"/>
        <v>127.15294621233454</v>
      </c>
      <c r="R115" s="20">
        <f t="shared" si="85"/>
        <v>879666.22604528919</v>
      </c>
      <c r="S115" s="20">
        <f t="shared" si="86"/>
        <v>1964.3048113595012</v>
      </c>
      <c r="U115" s="5">
        <f t="shared" si="87"/>
        <v>8.7790549982104746</v>
      </c>
      <c r="AB115" s="4">
        <v>0.70896463610253702</v>
      </c>
      <c r="AC115" s="4">
        <v>1.13691612538642E-3</v>
      </c>
      <c r="AD115" s="4"/>
      <c r="AE115" s="4">
        <v>0.70908038902982895</v>
      </c>
      <c r="AF115" s="4">
        <v>1.1371027336293099E-3</v>
      </c>
    </row>
    <row r="116" spans="1:32" x14ac:dyDescent="0.25">
      <c r="A116" s="6" t="s">
        <v>102</v>
      </c>
      <c r="B116" s="21">
        <v>44811.9370023148</v>
      </c>
      <c r="C116" s="11">
        <v>101254.408655704</v>
      </c>
      <c r="D116" s="20">
        <v>127.997685509175</v>
      </c>
      <c r="E116" s="11">
        <v>73597.016901947994</v>
      </c>
      <c r="F116" s="20">
        <v>89.5889096967001</v>
      </c>
      <c r="G116" s="11">
        <v>859096.41448089597</v>
      </c>
      <c r="H116" s="20">
        <v>1709.47009263889</v>
      </c>
      <c r="I116" s="14">
        <f t="shared" si="79"/>
        <v>4.5320595443799703E-8</v>
      </c>
      <c r="J116" s="5">
        <f t="shared" si="80"/>
        <v>8.4845334231528309</v>
      </c>
      <c r="L116" s="24">
        <f>L115/100*(X136^2+Z136^2)^0.5</f>
        <v>0.79351106557560447</v>
      </c>
      <c r="N116" s="20">
        <f t="shared" si="81"/>
        <v>101715.29436440337</v>
      </c>
      <c r="O116" s="20">
        <f t="shared" si="82"/>
        <v>128.00014513865543</v>
      </c>
      <c r="P116" s="20">
        <f t="shared" si="83"/>
        <v>73840.20715102274</v>
      </c>
      <c r="Q116" s="20">
        <f t="shared" si="84"/>
        <v>89.59242378937337</v>
      </c>
      <c r="R116" s="20">
        <f t="shared" si="85"/>
        <v>893444.4992004825</v>
      </c>
      <c r="S116" s="20">
        <f t="shared" si="86"/>
        <v>1709.4702768070074</v>
      </c>
      <c r="U116" s="5">
        <f t="shared" si="87"/>
        <v>8.7837773540687447</v>
      </c>
      <c r="AB116" s="4">
        <v>0.708549740960984</v>
      </c>
      <c r="AC116" s="4">
        <v>1.0122686674776001E-3</v>
      </c>
      <c r="AD116" s="4"/>
      <c r="AE116" s="4">
        <v>0.708807850134614</v>
      </c>
      <c r="AF116" s="4">
        <v>1.01264099585757E-3</v>
      </c>
    </row>
    <row r="117" spans="1:32" x14ac:dyDescent="0.25">
      <c r="A117" s="6" t="s">
        <v>102</v>
      </c>
      <c r="B117" s="21">
        <v>44812.0481828704</v>
      </c>
      <c r="C117" s="11">
        <v>102228.701565554</v>
      </c>
      <c r="D117" s="20">
        <v>234.947206828356</v>
      </c>
      <c r="E117" s="11">
        <v>74336.1966169566</v>
      </c>
      <c r="F117" s="20">
        <v>166.71316628750699</v>
      </c>
      <c r="G117" s="11">
        <v>868449.81511175702</v>
      </c>
      <c r="H117" s="20">
        <v>2379.3076396961301</v>
      </c>
      <c r="I117" s="14">
        <f t="shared" si="79"/>
        <v>4.3260339316989961E-8</v>
      </c>
      <c r="J117" s="5">
        <f t="shared" si="80"/>
        <v>8.4951662479530263</v>
      </c>
      <c r="L117" s="24"/>
      <c r="N117" s="20">
        <f t="shared" si="81"/>
        <v>102698.52001739921</v>
      </c>
      <c r="O117" s="20">
        <f t="shared" si="82"/>
        <v>234.94854682729468</v>
      </c>
      <c r="P117" s="20">
        <f t="shared" si="83"/>
        <v>74584.304647640063</v>
      </c>
      <c r="Q117" s="20">
        <f t="shared" si="84"/>
        <v>166.71505472937093</v>
      </c>
      <c r="R117" s="20">
        <f t="shared" si="85"/>
        <v>903565.18568747083</v>
      </c>
      <c r="S117" s="20">
        <f t="shared" si="86"/>
        <v>2379.3077720160923</v>
      </c>
      <c r="U117" s="5">
        <f t="shared" si="87"/>
        <v>8.7982298628489346</v>
      </c>
      <c r="AB117" s="4">
        <v>0.70847958637531006</v>
      </c>
      <c r="AC117" s="4">
        <v>9.4958848260947703E-4</v>
      </c>
      <c r="AD117" s="4"/>
      <c r="AE117" s="4">
        <v>0.70888012047218496</v>
      </c>
      <c r="AF117" s="4">
        <v>9.5008705881415999E-4</v>
      </c>
    </row>
    <row r="118" spans="1:32" x14ac:dyDescent="0.25">
      <c r="A118" s="6" t="s">
        <v>102</v>
      </c>
      <c r="B118" s="21">
        <v>44812.082951388897</v>
      </c>
      <c r="C118" s="11">
        <v>103724.327696215</v>
      </c>
      <c r="D118" s="20">
        <v>210.599066507375</v>
      </c>
      <c r="E118" s="11">
        <v>75407.406121863896</v>
      </c>
      <c r="F118" s="20">
        <v>143.69638545104701</v>
      </c>
      <c r="G118" s="11">
        <v>880423.19345314999</v>
      </c>
      <c r="H118" s="20">
        <v>2046.10859661974</v>
      </c>
      <c r="I118" s="14">
        <f t="shared" si="79"/>
        <v>4.3701583321267049E-8</v>
      </c>
      <c r="J118" s="5">
        <f t="shared" si="80"/>
        <v>8.488107014120251</v>
      </c>
      <c r="L118" s="24"/>
      <c r="N118" s="20">
        <f t="shared" si="81"/>
        <v>104208.02630545647</v>
      </c>
      <c r="O118" s="20">
        <f t="shared" si="82"/>
        <v>210.60056142752549</v>
      </c>
      <c r="P118" s="20">
        <f t="shared" si="83"/>
        <v>75662.728593989945</v>
      </c>
      <c r="Q118" s="20">
        <f t="shared" si="84"/>
        <v>143.69857637258298</v>
      </c>
      <c r="R118" s="20">
        <f t="shared" si="85"/>
        <v>916533.64564772719</v>
      </c>
      <c r="S118" s="20">
        <f t="shared" si="86"/>
        <v>2046.1087504873765</v>
      </c>
      <c r="U118" s="5">
        <f t="shared" si="87"/>
        <v>8.7952308295444244</v>
      </c>
      <c r="W118" s="11">
        <f>AVERAGE(G113:G118)</f>
        <v>857367.89546920452</v>
      </c>
      <c r="X118" s="10">
        <f>STDEV(G113:G118)/W118*100</f>
        <v>1.7273797025657334</v>
      </c>
      <c r="Y118" s="10">
        <f>AVERAGE(U113:U118)</f>
        <v>8.7928649353263744</v>
      </c>
      <c r="Z118" s="10">
        <f>STDEV(U113:U118)/Y118*100</f>
        <v>0.197663176902905</v>
      </c>
      <c r="AB118" s="4">
        <v>0.70855539376904497</v>
      </c>
      <c r="AC118" s="4">
        <v>9.39406897151095E-4</v>
      </c>
      <c r="AD118" s="4"/>
      <c r="AE118" s="4">
        <v>0.70900053594134105</v>
      </c>
      <c r="AF118" s="4">
        <v>9.3998043331338396E-4</v>
      </c>
    </row>
    <row r="119" spans="1:32" x14ac:dyDescent="0.25">
      <c r="A119" s="6"/>
      <c r="B119" s="23"/>
      <c r="C119" s="11"/>
      <c r="D119" s="20"/>
      <c r="E119" s="11"/>
      <c r="F119" s="20"/>
      <c r="G119" s="11"/>
      <c r="H119" s="20"/>
      <c r="I119" s="14"/>
      <c r="J119" s="5"/>
      <c r="L119" s="24"/>
      <c r="N119" s="20"/>
      <c r="O119" s="20"/>
      <c r="P119" s="20"/>
      <c r="Q119" s="20"/>
      <c r="R119" s="20"/>
      <c r="S119" s="20"/>
      <c r="U119" s="5"/>
      <c r="W119" s="11"/>
      <c r="X119" s="10"/>
      <c r="Y119" s="10"/>
      <c r="Z119" s="10"/>
      <c r="AB119" s="22"/>
      <c r="AC119" s="22"/>
      <c r="AD119" s="22"/>
      <c r="AE119" s="22"/>
      <c r="AF119" s="22"/>
    </row>
    <row r="120" spans="1:32" x14ac:dyDescent="0.25">
      <c r="A120" s="6" t="s">
        <v>99</v>
      </c>
      <c r="B120" s="21">
        <v>44811.651969178201</v>
      </c>
      <c r="C120" s="11">
        <v>67384.360459449599</v>
      </c>
      <c r="D120" s="20">
        <v>208.64083036353199</v>
      </c>
      <c r="E120" s="11">
        <v>49090.2471211011</v>
      </c>
      <c r="F120" s="20">
        <v>153.48462251995699</v>
      </c>
      <c r="G120" s="11">
        <v>577529.61848801095</v>
      </c>
      <c r="H120" s="20">
        <v>1897.44955116399</v>
      </c>
      <c r="I120" s="14">
        <f t="shared" ref="I120:I127" si="88">($H$139*C120-G120)/(($H$139-1)*C120*G120)</f>
        <v>4.8262944052294023E-8</v>
      </c>
      <c r="J120" s="5">
        <f t="shared" ref="J120:J127" si="89">G120/C120</f>
        <v>8.57067744726249</v>
      </c>
      <c r="L120" s="24"/>
      <c r="N120" s="20">
        <f t="shared" ref="N120:N127" si="90">C120/(1-C120*$L$112)</f>
        <v>67588.169213127665</v>
      </c>
      <c r="O120" s="20">
        <f t="shared" ref="O120:O127" si="91">(D120^2+$L$116^2)^0.5</f>
        <v>208.64233931442419</v>
      </c>
      <c r="P120" s="20">
        <f t="shared" ref="P120:P127" si="92">E120/(1-E120*$L$112)</f>
        <v>49198.325439532353</v>
      </c>
      <c r="Q120" s="20">
        <f t="shared" ref="Q120:Q127" si="93">(F120^2+$L$116^2)^0.5</f>
        <v>153.48667372089631</v>
      </c>
      <c r="R120" s="20">
        <f t="shared" ref="R120:R127" si="94">G120/(1-G120*$L$112)</f>
        <v>592851.54074352828</v>
      </c>
      <c r="S120" s="20">
        <f t="shared" ref="S120:S127" si="95">(H120^2+$L$116^2)^0.5</f>
        <v>1897.449717086658</v>
      </c>
      <c r="U120" s="5">
        <f t="shared" ref="U120:U127" si="96">R120/N120</f>
        <v>8.7715283258239012</v>
      </c>
      <c r="W120" s="13"/>
      <c r="X120" s="13"/>
      <c r="Y120" s="13"/>
      <c r="Z120" s="6"/>
      <c r="AB120" s="4">
        <v>0.71088865923155198</v>
      </c>
      <c r="AC120" s="4">
        <v>9.1362597154982198E-4</v>
      </c>
      <c r="AD120" s="4"/>
      <c r="AE120" s="4">
        <v>0.71078140389201105</v>
      </c>
      <c r="AF120" s="4">
        <v>9.1350147534662203E-4</v>
      </c>
    </row>
    <row r="121" spans="1:32" x14ac:dyDescent="0.25">
      <c r="A121" s="6" t="s">
        <v>99</v>
      </c>
      <c r="B121" s="21">
        <v>44811.672870370399</v>
      </c>
      <c r="C121" s="11">
        <v>68267.245462075502</v>
      </c>
      <c r="D121" s="20">
        <v>233.62095249343099</v>
      </c>
      <c r="E121" s="11">
        <v>49703.2041414954</v>
      </c>
      <c r="F121" s="20">
        <v>166.396564759966</v>
      </c>
      <c r="G121" s="11">
        <v>587139.08738560695</v>
      </c>
      <c r="H121" s="20">
        <v>2156.1895135009099</v>
      </c>
      <c r="I121" s="14">
        <f t="shared" si="88"/>
        <v>4.0929595558463529E-8</v>
      </c>
      <c r="J121" s="5">
        <f t="shared" si="89"/>
        <v>8.6005973056548815</v>
      </c>
      <c r="L121" s="24"/>
      <c r="N121" s="20">
        <f t="shared" si="90"/>
        <v>68476.438189262524</v>
      </c>
      <c r="O121" s="20">
        <f t="shared" si="91"/>
        <v>233.62230009943212</v>
      </c>
      <c r="P121" s="20">
        <f t="shared" si="92"/>
        <v>49814.001359165406</v>
      </c>
      <c r="Q121" s="20">
        <f t="shared" si="93"/>
        <v>166.39845679491367</v>
      </c>
      <c r="R121" s="20">
        <f t="shared" si="94"/>
        <v>602982.12566565617</v>
      </c>
      <c r="S121" s="20">
        <f t="shared" si="95"/>
        <v>2156.1896595130729</v>
      </c>
      <c r="U121" s="5">
        <f t="shared" si="96"/>
        <v>8.8056876439611163</v>
      </c>
      <c r="W121" s="13"/>
      <c r="X121" s="13"/>
      <c r="Y121" s="13"/>
      <c r="Z121" s="6"/>
      <c r="AB121" s="4">
        <v>0.70936785924110801</v>
      </c>
      <c r="AC121" s="4">
        <v>1.0381517506021199E-3</v>
      </c>
      <c r="AD121" s="4"/>
      <c r="AE121" s="4">
        <v>0.70928764699917102</v>
      </c>
      <c r="AF121" s="4">
        <v>1.0380200694038301E-3</v>
      </c>
    </row>
    <row r="122" spans="1:32" x14ac:dyDescent="0.25">
      <c r="A122" s="6" t="s">
        <v>99</v>
      </c>
      <c r="B122" s="21">
        <v>44811.679814814801</v>
      </c>
      <c r="C122" s="11">
        <v>69587.869338350807</v>
      </c>
      <c r="D122" s="20">
        <v>151.044173145115</v>
      </c>
      <c r="E122" s="11">
        <v>50639.9609158393</v>
      </c>
      <c r="F122" s="20">
        <v>119.449009547423</v>
      </c>
      <c r="G122" s="11">
        <v>596826.89272667805</v>
      </c>
      <c r="H122" s="20">
        <v>1391.35045558925</v>
      </c>
      <c r="I122" s="14">
        <f t="shared" si="88"/>
        <v>4.5429541605796951E-8</v>
      </c>
      <c r="J122" s="5">
        <f t="shared" si="89"/>
        <v>8.5765938575411838</v>
      </c>
      <c r="L122" s="24"/>
      <c r="N122" s="20">
        <f t="shared" si="90"/>
        <v>69805.246866665271</v>
      </c>
      <c r="O122" s="20">
        <f t="shared" si="91"/>
        <v>151.04625748724354</v>
      </c>
      <c r="P122" s="20">
        <f t="shared" si="92"/>
        <v>50754.978714532168</v>
      </c>
      <c r="Q122" s="20">
        <f t="shared" si="93"/>
        <v>119.45164520286669</v>
      </c>
      <c r="R122" s="20">
        <f t="shared" si="94"/>
        <v>613204.35680344445</v>
      </c>
      <c r="S122" s="20">
        <f t="shared" si="95"/>
        <v>1391.3506818657274</v>
      </c>
      <c r="U122" s="5">
        <f t="shared" si="96"/>
        <v>8.7845023737932433</v>
      </c>
      <c r="W122" s="11"/>
      <c r="X122" s="10"/>
      <c r="Y122" s="10"/>
      <c r="Z122" s="10"/>
      <c r="AB122" s="4">
        <v>0.70998295061463401</v>
      </c>
      <c r="AC122" s="4">
        <v>1.05378429598477E-3</v>
      </c>
      <c r="AD122" s="4"/>
      <c r="AE122" s="4">
        <v>0.70991157663542603</v>
      </c>
      <c r="AF122" s="4">
        <v>1.0536955691225201E-3</v>
      </c>
    </row>
    <row r="123" spans="1:32" x14ac:dyDescent="0.25">
      <c r="A123" s="6" t="s">
        <v>99</v>
      </c>
      <c r="B123" s="21">
        <v>44811.707793101901</v>
      </c>
      <c r="C123" s="11">
        <v>70404.310784208603</v>
      </c>
      <c r="D123" s="20">
        <v>175.86700274936999</v>
      </c>
      <c r="E123" s="11">
        <v>51232.955257115602</v>
      </c>
      <c r="F123" s="20">
        <v>140.98667634159</v>
      </c>
      <c r="G123" s="11">
        <v>602541.99796816299</v>
      </c>
      <c r="H123" s="20">
        <v>1804.6878246271499</v>
      </c>
      <c r="I123" s="14">
        <f t="shared" si="88"/>
        <v>4.8894843655940437E-8</v>
      </c>
      <c r="J123" s="5">
        <f t="shared" si="89"/>
        <v>8.5583111496535054</v>
      </c>
      <c r="L123" s="24"/>
      <c r="N123" s="20">
        <f t="shared" si="90"/>
        <v>70626.827164960341</v>
      </c>
      <c r="O123" s="20">
        <f t="shared" si="91"/>
        <v>175.86879289930349</v>
      </c>
      <c r="P123" s="20">
        <f t="shared" si="92"/>
        <v>51350.685677448244</v>
      </c>
      <c r="Q123" s="20">
        <f t="shared" si="93"/>
        <v>140.98890937112552</v>
      </c>
      <c r="R123" s="20">
        <f t="shared" si="94"/>
        <v>619239.00645883894</v>
      </c>
      <c r="S123" s="20">
        <f t="shared" si="95"/>
        <v>1804.6879990783132</v>
      </c>
      <c r="U123" s="5">
        <f t="shared" si="96"/>
        <v>8.7677590982886198</v>
      </c>
      <c r="W123" s="13"/>
      <c r="X123" s="13"/>
      <c r="Y123" s="13"/>
      <c r="Z123" s="6"/>
      <c r="AB123" s="4">
        <v>0.71064635790363395</v>
      </c>
      <c r="AC123" s="4">
        <v>1.0789139850907201E-3</v>
      </c>
      <c r="AD123" s="4"/>
      <c r="AE123" s="4">
        <v>0.71061070919791502</v>
      </c>
      <c r="AF123" s="4">
        <v>1.07888962780568E-3</v>
      </c>
    </row>
    <row r="124" spans="1:32" x14ac:dyDescent="0.25">
      <c r="A124" s="6" t="s">
        <v>99</v>
      </c>
      <c r="B124" s="21">
        <v>44811.818981898097</v>
      </c>
      <c r="C124" s="11">
        <v>70150.821305183301</v>
      </c>
      <c r="D124" s="20">
        <v>153.368055506411</v>
      </c>
      <c r="E124" s="11">
        <v>51127.457458946497</v>
      </c>
      <c r="F124" s="20">
        <v>112.922233168755</v>
      </c>
      <c r="G124" s="11">
        <v>602114.21137287398</v>
      </c>
      <c r="H124" s="20">
        <v>1519.2891585565601</v>
      </c>
      <c r="I124" s="14">
        <f t="shared" si="88"/>
        <v>4.3634914702333262E-8</v>
      </c>
      <c r="J124" s="5">
        <f t="shared" si="89"/>
        <v>8.5831384461408291</v>
      </c>
      <c r="L124" s="24"/>
      <c r="N124" s="20">
        <f t="shared" si="90"/>
        <v>70371.73572401586</v>
      </c>
      <c r="O124" s="20">
        <f t="shared" si="91"/>
        <v>153.37010826633968</v>
      </c>
      <c r="P124" s="20">
        <f t="shared" si="92"/>
        <v>51244.702967797959</v>
      </c>
      <c r="Q124" s="20">
        <f t="shared" si="93"/>
        <v>112.92502115842115</v>
      </c>
      <c r="R124" s="20">
        <f t="shared" si="94"/>
        <v>618787.19151460775</v>
      </c>
      <c r="S124" s="20">
        <f t="shared" si="95"/>
        <v>1519.2893657783929</v>
      </c>
      <c r="U124" s="5">
        <f t="shared" si="96"/>
        <v>8.7931210612932684</v>
      </c>
      <c r="W124" s="13"/>
      <c r="X124" s="13"/>
      <c r="Y124" s="13"/>
      <c r="Z124" s="6"/>
      <c r="AB124" s="4">
        <v>0.71059156090297204</v>
      </c>
      <c r="AC124" s="4">
        <v>1.0697921121791401E-3</v>
      </c>
      <c r="AD124" s="4"/>
      <c r="AE124" s="4">
        <v>0.71069870144680602</v>
      </c>
      <c r="AF124" s="4">
        <v>1.06994551422778E-3</v>
      </c>
    </row>
    <row r="125" spans="1:32" x14ac:dyDescent="0.25">
      <c r="A125" s="6" t="s">
        <v>99</v>
      </c>
      <c r="B125" s="21">
        <v>44811.9300462963</v>
      </c>
      <c r="C125" s="11">
        <v>70817.626062218696</v>
      </c>
      <c r="D125" s="20">
        <v>189.05927953525901</v>
      </c>
      <c r="E125" s="11">
        <v>51526.480672768397</v>
      </c>
      <c r="F125" s="20">
        <v>134.53149148062701</v>
      </c>
      <c r="G125" s="11">
        <v>606604.16516008798</v>
      </c>
      <c r="H125" s="20">
        <v>1887.50052921626</v>
      </c>
      <c r="I125" s="14">
        <f t="shared" si="88"/>
        <v>4.6998474463194872E-8</v>
      </c>
      <c r="J125" s="5">
        <f t="shared" si="89"/>
        <v>8.5657229547223146</v>
      </c>
      <c r="L125" s="24"/>
      <c r="N125" s="20">
        <f t="shared" si="90"/>
        <v>71042.766896716843</v>
      </c>
      <c r="O125" s="20">
        <f t="shared" si="91"/>
        <v>189.06094477232043</v>
      </c>
      <c r="P125" s="20">
        <f t="shared" si="92"/>
        <v>51645.565534756046</v>
      </c>
      <c r="Q125" s="20">
        <f t="shared" si="93"/>
        <v>134.53383165513873</v>
      </c>
      <c r="R125" s="20">
        <f t="shared" si="94"/>
        <v>623530.22764547297</v>
      </c>
      <c r="S125" s="20">
        <f t="shared" si="95"/>
        <v>1887.5006960135067</v>
      </c>
      <c r="U125" s="5">
        <f t="shared" si="96"/>
        <v>8.7768291535149743</v>
      </c>
      <c r="W125" s="11"/>
      <c r="X125" s="10"/>
      <c r="Y125" s="10"/>
      <c r="Z125" s="10"/>
      <c r="AB125" s="4">
        <v>0.71006152489626995</v>
      </c>
      <c r="AC125" s="4">
        <v>1.11251532219155E-3</v>
      </c>
      <c r="AD125" s="4"/>
      <c r="AE125" s="4">
        <v>0.71031125758115798</v>
      </c>
      <c r="AF125" s="4">
        <v>1.11289028744388E-3</v>
      </c>
    </row>
    <row r="126" spans="1:32" x14ac:dyDescent="0.25">
      <c r="A126" s="6" t="s">
        <v>99</v>
      </c>
      <c r="B126" s="21">
        <v>44812.041226851798</v>
      </c>
      <c r="C126" s="11">
        <v>70598.104617885096</v>
      </c>
      <c r="D126" s="20">
        <v>149.85751294800801</v>
      </c>
      <c r="E126" s="11">
        <v>51411.738395164299</v>
      </c>
      <c r="F126" s="20">
        <v>100.886145732459</v>
      </c>
      <c r="G126" s="11">
        <v>606281.53127290099</v>
      </c>
      <c r="H126" s="20">
        <v>1438.2939662142401</v>
      </c>
      <c r="I126" s="14">
        <f t="shared" si="88"/>
        <v>4.2350312185331E-8</v>
      </c>
      <c r="J126" s="5">
        <f t="shared" si="89"/>
        <v>8.5877876545613034</v>
      </c>
      <c r="L126" s="24"/>
      <c r="N126" s="20">
        <f t="shared" si="90"/>
        <v>70821.849621494359</v>
      </c>
      <c r="O126" s="20">
        <f t="shared" si="91"/>
        <v>149.85961379495672</v>
      </c>
      <c r="P126" s="20">
        <f t="shared" si="92"/>
        <v>51530.292866813492</v>
      </c>
      <c r="Q126" s="20">
        <f t="shared" si="93"/>
        <v>100.88926632978429</v>
      </c>
      <c r="R126" s="20">
        <f t="shared" si="94"/>
        <v>623189.34272990085</v>
      </c>
      <c r="S126" s="20">
        <f t="shared" si="95"/>
        <v>1438.2941851054327</v>
      </c>
      <c r="U126" s="5">
        <f t="shared" si="96"/>
        <v>8.7993937755159042</v>
      </c>
      <c r="AB126" s="4">
        <v>0.709748504918711</v>
      </c>
      <c r="AC126" s="4">
        <v>1.0218895803824899E-3</v>
      </c>
      <c r="AD126" s="4"/>
      <c r="AE126" s="4">
        <v>0.71014082737795303</v>
      </c>
      <c r="AF126" s="4">
        <v>1.02244558244862E-3</v>
      </c>
    </row>
    <row r="127" spans="1:32" x14ac:dyDescent="0.25">
      <c r="A127" s="6" t="s">
        <v>99</v>
      </c>
      <c r="B127" s="21">
        <v>44812.075983796298</v>
      </c>
      <c r="C127" s="11">
        <v>72148.772456645194</v>
      </c>
      <c r="D127" s="20">
        <v>196.89160300917101</v>
      </c>
      <c r="E127" s="11">
        <v>52518.301937247401</v>
      </c>
      <c r="F127" s="20">
        <v>145.68095600799401</v>
      </c>
      <c r="G127" s="11">
        <v>618750.43560034095</v>
      </c>
      <c r="H127" s="20">
        <v>1947.2975333096599</v>
      </c>
      <c r="I127" s="14">
        <f t="shared" si="88"/>
        <v>4.3935752500770971E-8</v>
      </c>
      <c r="J127" s="5">
        <f t="shared" si="89"/>
        <v>8.5760355239883435</v>
      </c>
      <c r="L127" s="24"/>
      <c r="N127" s="20">
        <f t="shared" si="90"/>
        <v>72382.470668318085</v>
      </c>
      <c r="O127" s="20">
        <f t="shared" si="91"/>
        <v>196.89320200385839</v>
      </c>
      <c r="P127" s="20">
        <f t="shared" si="92"/>
        <v>52642.020899528827</v>
      </c>
      <c r="Q127" s="20">
        <f t="shared" si="93"/>
        <v>145.68311708366991</v>
      </c>
      <c r="R127" s="20">
        <f t="shared" si="94"/>
        <v>636370.96338350454</v>
      </c>
      <c r="S127" s="20">
        <f t="shared" si="95"/>
        <v>1947.2976949849494</v>
      </c>
      <c r="U127" s="5">
        <f t="shared" si="96"/>
        <v>8.7917828378583529</v>
      </c>
      <c r="W127" s="11">
        <f>AVERAGE(G120:G127)</f>
        <v>599723.49249683286</v>
      </c>
      <c r="X127" s="10">
        <f>STDEV(G120:G127)/W127*100</f>
        <v>2.114199107086193</v>
      </c>
      <c r="Y127" s="10">
        <f>AVERAGE(U120:U127)</f>
        <v>8.7863255337561732</v>
      </c>
      <c r="Z127" s="10">
        <f>STDEV(U120:U127)/Y127*100</f>
        <v>0.15383180434090754</v>
      </c>
      <c r="AB127" s="4">
        <v>0.70974828573567605</v>
      </c>
      <c r="AC127" s="4">
        <v>1.0734365650064001E-3</v>
      </c>
      <c r="AD127" s="4"/>
      <c r="AE127" s="4">
        <v>0.710185231524182</v>
      </c>
      <c r="AF127" s="4">
        <v>1.07408980960735E-3</v>
      </c>
    </row>
    <row r="128" spans="1:32" x14ac:dyDescent="0.25">
      <c r="A128" s="6"/>
      <c r="B128" s="23"/>
      <c r="C128" s="11"/>
      <c r="D128" s="20"/>
      <c r="E128" s="11"/>
      <c r="F128" s="20"/>
      <c r="G128" s="11"/>
      <c r="H128" s="20"/>
      <c r="I128" s="14"/>
      <c r="J128" s="5"/>
      <c r="N128" s="20"/>
      <c r="O128" s="20"/>
      <c r="P128" s="20"/>
      <c r="Q128" s="20"/>
      <c r="R128" s="20"/>
      <c r="S128" s="20"/>
      <c r="U128" s="5"/>
      <c r="W128" s="29"/>
      <c r="X128" s="29"/>
      <c r="Y128" s="29"/>
      <c r="Z128" s="29"/>
      <c r="AB128" s="22"/>
      <c r="AC128" s="22"/>
      <c r="AD128" s="22"/>
      <c r="AE128" s="22"/>
      <c r="AF128" s="22"/>
    </row>
    <row r="129" spans="1:32" x14ac:dyDescent="0.25">
      <c r="A129" s="6" t="s">
        <v>87</v>
      </c>
      <c r="B129" s="21">
        <v>44811.693862835702</v>
      </c>
      <c r="C129" s="11">
        <v>121688.53654302401</v>
      </c>
      <c r="D129" s="20">
        <v>155.147274875097</v>
      </c>
      <c r="E129" s="11">
        <v>88169.757316983596</v>
      </c>
      <c r="F129" s="20">
        <v>105.16154297733399</v>
      </c>
      <c r="G129" s="11">
        <v>1025015.70332367</v>
      </c>
      <c r="H129" s="20">
        <v>2034.2818319539299</v>
      </c>
      <c r="I129" s="14">
        <f t="shared" ref="I129:I134" si="97">($H$139*C129-G129)/(($H$139-1)*C129*G129)</f>
        <v>4.5658893011018583E-8</v>
      </c>
      <c r="J129" s="5">
        <f t="shared" ref="J129:J134" si="98">G129/C129</f>
        <v>8.4232724991418326</v>
      </c>
      <c r="L129" s="24"/>
      <c r="N129" s="20">
        <f t="shared" ref="N129:N134" si="99">C129/(1-C129*$L$112)</f>
        <v>122354.8273425776</v>
      </c>
      <c r="O129" s="20">
        <f t="shared" ref="O129:O134" si="100">(D129^2+$L$116^2)^0.5</f>
        <v>155.14930409441124</v>
      </c>
      <c r="P129" s="20">
        <f t="shared" ref="P129:P134" si="101">E129/(1-E129*$L$112)</f>
        <v>88519.017655615942</v>
      </c>
      <c r="Q129" s="20">
        <f t="shared" ref="Q129:Q134" si="102">(F129^2+$L$116^2)^0.5</f>
        <v>105.16453670883952</v>
      </c>
      <c r="R129" s="20">
        <f t="shared" ref="R129:R134" si="103">G129/(1-G129*$L$112)</f>
        <v>1074292.9321881144</v>
      </c>
      <c r="S129" s="20">
        <f t="shared" ref="S129:S134" si="104">(H129^2+$L$116^2)^0.5</f>
        <v>2034.2819867161111</v>
      </c>
      <c r="U129" s="5">
        <f t="shared" ref="U129:U134" si="105">R129/N129</f>
        <v>8.7801434199259987</v>
      </c>
      <c r="W129" s="13"/>
      <c r="X129" s="13"/>
      <c r="Y129" s="13"/>
      <c r="Z129" s="6"/>
      <c r="AB129" s="4">
        <v>0.70649873019699905</v>
      </c>
      <c r="AC129" s="4">
        <v>1.0344694672248501E-3</v>
      </c>
      <c r="AD129" s="4"/>
      <c r="AE129" s="4">
        <v>0.70644554651270797</v>
      </c>
      <c r="AF129" s="4">
        <v>1.0343919512485801E-3</v>
      </c>
    </row>
    <row r="130" spans="1:32" x14ac:dyDescent="0.25">
      <c r="A130" s="6" t="s">
        <v>87</v>
      </c>
      <c r="B130" s="21">
        <v>44811.721550925897</v>
      </c>
      <c r="C130" s="11">
        <v>121971.307944883</v>
      </c>
      <c r="D130" s="20">
        <v>176.916055621292</v>
      </c>
      <c r="E130" s="11">
        <v>88491.025876644402</v>
      </c>
      <c r="F130" s="20">
        <v>126.760699445925</v>
      </c>
      <c r="G130" s="11">
        <v>1028454.43845231</v>
      </c>
      <c r="H130" s="20">
        <v>2212.4568339310899</v>
      </c>
      <c r="I130" s="14">
        <f t="shared" si="97"/>
        <v>4.4424373698806289E-8</v>
      </c>
      <c r="J130" s="5">
        <f t="shared" si="98"/>
        <v>8.4319374431653475</v>
      </c>
      <c r="L130" s="24"/>
      <c r="N130" s="20">
        <f t="shared" si="99"/>
        <v>122640.70742011946</v>
      </c>
      <c r="O130" s="20">
        <f t="shared" si="100"/>
        <v>176.9178351563439</v>
      </c>
      <c r="P130" s="20">
        <f t="shared" si="101"/>
        <v>88842.841165147765</v>
      </c>
      <c r="Q130" s="20">
        <f t="shared" si="102"/>
        <v>126.76318307707218</v>
      </c>
      <c r="R130" s="20">
        <f t="shared" si="103"/>
        <v>1078070.8558112876</v>
      </c>
      <c r="S130" s="20">
        <f t="shared" si="104"/>
        <v>2212.4569762298643</v>
      </c>
      <c r="U130" s="5">
        <f t="shared" si="105"/>
        <v>8.7904813865614404</v>
      </c>
      <c r="W130" s="13"/>
      <c r="X130" s="13"/>
      <c r="Y130" s="13"/>
      <c r="Z130" s="6"/>
      <c r="AB130" s="4">
        <v>0.70701351350192598</v>
      </c>
      <c r="AC130" s="4">
        <v>1.0754182130390899E-3</v>
      </c>
      <c r="AD130" s="4"/>
      <c r="AE130" s="4">
        <v>0.70699573053151699</v>
      </c>
      <c r="AF130" s="4">
        <v>1.0754005801856001E-3</v>
      </c>
    </row>
    <row r="131" spans="1:32" x14ac:dyDescent="0.25">
      <c r="A131" s="6" t="s">
        <v>87</v>
      </c>
      <c r="B131" s="21">
        <v>44811.832766203697</v>
      </c>
      <c r="C131" s="11">
        <v>124098.519097807</v>
      </c>
      <c r="D131" s="20">
        <v>222.18829966126</v>
      </c>
      <c r="E131" s="11">
        <v>89928.157559422601</v>
      </c>
      <c r="F131" s="20">
        <v>161.34682158428299</v>
      </c>
      <c r="G131" s="11">
        <v>1045132.47268736</v>
      </c>
      <c r="H131" s="20">
        <v>2362.34010830836</v>
      </c>
      <c r="I131" s="14">
        <f t="shared" si="97"/>
        <v>4.4961393011147911E-8</v>
      </c>
      <c r="J131" s="5">
        <f t="shared" si="98"/>
        <v>8.4217964910898679</v>
      </c>
      <c r="L131" s="24"/>
      <c r="N131" s="20">
        <f t="shared" si="99"/>
        <v>124791.53751160752</v>
      </c>
      <c r="O131" s="20">
        <f t="shared" si="100"/>
        <v>222.18971660761679</v>
      </c>
      <c r="P131" s="20">
        <f t="shared" si="101"/>
        <v>90291.516358918423</v>
      </c>
      <c r="Q131" s="20">
        <f t="shared" si="102"/>
        <v>161.34877283438396</v>
      </c>
      <c r="R131" s="20">
        <f t="shared" si="103"/>
        <v>1096411.2751491419</v>
      </c>
      <c r="S131" s="20">
        <f t="shared" si="104"/>
        <v>2362.3402415787114</v>
      </c>
      <c r="U131" s="5">
        <f t="shared" si="105"/>
        <v>8.7859425167123923</v>
      </c>
      <c r="W131" s="13"/>
      <c r="X131" s="13"/>
      <c r="Y131" s="13"/>
      <c r="Z131" s="6"/>
      <c r="AB131" s="4">
        <v>0.70644473975900102</v>
      </c>
      <c r="AC131" s="4">
        <v>9.1536425090253204E-4</v>
      </c>
      <c r="AD131" s="4"/>
      <c r="AE131" s="4">
        <v>0.70656896228561805</v>
      </c>
      <c r="AF131" s="4">
        <v>9.1551039642296403E-4</v>
      </c>
    </row>
    <row r="132" spans="1:32" x14ac:dyDescent="0.25">
      <c r="A132" s="6" t="s">
        <v>87</v>
      </c>
      <c r="B132" s="21">
        <v>44811.943969907399</v>
      </c>
      <c r="C132" s="11">
        <v>125821.531249273</v>
      </c>
      <c r="D132" s="20">
        <v>190.73347708353299</v>
      </c>
      <c r="E132" s="11">
        <v>91187.602339581397</v>
      </c>
      <c r="F132" s="20">
        <v>135.79160976153901</v>
      </c>
      <c r="G132" s="11">
        <v>1059418.2823717</v>
      </c>
      <c r="H132" s="20">
        <v>2223.9942306687099</v>
      </c>
      <c r="I132" s="14">
        <f t="shared" si="97"/>
        <v>4.457189836372556E-8</v>
      </c>
      <c r="J132" s="5">
        <f t="shared" si="98"/>
        <v>8.4200078623492463</v>
      </c>
      <c r="L132" s="24"/>
      <c r="N132" s="20">
        <f t="shared" si="99"/>
        <v>126533.98254918648</v>
      </c>
      <c r="O132" s="20">
        <f t="shared" si="100"/>
        <v>190.73512770380233</v>
      </c>
      <c r="P132" s="20">
        <f t="shared" si="101"/>
        <v>91561.231238771987</v>
      </c>
      <c r="Q132" s="20">
        <f t="shared" si="102"/>
        <v>135.79392822008387</v>
      </c>
      <c r="R132" s="20">
        <f t="shared" si="103"/>
        <v>1112143.8759493802</v>
      </c>
      <c r="S132" s="20">
        <f t="shared" si="104"/>
        <v>2223.9943722292819</v>
      </c>
      <c r="U132" s="5">
        <f t="shared" si="105"/>
        <v>8.7892900669357026</v>
      </c>
      <c r="W132" s="13"/>
      <c r="X132" s="13"/>
      <c r="Y132" s="13"/>
      <c r="Z132" s="6"/>
      <c r="AB132" s="4">
        <v>0.70639548348458103</v>
      </c>
      <c r="AC132" s="4">
        <v>1.04056217271582E-3</v>
      </c>
      <c r="AD132" s="4"/>
      <c r="AE132" s="4">
        <v>0.70666170950755203</v>
      </c>
      <c r="AF132" s="4">
        <v>1.04100683006121E-3</v>
      </c>
    </row>
    <row r="133" spans="1:32" x14ac:dyDescent="0.25">
      <c r="A133" s="6" t="s">
        <v>87</v>
      </c>
      <c r="B133" s="21">
        <v>44812.055150462998</v>
      </c>
      <c r="C133" s="11">
        <v>125315.857142155</v>
      </c>
      <c r="D133" s="20">
        <v>241.393890856697</v>
      </c>
      <c r="E133" s="11">
        <v>90877.4255909567</v>
      </c>
      <c r="F133" s="20">
        <v>146.227345426759</v>
      </c>
      <c r="G133" s="11">
        <v>1055032.0824242299</v>
      </c>
      <c r="H133" s="20">
        <v>2361.0244246727998</v>
      </c>
      <c r="I133" s="14">
        <f t="shared" si="97"/>
        <v>4.4881925703186368E-8</v>
      </c>
      <c r="J133" s="5">
        <f t="shared" si="98"/>
        <v>8.4189830918798201</v>
      </c>
      <c r="L133" s="24"/>
      <c r="N133" s="20">
        <f t="shared" si="99"/>
        <v>126022.57721305662</v>
      </c>
      <c r="O133" s="20">
        <f t="shared" si="100"/>
        <v>241.39519506971578</v>
      </c>
      <c r="P133" s="20">
        <f t="shared" si="101"/>
        <v>91248.511826466536</v>
      </c>
      <c r="Q133" s="20">
        <f t="shared" si="102"/>
        <v>146.22949842753303</v>
      </c>
      <c r="R133" s="20">
        <f t="shared" si="103"/>
        <v>1107311.2189645348</v>
      </c>
      <c r="S133" s="20">
        <f t="shared" si="104"/>
        <v>2361.0245580174164</v>
      </c>
      <c r="U133" s="5">
        <f t="shared" si="105"/>
        <v>8.7866098555696848</v>
      </c>
      <c r="AB133" s="4">
        <v>0.70682711407339804</v>
      </c>
      <c r="AC133" s="4">
        <v>9.7446715844057101E-4</v>
      </c>
      <c r="AD133" s="4"/>
      <c r="AE133" s="4">
        <v>0.70723562606413504</v>
      </c>
      <c r="AF133" s="4">
        <v>9.7501645800212396E-4</v>
      </c>
    </row>
    <row r="134" spans="1:32" x14ac:dyDescent="0.25">
      <c r="A134" s="6" t="s">
        <v>87</v>
      </c>
      <c r="B134" s="21">
        <v>44812.089907407397</v>
      </c>
      <c r="C134" s="11">
        <v>125910.509379721</v>
      </c>
      <c r="D134" s="20">
        <v>196.291960145622</v>
      </c>
      <c r="E134" s="11">
        <v>91459.623981187397</v>
      </c>
      <c r="F134" s="20">
        <v>120.095426480155</v>
      </c>
      <c r="G134" s="11">
        <v>1058653.2905101101</v>
      </c>
      <c r="H134" s="20">
        <v>2256.77554829378</v>
      </c>
      <c r="I134" s="14">
        <f t="shared" si="97"/>
        <v>4.6062760522943368E-8</v>
      </c>
      <c r="J134" s="5">
        <f t="shared" si="98"/>
        <v>8.4079819526217854</v>
      </c>
      <c r="L134" s="24"/>
      <c r="N134" s="20">
        <f t="shared" si="99"/>
        <v>126623.97155163027</v>
      </c>
      <c r="O134" s="20">
        <f t="shared" si="100"/>
        <v>196.29356402496146</v>
      </c>
      <c r="P134" s="20">
        <f t="shared" si="101"/>
        <v>91835.489943368491</v>
      </c>
      <c r="Q134" s="20">
        <f t="shared" si="102"/>
        <v>120.09804794942133</v>
      </c>
      <c r="R134" s="20">
        <f t="shared" si="103"/>
        <v>1111300.8746756772</v>
      </c>
      <c r="S134" s="20">
        <f t="shared" si="104"/>
        <v>2256.775687798081</v>
      </c>
      <c r="U134" s="5">
        <f t="shared" si="105"/>
        <v>8.7763861854747613</v>
      </c>
      <c r="W134" s="11">
        <f>AVERAGE(G129:G134)</f>
        <v>1045284.3782948967</v>
      </c>
      <c r="X134" s="10">
        <f>STDEV(G129:G134)/W134*100</f>
        <v>1.4619345835624469</v>
      </c>
      <c r="Y134" s="10">
        <f>AVERAGE(U129:U134)</f>
        <v>8.7848089051966642</v>
      </c>
      <c r="Z134" s="10">
        <f>STDEV(U129:U134)/Y134*100</f>
        <v>6.2243852868226493E-2</v>
      </c>
      <c r="AB134" s="4">
        <v>0.70769540925511398</v>
      </c>
      <c r="AC134" s="4">
        <v>8.39482897521932E-4</v>
      </c>
      <c r="AD134" s="4"/>
      <c r="AE134" s="4">
        <v>0.70814889784771895</v>
      </c>
      <c r="AF134" s="4">
        <v>8.4006439336032203E-4</v>
      </c>
    </row>
    <row r="135" spans="1:32" x14ac:dyDescent="0.25">
      <c r="C135" s="6"/>
      <c r="D135" s="6"/>
      <c r="E135" s="6"/>
      <c r="F135" s="6"/>
      <c r="G135" s="6"/>
      <c r="W135" s="13"/>
      <c r="X135" s="13"/>
      <c r="Y135" s="13"/>
      <c r="Z135" s="6"/>
    </row>
    <row r="136" spans="1:32" x14ac:dyDescent="0.25">
      <c r="C136" s="6"/>
      <c r="D136" s="6"/>
      <c r="E136" s="6"/>
      <c r="F136" s="6"/>
      <c r="G136" s="6"/>
      <c r="H136" s="6"/>
      <c r="I136" s="14"/>
      <c r="W136" s="9" t="s">
        <v>86</v>
      </c>
      <c r="X136" s="18">
        <f>AVERAGE(X117:X134)</f>
        <v>1.7678377977381243</v>
      </c>
      <c r="Y136" s="17"/>
      <c r="Z136" s="16">
        <f>AVERAGE(Z117:Z134)</f>
        <v>0.137912944704013</v>
      </c>
    </row>
    <row r="137" spans="1:32" x14ac:dyDescent="0.25">
      <c r="C137" s="6"/>
      <c r="D137" s="6"/>
      <c r="E137" s="6"/>
      <c r="F137" s="6"/>
      <c r="G137" s="6"/>
      <c r="H137" s="15"/>
      <c r="I137" s="14"/>
      <c r="W137" s="13"/>
      <c r="X137" s="13"/>
      <c r="Y137" s="13"/>
      <c r="Z137" s="6"/>
    </row>
    <row r="138" spans="1:32" ht="16.5" x14ac:dyDescent="0.25">
      <c r="E138" s="6"/>
      <c r="F138" s="9" t="s">
        <v>85</v>
      </c>
      <c r="G138" s="8" t="s">
        <v>83</v>
      </c>
      <c r="H138" s="12">
        <f>SLOPE(J113:J134,G113:G134)</f>
        <v>-3.4840084116999623E-7</v>
      </c>
      <c r="I138" s="5"/>
      <c r="Q138" s="9" t="s">
        <v>84</v>
      </c>
      <c r="R138" s="8" t="s">
        <v>83</v>
      </c>
      <c r="S138" s="12">
        <f>SLOPE(U113:U134,G113:G134)</f>
        <v>6.3696011187773623E-12</v>
      </c>
      <c r="W138" s="11"/>
      <c r="X138" s="10"/>
      <c r="Y138" s="10"/>
      <c r="Z138" s="10"/>
    </row>
    <row r="139" spans="1:32" ht="16.5" x14ac:dyDescent="0.25">
      <c r="E139" s="6"/>
      <c r="F139" s="9" t="s">
        <v>82</v>
      </c>
      <c r="G139" s="8" t="s">
        <v>80</v>
      </c>
      <c r="H139" s="7">
        <f>INTERCEPT(J113:J134,G113:G134)</f>
        <v>8.7877475116191608</v>
      </c>
      <c r="Q139" s="9" t="s">
        <v>81</v>
      </c>
      <c r="R139" s="8" t="s">
        <v>80</v>
      </c>
      <c r="S139" s="7">
        <f>INTERCEPT(U113:U134,G113:G134)</f>
        <v>8.7878272019187946</v>
      </c>
      <c r="W139" s="6"/>
      <c r="X139" s="6"/>
      <c r="Y139" s="6"/>
      <c r="Z139" s="6"/>
    </row>
    <row r="140" spans="1:32" x14ac:dyDescent="0.25">
      <c r="A140" s="28" t="s">
        <v>101</v>
      </c>
      <c r="B140" s="25"/>
      <c r="C140" s="25"/>
      <c r="D140" s="25"/>
      <c r="E140" s="27"/>
      <c r="F140" s="25"/>
      <c r="G140" s="25"/>
      <c r="H140" s="25"/>
      <c r="I140" s="25"/>
      <c r="J140" s="25"/>
      <c r="K140" s="25"/>
      <c r="L140" s="26">
        <f>L143/1000000000</f>
        <v>4.6100000000000003E-8</v>
      </c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</row>
    <row r="141" spans="1:32" x14ac:dyDescent="0.25">
      <c r="A141" s="6" t="s">
        <v>100</v>
      </c>
      <c r="B141" s="21">
        <v>44832.802106481497</v>
      </c>
      <c r="C141" s="11">
        <v>58353.417399755803</v>
      </c>
      <c r="D141" s="20">
        <v>115.295257766746</v>
      </c>
      <c r="E141" s="11">
        <v>41944.511051706802</v>
      </c>
      <c r="F141" s="20">
        <v>84.523611178561495</v>
      </c>
      <c r="G141" s="11">
        <v>498621.21297899203</v>
      </c>
      <c r="H141" s="20">
        <v>1131.6235941011</v>
      </c>
      <c r="I141" s="14">
        <f t="shared" ref="I141:I146" si="106">($H$167*C141-G141)/(($H$167-1)*C141*G141)</f>
        <v>4.7477442083373391E-8</v>
      </c>
      <c r="J141" s="5">
        <f t="shared" ref="J141:J146" si="107">G141/C141</f>
        <v>8.5448502452416548</v>
      </c>
      <c r="L141" t="s">
        <v>95</v>
      </c>
      <c r="N141" s="20">
        <f t="shared" ref="N141:N146" si="108">C141/(1-C141*$L$140)</f>
        <v>58510.816911964539</v>
      </c>
      <c r="O141" s="20">
        <f t="shared" ref="O141:O146" si="109">(D141^2+$L$144^2)^0.5</f>
        <v>115.29651543262196</v>
      </c>
      <c r="P141" s="20">
        <f t="shared" ref="P141:P146" si="110">E141/(1-E141*$L$140)</f>
        <v>42025.773851405655</v>
      </c>
      <c r="Q141" s="20">
        <f t="shared" ref="Q141:Q146" si="111">(F141^2+$L$144^2)^0.5</f>
        <v>84.525326701936351</v>
      </c>
      <c r="R141" s="20">
        <f t="shared" ref="R141:R146" si="112">G141/(1-G141*$L$140)</f>
        <v>510352.39666131919</v>
      </c>
      <c r="S141" s="20">
        <f t="shared" ref="S141:S146" si="113">(H141^2+$L$144^2)^0.5</f>
        <v>1131.6237222388436</v>
      </c>
      <c r="U141" s="5">
        <f t="shared" ref="U141:U146" si="114">R141/N141</f>
        <v>8.7223597891172187</v>
      </c>
      <c r="AB141" s="4">
        <v>0.70389030158132304</v>
      </c>
      <c r="AC141" s="4">
        <v>1.3086101061428E-3</v>
      </c>
      <c r="AD141" s="4"/>
      <c r="AE141" s="4">
        <v>0.70381784455035801</v>
      </c>
      <c r="AF141" s="4">
        <v>1.3085300428375001E-3</v>
      </c>
    </row>
    <row r="142" spans="1:32" x14ac:dyDescent="0.25">
      <c r="A142" s="6" t="s">
        <v>100</v>
      </c>
      <c r="B142" s="21">
        <v>44832.829918981501</v>
      </c>
      <c r="C142" s="11">
        <v>59690.115463335002</v>
      </c>
      <c r="D142" s="20">
        <v>108.097205366582</v>
      </c>
      <c r="E142" s="11">
        <v>42922.326941213702</v>
      </c>
      <c r="F142" s="20">
        <v>78.965726000353001</v>
      </c>
      <c r="G142" s="11">
        <v>510377.70151309803</v>
      </c>
      <c r="H142" s="20">
        <v>1174.09540639991</v>
      </c>
      <c r="I142" s="14">
        <f t="shared" si="106"/>
        <v>4.496251965869568E-8</v>
      </c>
      <c r="J142" s="5">
        <f t="shared" si="107"/>
        <v>8.5504559264355997</v>
      </c>
      <c r="L142" t="s">
        <v>93</v>
      </c>
      <c r="N142" s="20">
        <f t="shared" si="108"/>
        <v>59854.818825589551</v>
      </c>
      <c r="O142" s="20">
        <f t="shared" si="109"/>
        <v>108.09854677778713</v>
      </c>
      <c r="P142" s="20">
        <f t="shared" si="110"/>
        <v>43007.426564996553</v>
      </c>
      <c r="Q142" s="20">
        <f t="shared" si="111"/>
        <v>78.967562265573676</v>
      </c>
      <c r="R142" s="20">
        <f t="shared" si="112"/>
        <v>522675.42425809568</v>
      </c>
      <c r="S142" s="20">
        <f t="shared" si="113"/>
        <v>1174.0955299023901</v>
      </c>
      <c r="U142" s="5">
        <f t="shared" si="114"/>
        <v>8.7323867069268921</v>
      </c>
      <c r="AB142" s="4">
        <v>0.703319847390936</v>
      </c>
      <c r="AC142" s="4">
        <v>1.2278769602382101E-3</v>
      </c>
      <c r="AD142" s="4"/>
      <c r="AE142" s="4">
        <v>0.70340756477425004</v>
      </c>
      <c r="AF142" s="4">
        <v>1.22827125096555E-3</v>
      </c>
    </row>
    <row r="143" spans="1:32" x14ac:dyDescent="0.25">
      <c r="A143" s="6" t="s">
        <v>100</v>
      </c>
      <c r="B143" s="21">
        <v>44832.941145833298</v>
      </c>
      <c r="C143" s="11">
        <v>57920.501744972004</v>
      </c>
      <c r="D143" s="20">
        <v>109.468218178566</v>
      </c>
      <c r="E143" s="11">
        <v>41580.810435611798</v>
      </c>
      <c r="F143" s="20">
        <v>83.544886623442906</v>
      </c>
      <c r="G143" s="11">
        <v>494450.07682812703</v>
      </c>
      <c r="H143" s="20">
        <v>1250.02705232943</v>
      </c>
      <c r="I143" s="14">
        <f t="shared" si="106"/>
        <v>5.0010381476715954E-8</v>
      </c>
      <c r="J143" s="5">
        <f t="shared" si="107"/>
        <v>8.5367022372358772</v>
      </c>
      <c r="L143" s="13">
        <v>46.1</v>
      </c>
      <c r="N143" s="20">
        <f t="shared" si="108"/>
        <v>58075.57136830307</v>
      </c>
      <c r="O143" s="20">
        <f t="shared" si="109"/>
        <v>109.46954278973928</v>
      </c>
      <c r="P143" s="20">
        <f t="shared" si="110"/>
        <v>41660.66874505538</v>
      </c>
      <c r="Q143" s="20">
        <f t="shared" si="111"/>
        <v>83.546622243681156</v>
      </c>
      <c r="R143" s="20">
        <f t="shared" si="112"/>
        <v>505983.54081720859</v>
      </c>
      <c r="S143" s="20">
        <f t="shared" si="113"/>
        <v>1250.0271683298761</v>
      </c>
      <c r="U143" s="5">
        <f t="shared" si="114"/>
        <v>8.7125021570320378</v>
      </c>
      <c r="AB143" s="4">
        <v>0.703478257883418</v>
      </c>
      <c r="AC143" s="4">
        <v>1.05340428368608E-3</v>
      </c>
      <c r="AD143" s="4"/>
      <c r="AE143" s="4">
        <v>0.70417663952589205</v>
      </c>
      <c r="AF143" s="4">
        <v>1.0543908547067499E-3</v>
      </c>
    </row>
    <row r="144" spans="1:32" x14ac:dyDescent="0.25">
      <c r="A144" s="6" t="s">
        <v>100</v>
      </c>
      <c r="B144" s="21">
        <v>44833.052349537</v>
      </c>
      <c r="C144" s="11">
        <v>58255.187479516899</v>
      </c>
      <c r="D144" s="20">
        <v>105.849889631547</v>
      </c>
      <c r="E144" s="11">
        <v>41857.002003964502</v>
      </c>
      <c r="F144" s="20">
        <v>70.220534109254004</v>
      </c>
      <c r="G144" s="11">
        <v>497497.08634033299</v>
      </c>
      <c r="H144" s="20">
        <v>1086.7511874135701</v>
      </c>
      <c r="I144" s="14">
        <f t="shared" si="106"/>
        <v>4.885619764525265E-8</v>
      </c>
      <c r="J144" s="5">
        <f t="shared" si="107"/>
        <v>8.5399619821884176</v>
      </c>
      <c r="L144" s="24">
        <f>L143/100*(X164^2+Z164^2)^0.5</f>
        <v>0.53852335550867758</v>
      </c>
      <c r="N144" s="20">
        <f t="shared" si="108"/>
        <v>58412.056804779349</v>
      </c>
      <c r="O144" s="20">
        <f t="shared" si="109"/>
        <v>105.85125952210068</v>
      </c>
      <c r="P144" s="20">
        <f t="shared" si="110"/>
        <v>41937.925752292496</v>
      </c>
      <c r="Q144" s="20">
        <f t="shared" si="111"/>
        <v>70.222599054672799</v>
      </c>
      <c r="R144" s="20">
        <f t="shared" si="112"/>
        <v>509174.81503729575</v>
      </c>
      <c r="S144" s="20">
        <f t="shared" si="113"/>
        <v>1086.7513208421735</v>
      </c>
      <c r="U144" s="5">
        <f t="shared" si="114"/>
        <v>8.7169472004559587</v>
      </c>
      <c r="AB144" s="4">
        <v>0.70394602777460402</v>
      </c>
      <c r="AC144" s="4">
        <v>1.1691676398086399E-3</v>
      </c>
      <c r="AD144" s="4"/>
      <c r="AE144" s="4">
        <v>0.70463885763658796</v>
      </c>
      <c r="AF144" s="4">
        <v>1.1702499161145199E-3</v>
      </c>
    </row>
    <row r="145" spans="1:32" x14ac:dyDescent="0.25">
      <c r="A145" s="6" t="s">
        <v>100</v>
      </c>
      <c r="B145" s="21">
        <v>44833.0940625</v>
      </c>
      <c r="C145" s="11">
        <v>58463.527698970203</v>
      </c>
      <c r="D145" s="20">
        <v>100.31612709211301</v>
      </c>
      <c r="E145" s="11">
        <v>42043.167997102799</v>
      </c>
      <c r="F145" s="20">
        <v>63.077018192099104</v>
      </c>
      <c r="G145" s="11">
        <v>500787.08265703701</v>
      </c>
      <c r="H145" s="20">
        <v>1027.2522601804501</v>
      </c>
      <c r="I145" s="14">
        <f t="shared" si="106"/>
        <v>4.1857830966856222E-8</v>
      </c>
      <c r="J145" s="5">
        <f t="shared" si="107"/>
        <v>8.5658033712163082</v>
      </c>
      <c r="L145" s="24"/>
      <c r="N145" s="20">
        <f t="shared" si="108"/>
        <v>58621.522587510495</v>
      </c>
      <c r="O145" s="20">
        <f t="shared" si="109"/>
        <v>100.31757254920694</v>
      </c>
      <c r="P145" s="20">
        <f t="shared" si="110"/>
        <v>42124.813892021739</v>
      </c>
      <c r="Q145" s="20">
        <f t="shared" si="111"/>
        <v>63.079316985925189</v>
      </c>
      <c r="R145" s="20">
        <f t="shared" si="112"/>
        <v>512621.61101515841</v>
      </c>
      <c r="S145" s="20">
        <f t="shared" si="113"/>
        <v>1027.2524013372993</v>
      </c>
      <c r="U145" s="5">
        <f t="shared" si="114"/>
        <v>8.7445973490353204</v>
      </c>
      <c r="AB145" s="4">
        <v>0.70301812640378303</v>
      </c>
      <c r="AC145" s="4">
        <v>1.0062593707793901E-3</v>
      </c>
      <c r="AD145" s="4"/>
      <c r="AE145" s="4">
        <v>0.70353697791811398</v>
      </c>
      <c r="AF145" s="4">
        <v>1.00705880235504E-3</v>
      </c>
    </row>
    <row r="146" spans="1:32" x14ac:dyDescent="0.25">
      <c r="A146" s="6" t="s">
        <v>100</v>
      </c>
      <c r="B146" s="21">
        <v>44833.128831018497</v>
      </c>
      <c r="C146" s="11">
        <v>59638.468876557898</v>
      </c>
      <c r="D146" s="20">
        <v>98.518917513667702</v>
      </c>
      <c r="E146" s="11">
        <v>42872.9082248794</v>
      </c>
      <c r="F146" s="20">
        <v>76.774895754918703</v>
      </c>
      <c r="G146" s="11">
        <v>509731.72830216301</v>
      </c>
      <c r="H146" s="20">
        <v>1043.7146226115999</v>
      </c>
      <c r="I146" s="14">
        <f t="shared" si="106"/>
        <v>4.5889454046745347E-8</v>
      </c>
      <c r="J146" s="5">
        <f t="shared" si="107"/>
        <v>8.547029088845763</v>
      </c>
      <c r="L146" s="24"/>
      <c r="N146" s="20">
        <f t="shared" si="108"/>
        <v>59802.886951980967</v>
      </c>
      <c r="O146" s="20">
        <f t="shared" si="109"/>
        <v>98.520389338802801</v>
      </c>
      <c r="P146" s="20">
        <f t="shared" si="110"/>
        <v>42957.811808379025</v>
      </c>
      <c r="Q146" s="20">
        <f t="shared" si="111"/>
        <v>76.776784418097776</v>
      </c>
      <c r="R146" s="20">
        <f t="shared" si="112"/>
        <v>521997.96678049362</v>
      </c>
      <c r="S146" s="20">
        <f t="shared" si="113"/>
        <v>1043.7147615420024</v>
      </c>
      <c r="U146" s="5">
        <f t="shared" si="114"/>
        <v>8.7286415988518176</v>
      </c>
      <c r="W146" s="11">
        <f>AVERAGE(G141:G146)</f>
        <v>501910.81476995832</v>
      </c>
      <c r="X146" s="10">
        <f>STDEV(G141:G146)/W146*100</f>
        <v>1.3218476987862826</v>
      </c>
      <c r="Y146" s="10">
        <f>AVERAGE(U141:U146)</f>
        <v>8.726239133569873</v>
      </c>
      <c r="Z146" s="10">
        <f>STDEV(U141:U146)/Y146*100</f>
        <v>0.13272304981610264</v>
      </c>
      <c r="AB146" s="4">
        <v>0.70378652893246896</v>
      </c>
      <c r="AC146" s="4">
        <v>1.0177050877617599E-3</v>
      </c>
      <c r="AD146" s="4"/>
      <c r="AE146" s="4">
        <v>0.70414223443458002</v>
      </c>
      <c r="AF146" s="4">
        <v>1.0182229112821199E-3</v>
      </c>
    </row>
    <row r="147" spans="1:32" x14ac:dyDescent="0.25">
      <c r="A147" s="6"/>
      <c r="B147" s="23"/>
      <c r="C147" s="11"/>
      <c r="D147" s="20"/>
      <c r="E147" s="11"/>
      <c r="F147" s="20"/>
      <c r="G147" s="11"/>
      <c r="H147" s="20"/>
      <c r="I147" s="14"/>
      <c r="J147" s="5"/>
      <c r="L147" s="24"/>
      <c r="N147" s="20"/>
      <c r="O147" s="20"/>
      <c r="P147" s="20"/>
      <c r="Q147" s="20"/>
      <c r="R147" s="20"/>
      <c r="S147" s="20"/>
      <c r="U147" s="5"/>
      <c r="W147" s="11"/>
      <c r="X147" s="10"/>
      <c r="Y147" s="10"/>
      <c r="Z147" s="10"/>
      <c r="AB147" s="22"/>
      <c r="AC147" s="22"/>
      <c r="AD147" s="22"/>
      <c r="AE147" s="22"/>
      <c r="AF147" s="22"/>
    </row>
    <row r="148" spans="1:32" x14ac:dyDescent="0.25">
      <c r="A148" s="6" t="s">
        <v>99</v>
      </c>
      <c r="B148" s="21">
        <v>44832.747288622697</v>
      </c>
      <c r="C148" s="11">
        <v>70463.398129676396</v>
      </c>
      <c r="D148" s="20">
        <v>181.82562342175501</v>
      </c>
      <c r="E148" s="11">
        <v>51172.593470085201</v>
      </c>
      <c r="F148" s="20">
        <v>110.505382425961</v>
      </c>
      <c r="G148" s="11">
        <v>599926.51139320398</v>
      </c>
      <c r="H148" s="20">
        <v>1679.87314047735</v>
      </c>
      <c r="I148" s="14">
        <f t="shared" ref="I148:I155" si="115">($H$167*C148-G148)/(($H$167-1)*C148*G148)</f>
        <v>4.6111119373302518E-8</v>
      </c>
      <c r="J148" s="5">
        <f t="shared" ref="J148:J155" si="116">G148/C148</f>
        <v>8.5140161745980105</v>
      </c>
      <c r="L148" s="24"/>
      <c r="N148" s="20">
        <f t="shared" ref="N148:N155" si="117">C148/(1-C148*$L$140)</f>
        <v>70693.034743619806</v>
      </c>
      <c r="O148" s="20">
        <f t="shared" ref="O148:O155" si="118">(D148^2+$L$144^2)^0.5</f>
        <v>181.82642090772808</v>
      </c>
      <c r="P148" s="20">
        <f t="shared" ref="P148:P155" si="119">E148/(1-E148*$L$140)</f>
        <v>51293.597968806731</v>
      </c>
      <c r="Q148" s="20">
        <f t="shared" ref="Q148:Q155" si="120">(F148^2+$L$144^2)^0.5</f>
        <v>110.50669460495287</v>
      </c>
      <c r="R148" s="20">
        <f t="shared" ref="R148:R155" si="121">G148/(1-G148*$L$140)</f>
        <v>616990.37490787893</v>
      </c>
      <c r="S148" s="20">
        <f t="shared" ref="S148:S155" si="122">(H148^2+$L$144^2)^0.5</f>
        <v>1679.8732267955934</v>
      </c>
      <c r="U148" s="5">
        <f t="shared" ref="U148:U155" si="123">R148/N148</f>
        <v>8.7277392623686119</v>
      </c>
      <c r="W148" s="13"/>
      <c r="X148" s="13"/>
      <c r="Y148" s="13"/>
      <c r="Z148" s="6"/>
      <c r="AB148" s="4">
        <v>0.711179173240994</v>
      </c>
      <c r="AC148" s="4">
        <v>2.18039894693844E-3</v>
      </c>
      <c r="AD148" s="4"/>
      <c r="AE148" s="4">
        <v>0.71078333233912006</v>
      </c>
      <c r="AF148" s="4">
        <v>2.17910089681214E-3</v>
      </c>
    </row>
    <row r="149" spans="1:32" x14ac:dyDescent="0.25">
      <c r="A149" s="6" t="s">
        <v>99</v>
      </c>
      <c r="B149" s="21">
        <v>44832.767361111102</v>
      </c>
      <c r="C149" s="11">
        <v>71010.185598982906</v>
      </c>
      <c r="D149" s="20">
        <v>182.84073006791201</v>
      </c>
      <c r="E149" s="11">
        <v>51521.860063511798</v>
      </c>
      <c r="F149" s="20">
        <v>134.02047332669801</v>
      </c>
      <c r="G149" s="11">
        <v>604041.93596416002</v>
      </c>
      <c r="H149" s="20">
        <v>1754.61051610748</v>
      </c>
      <c r="I149" s="14">
        <f t="shared" si="115"/>
        <v>4.7425865557273614E-8</v>
      </c>
      <c r="J149" s="5">
        <f t="shared" si="116"/>
        <v>8.5064125782655591</v>
      </c>
      <c r="L149" s="24"/>
      <c r="N149" s="20">
        <f t="shared" si="117"/>
        <v>71243.40584342576</v>
      </c>
      <c r="O149" s="20">
        <f t="shared" si="118"/>
        <v>182.84152312637164</v>
      </c>
      <c r="P149" s="20">
        <f t="shared" si="119"/>
        <v>51644.523954772674</v>
      </c>
      <c r="Q149" s="20">
        <f t="shared" si="120"/>
        <v>134.0215552742043</v>
      </c>
      <c r="R149" s="20">
        <f t="shared" si="121"/>
        <v>621344.0905718673</v>
      </c>
      <c r="S149" s="20">
        <f t="shared" si="122"/>
        <v>1754.6105987490107</v>
      </c>
      <c r="U149" s="5">
        <f t="shared" si="123"/>
        <v>8.721425979232631</v>
      </c>
      <c r="W149" s="11"/>
      <c r="X149" s="10"/>
      <c r="Y149" s="10"/>
      <c r="Z149" s="10"/>
      <c r="AB149" s="4">
        <v>0.71035622605792603</v>
      </c>
      <c r="AC149" s="4">
        <v>1.07052466481728E-3</v>
      </c>
      <c r="AD149" s="4"/>
      <c r="AE149" s="4">
        <v>0.71008325322264099</v>
      </c>
      <c r="AF149" s="4">
        <v>1.0699410065337599E-3</v>
      </c>
    </row>
    <row r="150" spans="1:32" x14ac:dyDescent="0.25">
      <c r="A150" s="6" t="s">
        <v>99</v>
      </c>
      <c r="B150" s="21">
        <v>44832.7882060185</v>
      </c>
      <c r="C150" s="11">
        <v>71431.416296023599</v>
      </c>
      <c r="D150" s="20">
        <v>148.21240855976799</v>
      </c>
      <c r="E150" s="11">
        <v>51877.232713244601</v>
      </c>
      <c r="F150" s="20">
        <v>108.106370346182</v>
      </c>
      <c r="G150" s="11">
        <v>608290.94549585797</v>
      </c>
      <c r="H150" s="20">
        <v>1659.0412760899301</v>
      </c>
      <c r="I150" s="14">
        <f t="shared" si="115"/>
        <v>4.5111606739602734E-8</v>
      </c>
      <c r="J150" s="5">
        <f t="shared" si="116"/>
        <v>8.5157340710563503</v>
      </c>
      <c r="L150" s="24"/>
      <c r="N150" s="20">
        <f t="shared" si="117"/>
        <v>71667.416258627156</v>
      </c>
      <c r="O150" s="20">
        <f t="shared" si="118"/>
        <v>148.21338690716172</v>
      </c>
      <c r="P150" s="20">
        <f t="shared" si="119"/>
        <v>52001.596633919355</v>
      </c>
      <c r="Q150" s="20">
        <f t="shared" si="120"/>
        <v>108.10771164366716</v>
      </c>
      <c r="R150" s="20">
        <f t="shared" si="121"/>
        <v>625840.9093209008</v>
      </c>
      <c r="S150" s="20">
        <f t="shared" si="122"/>
        <v>1659.0413634920342</v>
      </c>
      <c r="U150" s="5">
        <f t="shared" si="123"/>
        <v>8.7325725133220988</v>
      </c>
      <c r="W150" s="11"/>
      <c r="X150" s="10"/>
      <c r="Y150" s="10"/>
      <c r="Z150" s="10"/>
      <c r="AB150" s="4">
        <v>0.71049507588612903</v>
      </c>
      <c r="AC150" s="4">
        <v>9.8655924334361796E-4</v>
      </c>
      <c r="AD150" s="4"/>
      <c r="AE150" s="4">
        <v>0.71034293222923806</v>
      </c>
      <c r="AF150" s="4">
        <v>9.8649232297518203E-4</v>
      </c>
    </row>
    <row r="151" spans="1:32" x14ac:dyDescent="0.25">
      <c r="A151" s="6" t="s">
        <v>99</v>
      </c>
      <c r="B151" s="21">
        <v>44832.795150462996</v>
      </c>
      <c r="C151" s="11">
        <v>73431.268098865505</v>
      </c>
      <c r="D151" s="20">
        <v>207.58210840036199</v>
      </c>
      <c r="E151" s="11">
        <v>53289.4297526956</v>
      </c>
      <c r="F151" s="20">
        <v>155.43726661313099</v>
      </c>
      <c r="G151" s="11">
        <v>624005.242597854</v>
      </c>
      <c r="H151" s="20">
        <v>1918.78979690605</v>
      </c>
      <c r="I151" s="14">
        <f t="shared" si="115"/>
        <v>4.7691780913109832E-8</v>
      </c>
      <c r="J151" s="5">
        <f t="shared" si="116"/>
        <v>8.4978137890484664</v>
      </c>
      <c r="L151" s="24"/>
      <c r="N151" s="20">
        <f t="shared" si="117"/>
        <v>73680.690606619712</v>
      </c>
      <c r="O151" s="20">
        <f t="shared" si="118"/>
        <v>207.58280693579627</v>
      </c>
      <c r="P151" s="20">
        <f t="shared" si="119"/>
        <v>53420.665240607726</v>
      </c>
      <c r="Q151" s="20">
        <f t="shared" si="120"/>
        <v>155.43819948637463</v>
      </c>
      <c r="R151" s="20">
        <f t="shared" si="121"/>
        <v>642487.44882450229</v>
      </c>
      <c r="S151" s="20">
        <f t="shared" si="122"/>
        <v>1918.7898724764432</v>
      </c>
      <c r="U151" s="5">
        <f t="shared" si="123"/>
        <v>8.7198890718157731</v>
      </c>
      <c r="W151" s="13"/>
      <c r="X151" s="13"/>
      <c r="Y151" s="13"/>
      <c r="Z151" s="6"/>
      <c r="AB151" s="4">
        <v>0.71003454873954996</v>
      </c>
      <c r="AC151" s="4">
        <v>9.803374500137491E-4</v>
      </c>
      <c r="AD151" s="4"/>
      <c r="AE151" s="4">
        <v>0.70992208421382497</v>
      </c>
      <c r="AF151" s="4">
        <v>9.8024880798568506E-4</v>
      </c>
    </row>
    <row r="152" spans="1:32" x14ac:dyDescent="0.25">
      <c r="A152" s="6" t="s">
        <v>99</v>
      </c>
      <c r="B152" s="21">
        <v>44832.822962963</v>
      </c>
      <c r="C152" s="11">
        <v>70677.432198835406</v>
      </c>
      <c r="D152" s="20">
        <v>165.043471325924</v>
      </c>
      <c r="E152" s="11">
        <v>51213.167568043398</v>
      </c>
      <c r="F152" s="20">
        <v>126.194200517814</v>
      </c>
      <c r="G152" s="11">
        <v>601263.06548873696</v>
      </c>
      <c r="H152" s="20">
        <v>1751.0956368050199</v>
      </c>
      <c r="I152" s="14">
        <f t="shared" si="115"/>
        <v>4.748772364050536E-8</v>
      </c>
      <c r="J152" s="5">
        <f t="shared" si="116"/>
        <v>8.5071436069892243</v>
      </c>
      <c r="L152" s="24"/>
      <c r="N152" s="20">
        <f t="shared" si="117"/>
        <v>70908.468270773679</v>
      </c>
      <c r="O152" s="20">
        <f t="shared" si="118"/>
        <v>165.04434990242933</v>
      </c>
      <c r="P152" s="20">
        <f t="shared" si="119"/>
        <v>51334.364255920584</v>
      </c>
      <c r="Q152" s="20">
        <f t="shared" si="120"/>
        <v>126.19534956461223</v>
      </c>
      <c r="R152" s="20">
        <f t="shared" si="121"/>
        <v>618404.13178868347</v>
      </c>
      <c r="S152" s="20">
        <f t="shared" si="122"/>
        <v>1751.0957196124325</v>
      </c>
      <c r="U152" s="5">
        <f t="shared" si="123"/>
        <v>8.7211604885783558</v>
      </c>
      <c r="W152" s="13"/>
      <c r="X152" s="13"/>
      <c r="Y152" s="13"/>
      <c r="Z152" s="6"/>
      <c r="AB152" s="4">
        <v>0.71080433511590402</v>
      </c>
      <c r="AC152" s="4">
        <v>1.10516616677584E-3</v>
      </c>
      <c r="AD152" s="4"/>
      <c r="AE152" s="4">
        <v>0.71085114424664297</v>
      </c>
      <c r="AF152" s="4">
        <v>1.1053792163516101E-3</v>
      </c>
    </row>
    <row r="153" spans="1:32" x14ac:dyDescent="0.25">
      <c r="A153" s="6" t="s">
        <v>99</v>
      </c>
      <c r="B153" s="21">
        <v>44832.934189814798</v>
      </c>
      <c r="C153" s="11">
        <v>71190.795519009494</v>
      </c>
      <c r="D153" s="20">
        <v>184.272267788394</v>
      </c>
      <c r="E153" s="11">
        <v>51582.447180053998</v>
      </c>
      <c r="F153" s="20">
        <v>144.85651921436099</v>
      </c>
      <c r="G153" s="11">
        <v>606360.852776321</v>
      </c>
      <c r="H153" s="20">
        <v>1877.18818972129</v>
      </c>
      <c r="I153" s="14">
        <f t="shared" si="115"/>
        <v>4.4898563415172564E-8</v>
      </c>
      <c r="J153" s="5">
        <f t="shared" si="116"/>
        <v>8.5174052116668566</v>
      </c>
      <c r="L153" s="24"/>
      <c r="N153" s="20">
        <f t="shared" si="117"/>
        <v>71425.205592216167</v>
      </c>
      <c r="O153" s="20">
        <f t="shared" si="118"/>
        <v>184.2730546859253</v>
      </c>
      <c r="P153" s="20">
        <f t="shared" si="119"/>
        <v>51705.400078310144</v>
      </c>
      <c r="Q153" s="20">
        <f t="shared" si="120"/>
        <v>144.85752022696289</v>
      </c>
      <c r="R153" s="20">
        <f t="shared" si="121"/>
        <v>623798.02577869035</v>
      </c>
      <c r="S153" s="20">
        <f t="shared" si="122"/>
        <v>1877.1882669664485</v>
      </c>
      <c r="U153" s="5">
        <f t="shared" si="123"/>
        <v>8.733583902300607</v>
      </c>
      <c r="W153" s="11"/>
      <c r="X153" s="10"/>
      <c r="Y153" s="10"/>
      <c r="Z153" s="10"/>
      <c r="AB153" s="4">
        <v>0.70934923702858499</v>
      </c>
      <c r="AC153" s="4">
        <v>1.05516580470687E-3</v>
      </c>
      <c r="AD153" s="4"/>
      <c r="AE153" s="4">
        <v>0.71002834550459704</v>
      </c>
      <c r="AF153" s="4">
        <v>1.05617562659951E-3</v>
      </c>
    </row>
    <row r="154" spans="1:32" x14ac:dyDescent="0.25">
      <c r="A154" s="6" t="s">
        <v>99</v>
      </c>
      <c r="B154" s="21">
        <v>44833.0453935185</v>
      </c>
      <c r="C154" s="11">
        <v>71380.204609760607</v>
      </c>
      <c r="D154" s="20">
        <v>168.45930573828801</v>
      </c>
      <c r="E154" s="11">
        <v>51867.576217327798</v>
      </c>
      <c r="F154" s="20">
        <v>122.78746167153901</v>
      </c>
      <c r="G154" s="11">
        <v>609332.74350981903</v>
      </c>
      <c r="H154" s="20">
        <v>1598.6504284315199</v>
      </c>
      <c r="I154" s="14">
        <f t="shared" si="115"/>
        <v>4.0637460047846095E-8</v>
      </c>
      <c r="J154" s="5">
        <f t="shared" si="116"/>
        <v>8.5364387345353485</v>
      </c>
      <c r="L154" s="24"/>
      <c r="N154" s="20">
        <f t="shared" si="117"/>
        <v>71615.865742174763</v>
      </c>
      <c r="O154" s="20">
        <f t="shared" si="118"/>
        <v>168.4601665000674</v>
      </c>
      <c r="P154" s="20">
        <f t="shared" si="119"/>
        <v>51991.893788311601</v>
      </c>
      <c r="Q154" s="20">
        <f t="shared" si="120"/>
        <v>122.78864259834494</v>
      </c>
      <c r="R154" s="20">
        <f t="shared" si="121"/>
        <v>626943.74339977489</v>
      </c>
      <c r="S154" s="20">
        <f t="shared" si="122"/>
        <v>1598.6505191353383</v>
      </c>
      <c r="U154" s="5">
        <f t="shared" si="123"/>
        <v>8.7542576900046623</v>
      </c>
      <c r="AB154" s="4">
        <v>0.70911184888214096</v>
      </c>
      <c r="AC154" s="4">
        <v>1.23617460737499E-3</v>
      </c>
      <c r="AD154" s="4"/>
      <c r="AE154" s="4">
        <v>0.70983222166405202</v>
      </c>
      <c r="AF154" s="4">
        <v>1.23746499472808E-3</v>
      </c>
    </row>
    <row r="155" spans="1:32" x14ac:dyDescent="0.25">
      <c r="A155" s="6" t="s">
        <v>99</v>
      </c>
      <c r="B155" s="21">
        <v>44833.0871064815</v>
      </c>
      <c r="C155" s="11">
        <v>73582.901557157893</v>
      </c>
      <c r="D155" s="20">
        <v>189.445303147429</v>
      </c>
      <c r="E155" s="11">
        <v>53438.109982735397</v>
      </c>
      <c r="F155" s="20">
        <v>130.910038672892</v>
      </c>
      <c r="G155" s="11">
        <v>626835.94735870499</v>
      </c>
      <c r="H155" s="20">
        <v>1830.95033640271</v>
      </c>
      <c r="I155" s="14">
        <f t="shared" si="115"/>
        <v>4.3149869629947966E-8</v>
      </c>
      <c r="J155" s="5">
        <f t="shared" si="116"/>
        <v>8.518771808309161</v>
      </c>
      <c r="L155" s="24"/>
      <c r="N155" s="20">
        <f t="shared" si="117"/>
        <v>73833.356985802922</v>
      </c>
      <c r="O155" s="20">
        <f t="shared" si="118"/>
        <v>189.44606855785025</v>
      </c>
      <c r="P155" s="20">
        <f t="shared" si="119"/>
        <v>53570.079706428769</v>
      </c>
      <c r="Q155" s="20">
        <f t="shared" si="120"/>
        <v>130.91114632735636</v>
      </c>
      <c r="R155" s="20">
        <f t="shared" si="121"/>
        <v>645488.72354681452</v>
      </c>
      <c r="S155" s="20">
        <f t="shared" si="122"/>
        <v>1830.9504155985769</v>
      </c>
      <c r="U155" s="5">
        <f t="shared" si="123"/>
        <v>8.7425081277414023</v>
      </c>
      <c r="W155" s="11">
        <f>AVERAGE(G148:G155)</f>
        <v>610007.15557308227</v>
      </c>
      <c r="X155" s="10">
        <f>STDEV(G148:G155)/W155*100</f>
        <v>1.6504263640768304</v>
      </c>
      <c r="Y155" s="10">
        <f>AVERAGE(U148:U155)</f>
        <v>8.7316421294205178</v>
      </c>
      <c r="Z155" s="10">
        <f>STDEV(U148:U155)/Y155*100</f>
        <v>0.13700589290166212</v>
      </c>
      <c r="AB155" s="4">
        <v>0.70988573853258097</v>
      </c>
      <c r="AC155" s="4">
        <v>1.0014196869396899E-3</v>
      </c>
      <c r="AD155" s="4"/>
      <c r="AE155" s="4">
        <v>0.71044167668871205</v>
      </c>
      <c r="AF155" s="4">
        <v>1.0021457058082201E-3</v>
      </c>
    </row>
    <row r="156" spans="1:32" x14ac:dyDescent="0.25">
      <c r="A156" s="6"/>
      <c r="B156" s="21">
        <v>44833.121874999997</v>
      </c>
      <c r="C156" s="11"/>
      <c r="D156" s="20"/>
      <c r="E156" s="11"/>
      <c r="F156" s="20"/>
      <c r="G156" s="11"/>
      <c r="H156" s="20"/>
      <c r="I156" s="14"/>
      <c r="J156" s="5"/>
      <c r="N156" s="20"/>
      <c r="O156" s="20"/>
      <c r="P156" s="20"/>
      <c r="Q156" s="20"/>
      <c r="R156" s="20"/>
      <c r="S156" s="20"/>
      <c r="U156" s="5"/>
      <c r="W156" s="29"/>
      <c r="X156" s="29"/>
      <c r="Y156" s="29"/>
      <c r="Z156" s="29"/>
      <c r="AB156" s="4">
        <v>0.70997337931107896</v>
      </c>
      <c r="AC156" s="4">
        <v>1.08724104828226E-3</v>
      </c>
      <c r="AD156" s="4"/>
      <c r="AE156" s="4">
        <v>0.71036545158464004</v>
      </c>
      <c r="AF156" s="4">
        <v>1.08791330886054E-3</v>
      </c>
    </row>
    <row r="157" spans="1:32" x14ac:dyDescent="0.25">
      <c r="A157" s="6" t="s">
        <v>87</v>
      </c>
      <c r="B157" s="23"/>
      <c r="C157" s="11">
        <v>80506.498498802597</v>
      </c>
      <c r="D157" s="20">
        <v>171.521511553111</v>
      </c>
      <c r="E157" s="11">
        <v>58246.9604457073</v>
      </c>
      <c r="F157" s="20">
        <v>120.286077349283</v>
      </c>
      <c r="G157" s="11">
        <v>683202.74806096999</v>
      </c>
      <c r="H157" s="20">
        <v>1854.9634062994</v>
      </c>
      <c r="I157" s="14">
        <f t="shared" ref="I157:I162" si="124">($H$139*C157-G157)/(($H$139-1)*C157*G157)</f>
        <v>5.6655514212042514E-8</v>
      </c>
      <c r="J157" s="5">
        <f t="shared" ref="J157:J162" si="125">G157/C157</f>
        <v>8.4863055877549005</v>
      </c>
      <c r="L157" s="24"/>
      <c r="N157" s="20">
        <f t="shared" ref="N157:N162" si="126">C157/(1-C157*$L$140)</f>
        <v>80806.39929495145</v>
      </c>
      <c r="O157" s="20">
        <f t="shared" ref="O157:O162" si="127">(D157^2+$L$144^2)^0.5</f>
        <v>171.52235694762481</v>
      </c>
      <c r="P157" s="20">
        <f t="shared" ref="P157:P162" si="128">E157/(1-E157*$L$140)</f>
        <v>58403.785407015319</v>
      </c>
      <c r="Q157" s="20">
        <f t="shared" ref="Q157:Q162" si="129">(F157^2+$L$144^2)^0.5</f>
        <v>120.28728283356526</v>
      </c>
      <c r="R157" s="20">
        <f t="shared" ref="R157:R162" si="130">G157/(1-G157*$L$140)</f>
        <v>705420.42038627097</v>
      </c>
      <c r="S157" s="20">
        <f t="shared" ref="S157:S162" si="131">(H157^2+$L$144^2)^0.5</f>
        <v>1854.9634844700522</v>
      </c>
      <c r="U157" s="5">
        <f t="shared" ref="U157:U162" si="132">R157/N157</f>
        <v>8.7297593574416776</v>
      </c>
      <c r="W157" s="13"/>
      <c r="X157" s="13"/>
      <c r="Y157" s="13"/>
      <c r="Z157" s="6"/>
      <c r="AB157" s="22"/>
      <c r="AC157" s="22"/>
      <c r="AD157" s="22"/>
      <c r="AE157" s="22"/>
      <c r="AF157" s="22"/>
    </row>
    <row r="158" spans="1:32" x14ac:dyDescent="0.25">
      <c r="A158" s="6" t="s">
        <v>87</v>
      </c>
      <c r="B158" s="21">
        <v>44832.809062499997</v>
      </c>
      <c r="C158" s="11">
        <v>80506.891377414606</v>
      </c>
      <c r="D158" s="20">
        <v>125.994304298241</v>
      </c>
      <c r="E158" s="11">
        <v>58202.609350111801</v>
      </c>
      <c r="F158" s="20">
        <v>85.361433725527306</v>
      </c>
      <c r="G158" s="11">
        <v>681750.878753167</v>
      </c>
      <c r="H158" s="20">
        <v>1724.2803565669401</v>
      </c>
      <c r="I158" s="14">
        <f t="shared" si="124"/>
        <v>6.0180666762878723E-8</v>
      </c>
      <c r="J158" s="5">
        <f t="shared" si="125"/>
        <v>8.4682300743315668</v>
      </c>
      <c r="L158" s="24"/>
      <c r="N158" s="20">
        <f t="shared" si="126"/>
        <v>80806.795106105783</v>
      </c>
      <c r="O158" s="20">
        <f t="shared" si="127"/>
        <v>125.99545516804238</v>
      </c>
      <c r="P158" s="20">
        <f t="shared" si="128"/>
        <v>58359.19525826192</v>
      </c>
      <c r="Q158" s="20">
        <f t="shared" si="129"/>
        <v>85.363132411375446</v>
      </c>
      <c r="R158" s="20">
        <f t="shared" si="130"/>
        <v>703872.69338932424</v>
      </c>
      <c r="S158" s="20">
        <f t="shared" si="131"/>
        <v>1724.2804406621385</v>
      </c>
      <c r="U158" s="5">
        <f t="shared" si="132"/>
        <v>8.7105631706477542</v>
      </c>
      <c r="W158" s="13"/>
      <c r="X158" s="13"/>
      <c r="Y158" s="13"/>
      <c r="Z158" s="6"/>
      <c r="AB158" s="4">
        <v>0.70787266308997099</v>
      </c>
      <c r="AC158" s="4">
        <v>1.15140913108843E-3</v>
      </c>
      <c r="AD158" s="4"/>
      <c r="AE158" s="4">
        <v>0.70783908435090204</v>
      </c>
      <c r="AF158" s="4">
        <v>1.15137685076787E-3</v>
      </c>
    </row>
    <row r="159" spans="1:32" x14ac:dyDescent="0.25">
      <c r="A159" s="6" t="s">
        <v>87</v>
      </c>
      <c r="B159" s="21">
        <v>44832.836886574099</v>
      </c>
      <c r="C159" s="11">
        <v>80241.616743619597</v>
      </c>
      <c r="D159" s="20">
        <v>158.50457063702299</v>
      </c>
      <c r="E159" s="11">
        <v>57945.0514263476</v>
      </c>
      <c r="F159" s="20">
        <v>114.218759266039</v>
      </c>
      <c r="G159" s="11">
        <v>679859.87238919199</v>
      </c>
      <c r="H159" s="20">
        <v>1813.4073648175099</v>
      </c>
      <c r="I159" s="14">
        <f t="shared" si="124"/>
        <v>5.951151698717363E-8</v>
      </c>
      <c r="J159" s="5">
        <f t="shared" si="125"/>
        <v>8.4726592007912274</v>
      </c>
      <c r="L159" s="24"/>
      <c r="N159" s="20">
        <f t="shared" si="126"/>
        <v>80539.543672960353</v>
      </c>
      <c r="O159" s="20">
        <f t="shared" si="127"/>
        <v>158.50548545785864</v>
      </c>
      <c r="P159" s="20">
        <f t="shared" si="128"/>
        <v>58100.252706585168</v>
      </c>
      <c r="Q159" s="20">
        <f t="shared" si="129"/>
        <v>114.2200287851382</v>
      </c>
      <c r="R159" s="20">
        <f t="shared" si="130"/>
        <v>701857.15661989758</v>
      </c>
      <c r="S159" s="20">
        <f t="shared" si="131"/>
        <v>1813.4074447795206</v>
      </c>
      <c r="U159" s="5">
        <f t="shared" si="132"/>
        <v>8.7144416843217485</v>
      </c>
      <c r="W159" s="13"/>
      <c r="X159" s="13"/>
      <c r="Y159" s="13"/>
      <c r="Z159" s="6"/>
      <c r="AB159" s="4">
        <v>0.70821493029995597</v>
      </c>
      <c r="AC159" s="4">
        <v>1.1961644811401501E-3</v>
      </c>
      <c r="AD159" s="4"/>
      <c r="AE159" s="4">
        <v>0.70834598483339695</v>
      </c>
      <c r="AF159" s="4">
        <v>1.19642698387461E-3</v>
      </c>
    </row>
    <row r="160" spans="1:32" x14ac:dyDescent="0.25">
      <c r="A160" s="6" t="s">
        <v>87</v>
      </c>
      <c r="B160" s="21">
        <v>44832.948101851798</v>
      </c>
      <c r="C160" s="11">
        <v>80725.412175681704</v>
      </c>
      <c r="D160" s="20">
        <v>192.720910191238</v>
      </c>
      <c r="E160" s="11">
        <v>58300.619562346503</v>
      </c>
      <c r="F160" s="20">
        <v>138.928912863747</v>
      </c>
      <c r="G160" s="11">
        <v>685128.97152393102</v>
      </c>
      <c r="H160" s="20">
        <v>1933.45976185625</v>
      </c>
      <c r="I160" s="14">
        <f t="shared" si="124"/>
        <v>5.633729660360418E-8</v>
      </c>
      <c r="J160" s="5">
        <f t="shared" si="125"/>
        <v>8.4871535871863184</v>
      </c>
      <c r="L160" s="24"/>
      <c r="N160" s="20">
        <f t="shared" si="126"/>
        <v>81026.949227259669</v>
      </c>
      <c r="O160" s="20">
        <f t="shared" si="127"/>
        <v>192.72166259230863</v>
      </c>
      <c r="P160" s="20">
        <f t="shared" si="128"/>
        <v>58457.733991613903</v>
      </c>
      <c r="Q160" s="20">
        <f t="shared" si="129"/>
        <v>138.92995658570919</v>
      </c>
      <c r="R160" s="20">
        <f t="shared" si="130"/>
        <v>707474.15032939811</v>
      </c>
      <c r="S160" s="20">
        <f t="shared" si="131"/>
        <v>1933.459836853259</v>
      </c>
      <c r="U160" s="5">
        <f t="shared" si="132"/>
        <v>8.7313437945826617</v>
      </c>
      <c r="W160" s="13"/>
      <c r="X160" s="13"/>
      <c r="Y160" s="13"/>
      <c r="Z160" s="6"/>
      <c r="AB160" s="4">
        <v>0.707255684443994</v>
      </c>
      <c r="AC160" s="4">
        <v>1.14180580760812E-3</v>
      </c>
      <c r="AD160" s="4"/>
      <c r="AE160" s="4">
        <v>0.70797971639478896</v>
      </c>
      <c r="AF160" s="4">
        <v>1.1428789660588199E-3</v>
      </c>
    </row>
    <row r="161" spans="1:32" x14ac:dyDescent="0.25">
      <c r="A161" s="6" t="s">
        <v>87</v>
      </c>
      <c r="B161" s="21">
        <v>44833.059305555602</v>
      </c>
      <c r="C161" s="11">
        <v>80890.410241858001</v>
      </c>
      <c r="D161" s="20">
        <v>178.53820862788501</v>
      </c>
      <c r="E161" s="11">
        <v>58431.812670769497</v>
      </c>
      <c r="F161" s="20">
        <v>112.538689524029</v>
      </c>
      <c r="G161" s="11">
        <v>686206.06833402906</v>
      </c>
      <c r="H161" s="20">
        <v>1704.18425939958</v>
      </c>
      <c r="I161" s="14">
        <f t="shared" si="124"/>
        <v>5.6996689028652399E-8</v>
      </c>
      <c r="J161" s="5">
        <f t="shared" si="125"/>
        <v>8.4831572281845222</v>
      </c>
      <c r="L161" s="24"/>
      <c r="N161" s="20">
        <f t="shared" si="126"/>
        <v>81193.183513319134</v>
      </c>
      <c r="O161" s="20">
        <f t="shared" si="127"/>
        <v>178.53902079785982</v>
      </c>
      <c r="P161" s="20">
        <f t="shared" si="128"/>
        <v>58589.635957738406</v>
      </c>
      <c r="Q161" s="20">
        <f t="shared" si="129"/>
        <v>112.53997799533383</v>
      </c>
      <c r="R161" s="20">
        <f t="shared" si="130"/>
        <v>708622.70982178755</v>
      </c>
      <c r="S161" s="20">
        <f t="shared" si="131"/>
        <v>1704.1843444864467</v>
      </c>
      <c r="U161" s="5">
        <f t="shared" si="132"/>
        <v>8.7276133187405236</v>
      </c>
      <c r="AB161" s="4">
        <v>0.70652778571651598</v>
      </c>
      <c r="AC161" s="4">
        <v>1.1492693196230299E-3</v>
      </c>
      <c r="AD161" s="4"/>
      <c r="AE161" s="4">
        <v>0.70719826515707795</v>
      </c>
      <c r="AF161" s="4">
        <v>1.15043079315312E-3</v>
      </c>
    </row>
    <row r="162" spans="1:32" x14ac:dyDescent="0.25">
      <c r="A162" s="6" t="s">
        <v>87</v>
      </c>
      <c r="B162" s="21">
        <v>44833.1010185185</v>
      </c>
      <c r="C162" s="11">
        <v>81275.856718035095</v>
      </c>
      <c r="D162" s="20">
        <v>116.408296365599</v>
      </c>
      <c r="E162" s="11">
        <v>58685.789007796302</v>
      </c>
      <c r="F162" s="20">
        <v>73.035338575872501</v>
      </c>
      <c r="G162" s="11">
        <v>689741.31139585003</v>
      </c>
      <c r="H162" s="20">
        <v>1365.37264043345</v>
      </c>
      <c r="I162" s="14">
        <f t="shared" si="124"/>
        <v>5.6096550261818233E-8</v>
      </c>
      <c r="J162" s="5">
        <f t="shared" si="125"/>
        <v>8.4864231427141217</v>
      </c>
      <c r="L162" s="24"/>
      <c r="N162" s="20">
        <f t="shared" si="126"/>
        <v>81581.527772747722</v>
      </c>
      <c r="O162" s="20">
        <f t="shared" si="127"/>
        <v>116.4095420064247</v>
      </c>
      <c r="P162" s="20">
        <f t="shared" si="128"/>
        <v>58844.989116569057</v>
      </c>
      <c r="Q162" s="20">
        <f t="shared" si="129"/>
        <v>73.037323939864876</v>
      </c>
      <c r="R162" s="20">
        <f t="shared" si="130"/>
        <v>712393.33532053116</v>
      </c>
      <c r="S162" s="20">
        <f t="shared" si="131"/>
        <v>1365.3727466342718</v>
      </c>
      <c r="U162" s="5">
        <f t="shared" si="132"/>
        <v>8.7322872563132599</v>
      </c>
      <c r="W162" s="11">
        <f>AVERAGE(G157:G162)</f>
        <v>684314.97507618985</v>
      </c>
      <c r="X162" s="10">
        <f>STDEV(G157:G162)/W162*100</f>
        <v>0.51185073460297137</v>
      </c>
      <c r="Y162" s="10">
        <f>AVERAGE(U157:U162)</f>
        <v>8.7243347636746051</v>
      </c>
      <c r="Z162" s="10">
        <f>STDEV(U157:U162)/Y162*100</f>
        <v>0.10753388298781452</v>
      </c>
      <c r="AB162" s="4">
        <v>0.70656125619828203</v>
      </c>
      <c r="AC162" s="4">
        <v>1.1116409239880201E-3</v>
      </c>
      <c r="AD162" s="4"/>
      <c r="AE162" s="4">
        <v>0.70705038382655905</v>
      </c>
      <c r="AF162" s="4">
        <v>1.1123999675842001E-3</v>
      </c>
    </row>
    <row r="163" spans="1:32" x14ac:dyDescent="0.25">
      <c r="B163" s="21">
        <v>44833.135787036997</v>
      </c>
      <c r="C163" s="6"/>
      <c r="D163" s="6"/>
      <c r="E163" s="6"/>
      <c r="F163" s="6"/>
      <c r="G163" s="6"/>
      <c r="W163" s="13"/>
      <c r="X163" s="13"/>
      <c r="Y163" s="13"/>
      <c r="Z163" s="6"/>
      <c r="AB163" s="4">
        <v>0.70623516975287903</v>
      </c>
      <c r="AC163" s="4">
        <v>1.09466127852218E-3</v>
      </c>
      <c r="AD163" s="4"/>
      <c r="AE163" s="4">
        <v>0.70655889415345297</v>
      </c>
      <c r="AF163" s="4">
        <v>1.0951724884990101E-3</v>
      </c>
    </row>
    <row r="164" spans="1:32" x14ac:dyDescent="0.25">
      <c r="C164" s="6"/>
      <c r="D164" s="6"/>
      <c r="E164" s="6"/>
      <c r="F164" s="6"/>
      <c r="G164" s="6"/>
      <c r="H164" s="6"/>
      <c r="I164" s="14"/>
      <c r="W164" s="9" t="s">
        <v>86</v>
      </c>
      <c r="X164" s="18">
        <f>AVERAGE(X145:X162)</f>
        <v>1.1613749324886948</v>
      </c>
      <c r="Y164" s="17"/>
      <c r="Z164" s="16">
        <f>AVERAGE(Z145:Z162)</f>
        <v>0.12575427523519309</v>
      </c>
    </row>
    <row r="165" spans="1:32" x14ac:dyDescent="0.25">
      <c r="C165" s="6"/>
      <c r="D165" s="6"/>
      <c r="E165" s="6"/>
      <c r="F165" s="6"/>
      <c r="G165" s="6"/>
      <c r="H165" s="15"/>
      <c r="I165" s="14"/>
      <c r="W165" s="13"/>
      <c r="X165" s="13"/>
      <c r="Y165" s="13"/>
      <c r="Z165" s="6"/>
    </row>
    <row r="166" spans="1:32" ht="16.5" x14ac:dyDescent="0.25">
      <c r="E166" s="6"/>
      <c r="F166" s="9" t="s">
        <v>85</v>
      </c>
      <c r="G166" s="8" t="s">
        <v>83</v>
      </c>
      <c r="H166" s="12">
        <f>SLOPE(J141:J162,G141:G162)</f>
        <v>-3.5619164734290473E-7</v>
      </c>
      <c r="I166" s="5"/>
      <c r="Q166" s="9" t="s">
        <v>84</v>
      </c>
      <c r="R166" s="8" t="s">
        <v>83</v>
      </c>
      <c r="S166" s="12">
        <f>SLOPE(U141:U162,G141:G162)</f>
        <v>-5.3877539643614429E-11</v>
      </c>
      <c r="W166" s="11"/>
      <c r="X166" s="10"/>
      <c r="Y166" s="10"/>
      <c r="Z166" s="10"/>
    </row>
    <row r="167" spans="1:32" ht="16.5" x14ac:dyDescent="0.25">
      <c r="E167" s="6"/>
      <c r="F167" s="9" t="s">
        <v>82</v>
      </c>
      <c r="G167" s="8" t="s">
        <v>80</v>
      </c>
      <c r="H167" s="7">
        <f>INTERCEPT(J141:J162,G141:G162)</f>
        <v>8.7277922792453602</v>
      </c>
      <c r="Q167" s="9" t="s">
        <v>81</v>
      </c>
      <c r="R167" s="8" t="s">
        <v>80</v>
      </c>
      <c r="S167" s="7">
        <f>INTERCEPT(U141:U162,G141:G162)</f>
        <v>8.7278613404935399</v>
      </c>
      <c r="W167" s="6"/>
      <c r="X167" s="6"/>
      <c r="Y167" s="6"/>
      <c r="Z167" s="6"/>
    </row>
    <row r="168" spans="1:32" x14ac:dyDescent="0.25">
      <c r="A168" s="28" t="s">
        <v>98</v>
      </c>
      <c r="B168" s="25"/>
      <c r="C168" s="25"/>
      <c r="D168" s="25"/>
      <c r="E168" s="27"/>
      <c r="F168" s="25"/>
      <c r="G168" s="25"/>
      <c r="H168" s="25"/>
      <c r="I168" s="25"/>
      <c r="J168" s="25"/>
      <c r="K168" s="25"/>
      <c r="L168" s="26">
        <f>L171/1000000000</f>
        <v>3.4399999999999997E-8</v>
      </c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</row>
    <row r="169" spans="1:32" x14ac:dyDescent="0.25">
      <c r="A169" s="6" t="s">
        <v>94</v>
      </c>
      <c r="B169" s="21">
        <v>45114.956319444398</v>
      </c>
      <c r="C169" s="20">
        <v>27019.776718272002</v>
      </c>
      <c r="D169" s="20">
        <v>118.64103567547799</v>
      </c>
      <c r="E169" s="20">
        <v>19497.9976497998</v>
      </c>
      <c r="F169" s="20">
        <v>84.104915289813505</v>
      </c>
      <c r="G169" s="20">
        <v>235304.60942870099</v>
      </c>
      <c r="H169" s="20">
        <v>1049.20421296571</v>
      </c>
      <c r="I169" s="14">
        <f>($H$214*C169-G169)/(($H$214-1)*C169*G169)</f>
        <v>4.4764713393731925E-8</v>
      </c>
      <c r="J169" s="5">
        <f>G169/C169</f>
        <v>8.7086067321043892</v>
      </c>
      <c r="L169" t="s">
        <v>95</v>
      </c>
      <c r="N169" s="20">
        <f>C169/(1-C169*$L$168)</f>
        <v>27044.914433970353</v>
      </c>
      <c r="O169" s="20">
        <f>(D169^2+$L$172^2)^0.5</f>
        <v>118.64384330081278</v>
      </c>
      <c r="P169" s="20">
        <f>E169/(1-E169*$L$168)</f>
        <v>19511.084341235888</v>
      </c>
      <c r="Q169" s="20">
        <f>(F169^2+$L$172^2)^0.5</f>
        <v>84.108875767926406</v>
      </c>
      <c r="R169" s="20">
        <f>G169/(1-G169*$L$168)</f>
        <v>237224.82065441931</v>
      </c>
      <c r="S169" s="20">
        <f>(H169^2+$L$172^2)^0.5</f>
        <v>1049.2045304477258</v>
      </c>
      <c r="U169" s="5">
        <f>R169/N169</f>
        <v>8.771513078127839</v>
      </c>
      <c r="AB169" s="4">
        <v>0.70489026550185696</v>
      </c>
      <c r="AC169" s="4">
        <v>1.85967195131086E-3</v>
      </c>
      <c r="AE169" s="4">
        <v>0.707220389767511</v>
      </c>
      <c r="AF169" s="4">
        <v>1.8659213793552701E-3</v>
      </c>
    </row>
    <row r="170" spans="1:32" x14ac:dyDescent="0.25">
      <c r="A170" s="6" t="s">
        <v>94</v>
      </c>
      <c r="B170" s="21">
        <v>45115.050567129598</v>
      </c>
      <c r="C170" s="20">
        <v>26136.428284054</v>
      </c>
      <c r="D170" s="20">
        <v>125.19061164506</v>
      </c>
      <c r="E170" s="20">
        <v>18915.366436162301</v>
      </c>
      <c r="F170" s="20">
        <v>90.829084401417205</v>
      </c>
      <c r="G170" s="20">
        <v>228219.507084385</v>
      </c>
      <c r="H170" s="20">
        <v>1294.9969293209699</v>
      </c>
      <c r="I170" s="14">
        <f>($H$214*C170-G170)/(($H$214-1)*C170*G170)</f>
        <v>3.3078685094103597E-8</v>
      </c>
      <c r="J170" s="5">
        <f>G170/C170</f>
        <v>8.7318551947521907</v>
      </c>
      <c r="L170" t="s">
        <v>93</v>
      </c>
      <c r="N170" s="20">
        <f>C170/(1-C170*$L$168)</f>
        <v>26159.948514121934</v>
      </c>
      <c r="O170" s="20">
        <f>(D170^2+$L$172^2)^0.5</f>
        <v>125.19327238754488</v>
      </c>
      <c r="P170" s="20">
        <f>E170/(1-E170*$L$168)</f>
        <v>18927.682463467983</v>
      </c>
      <c r="Q170" s="20">
        <f>(F170^2+$L$172^2)^0.5</f>
        <v>90.832751693634961</v>
      </c>
      <c r="R170" s="20">
        <f>G170/(1-G170*$L$168)</f>
        <v>230025.37906919059</v>
      </c>
      <c r="S170" s="20">
        <f>(H170^2+$L$172^2)^0.5</f>
        <v>1294.9971865443488</v>
      </c>
      <c r="U170" s="5">
        <f>R170/N170</f>
        <v>8.7930363832717759</v>
      </c>
      <c r="AB170" s="4">
        <v>0.70634455383335104</v>
      </c>
      <c r="AC170" s="4">
        <v>1.50420009578362E-3</v>
      </c>
      <c r="AE170" s="4">
        <v>0.70906271103701302</v>
      </c>
      <c r="AF170" s="4">
        <v>1.50988920529067E-3</v>
      </c>
    </row>
    <row r="171" spans="1:32" x14ac:dyDescent="0.25">
      <c r="A171" s="6" t="s">
        <v>94</v>
      </c>
      <c r="B171" s="21">
        <v>45115.144814814797</v>
      </c>
      <c r="C171" s="20">
        <v>26402.607102547499</v>
      </c>
      <c r="D171" s="20">
        <v>121.06282100807699</v>
      </c>
      <c r="E171" s="20">
        <v>19085.9719276209</v>
      </c>
      <c r="F171" s="20">
        <v>82.176005879188097</v>
      </c>
      <c r="G171" s="20">
        <v>230130.20145065401</v>
      </c>
      <c r="H171" s="20">
        <v>1232.6061444332099</v>
      </c>
      <c r="I171" s="14">
        <f>($H$214*C171-G171)/(($H$214-1)*C171*G171)</f>
        <v>4.1540251000721643E-8</v>
      </c>
      <c r="J171" s="5">
        <f>G171/C171</f>
        <v>8.7161923274027551</v>
      </c>
      <c r="L171" s="13">
        <v>34.4</v>
      </c>
      <c r="N171" s="20">
        <f>C171/(1-C171*$L$168)</f>
        <v>26426.609061885807</v>
      </c>
      <c r="O171" s="20">
        <f>(D171^2+$L$172^2)^0.5</f>
        <v>121.0655724699283</v>
      </c>
      <c r="P171" s="20">
        <f>E171/(1-E171*$L$168)</f>
        <v>19098.511197131633</v>
      </c>
      <c r="Q171" s="20">
        <f>(F171^2+$L$172^2)^0.5</f>
        <v>82.180059316686609</v>
      </c>
      <c r="R171" s="20">
        <f>G171/(1-G171*$L$168)</f>
        <v>231966.55983402202</v>
      </c>
      <c r="S171" s="20">
        <f>(H171^2+$L$172^2)^0.5</f>
        <v>1232.6064146764534</v>
      </c>
      <c r="U171" s="5">
        <f>R171/N171</f>
        <v>8.777764838871418</v>
      </c>
      <c r="AB171" s="4">
        <v>0.70590321055888405</v>
      </c>
      <c r="AC171" s="4">
        <v>1.61049432706454E-3</v>
      </c>
      <c r="AE171" s="4">
        <v>0.70878960639728905</v>
      </c>
      <c r="AF171" s="4">
        <v>1.6170596619216201E-3</v>
      </c>
    </row>
    <row r="172" spans="1:32" x14ac:dyDescent="0.25">
      <c r="A172" s="6" t="s">
        <v>94</v>
      </c>
      <c r="B172" s="21">
        <v>45115.239085648202</v>
      </c>
      <c r="C172" s="20">
        <v>26479.329246227899</v>
      </c>
      <c r="D172" s="20">
        <v>140.95560679702299</v>
      </c>
      <c r="E172" s="20">
        <v>19166.492899904901</v>
      </c>
      <c r="F172" s="20">
        <v>100.293876515832</v>
      </c>
      <c r="G172" s="20">
        <v>231250.911418014</v>
      </c>
      <c r="H172" s="20">
        <v>1267.4309507855701</v>
      </c>
      <c r="I172" s="14">
        <f>($H$214*C172-G172)/(($H$214-1)*C172*G172)</f>
        <v>3.1864378652040889E-8</v>
      </c>
      <c r="J172" s="5">
        <f>G172/C172</f>
        <v>8.733261679993527</v>
      </c>
      <c r="L172" s="24">
        <f>L171/100*(X211^2+Z211^2)^0.5</f>
        <v>0.81621506833270829</v>
      </c>
      <c r="N172" s="20">
        <f>C172/(1-C172*$L$168)</f>
        <v>26503.470964431825</v>
      </c>
      <c r="O172" s="20">
        <f>(D172^2+$L$172^2)^0.5</f>
        <v>140.95796995755413</v>
      </c>
      <c r="P172" s="20">
        <f>E172/(1-E172*$L$168)</f>
        <v>19179.138230400044</v>
      </c>
      <c r="Q172" s="20">
        <f>(F172^2+$L$172^2)^0.5</f>
        <v>100.29719773558347</v>
      </c>
      <c r="R172" s="20">
        <f>G172/(1-G172*$L$168)</f>
        <v>233105.27115857869</v>
      </c>
      <c r="S172" s="20">
        <f>(H172^2+$L$172^2)^0.5</f>
        <v>1267.4312136034255</v>
      </c>
      <c r="U172" s="5">
        <f>R172/N172</f>
        <v>8.7952733236869438</v>
      </c>
      <c r="AB172" s="4">
        <v>0.70608626679402997</v>
      </c>
      <c r="AC172" s="4">
        <v>1.6556127032804899E-3</v>
      </c>
      <c r="AE172" s="4">
        <v>0.70895933100307995</v>
      </c>
      <c r="AF172" s="4">
        <v>1.6623504963836501E-3</v>
      </c>
    </row>
    <row r="173" spans="1:32" x14ac:dyDescent="0.25">
      <c r="A173" s="6" t="s">
        <v>94</v>
      </c>
      <c r="B173" s="21">
        <v>45115.333333333299</v>
      </c>
      <c r="C173" s="20">
        <v>26749.9047068256</v>
      </c>
      <c r="D173" s="20">
        <v>120.947738989226</v>
      </c>
      <c r="E173" s="20">
        <v>19406.168745482799</v>
      </c>
      <c r="F173" s="20">
        <v>90.140504763470602</v>
      </c>
      <c r="G173" s="20">
        <v>233674.969409001</v>
      </c>
      <c r="H173" s="20">
        <v>1158.27137456419</v>
      </c>
      <c r="I173" s="14">
        <f>($H$214*C173-G173)/(($H$214-1)*C173*G173)</f>
        <v>3.0280144055778235E-8</v>
      </c>
      <c r="J173" s="5">
        <f>G173/C173</f>
        <v>8.7355439942698432</v>
      </c>
      <c r="L173" s="13"/>
      <c r="N173" s="20">
        <f>C173/(1-C173*$L$168)</f>
        <v>26774.542553113744</v>
      </c>
      <c r="O173" s="20">
        <f>(D173^2+$L$172^2)^0.5</f>
        <v>120.95049306903925</v>
      </c>
      <c r="P173" s="20">
        <f>E173/(1-E173*$L$168)</f>
        <v>19419.132418527603</v>
      </c>
      <c r="Q173" s="20">
        <f>(F173^2+$L$172^2)^0.5</f>
        <v>90.144200068839922</v>
      </c>
      <c r="R173" s="20">
        <f>G173/(1-G173*$L$168)</f>
        <v>235568.56825150934</v>
      </c>
      <c r="S173" s="20">
        <f>(H173^2+$L$172^2)^0.5</f>
        <v>1158.2716621509205</v>
      </c>
      <c r="U173" s="5">
        <f>R173/N173</f>
        <v>8.7982294294740022</v>
      </c>
      <c r="W173" s="11">
        <f>AVERAGE(G169:G173)</f>
        <v>231716.03975815102</v>
      </c>
      <c r="X173" s="10">
        <f>STDEV(G169:G173)/W173*100</f>
        <v>1.2143756853065875</v>
      </c>
      <c r="Y173" s="10">
        <f>AVERAGE(U169:U174)</f>
        <v>8.7871634106863947</v>
      </c>
      <c r="Z173" s="10">
        <f>STDEV(U169:U174)/Y173*100</f>
        <v>0.13416924237725508</v>
      </c>
      <c r="AB173" s="4">
        <v>0.70755557864483198</v>
      </c>
      <c r="AC173" s="4">
        <v>1.6492530208325701E-3</v>
      </c>
      <c r="AE173" s="4">
        <v>0.71033443585077405</v>
      </c>
      <c r="AF173" s="4">
        <v>1.65573309111442E-3</v>
      </c>
    </row>
    <row r="174" spans="1:32" x14ac:dyDescent="0.25">
      <c r="A174" s="6"/>
      <c r="B174" s="21"/>
      <c r="C174" s="11"/>
      <c r="D174" s="20"/>
      <c r="E174" s="11"/>
      <c r="F174" s="20"/>
      <c r="G174" s="11"/>
      <c r="H174" s="20"/>
      <c r="I174" s="14"/>
      <c r="J174" s="5"/>
      <c r="L174" s="13"/>
      <c r="N174" s="20"/>
      <c r="O174" s="20"/>
      <c r="P174" s="20"/>
      <c r="Q174" s="20"/>
      <c r="R174" s="20"/>
      <c r="S174" s="20"/>
      <c r="U174" s="5"/>
      <c r="AB174" s="4"/>
      <c r="AC174" s="4"/>
      <c r="AE174" s="22"/>
      <c r="AF174" s="22"/>
    </row>
    <row r="175" spans="1:32" x14ac:dyDescent="0.25">
      <c r="A175" s="6" t="s">
        <v>92</v>
      </c>
      <c r="B175" s="21">
        <v>45114.963067129604</v>
      </c>
      <c r="C175" s="20">
        <v>53509.461862034899</v>
      </c>
      <c r="D175" s="20">
        <v>236.744933288402</v>
      </c>
      <c r="E175" s="20">
        <v>38863.6518995816</v>
      </c>
      <c r="F175" s="20">
        <v>174.944325791409</v>
      </c>
      <c r="G175" s="20">
        <v>464401.30342117202</v>
      </c>
      <c r="H175" s="20">
        <v>2456.0532479373501</v>
      </c>
      <c r="I175" s="14">
        <f>($H$214*C175-G175)/(($H$214-1)*C175*G175)</f>
        <v>3.0902528612840299E-8</v>
      </c>
      <c r="J175" s="5">
        <f>G175/C175</f>
        <v>8.6788632750325956</v>
      </c>
      <c r="L175" s="13"/>
      <c r="N175" s="20">
        <f>C175/(1-C175*$L$168)</f>
        <v>53608.139731205294</v>
      </c>
      <c r="O175" s="20">
        <f>(D175^2+$L$172^2)^0.5</f>
        <v>236.7463402985729</v>
      </c>
      <c r="P175" s="20">
        <f>E175/(1-E175*$L$168)</f>
        <v>38915.678644938875</v>
      </c>
      <c r="Q175" s="20">
        <f>(F175^2+$L$172^2)^0.5</f>
        <v>174.94622983547953</v>
      </c>
      <c r="R175" s="20">
        <f>G175/(1-G175*$L$168)</f>
        <v>471940.74792873499</v>
      </c>
      <c r="S175" s="20">
        <f>(H175^2+$L$172^2)^0.5</f>
        <v>2456.0533835628744</v>
      </c>
      <c r="U175" s="5">
        <f>R175/N175</f>
        <v>8.8035277906503868</v>
      </c>
      <c r="AB175" s="4">
        <v>0.707987227832932</v>
      </c>
      <c r="AC175" s="4">
        <v>1.5760605570672001E-3</v>
      </c>
      <c r="AE175" s="4">
        <v>0.71035730160327604</v>
      </c>
      <c r="AF175" s="4">
        <v>1.58123559619135E-3</v>
      </c>
    </row>
    <row r="176" spans="1:32" x14ac:dyDescent="0.25">
      <c r="A176" s="6" t="s">
        <v>92</v>
      </c>
      <c r="B176" s="21">
        <v>45115.057291666701</v>
      </c>
      <c r="C176" s="20">
        <v>52095.061316616098</v>
      </c>
      <c r="D176" s="20">
        <v>233.65944391466499</v>
      </c>
      <c r="E176" s="20">
        <v>37763.489728225002</v>
      </c>
      <c r="F176" s="20">
        <v>170.74289730699499</v>
      </c>
      <c r="G176" s="20">
        <v>451187.30819840898</v>
      </c>
      <c r="H176" s="20">
        <v>2328.0633578710999</v>
      </c>
      <c r="I176" s="14">
        <f>($H$214*C176-G176)/(($H$214-1)*C176*G176)</f>
        <v>3.6933300888327716E-8</v>
      </c>
      <c r="J176" s="5">
        <f>G176/C176</f>
        <v>8.660846091652445</v>
      </c>
      <c r="L176" s="13"/>
      <c r="N176" s="20">
        <f>C176/(1-C176*$L$168)</f>
        <v>52188.58692328749</v>
      </c>
      <c r="O176" s="20">
        <f>(D176^2+$L$172^2)^0.5</f>
        <v>233.66086950439143</v>
      </c>
      <c r="P176" s="20">
        <f>E176/(1-E176*$L$168)</f>
        <v>37812.610731336084</v>
      </c>
      <c r="Q176" s="20">
        <f>(F176^2+$L$172^2)^0.5</f>
        <v>170.7448482028808</v>
      </c>
      <c r="R176" s="20">
        <f>G176/(1-G176*$L$168)</f>
        <v>458300.51878148335</v>
      </c>
      <c r="S176" s="20">
        <f>(H176^2+$L$172^2)^0.5</f>
        <v>2328.0635009529055</v>
      </c>
      <c r="U176" s="5">
        <f>R176/N176</f>
        <v>8.7816234506434085</v>
      </c>
      <c r="AB176" s="4">
        <v>0.70750910956789603</v>
      </c>
      <c r="AC176" s="4">
        <v>1.4884989224343899E-3</v>
      </c>
      <c r="AE176" s="4">
        <v>0.71025278280864401</v>
      </c>
      <c r="AF176" s="4">
        <v>1.49427062500508E-3</v>
      </c>
    </row>
    <row r="177" spans="1:32" x14ac:dyDescent="0.25">
      <c r="A177" s="6" t="s">
        <v>92</v>
      </c>
      <c r="B177" s="21">
        <v>45115.151550925897</v>
      </c>
      <c r="C177" s="20">
        <v>52567.971906692197</v>
      </c>
      <c r="D177" s="20">
        <v>267.16084248247699</v>
      </c>
      <c r="E177" s="20">
        <v>38090.257309671397</v>
      </c>
      <c r="F177" s="20">
        <v>194.466201543522</v>
      </c>
      <c r="G177" s="20">
        <v>455459.59116327099</v>
      </c>
      <c r="H177" s="20">
        <v>2276.8541108367899</v>
      </c>
      <c r="I177" s="14">
        <f>($H$214*C177-G177)/(($H$214-1)*C177*G177)</f>
        <v>3.5640748515408425E-8</v>
      </c>
      <c r="J177" s="5">
        <f>G177/C177</f>
        <v>8.6642032143014518</v>
      </c>
      <c r="L177" s="13"/>
      <c r="N177" s="20">
        <f>C177/(1-C177*$L$168)</f>
        <v>52663.204793423531</v>
      </c>
      <c r="O177" s="20">
        <f>(D177^2+$L$172^2)^0.5</f>
        <v>267.16208930719318</v>
      </c>
      <c r="P177" s="20">
        <f>E177/(1-E177*$L$168)</f>
        <v>38140.232641537135</v>
      </c>
      <c r="Q177" s="20">
        <f>(F177^2+$L$172^2)^0.5</f>
        <v>194.46791444812558</v>
      </c>
      <c r="R177" s="20">
        <f>G177/(1-G177*$L$168)</f>
        <v>462709.23145738558</v>
      </c>
      <c r="S177" s="20">
        <f>(H177^2+$L$172^2)^0.5</f>
        <v>2276.8542571366811</v>
      </c>
      <c r="U177" s="5">
        <f>R177/N177</f>
        <v>8.7861958510198317</v>
      </c>
      <c r="AB177" s="4">
        <v>0.707341929690669</v>
      </c>
      <c r="AC177" s="4">
        <v>1.5298513207518999E-3</v>
      </c>
      <c r="AE177" s="4">
        <v>0.71023781802520802</v>
      </c>
      <c r="AF177" s="4">
        <v>1.5361271912284599E-3</v>
      </c>
    </row>
    <row r="178" spans="1:32" x14ac:dyDescent="0.25">
      <c r="A178" s="6" t="s">
        <v>92</v>
      </c>
      <c r="B178" s="21">
        <v>45115.245810185203</v>
      </c>
      <c r="C178" s="20">
        <v>52818.469330429798</v>
      </c>
      <c r="D178" s="20">
        <v>263.93701051594098</v>
      </c>
      <c r="E178" s="20">
        <v>38285.172129786697</v>
      </c>
      <c r="F178" s="20">
        <v>182.15249195136599</v>
      </c>
      <c r="G178" s="20">
        <v>458238.00283114403</v>
      </c>
      <c r="H178" s="20">
        <v>2460.4593266801198</v>
      </c>
      <c r="I178" s="14">
        <f>($H$214*C178-G178)/(($H$214-1)*C178*G178)</f>
        <v>3.2199956359122253E-8</v>
      </c>
      <c r="J178" s="5">
        <f>G178/C178</f>
        <v>8.6757153064097547</v>
      </c>
      <c r="L178" s="13"/>
      <c r="N178" s="20">
        <f>C178/(1-C178*$L$168)</f>
        <v>52914.612819018155</v>
      </c>
      <c r="O178" s="20">
        <f>(D178^2+$L$172^2)^0.5</f>
        <v>263.93827256979938</v>
      </c>
      <c r="P178" s="20">
        <f>E178/(1-E178*$L$168)</f>
        <v>38335.660575102345</v>
      </c>
      <c r="Q178" s="20">
        <f>(F178^2+$L$172^2)^0.5</f>
        <v>182.15432064908649</v>
      </c>
      <c r="R178" s="20">
        <f>G178/(1-G178*$L$168)</f>
        <v>465577.07457444747</v>
      </c>
      <c r="S178" s="20">
        <f>(H178^2+$L$172^2)^0.5</f>
        <v>2460.4594620627722</v>
      </c>
      <c r="U178" s="5">
        <f>R178/N178</f>
        <v>8.7986484218800403</v>
      </c>
      <c r="AB178" s="4">
        <v>0.70677859877086202</v>
      </c>
      <c r="AC178" s="4">
        <v>1.5662001195367299E-3</v>
      </c>
      <c r="AE178" s="4">
        <v>0.70964924699953802</v>
      </c>
      <c r="AF178" s="4">
        <v>1.57256851308815E-3</v>
      </c>
    </row>
    <row r="179" spans="1:32" x14ac:dyDescent="0.25">
      <c r="A179" s="6" t="s">
        <v>92</v>
      </c>
      <c r="B179" s="21">
        <v>45115.340057870402</v>
      </c>
      <c r="C179" s="20">
        <v>53343.470569197598</v>
      </c>
      <c r="D179" s="20">
        <v>252.608175084994</v>
      </c>
      <c r="E179" s="20">
        <v>38703.288073590898</v>
      </c>
      <c r="F179" s="20">
        <v>173.941254277772</v>
      </c>
      <c r="G179" s="20">
        <v>462387.66477857903</v>
      </c>
      <c r="H179" s="20">
        <v>2262.2253194292598</v>
      </c>
      <c r="I179" s="14">
        <f>($H$214*C179-G179)/(($H$214-1)*C179*G179)</f>
        <v>3.4019119632663086E-8</v>
      </c>
      <c r="J179" s="5">
        <f>G179/C179</f>
        <v>8.6681211373145644</v>
      </c>
      <c r="L179" s="13"/>
      <c r="N179" s="20">
        <f>C179/(1-C179*$L$168)</f>
        <v>53441.536611215117</v>
      </c>
      <c r="O179" s="20">
        <f>(D179^2+$L$172^2)^0.5</f>
        <v>252.60949373847524</v>
      </c>
      <c r="P179" s="20">
        <f>E179/(1-E179*$L$168)</f>
        <v>38754.886061862089</v>
      </c>
      <c r="Q179" s="20">
        <f>(F179^2+$L$172^2)^0.5</f>
        <v>173.943169301822</v>
      </c>
      <c r="R179" s="20">
        <f>G179/(1-G179*$L$168)</f>
        <v>469861.34304640384</v>
      </c>
      <c r="S179" s="20">
        <f>(H179^2+$L$172^2)^0.5</f>
        <v>2262.2254666752065</v>
      </c>
      <c r="U179" s="5">
        <f>R179/N179</f>
        <v>8.7920627444645714</v>
      </c>
      <c r="W179" s="11">
        <f>AVERAGE(G175:G179)</f>
        <v>458334.77407851501</v>
      </c>
      <c r="X179" s="10">
        <f>STDEV(G175:G179)/W179*100</f>
        <v>1.1575481245314554</v>
      </c>
      <c r="Y179" s="10">
        <f>AVERAGE(U175:U180)</f>
        <v>8.7924116517316477</v>
      </c>
      <c r="Z179" s="10">
        <f>STDEV(U175:U180)/Y179*100</f>
        <v>0.10134642216627701</v>
      </c>
      <c r="AB179" s="4">
        <v>0.70772130111404097</v>
      </c>
      <c r="AC179" s="4">
        <v>1.5934299204149001E-3</v>
      </c>
      <c r="AE179" s="4">
        <v>0.71049239028237099</v>
      </c>
      <c r="AF179" s="4">
        <v>1.5996823721441101E-3</v>
      </c>
    </row>
    <row r="180" spans="1:32" x14ac:dyDescent="0.25">
      <c r="A180" s="6"/>
      <c r="B180" s="21"/>
      <c r="C180" s="11"/>
      <c r="D180" s="20"/>
      <c r="E180" s="11"/>
      <c r="F180" s="20"/>
      <c r="G180" s="11"/>
      <c r="H180" s="20"/>
      <c r="I180" s="14"/>
      <c r="J180" s="5"/>
      <c r="L180" s="13"/>
      <c r="N180" s="20"/>
      <c r="O180" s="20"/>
      <c r="P180" s="20"/>
      <c r="Q180" s="20"/>
      <c r="R180" s="20"/>
      <c r="S180" s="20"/>
      <c r="U180" s="5"/>
      <c r="AE180" s="22"/>
      <c r="AF180" s="22"/>
    </row>
    <row r="181" spans="1:32" x14ac:dyDescent="0.25">
      <c r="A181" s="6" t="s">
        <v>91</v>
      </c>
      <c r="B181" s="21">
        <v>45114.969745370399</v>
      </c>
      <c r="C181" s="20">
        <v>104048.98675655801</v>
      </c>
      <c r="D181" s="20">
        <v>442.62121116987998</v>
      </c>
      <c r="E181" s="20">
        <v>75558.480698013504</v>
      </c>
      <c r="F181" s="20">
        <v>341.11184561850598</v>
      </c>
      <c r="G181" s="20">
        <v>888542.955649012</v>
      </c>
      <c r="H181" s="20">
        <v>4389.3608616054998</v>
      </c>
      <c r="I181" s="14">
        <f>($H$214*C181-G181)/(($H$214-1)*C181*G181)</f>
        <v>3.6260647052203752E-8</v>
      </c>
      <c r="J181" s="5">
        <f>G181/C181</f>
        <v>8.5396598597151527</v>
      </c>
      <c r="L181" s="13"/>
      <c r="N181" s="20">
        <f>C181/(1-C181*$L$168)</f>
        <v>104422.74553840375</v>
      </c>
      <c r="O181" s="20">
        <f>(D181^2+$L$172^2)^0.5</f>
        <v>442.62196373940742</v>
      </c>
      <c r="P181" s="20">
        <f>E181/(1-E181*$L$168)</f>
        <v>75755.384983729295</v>
      </c>
      <c r="Q181" s="20">
        <f>(F181^2+$L$172^2)^0.5</f>
        <v>341.11282213997941</v>
      </c>
      <c r="R181" s="20">
        <f>G181/(1-G181*$L$168)</f>
        <v>916558.36656274914</v>
      </c>
      <c r="S181" s="20">
        <f>(H181^2+$L$172^2)^0.5</f>
        <v>4389.3609374943426</v>
      </c>
      <c r="U181" s="5">
        <f>R181/N181</f>
        <v>8.7773823781109535</v>
      </c>
      <c r="AB181" s="4">
        <v>0.70802481366982695</v>
      </c>
      <c r="AC181" s="4">
        <v>1.27527133112712E-3</v>
      </c>
      <c r="AE181" s="4">
        <v>0.71042625004803905</v>
      </c>
      <c r="AF181" s="4">
        <v>1.2794876799789199E-3</v>
      </c>
    </row>
    <row r="182" spans="1:32" x14ac:dyDescent="0.25">
      <c r="A182" s="6" t="s">
        <v>91</v>
      </c>
      <c r="B182" s="21">
        <v>45115.0639814815</v>
      </c>
      <c r="C182" s="20">
        <v>104384.84138116799</v>
      </c>
      <c r="D182" s="20">
        <v>531.37404321488998</v>
      </c>
      <c r="E182" s="20">
        <v>75614.080228366001</v>
      </c>
      <c r="F182" s="20">
        <v>397.95093595286698</v>
      </c>
      <c r="G182" s="20">
        <v>890220.23573736101</v>
      </c>
      <c r="H182" s="20">
        <v>4791.1240225922602</v>
      </c>
      <c r="I182" s="14">
        <f>($H$214*C182-G182)/(($H$214-1)*C182*G182)</f>
        <v>3.7837194461746391E-8</v>
      </c>
      <c r="J182" s="5">
        <f>G182/C182</f>
        <v>8.5282520331344305</v>
      </c>
      <c r="L182" s="13"/>
      <c r="N182" s="20">
        <f>C182/(1-C182*$L$168)</f>
        <v>104761.02129428922</v>
      </c>
      <c r="O182" s="20">
        <f>(D182^2+$L$172^2)^0.5</f>
        <v>531.37467008653834</v>
      </c>
      <c r="P182" s="20">
        <f>E182/(1-E182*$L$168)</f>
        <v>75811.274781953063</v>
      </c>
      <c r="Q182" s="20">
        <f>(F182^2+$L$172^2)^0.5</f>
        <v>397.95177299868965</v>
      </c>
      <c r="R182" s="20">
        <f>G182/(1-G182*$L$168)</f>
        <v>918343.18825748109</v>
      </c>
      <c r="S182" s="20">
        <f>(H182^2+$L$172^2)^0.5</f>
        <v>4791.1240921173894</v>
      </c>
      <c r="U182" s="5">
        <f>R182/N182</f>
        <v>8.7660770858439712</v>
      </c>
      <c r="AB182" s="4">
        <v>0.70727549004340995</v>
      </c>
      <c r="AC182" s="4">
        <v>1.16688695970259E-3</v>
      </c>
      <c r="AE182" s="4">
        <v>0.71003889840493295</v>
      </c>
      <c r="AF182" s="4">
        <v>1.1713873589847101E-3</v>
      </c>
    </row>
    <row r="183" spans="1:32" x14ac:dyDescent="0.25">
      <c r="A183" s="6" t="s">
        <v>91</v>
      </c>
      <c r="B183" s="21">
        <v>45115.158240740697</v>
      </c>
      <c r="C183" s="20">
        <v>102651.535884664</v>
      </c>
      <c r="D183" s="20">
        <v>449.30968391027</v>
      </c>
      <c r="E183" s="20">
        <v>74434.217715487801</v>
      </c>
      <c r="F183" s="20">
        <v>321.213220348557</v>
      </c>
      <c r="G183" s="20">
        <v>878255.10937795602</v>
      </c>
      <c r="H183" s="20">
        <v>3752.57767985275</v>
      </c>
      <c r="I183" s="14">
        <f>($H$214*C183-G183)/(($H$214-1)*C183*G183)</f>
        <v>3.4342011008487757E-8</v>
      </c>
      <c r="J183" s="5">
        <f>G183/C183</f>
        <v>8.5556938024262532</v>
      </c>
      <c r="L183" s="13"/>
      <c r="N183" s="20">
        <f>C183/(1-C183*$L$168)</f>
        <v>103015.30485129787</v>
      </c>
      <c r="O183" s="20">
        <f>(D183^2+$L$172^2)^0.5</f>
        <v>449.31042527698435</v>
      </c>
      <c r="P183" s="20">
        <f>E183/(1-E183*$L$168)</f>
        <v>74625.298560259849</v>
      </c>
      <c r="Q183" s="20">
        <f>(F183^2+$L$172^2)^0.5</f>
        <v>321.2142573637235</v>
      </c>
      <c r="R183" s="20">
        <f>G183/(1-G183*$L$168)</f>
        <v>905615.54425110575</v>
      </c>
      <c r="S183" s="20">
        <f>(H183^2+$L$172^2)^0.5</f>
        <v>3752.5777686193373</v>
      </c>
      <c r="U183" s="5">
        <f>R183/N183</f>
        <v>8.7910776516009701</v>
      </c>
      <c r="AB183" s="4">
        <v>0.70738955984238705</v>
      </c>
      <c r="AC183" s="4">
        <v>1.2161471540858199E-3</v>
      </c>
      <c r="AE183" s="4">
        <v>0.71028852110446505</v>
      </c>
      <c r="AF183" s="4">
        <v>1.2211504615454499E-3</v>
      </c>
    </row>
    <row r="184" spans="1:32" x14ac:dyDescent="0.25">
      <c r="A184" s="6" t="s">
        <v>91</v>
      </c>
      <c r="B184" s="21">
        <v>45115.252500000002</v>
      </c>
      <c r="C184" s="20">
        <v>106618.733457682</v>
      </c>
      <c r="D184" s="20">
        <v>473.13172691981902</v>
      </c>
      <c r="E184" s="20">
        <v>77358.8383794494</v>
      </c>
      <c r="F184" s="20">
        <v>344.89667372562297</v>
      </c>
      <c r="G184" s="20">
        <v>910173.67426847399</v>
      </c>
      <c r="H184" s="20">
        <v>4312.5357991922501</v>
      </c>
      <c r="I184" s="14">
        <f>($H$214*C184-G184)/(($H$214-1)*C184*G184)</f>
        <v>3.5814287235979535E-8</v>
      </c>
      <c r="J184" s="5">
        <f>G184/C184</f>
        <v>8.5367143723361778</v>
      </c>
      <c r="L184" s="13"/>
      <c r="N184" s="20">
        <f>C184/(1-C184*$L$168)</f>
        <v>107011.21683159162</v>
      </c>
      <c r="O184" s="20">
        <f>(D184^2+$L$172^2)^0.5</f>
        <v>473.1324309589948</v>
      </c>
      <c r="P184" s="20">
        <f>E184/(1-E184*$L$168)</f>
        <v>77565.250684037965</v>
      </c>
      <c r="Q184" s="20">
        <f>(F184^2+$L$172^2)^0.5</f>
        <v>344.89763953097247</v>
      </c>
      <c r="R184" s="20">
        <f>G184/(1-G184*$L$168)</f>
        <v>939592.2846422065</v>
      </c>
      <c r="S184" s="20">
        <f>(H184^2+$L$172^2)^0.5</f>
        <v>4312.535876433004</v>
      </c>
      <c r="U184" s="5">
        <f>R184/N184</f>
        <v>8.7803158627836684</v>
      </c>
      <c r="AB184" s="4">
        <v>0.707391576234913</v>
      </c>
      <c r="AC184" s="4">
        <v>1.1757226996467599E-3</v>
      </c>
      <c r="AE184" s="4">
        <v>0.71025874480217299</v>
      </c>
      <c r="AF184" s="4">
        <v>1.18050556657042E-3</v>
      </c>
    </row>
    <row r="185" spans="1:32" x14ac:dyDescent="0.25">
      <c r="A185" s="6" t="s">
        <v>91</v>
      </c>
      <c r="B185" s="21">
        <v>45115.346736111103</v>
      </c>
      <c r="C185" s="20">
        <v>101394.581244639</v>
      </c>
      <c r="D185" s="20">
        <v>473.78980151087097</v>
      </c>
      <c r="E185" s="20">
        <v>73556.897240025093</v>
      </c>
      <c r="F185" s="20">
        <v>328.68289959820697</v>
      </c>
      <c r="G185" s="20">
        <v>868611.79876040004</v>
      </c>
      <c r="H185" s="20">
        <v>4103.9838529344197</v>
      </c>
      <c r="I185" s="14">
        <f>($H$214*C185-G185)/(($H$214-1)*C185*G185)</f>
        <v>3.3104360639855946E-8</v>
      </c>
      <c r="J185" s="5">
        <f>G185/C185</f>
        <v>8.566649105879371</v>
      </c>
      <c r="L185" s="13"/>
      <c r="N185" s="20">
        <f>C185/(1-C185*$L$168)</f>
        <v>101749.48074676993</v>
      </c>
      <c r="O185" s="20">
        <f>(D185^2+$L$172^2)^0.5</f>
        <v>473.7905045721667</v>
      </c>
      <c r="P185" s="20">
        <f>E185/(1-E185*$L$168)</f>
        <v>73743.494627406239</v>
      </c>
      <c r="Q185" s="20">
        <f>(F185^2+$L$172^2)^0.5</f>
        <v>328.68391304614039</v>
      </c>
      <c r="R185" s="20">
        <f>G185/(1-G185*$L$168)</f>
        <v>895365.54128408188</v>
      </c>
      <c r="S185" s="20">
        <f>(H185^2+$L$172^2)^0.5</f>
        <v>4103.9839341003135</v>
      </c>
      <c r="U185" s="5">
        <f>R185/N185</f>
        <v>8.79970624628967</v>
      </c>
      <c r="W185" s="11">
        <f>AVERAGE(G181:G185)</f>
        <v>887160.75475864054</v>
      </c>
      <c r="X185" s="10">
        <f>STDEV(G181:G185)/W185*100</f>
        <v>1.7500891683314586</v>
      </c>
      <c r="Y185" s="10">
        <f>AVERAGE(U181:U186)</f>
        <v>8.7829118449258452</v>
      </c>
      <c r="Z185" s="10">
        <f>STDEV(U181:U186)/Y185*100</f>
        <v>0.14729647565382489</v>
      </c>
      <c r="AB185" s="4">
        <v>0.70752706574527502</v>
      </c>
      <c r="AC185" s="4">
        <v>1.16917276240046E-3</v>
      </c>
      <c r="AE185" s="4">
        <v>0.71028846784437405</v>
      </c>
      <c r="AF185" s="4">
        <v>1.17369876259024E-3</v>
      </c>
    </row>
    <row r="186" spans="1:32" x14ac:dyDescent="0.25">
      <c r="A186" s="6"/>
      <c r="B186" s="21"/>
      <c r="C186" s="11"/>
      <c r="D186" s="20"/>
      <c r="E186" s="11"/>
      <c r="F186" s="20"/>
      <c r="G186" s="11"/>
      <c r="H186" s="20"/>
      <c r="I186" s="14"/>
      <c r="J186" s="5"/>
      <c r="L186" s="13"/>
      <c r="N186" s="20"/>
      <c r="O186" s="20"/>
      <c r="P186" s="20"/>
      <c r="Q186" s="20"/>
      <c r="R186" s="20"/>
      <c r="S186" s="20"/>
      <c r="U186" s="5"/>
      <c r="AE186" s="22"/>
      <c r="AF186" s="22"/>
    </row>
    <row r="187" spans="1:32" x14ac:dyDescent="0.25">
      <c r="A187" s="6" t="s">
        <v>90</v>
      </c>
      <c r="B187" s="21">
        <v>45115.016909722202</v>
      </c>
      <c r="C187" s="20">
        <v>184961.92748354201</v>
      </c>
      <c r="D187" s="20">
        <v>941.92634951314596</v>
      </c>
      <c r="E187" s="20">
        <v>134102.47376633299</v>
      </c>
      <c r="F187" s="20">
        <v>653.24039824215504</v>
      </c>
      <c r="G187" s="20">
        <v>1548308.0664132501</v>
      </c>
      <c r="H187" s="20">
        <v>7004.44756787801</v>
      </c>
      <c r="I187" s="14">
        <f>($H$214*C187-G187)/(($H$214-1)*C187*G187)</f>
        <v>3.4795279185695868E-8</v>
      </c>
      <c r="J187" s="5">
        <f>G187/C187</f>
        <v>8.3709555121878747</v>
      </c>
      <c r="L187" s="13"/>
      <c r="N187" s="20">
        <f>C187/(1-C187*$L$168)</f>
        <v>186146.31886195717</v>
      </c>
      <c r="O187" s="20">
        <f>(D187^2+$L$172^2)^0.5</f>
        <v>941.92670315380644</v>
      </c>
      <c r="P187" s="20">
        <f>E187/(1-E187*$L$168)</f>
        <v>134723.97230421277</v>
      </c>
      <c r="Q187" s="20">
        <f>(F187^2+$L$172^2)^0.5</f>
        <v>653.24090816681644</v>
      </c>
      <c r="R187" s="20">
        <f>G187/(1-G187*$L$168)</f>
        <v>1635413.1081850904</v>
      </c>
      <c r="S187" s="20">
        <f>(H187^2+$L$172^2)^0.5</f>
        <v>7004.4476154340109</v>
      </c>
      <c r="U187" s="5">
        <f>R187/N187</f>
        <v>8.7856322820860289</v>
      </c>
      <c r="AB187" s="4">
        <v>0.70672893424027206</v>
      </c>
      <c r="AC187" s="4">
        <v>1.17018104920081E-3</v>
      </c>
      <c r="AE187" s="4">
        <v>0.70932563611438404</v>
      </c>
      <c r="AF187" s="4">
        <v>1.1745579694656201E-3</v>
      </c>
    </row>
    <row r="188" spans="1:32" x14ac:dyDescent="0.25">
      <c r="A188" s="6" t="s">
        <v>90</v>
      </c>
      <c r="B188" s="21">
        <v>45115.111168981501</v>
      </c>
      <c r="C188" s="20">
        <v>165877.490349603</v>
      </c>
      <c r="D188" s="20">
        <v>696.93119375167896</v>
      </c>
      <c r="E188" s="20">
        <v>120520.39938501699</v>
      </c>
      <c r="F188" s="20">
        <v>506.80694334875199</v>
      </c>
      <c r="G188" s="20">
        <v>1395919.8099445601</v>
      </c>
      <c r="H188" s="20">
        <v>7294.50071267148</v>
      </c>
      <c r="I188" s="14">
        <f>($H$214*C188-G188)/(($H$214-1)*C188*G188)</f>
        <v>3.4510095458665015E-8</v>
      </c>
      <c r="J188" s="5">
        <f>G188/C188</f>
        <v>8.4153661054463917</v>
      </c>
      <c r="L188" s="13"/>
      <c r="N188" s="20">
        <f>C188/(1-C188*$L$168)</f>
        <v>166829.45016715152</v>
      </c>
      <c r="O188" s="20">
        <f>(D188^2+$L$172^2)^0.5</f>
        <v>696.93167170905497</v>
      </c>
      <c r="P188" s="20">
        <f>E188/(1-E188*$L$168)</f>
        <v>121022.14530768683</v>
      </c>
      <c r="Q188" s="20">
        <f>(F188^2+$L$172^2)^0.5</f>
        <v>506.80760060751152</v>
      </c>
      <c r="R188" s="20">
        <f>G188/(1-G188*$L$168)</f>
        <v>1466332.5744330212</v>
      </c>
      <c r="S188" s="20">
        <f>(H188^2+$L$172^2)^0.5</f>
        <v>7294.5007583364995</v>
      </c>
      <c r="U188" s="5">
        <f>R188/N188</f>
        <v>8.7894108202350232</v>
      </c>
      <c r="AB188" s="4">
        <v>0.70780279016254599</v>
      </c>
      <c r="AC188" s="4">
        <v>1.4598775992179401E-3</v>
      </c>
      <c r="AE188" s="4">
        <v>0.71066422958206099</v>
      </c>
      <c r="AF188" s="4">
        <v>1.46576396059464E-3</v>
      </c>
    </row>
    <row r="189" spans="1:32" x14ac:dyDescent="0.25">
      <c r="A189" s="6" t="s">
        <v>90</v>
      </c>
      <c r="B189" s="21">
        <v>45115.205428240697</v>
      </c>
      <c r="C189" s="20">
        <v>150710.264922651</v>
      </c>
      <c r="D189" s="20">
        <v>593.38379051815696</v>
      </c>
      <c r="E189" s="20">
        <v>109347.208833799</v>
      </c>
      <c r="F189" s="20">
        <v>437.34417357623499</v>
      </c>
      <c r="G189" s="20">
        <v>1273897.9161447301</v>
      </c>
      <c r="H189" s="20">
        <v>5470.1140034460896</v>
      </c>
      <c r="I189" s="14">
        <f>($H$214*C189-G189)/(($H$214-1)*C189*G189)</f>
        <v>3.4061083610776241E-8</v>
      </c>
      <c r="J189" s="5">
        <f>G189/C189</f>
        <v>8.4526287363274992</v>
      </c>
      <c r="L189" s="13"/>
      <c r="N189" s="20">
        <f>C189/(1-C189*$L$168)</f>
        <v>151495.68416415964</v>
      </c>
      <c r="O189" s="20">
        <f>(D189^2+$L$172^2)^0.5</f>
        <v>593.38435188057815</v>
      </c>
      <c r="P189" s="20">
        <f>E189/(1-E189*$L$168)</f>
        <v>109760.07618805469</v>
      </c>
      <c r="Q189" s="20">
        <f>(F189^2+$L$172^2)^0.5</f>
        <v>437.34493522632425</v>
      </c>
      <c r="R189" s="20">
        <f>G189/(1-G189*$L$168)</f>
        <v>1332281.2633271778</v>
      </c>
      <c r="S189" s="20">
        <f>(H189^2+$L$172^2)^0.5</f>
        <v>5470.1140643412591</v>
      </c>
      <c r="U189" s="5">
        <f>R189/N189</f>
        <v>8.7941862547287322</v>
      </c>
      <c r="AB189" s="4">
        <v>0.70694487307304998</v>
      </c>
      <c r="AC189" s="4">
        <v>1.35739194230867E-3</v>
      </c>
      <c r="AE189" s="4">
        <v>0.70984053017544102</v>
      </c>
      <c r="AF189" s="4">
        <v>1.3629459008256701E-3</v>
      </c>
    </row>
    <row r="190" spans="1:32" x14ac:dyDescent="0.25">
      <c r="A190" s="6" t="s">
        <v>90</v>
      </c>
      <c r="B190" s="21">
        <v>45115.299687500003</v>
      </c>
      <c r="C190" s="20">
        <v>152319.13238457299</v>
      </c>
      <c r="D190" s="20">
        <v>565.762684565585</v>
      </c>
      <c r="E190" s="20">
        <v>110707.808211995</v>
      </c>
      <c r="F190" s="20">
        <v>445.68964852653102</v>
      </c>
      <c r="G190" s="20">
        <v>1287202.44303079</v>
      </c>
      <c r="H190" s="20">
        <v>5791.7233604928997</v>
      </c>
      <c r="I190" s="14">
        <f>($H$214*C190-G190)/(($H$214-1)*C190*G190)</f>
        <v>3.3901915891418484E-8</v>
      </c>
      <c r="J190" s="5">
        <f>G190/C190</f>
        <v>8.450694426100597</v>
      </c>
      <c r="L190" s="13"/>
      <c r="N190" s="20">
        <f>C190/(1-C190*$L$168)</f>
        <v>153121.45483854922</v>
      </c>
      <c r="O190" s="20">
        <f>(D190^2+$L$172^2)^0.5</f>
        <v>565.76327333425888</v>
      </c>
      <c r="P190" s="20">
        <f>E190/(1-E190*$L$168)</f>
        <v>111131.03392975494</v>
      </c>
      <c r="Q190" s="20">
        <f>(F190^2+$L$172^2)^0.5</f>
        <v>445.6903959148554</v>
      </c>
      <c r="R190" s="20">
        <f>G190/(1-G190*$L$168)</f>
        <v>1346840.2097169915</v>
      </c>
      <c r="S190" s="20">
        <f>(H190^2+$L$172^2)^0.5</f>
        <v>5791.7234180066134</v>
      </c>
      <c r="U190" s="5">
        <f>R190/N190</f>
        <v>8.7958948087130935</v>
      </c>
      <c r="AB190" s="4">
        <v>0.708348215580068</v>
      </c>
      <c r="AC190" s="4">
        <v>1.3575706271919401E-3</v>
      </c>
      <c r="AE190" s="4">
        <v>0.71117098635408804</v>
      </c>
      <c r="AF190" s="4">
        <v>1.3629654518231499E-3</v>
      </c>
    </row>
    <row r="191" spans="1:32" x14ac:dyDescent="0.25">
      <c r="A191" s="6" t="s">
        <v>90</v>
      </c>
      <c r="B191" s="21">
        <v>45115.393900463001</v>
      </c>
      <c r="C191" s="20">
        <v>164935.22807950401</v>
      </c>
      <c r="D191" s="20">
        <v>691.32476127091797</v>
      </c>
      <c r="E191" s="20">
        <v>120063.953988614</v>
      </c>
      <c r="F191" s="20">
        <v>478.36491430046601</v>
      </c>
      <c r="G191" s="20">
        <v>1392197.6079373299</v>
      </c>
      <c r="H191" s="20">
        <v>5695.5664045375897</v>
      </c>
      <c r="I191" s="14">
        <f>($H$214*C191-G191)/(($H$214-1)*C191*G191)</f>
        <v>3.2250497271123286E-8</v>
      </c>
      <c r="J191" s="5">
        <f>G191/C191</f>
        <v>8.4408747855021389</v>
      </c>
      <c r="L191" s="13"/>
      <c r="N191" s="20">
        <f>C191/(1-C191*$L$168)</f>
        <v>165876.37277325071</v>
      </c>
      <c r="O191" s="20">
        <f>(D191^2+$L$172^2)^0.5</f>
        <v>691.32524310437952</v>
      </c>
      <c r="P191" s="20">
        <f>E191/(1-E191*$L$168)</f>
        <v>120561.89874488479</v>
      </c>
      <c r="Q191" s="20">
        <f>(F191^2+$L$172^2)^0.5</f>
        <v>478.3656106376481</v>
      </c>
      <c r="R191" s="20">
        <f>G191/(1-G191*$L$168)</f>
        <v>1462225.9446437862</v>
      </c>
      <c r="S191" s="20">
        <f>(H191^2+$L$172^2)^0.5</f>
        <v>5695.5664630222936</v>
      </c>
      <c r="U191" s="5">
        <f>R191/N191</f>
        <v>8.8151550470820599</v>
      </c>
      <c r="W191" s="11">
        <f>AVERAGE(G187:G191)</f>
        <v>1379505.1686941322</v>
      </c>
      <c r="X191" s="10">
        <f>STDEV(G187:G191)/W191*100</f>
        <v>7.9901378061272856</v>
      </c>
      <c r="Y191" s="10">
        <f>AVERAGE(U187:U192)</f>
        <v>8.7960558425689861</v>
      </c>
      <c r="Z191" s="10">
        <f>STDEV(U187:U192)/Y191*100</f>
        <v>0.1297614917102291</v>
      </c>
      <c r="AB191" s="4">
        <v>0.708354415425548</v>
      </c>
      <c r="AC191" s="4">
        <v>1.3081801260131001E-3</v>
      </c>
      <c r="AE191" s="4">
        <v>0.71106031500720102</v>
      </c>
      <c r="AF191" s="4">
        <v>1.3131565822864699E-3</v>
      </c>
    </row>
    <row r="192" spans="1:32" x14ac:dyDescent="0.25">
      <c r="A192" s="6"/>
      <c r="B192" s="21"/>
      <c r="C192" s="11"/>
      <c r="D192" s="20"/>
      <c r="E192" s="11"/>
      <c r="F192" s="20"/>
      <c r="G192" s="11"/>
      <c r="H192" s="20"/>
      <c r="I192" s="14"/>
      <c r="J192" s="5"/>
      <c r="L192" s="13"/>
      <c r="N192" s="20"/>
      <c r="O192" s="20"/>
      <c r="P192" s="20"/>
      <c r="Q192" s="20"/>
      <c r="R192" s="20"/>
      <c r="S192" s="20"/>
      <c r="U192" s="5"/>
      <c r="AE192" s="22"/>
      <c r="AF192" s="22"/>
    </row>
    <row r="193" spans="1:32" x14ac:dyDescent="0.25">
      <c r="A193" s="6" t="s">
        <v>89</v>
      </c>
      <c r="B193" s="21">
        <v>45115.023645833302</v>
      </c>
      <c r="C193" s="20">
        <v>212530.20606785099</v>
      </c>
      <c r="D193" s="20">
        <v>1167.17846538611</v>
      </c>
      <c r="E193" s="20">
        <v>154673.296912978</v>
      </c>
      <c r="F193" s="20">
        <v>805.80102005676201</v>
      </c>
      <c r="G193" s="20">
        <v>1771440.7814108201</v>
      </c>
      <c r="H193" s="20">
        <v>9994.6435817771508</v>
      </c>
      <c r="I193" s="14">
        <f>($H$214*C193-G193)/(($H$214-1)*C193*G193)</f>
        <v>3.3017247982439376E-8</v>
      </c>
      <c r="J193" s="5">
        <f>G193/C193</f>
        <v>8.3350071229182436</v>
      </c>
      <c r="L193" s="13"/>
      <c r="N193" s="20">
        <f>C193/(1-C193*$L$168)</f>
        <v>214095.46639135896</v>
      </c>
      <c r="O193" s="20">
        <f>(D193^2+$L$172^2)^0.5</f>
        <v>1167.1787507781798</v>
      </c>
      <c r="P193" s="20">
        <f>E193/(1-E193*$L$168)</f>
        <v>155500.67892522403</v>
      </c>
      <c r="Q193" s="20">
        <f>(F193^2+$L$172^2)^0.5</f>
        <v>805.80143343850898</v>
      </c>
      <c r="R193" s="20">
        <f>G193/(1-G193*$L$168)</f>
        <v>1886392.9717438552</v>
      </c>
      <c r="S193" s="20">
        <f>(H193^2+$L$172^2)^0.5</f>
        <v>9994.6436151053549</v>
      </c>
      <c r="U193" s="5">
        <f>R193/N193</f>
        <v>8.8109898053403679</v>
      </c>
      <c r="AB193" s="4">
        <v>0.70842128961100104</v>
      </c>
      <c r="AC193" s="4">
        <v>1.0202001621579301E-3</v>
      </c>
      <c r="AE193" s="4">
        <v>0.711050854073353</v>
      </c>
      <c r="AF193" s="4">
        <v>1.02387679371422E-3</v>
      </c>
    </row>
    <row r="194" spans="1:32" x14ac:dyDescent="0.25">
      <c r="A194" s="6" t="s">
        <v>89</v>
      </c>
      <c r="B194" s="21">
        <v>45115.1179050926</v>
      </c>
      <c r="C194" s="20">
        <v>213716.187132522</v>
      </c>
      <c r="D194" s="20">
        <v>971.56551627030001</v>
      </c>
      <c r="E194" s="20">
        <v>155394.61070839499</v>
      </c>
      <c r="F194" s="20">
        <v>744.42408487954799</v>
      </c>
      <c r="G194" s="20">
        <v>1771395.8842719099</v>
      </c>
      <c r="H194" s="20">
        <v>9354.9719767368497</v>
      </c>
      <c r="I194" s="14">
        <f>($H$214*C194-G194)/(($H$214-1)*C194*G194)</f>
        <v>3.6384936621393188E-8</v>
      </c>
      <c r="J194" s="5">
        <f>G194/C194</f>
        <v>8.2885433622933569</v>
      </c>
      <c r="L194" s="13"/>
      <c r="N194" s="20">
        <f>C194/(1-C194*$L$168)</f>
        <v>215299.03047582175</v>
      </c>
      <c r="O194" s="20">
        <f>(D194^2+$L$172^2)^0.5</f>
        <v>971.56585912258788</v>
      </c>
      <c r="P194" s="20">
        <f>E194/(1-E194*$L$168)</f>
        <v>156229.74848496809</v>
      </c>
      <c r="Q194" s="20">
        <f>(F194^2+$L$172^2)^0.5</f>
        <v>744.42453234413915</v>
      </c>
      <c r="R194" s="20">
        <f>G194/(1-G194*$L$168)</f>
        <v>1886342.058705644</v>
      </c>
      <c r="S194" s="20">
        <f>(H194^2+$L$172^2)^0.5</f>
        <v>9354.9720123439602</v>
      </c>
      <c r="U194" s="5">
        <f>R194/N194</f>
        <v>8.7614981569435422</v>
      </c>
      <c r="AB194" s="4">
        <v>0.70884491154035201</v>
      </c>
      <c r="AC194" s="4">
        <v>1.2399162658118499E-3</v>
      </c>
      <c r="AE194" s="4">
        <v>0.71171927624978604</v>
      </c>
      <c r="AF194" s="4">
        <v>1.24497094051049E-3</v>
      </c>
    </row>
    <row r="195" spans="1:32" x14ac:dyDescent="0.25">
      <c r="A195" s="6" t="s">
        <v>89</v>
      </c>
      <c r="B195" s="21">
        <v>45115.2121527778</v>
      </c>
      <c r="C195" s="20">
        <v>214556.985593533</v>
      </c>
      <c r="D195" s="20">
        <v>878.51498239446096</v>
      </c>
      <c r="E195" s="20">
        <v>156044.32036819801</v>
      </c>
      <c r="F195" s="20">
        <v>647.31014824311706</v>
      </c>
      <c r="G195" s="20">
        <v>1782010.24002945</v>
      </c>
      <c r="H195" s="20">
        <v>8062.6740029050798</v>
      </c>
      <c r="I195" s="14">
        <f>($H$214*C195-G195)/(($H$214-1)*C195*G195)</f>
        <v>3.4944406421120795E-8</v>
      </c>
      <c r="J195" s="5">
        <f>G195/C195</f>
        <v>8.3055335397253174</v>
      </c>
      <c r="L195" s="13"/>
      <c r="N195" s="20">
        <f>C195/(1-C195*$L$168)</f>
        <v>216152.35430993015</v>
      </c>
      <c r="O195" s="20">
        <f>(D195^2+$L$172^2)^0.5</f>
        <v>878.51536156095631</v>
      </c>
      <c r="P195" s="20">
        <f>E195/(1-E195*$L$168)</f>
        <v>156886.47514075559</v>
      </c>
      <c r="Q195" s="20">
        <f>(F195^2+$L$172^2)^0.5</f>
        <v>647.31066283938492</v>
      </c>
      <c r="R195" s="20">
        <f>G195/(1-G195*$L$168)</f>
        <v>1898383.3252955684</v>
      </c>
      <c r="S195" s="20">
        <f>(H195^2+$L$172^2)^0.5</f>
        <v>8062.6740442193532</v>
      </c>
      <c r="U195" s="5">
        <f>R195/N195</f>
        <v>8.7826169247898669</v>
      </c>
      <c r="AB195" s="4">
        <v>0.70842689165330897</v>
      </c>
      <c r="AC195" s="4">
        <v>1.21586805199913E-3</v>
      </c>
      <c r="AE195" s="4">
        <v>0.71132584426591505</v>
      </c>
      <c r="AF195" s="4">
        <v>1.2208444931576801E-3</v>
      </c>
    </row>
    <row r="196" spans="1:32" x14ac:dyDescent="0.25">
      <c r="A196" s="6" t="s">
        <v>89</v>
      </c>
      <c r="B196" s="21">
        <v>45115.306412037004</v>
      </c>
      <c r="C196" s="20">
        <v>215604.86057617201</v>
      </c>
      <c r="D196" s="20">
        <v>932.19264350531796</v>
      </c>
      <c r="E196" s="20">
        <v>156528.32713730901</v>
      </c>
      <c r="F196" s="20">
        <v>735.173502223485</v>
      </c>
      <c r="G196" s="20">
        <v>1789812.4336222601</v>
      </c>
      <c r="H196" s="20">
        <v>8392.5744036308097</v>
      </c>
      <c r="I196" s="14">
        <f>($H$214*C196-G196)/(($H$214-1)*C196*G196)</f>
        <v>3.5091763122225797E-8</v>
      </c>
      <c r="J196" s="5">
        <f>G196/C196</f>
        <v>8.3013547507196819</v>
      </c>
      <c r="L196" s="13"/>
      <c r="N196" s="20">
        <f>C196/(1-C196*$L$168)</f>
        <v>217215.90909553616</v>
      </c>
      <c r="O196" s="20">
        <f>(D196^2+$L$172^2)^0.5</f>
        <v>932.1930008385981</v>
      </c>
      <c r="P196" s="20">
        <f>E196/(1-E196*$L$168)</f>
        <v>157375.72846440307</v>
      </c>
      <c r="Q196" s="20">
        <f>(F196^2+$L$172^2)^0.5</f>
        <v>735.17395531845534</v>
      </c>
      <c r="R196" s="20">
        <f>G196/(1-G196*$L$168)</f>
        <v>1907240.3599726313</v>
      </c>
      <c r="S196" s="20">
        <f>(H196^2+$L$172^2)^0.5</f>
        <v>8392.5744433210766</v>
      </c>
      <c r="U196" s="5">
        <f>R196/N196</f>
        <v>8.7803898338486182</v>
      </c>
      <c r="AB196" s="4">
        <v>0.70778172026270703</v>
      </c>
      <c r="AC196" s="4">
        <v>1.32187931141811E-3</v>
      </c>
      <c r="AE196" s="4">
        <v>0.71059436581709001</v>
      </c>
      <c r="AF196" s="4">
        <v>1.32710326987955E-3</v>
      </c>
    </row>
    <row r="197" spans="1:32" x14ac:dyDescent="0.25">
      <c r="A197" s="6" t="s">
        <v>89</v>
      </c>
      <c r="B197" s="21">
        <v>45115.400648148097</v>
      </c>
      <c r="C197" s="20">
        <v>223613.88446716699</v>
      </c>
      <c r="D197" s="20">
        <v>844.51379573241002</v>
      </c>
      <c r="E197" s="20">
        <v>162415.243297913</v>
      </c>
      <c r="F197" s="20">
        <v>581.47145942281497</v>
      </c>
      <c r="G197" s="20">
        <v>1854303.1264102701</v>
      </c>
      <c r="H197" s="20">
        <v>7596.5076244530701</v>
      </c>
      <c r="I197" s="14">
        <f>($H$214*C197-G197)/(($H$214-1)*C197*G197)</f>
        <v>3.4488899671231778E-8</v>
      </c>
      <c r="J197" s="5">
        <f>G197/C197</f>
        <v>8.2924328729799228</v>
      </c>
      <c r="L197" s="13"/>
      <c r="N197" s="20">
        <f>C197/(1-C197*$L$168)</f>
        <v>225347.32768783791</v>
      </c>
      <c r="O197" s="20">
        <f>(D197^2+$L$172^2)^0.5</f>
        <v>844.51419016461796</v>
      </c>
      <c r="P197" s="20">
        <f>E197/(1-E197*$L$168)</f>
        <v>163327.76932500559</v>
      </c>
      <c r="Q197" s="20">
        <f>(F197^2+$L$172^2)^0.5</f>
        <v>581.47203228559158</v>
      </c>
      <c r="R197" s="20">
        <f>G197/(1-G197*$L$168)</f>
        <v>1980644.5345435461</v>
      </c>
      <c r="S197" s="20">
        <f>(H197^2+$L$172^2)^0.5</f>
        <v>7596.50766830263</v>
      </c>
      <c r="U197" s="5">
        <f>R197/N197</f>
        <v>8.7892967485606555</v>
      </c>
      <c r="W197" s="11">
        <f>AVERAGE(G193:G197)</f>
        <v>1793792.493148942</v>
      </c>
      <c r="X197" s="10">
        <f>STDEV(G193:G197)/W197*100</f>
        <v>1.9346590358017255</v>
      </c>
      <c r="Y197" s="10">
        <f>AVERAGE(U193:U198)</f>
        <v>8.7849582938966115</v>
      </c>
      <c r="Z197" s="10">
        <f>STDEV(U193:U198)/Y197*100</f>
        <v>0.20308477207069739</v>
      </c>
      <c r="AB197" s="4">
        <v>0.70718799599965798</v>
      </c>
      <c r="AC197" s="4">
        <v>1.0347054347187999E-3</v>
      </c>
      <c r="AE197" s="4">
        <v>0.70988099799945403</v>
      </c>
      <c r="AF197" s="4">
        <v>1.03866007927381E-3</v>
      </c>
    </row>
    <row r="198" spans="1:32" x14ac:dyDescent="0.25">
      <c r="A198" s="6"/>
      <c r="B198" s="21"/>
      <c r="C198" s="11"/>
      <c r="D198" s="20"/>
      <c r="E198" s="11"/>
      <c r="F198" s="20"/>
      <c r="G198" s="11"/>
      <c r="H198" s="20"/>
      <c r="I198" s="14"/>
      <c r="J198" s="5"/>
      <c r="L198" s="24"/>
      <c r="N198" s="20"/>
      <c r="O198" s="20"/>
      <c r="P198" s="20"/>
      <c r="Q198" s="20"/>
      <c r="R198" s="20"/>
      <c r="S198" s="20"/>
      <c r="U198" s="5"/>
      <c r="AE198" s="22"/>
      <c r="AF198" s="22"/>
    </row>
    <row r="199" spans="1:32" x14ac:dyDescent="0.25">
      <c r="A199" t="s">
        <v>88</v>
      </c>
      <c r="B199" s="21">
        <v>45114.976527777799</v>
      </c>
      <c r="C199" s="20">
        <v>102892.009034202</v>
      </c>
      <c r="D199" s="20">
        <v>253.62751398360101</v>
      </c>
      <c r="E199" s="20">
        <v>73801.156556996604</v>
      </c>
      <c r="F199" s="20">
        <v>174.727075699983</v>
      </c>
      <c r="G199" s="20">
        <v>880194.74394606799</v>
      </c>
      <c r="H199" s="20">
        <v>2695.3189750629999</v>
      </c>
      <c r="I199" s="14">
        <f>($H$214*C199-G199)/(($H$214-1)*C199*G199)</f>
        <v>3.4433264361149649E-8</v>
      </c>
      <c r="J199" s="5">
        <f>G199/C199</f>
        <v>8.5545491064664247</v>
      </c>
      <c r="L199" s="13"/>
      <c r="N199" s="20">
        <f>C199/(1-C199*$L$168)</f>
        <v>103257.48737333612</v>
      </c>
      <c r="O199" s="20">
        <f>(D199^2+$L$172^2)^0.5</f>
        <v>253.62882733738982</v>
      </c>
      <c r="P199" s="20">
        <f>E199/(1-E199*$L$168)</f>
        <v>73988.996846765149</v>
      </c>
      <c r="Q199" s="20">
        <f>(F199^2+$L$172^2)^0.5</f>
        <v>174.72898211145559</v>
      </c>
      <c r="R199" s="20">
        <f>G199/(1-G199*$L$168)</f>
        <v>907678.05472812906</v>
      </c>
      <c r="S199" s="20">
        <f>(H199^2+$L$172^2)^0.5</f>
        <v>2695.3190986489335</v>
      </c>
      <c r="U199" s="5">
        <f>R199/N199</f>
        <v>8.7904332927097375</v>
      </c>
      <c r="AB199" s="4">
        <v>0.69997743031523196</v>
      </c>
      <c r="AC199" s="4">
        <v>1.17578404042585E-3</v>
      </c>
      <c r="AE199" s="4">
        <v>0.70237932351256804</v>
      </c>
      <c r="AF199" s="4">
        <v>1.1797828476794801E-3</v>
      </c>
    </row>
    <row r="200" spans="1:32" x14ac:dyDescent="0.25">
      <c r="A200" t="s">
        <v>88</v>
      </c>
      <c r="B200" s="21">
        <v>45115.070775462998</v>
      </c>
      <c r="C200" s="20">
        <v>102180.539472777</v>
      </c>
      <c r="D200" s="20">
        <v>352.76127533115903</v>
      </c>
      <c r="E200" s="20">
        <v>73385.112262196897</v>
      </c>
      <c r="F200" s="20">
        <v>279.43218864368799</v>
      </c>
      <c r="G200" s="20">
        <v>873745.02195129497</v>
      </c>
      <c r="H200" s="20">
        <v>3733.2911044883999</v>
      </c>
      <c r="I200" s="14">
        <f>($H$214*C200-G200)/(($H$214-1)*C200*G200)</f>
        <v>3.5209935182901325E-8</v>
      </c>
      <c r="J200" s="5">
        <f>G200/C200</f>
        <v>8.5509924537448594</v>
      </c>
      <c r="L200" s="13"/>
      <c r="N200" s="20">
        <f>C200/(1-C200*$L$168)</f>
        <v>102540.97207222447</v>
      </c>
      <c r="O200" s="20">
        <f>(D200^2+$L$172^2)^0.5</f>
        <v>352.76221960451431</v>
      </c>
      <c r="P200" s="20">
        <f>E200/(1-E200*$L$168)</f>
        <v>73570.838006895676</v>
      </c>
      <c r="Q200" s="20">
        <f>(F200^2+$L$172^2)^0.5</f>
        <v>279.43338071397164</v>
      </c>
      <c r="R200" s="20">
        <f>G200/(1-G200*$L$168)</f>
        <v>900820.83966825111</v>
      </c>
      <c r="S200" s="20">
        <f>(H200^2+$L$172^2)^0.5</f>
        <v>3733.291193713565</v>
      </c>
      <c r="U200" s="5">
        <f>R200/N200</f>
        <v>8.7849843966152399</v>
      </c>
      <c r="AB200" s="4">
        <v>0.70045722733915095</v>
      </c>
      <c r="AC200" s="4">
        <v>1.35898212106821E-3</v>
      </c>
      <c r="AE200" s="4">
        <v>0.70321095167026304</v>
      </c>
      <c r="AF200" s="4">
        <v>1.36436189826931E-3</v>
      </c>
    </row>
    <row r="201" spans="1:32" x14ac:dyDescent="0.25">
      <c r="A201" t="s">
        <v>88</v>
      </c>
      <c r="B201" s="21">
        <v>45115.165023148104</v>
      </c>
      <c r="C201" s="20">
        <v>103060.498004782</v>
      </c>
      <c r="D201" s="20">
        <v>380.21845947783498</v>
      </c>
      <c r="E201" s="20">
        <v>74108.686179568802</v>
      </c>
      <c r="F201" s="20">
        <v>280.750233585758</v>
      </c>
      <c r="G201" s="20">
        <v>881995.43533930497</v>
      </c>
      <c r="H201" s="20">
        <v>3933.0597317239099</v>
      </c>
      <c r="I201" s="14">
        <f>($H$214*C201-G201)/(($H$214-1)*C201*G201)</f>
        <v>3.3855533606958176E-8</v>
      </c>
      <c r="J201" s="5">
        <f>G201/C201</f>
        <v>8.5580358373426488</v>
      </c>
      <c r="L201" s="13"/>
      <c r="N201" s="20">
        <f>C201/(1-C201*$L$168)</f>
        <v>103427.17642182059</v>
      </c>
      <c r="O201" s="20">
        <f>(D201^2+$L$172^2)^0.5</f>
        <v>380.2193355613781</v>
      </c>
      <c r="P201" s="20">
        <f>E201/(1-E201*$L$168)</f>
        <v>74298.097201871788</v>
      </c>
      <c r="Q201" s="20">
        <f>(F201^2+$L$172^2)^0.5</f>
        <v>280.75142005962402</v>
      </c>
      <c r="R201" s="20">
        <f>G201/(1-G201*$L$168)</f>
        <v>909593.07405226887</v>
      </c>
      <c r="S201" s="20">
        <f>(H201^2+$L$172^2)^0.5</f>
        <v>3933.0598164171356</v>
      </c>
      <c r="U201" s="5">
        <f>R201/N201</f>
        <v>8.7945267918999974</v>
      </c>
      <c r="AB201" s="4">
        <v>0.70066400546367102</v>
      </c>
      <c r="AC201" s="4">
        <v>1.2437430489966499E-3</v>
      </c>
      <c r="AE201" s="4">
        <v>0.70353721804852698</v>
      </c>
      <c r="AF201" s="4">
        <v>1.24884788403897E-3</v>
      </c>
    </row>
    <row r="202" spans="1:32" x14ac:dyDescent="0.25">
      <c r="A202" t="s">
        <v>88</v>
      </c>
      <c r="B202" s="21">
        <v>45115.259282407402</v>
      </c>
      <c r="C202" s="20">
        <v>103482.668101367</v>
      </c>
      <c r="D202" s="20">
        <v>335.38969428337998</v>
      </c>
      <c r="E202" s="20">
        <v>74548.114680630199</v>
      </c>
      <c r="F202" s="20">
        <v>243.01686804782801</v>
      </c>
      <c r="G202" s="20">
        <v>885156.037036472</v>
      </c>
      <c r="H202" s="20">
        <v>3234.52923821271</v>
      </c>
      <c r="I202" s="14">
        <f>($H$214*C202-G202)/(($H$214-1)*C202*G202)</f>
        <v>3.4368527599760319E-8</v>
      </c>
      <c r="J202" s="5">
        <f>G202/C202</f>
        <v>8.5536646211074938</v>
      </c>
      <c r="L202" s="13"/>
      <c r="N202" s="20">
        <f>C202/(1-C202*$L$168)</f>
        <v>103852.36213292879</v>
      </c>
      <c r="O202" s="20">
        <f>(D202^2+$L$172^2)^0.5</f>
        <v>335.39068746543467</v>
      </c>
      <c r="P202" s="20">
        <f>E202/(1-E202*$L$168)</f>
        <v>74739.781497829506</v>
      </c>
      <c r="Q202" s="20">
        <f>(F202^2+$L$172^2)^0.5</f>
        <v>243.01823874518806</v>
      </c>
      <c r="R202" s="20">
        <f>G202/(1-G202*$L$168)</f>
        <v>912954.93760133872</v>
      </c>
      <c r="S202" s="20">
        <f>(H202^2+$L$172^2)^0.5</f>
        <v>3234.5293411963248</v>
      </c>
      <c r="U202" s="5">
        <f>R202/N202</f>
        <v>8.7908923673086612</v>
      </c>
      <c r="AB202" s="4">
        <v>0.70214451292753499</v>
      </c>
      <c r="AC202" s="4">
        <v>1.3647392844759001E-3</v>
      </c>
      <c r="AE202" s="4">
        <v>0.70498475019506401</v>
      </c>
      <c r="AF202" s="4">
        <v>1.3702515273449601E-3</v>
      </c>
    </row>
    <row r="203" spans="1:32" x14ac:dyDescent="0.25">
      <c r="A203" t="s">
        <v>88</v>
      </c>
      <c r="B203" s="21">
        <v>45115.353530092601</v>
      </c>
      <c r="C203" s="20">
        <v>104815.45115758901</v>
      </c>
      <c r="D203" s="20">
        <v>371.795243276549</v>
      </c>
      <c r="E203" s="20">
        <v>75392.416259263002</v>
      </c>
      <c r="F203" s="20">
        <v>252.61056850413499</v>
      </c>
      <c r="G203" s="20">
        <v>897239.82883937203</v>
      </c>
      <c r="H203" s="20">
        <v>3601.4907684732898</v>
      </c>
      <c r="I203" s="14">
        <f>($H$214*C203-G203)/(($H$214-1)*C203*G203)</f>
        <v>3.2972618723596064E-8</v>
      </c>
      <c r="J203" s="5">
        <f>G203/C203</f>
        <v>8.5601866798281563</v>
      </c>
      <c r="L203" s="13"/>
      <c r="N203" s="20">
        <f>C203/(1-C203*$L$168)</f>
        <v>105194.74675610736</v>
      </c>
      <c r="O203" s="20">
        <f>(D203^2+$L$172^2)^0.5</f>
        <v>371.79613920817684</v>
      </c>
      <c r="P203" s="20">
        <f>E203/(1-E203*$L$168)</f>
        <v>75588.454850348033</v>
      </c>
      <c r="Q203" s="20">
        <f>(F203^2+$L$172^2)^0.5</f>
        <v>252.61188714512238</v>
      </c>
      <c r="R203" s="20">
        <f>G203/(1-G203*$L$168)</f>
        <v>925815.16015198117</v>
      </c>
      <c r="S203" s="20">
        <f>(H203^2+$L$172^2)^0.5</f>
        <v>3601.4908609637432</v>
      </c>
      <c r="U203" s="5">
        <f>R203/N203</f>
        <v>8.8009638190248367</v>
      </c>
      <c r="W203" s="11">
        <f>AVERAGE(G199:G203)</f>
        <v>883666.21342250239</v>
      </c>
      <c r="X203" s="10">
        <f>STDEV(G199:G203)/W203*100</f>
        <v>0.97960425817535579</v>
      </c>
      <c r="Y203" s="10">
        <f>AVERAGE(U199:U204)</f>
        <v>8.7923601335116945</v>
      </c>
      <c r="Z203" s="10">
        <f>STDEV(U199:U204)/Y203*100</f>
        <v>6.7042565935127876E-2</v>
      </c>
      <c r="AB203" s="4">
        <v>0.70115834429409896</v>
      </c>
      <c r="AC203" s="4">
        <v>1.2917502876560101E-3</v>
      </c>
      <c r="AE203" s="4">
        <v>0.70388697407754097</v>
      </c>
      <c r="AF203" s="4">
        <v>1.29682240327355E-3</v>
      </c>
    </row>
    <row r="204" spans="1:32" x14ac:dyDescent="0.25">
      <c r="A204" s="6"/>
      <c r="B204" s="21"/>
      <c r="C204" s="11"/>
      <c r="D204" s="20"/>
      <c r="E204" s="11"/>
      <c r="F204" s="20"/>
      <c r="G204" s="11"/>
      <c r="H204" s="20"/>
      <c r="I204" s="14"/>
      <c r="J204" s="5"/>
      <c r="L204" s="24"/>
      <c r="N204" s="20"/>
      <c r="O204" s="20"/>
      <c r="P204" s="20"/>
      <c r="Q204" s="20"/>
      <c r="R204" s="20"/>
      <c r="S204" s="20"/>
      <c r="U204" s="5"/>
      <c r="W204" s="11"/>
      <c r="X204" s="10"/>
      <c r="Y204" s="10"/>
      <c r="Z204" s="10"/>
      <c r="AB204" s="4"/>
      <c r="AC204" s="4"/>
      <c r="AE204" s="22"/>
      <c r="AF204" s="22"/>
    </row>
    <row r="205" spans="1:32" x14ac:dyDescent="0.25">
      <c r="A205" s="6" t="s">
        <v>87</v>
      </c>
      <c r="B205" s="21">
        <v>45114.996712963002</v>
      </c>
      <c r="C205" s="20">
        <v>119719.022204765</v>
      </c>
      <c r="D205" s="20">
        <v>697.78480218403797</v>
      </c>
      <c r="E205" s="20">
        <v>86657.718776239199</v>
      </c>
      <c r="F205" s="20">
        <v>498.782574038186</v>
      </c>
      <c r="G205" s="20">
        <v>1020917.68329866</v>
      </c>
      <c r="H205" s="20">
        <v>6028.9224966259999</v>
      </c>
      <c r="I205" s="14">
        <f>($H$214*C205-G205)/(($H$214-1)*C205*G205)</f>
        <v>3.3073434852710219E-8</v>
      </c>
      <c r="J205" s="5">
        <f>G205/C205</f>
        <v>8.5276146137620721</v>
      </c>
      <c r="L205" s="13"/>
      <c r="N205" s="20">
        <f>C205/(1-C205*$L$168)</f>
        <v>120214.10408061893</v>
      </c>
      <c r="O205" s="20">
        <f>(D205^2+$L$172^2)^0.5</f>
        <v>697.78527955672348</v>
      </c>
      <c r="P205" s="20">
        <f>E205/(1-E205*$L$168)</f>
        <v>86916.820035394994</v>
      </c>
      <c r="Q205" s="20">
        <f>(F205^2+$L$172^2)^0.5</f>
        <v>498.78324187085144</v>
      </c>
      <c r="R205" s="20">
        <f>G205/(1-G205*$L$168)</f>
        <v>1058076.8867969692</v>
      </c>
      <c r="S205" s="20">
        <f>(H205^2+$L$172^2)^0.5</f>
        <v>6028.9225518769199</v>
      </c>
      <c r="U205" s="5">
        <f>R205/N205</f>
        <v>8.8016035629845337</v>
      </c>
      <c r="AB205" s="4">
        <v>0.70520451638866799</v>
      </c>
      <c r="AC205" s="4">
        <v>1.4866998935711101E-3</v>
      </c>
      <c r="AE205" s="4">
        <v>0.70771194427644302</v>
      </c>
      <c r="AF205" s="4">
        <v>1.49202975028881E-3</v>
      </c>
    </row>
    <row r="206" spans="1:32" x14ac:dyDescent="0.25">
      <c r="A206" s="6" t="s">
        <v>87</v>
      </c>
      <c r="B206" s="21">
        <v>45115.090972222199</v>
      </c>
      <c r="C206" s="20">
        <v>120686.663268681</v>
      </c>
      <c r="D206" s="20">
        <v>556.677959838893</v>
      </c>
      <c r="E206" s="20">
        <v>87215.4749493282</v>
      </c>
      <c r="F206" s="20">
        <v>408.21250020027497</v>
      </c>
      <c r="G206" s="20">
        <v>1029384.16734743</v>
      </c>
      <c r="H206" s="20">
        <v>5437.01940698827</v>
      </c>
      <c r="I206" s="14">
        <f>($H$214*C206-G206)/(($H$214-1)*C206*G206)</f>
        <v>3.2579464403770785E-8</v>
      </c>
      <c r="J206" s="5">
        <f>G206/C206</f>
        <v>8.529394545076979</v>
      </c>
      <c r="L206" s="13"/>
      <c r="N206" s="20">
        <f>C206/(1-C206*$L$168)</f>
        <v>121189.79740279484</v>
      </c>
      <c r="O206" s="20">
        <f>(D206^2+$L$172^2)^0.5</f>
        <v>556.67855821598687</v>
      </c>
      <c r="P206" s="20">
        <f>E206/(1-E206*$L$168)</f>
        <v>87477.927306157275</v>
      </c>
      <c r="Q206" s="20">
        <f>(F206^2+$L$172^2)^0.5</f>
        <v>408.21331620464963</v>
      </c>
      <c r="R206" s="20">
        <f>G206/(1-G206*$L$168)</f>
        <v>1067173.6566568969</v>
      </c>
      <c r="S206" s="20">
        <f>(H206^2+$L$172^2)^0.5</f>
        <v>5437.0194682541023</v>
      </c>
      <c r="U206" s="5">
        <f>R206/N206</f>
        <v>8.8058044449894108</v>
      </c>
      <c r="AB206" s="4">
        <v>0.70387712967187999</v>
      </c>
      <c r="AC206" s="4">
        <v>1.3128358581501599E-3</v>
      </c>
      <c r="AE206" s="4">
        <v>0.70668951342200204</v>
      </c>
      <c r="AF206" s="4">
        <v>1.3180410015996701E-3</v>
      </c>
    </row>
    <row r="207" spans="1:32" x14ac:dyDescent="0.25">
      <c r="A207" s="6" t="s">
        <v>87</v>
      </c>
      <c r="B207" s="21">
        <v>45115.185219907398</v>
      </c>
      <c r="C207" s="20">
        <v>122304.372858369</v>
      </c>
      <c r="D207" s="20">
        <v>540.90557438502697</v>
      </c>
      <c r="E207" s="20">
        <v>88537.902054053004</v>
      </c>
      <c r="F207" s="20">
        <v>395.75146669645301</v>
      </c>
      <c r="G207" s="20">
        <v>1042014.9377066999</v>
      </c>
      <c r="H207" s="20">
        <v>5023.535011428</v>
      </c>
      <c r="I207" s="14">
        <f>($H$214*C207-G207)/(($H$214-1)*C207*G207)</f>
        <v>3.3360253245582076E-8</v>
      </c>
      <c r="J207" s="5">
        <f>G207/C207</f>
        <v>8.5198502175664217</v>
      </c>
      <c r="L207" s="13"/>
      <c r="N207" s="20">
        <f>C207/(1-C207*$L$168)</f>
        <v>122821.11450113826</v>
      </c>
      <c r="O207" s="20">
        <f>(D207^2+$L$172^2)^0.5</f>
        <v>540.90619021031148</v>
      </c>
      <c r="P207" s="20">
        <f>E207/(1-E207*$L$168)</f>
        <v>88808.386095779599</v>
      </c>
      <c r="Q207" s="20">
        <f>(F207^2+$L$172^2)^0.5</f>
        <v>395.75230839431822</v>
      </c>
      <c r="R207" s="20">
        <f>G207/(1-G207*$L$168)</f>
        <v>1080754.9376493632</v>
      </c>
      <c r="S207" s="20">
        <f>(H207^2+$L$172^2)^0.5</f>
        <v>5023.5350777365884</v>
      </c>
      <c r="U207" s="5">
        <f>R207/N207</f>
        <v>8.7994229822702614</v>
      </c>
      <c r="AB207" s="4">
        <v>0.705333794868229</v>
      </c>
      <c r="AC207" s="4">
        <v>1.20596254593388E-3</v>
      </c>
      <c r="AE207" s="4">
        <v>0.70822753634157498</v>
      </c>
      <c r="AF207" s="4">
        <v>1.2109092950191799E-3</v>
      </c>
    </row>
    <row r="208" spans="1:32" x14ac:dyDescent="0.25">
      <c r="A208" s="6" t="s">
        <v>87</v>
      </c>
      <c r="B208" s="21">
        <v>45115.279490740701</v>
      </c>
      <c r="C208" s="20">
        <v>123728.51799872601</v>
      </c>
      <c r="D208" s="20">
        <v>589.26177973869403</v>
      </c>
      <c r="E208" s="20">
        <v>89496.344751997603</v>
      </c>
      <c r="F208" s="20">
        <v>383.96318805821102</v>
      </c>
      <c r="G208" s="20">
        <v>1054194.6017158099</v>
      </c>
      <c r="H208" s="20">
        <v>4925.0473373008599</v>
      </c>
      <c r="I208" s="14">
        <f>($H$214*C208-G208)/(($H$214-1)*C208*G208)</f>
        <v>3.2929398422462934E-8</v>
      </c>
      <c r="J208" s="5">
        <f>G208/C208</f>
        <v>8.5202232982913824</v>
      </c>
      <c r="L208" s="13"/>
      <c r="N208" s="20">
        <f>C208/(1-C208*$L$168)</f>
        <v>124257.38988362979</v>
      </c>
      <c r="O208" s="20">
        <f>(D208^2+$L$172^2)^0.5</f>
        <v>589.26234502796024</v>
      </c>
      <c r="P208" s="20">
        <f>E208/(1-E208*$L$168)</f>
        <v>89772.725731910788</v>
      </c>
      <c r="Q208" s="20">
        <f>(F208^2+$L$172^2)^0.5</f>
        <v>383.96405559747762</v>
      </c>
      <c r="R208" s="20">
        <f>G208/(1-G208*$L$168)</f>
        <v>1093862.7628713187</v>
      </c>
      <c r="S208" s="20">
        <f>(H208^2+$L$172^2)^0.5</f>
        <v>4925.0474049354416</v>
      </c>
      <c r="U208" s="5">
        <f>R208/N208</f>
        <v>8.8032008711574345</v>
      </c>
      <c r="AB208" s="4">
        <v>0.70462612473682795</v>
      </c>
      <c r="AC208" s="4">
        <v>1.40623501449436E-3</v>
      </c>
      <c r="AE208" s="4">
        <v>0.70745643090675203</v>
      </c>
      <c r="AF208" s="4">
        <v>1.4118915531147001E-3</v>
      </c>
    </row>
    <row r="209" spans="1:32" x14ac:dyDescent="0.25">
      <c r="A209" s="6" t="s">
        <v>87</v>
      </c>
      <c r="B209" s="21">
        <v>45115.373715277798</v>
      </c>
      <c r="C209" s="20">
        <v>124595.40962685899</v>
      </c>
      <c r="D209" s="20">
        <v>547.83701694068498</v>
      </c>
      <c r="E209" s="20">
        <v>90054.7334332475</v>
      </c>
      <c r="F209" s="20">
        <v>420.57717930008903</v>
      </c>
      <c r="G209" s="20">
        <v>1059502.0020330199</v>
      </c>
      <c r="H209" s="20">
        <v>5073.20833914583</v>
      </c>
      <c r="I209" s="14">
        <f>($H$214*C209-G209)/(($H$214-1)*C209*G209)</f>
        <v>3.4785672200324959E-8</v>
      </c>
      <c r="J209" s="5">
        <f>G209/C209</f>
        <v>8.5035396184019874</v>
      </c>
      <c r="L209" s="13"/>
      <c r="N209" s="20">
        <f>C209/(1-C209*$L$168)</f>
        <v>125131.73451319228</v>
      </c>
      <c r="O209" s="20">
        <f>(D209^2+$L$172^2)^0.5</f>
        <v>547.83762497432224</v>
      </c>
      <c r="P209" s="20">
        <f>E209/(1-E209*$L$168)</f>
        <v>90334.579375660003</v>
      </c>
      <c r="Q209" s="20">
        <f>(F209^2+$L$172^2)^0.5</f>
        <v>420.57797131454356</v>
      </c>
      <c r="R209" s="20">
        <f>G209/(1-G209*$L$168)</f>
        <v>1099578.1839143899</v>
      </c>
      <c r="S209" s="20">
        <f>(H209^2+$L$172^2)^0.5</f>
        <v>5073.2084048051711</v>
      </c>
      <c r="U209" s="5">
        <f>R209/N209</f>
        <v>8.7873646776506931</v>
      </c>
      <c r="W209" s="11">
        <f>AVERAGE(G205:G209)</f>
        <v>1041202.6784203239</v>
      </c>
      <c r="X209" s="10">
        <f>STDEV(G205:G209)/W209*100</f>
        <v>1.5601212629815997</v>
      </c>
      <c r="Y209" s="10">
        <f>AVERAGE(U205:U209)</f>
        <v>8.7994793078104667</v>
      </c>
      <c r="Z209" s="10">
        <f>STDEV(U205:U209)/Y209*100</f>
        <v>8.1383307781260419E-2</v>
      </c>
      <c r="AB209" s="4">
        <v>0.70496863588857595</v>
      </c>
      <c r="AC209" s="4">
        <v>1.2509028410763201E-3</v>
      </c>
      <c r="AE209" s="4">
        <v>0.70768684612027599</v>
      </c>
      <c r="AF209" s="4">
        <v>1.2557188315029601E-3</v>
      </c>
    </row>
    <row r="210" spans="1:32" x14ac:dyDescent="0.25">
      <c r="B210" s="19"/>
      <c r="C210" s="6"/>
      <c r="D210" s="6"/>
      <c r="E210" s="6"/>
      <c r="F210" s="6"/>
      <c r="G210" s="6"/>
      <c r="W210" s="13"/>
      <c r="X210" s="13"/>
      <c r="Y210" s="13"/>
      <c r="Z210" s="6"/>
    </row>
    <row r="211" spans="1:32" x14ac:dyDescent="0.25">
      <c r="C211" s="6"/>
      <c r="D211" s="6"/>
      <c r="E211" s="6"/>
      <c r="F211" s="6"/>
      <c r="G211" s="6"/>
      <c r="H211" s="6"/>
      <c r="I211" s="14"/>
      <c r="W211" s="9" t="s">
        <v>86</v>
      </c>
      <c r="X211" s="18">
        <f>AVERAGE(X173:X209)</f>
        <v>2.3695050487507814</v>
      </c>
      <c r="Y211" s="17"/>
      <c r="Z211" s="16">
        <f>AVERAGE(Z173:Z209)</f>
        <v>0.12344061109923885</v>
      </c>
    </row>
    <row r="212" spans="1:32" x14ac:dyDescent="0.25">
      <c r="C212" s="6"/>
      <c r="D212" s="6"/>
      <c r="E212" s="6"/>
      <c r="F212" s="6"/>
      <c r="G212" s="6"/>
      <c r="H212" s="15"/>
      <c r="I212" s="14"/>
      <c r="W212" s="13"/>
      <c r="X212" s="13"/>
      <c r="Y212" s="13"/>
      <c r="Z212" s="6"/>
    </row>
    <row r="213" spans="1:32" ht="16.5" x14ac:dyDescent="0.25">
      <c r="E213" s="6"/>
      <c r="F213" s="9" t="s">
        <v>85</v>
      </c>
      <c r="G213" s="8" t="s">
        <v>83</v>
      </c>
      <c r="H213" s="12">
        <f>SLOPE(J169:J209,G169:G209)</f>
        <v>-2.6790326080682528E-7</v>
      </c>
      <c r="I213" s="5"/>
      <c r="Q213" s="9" t="s">
        <v>84</v>
      </c>
      <c r="R213" s="8" t="s">
        <v>83</v>
      </c>
      <c r="S213" s="12">
        <f>SLOPE(U169:U209,G169:G209)</f>
        <v>1.6910399952749935E-12</v>
      </c>
      <c r="W213" s="11"/>
      <c r="X213" s="10"/>
      <c r="Y213" s="10"/>
      <c r="Z213" s="10"/>
    </row>
    <row r="214" spans="1:32" ht="16.5" x14ac:dyDescent="0.25">
      <c r="E214" s="6"/>
      <c r="F214" s="9" t="s">
        <v>82</v>
      </c>
      <c r="G214" s="8" t="s">
        <v>80</v>
      </c>
      <c r="H214" s="7">
        <f>INTERCEPT(J169:J209,G169:G209)</f>
        <v>8.7906685189400804</v>
      </c>
      <c r="Q214" s="9" t="s">
        <v>81</v>
      </c>
      <c r="R214" s="8" t="s">
        <v>80</v>
      </c>
      <c r="S214" s="7">
        <f>INTERCEPT(U169:U209,G169:G209)</f>
        <v>8.7907613138286109</v>
      </c>
      <c r="W214" s="6"/>
      <c r="X214" s="6"/>
      <c r="Y214" s="6"/>
      <c r="Z214" s="6"/>
    </row>
    <row r="215" spans="1:32" x14ac:dyDescent="0.25">
      <c r="A215" s="28" t="s">
        <v>97</v>
      </c>
      <c r="B215" s="25"/>
      <c r="C215" s="25"/>
      <c r="D215" s="25"/>
      <c r="E215" s="27"/>
      <c r="F215" s="25"/>
      <c r="G215" s="25"/>
      <c r="H215" s="25"/>
      <c r="I215" s="25"/>
      <c r="J215" s="25"/>
      <c r="K215" s="25"/>
      <c r="L215" s="26">
        <f>L218/1000000000</f>
        <v>3.5549999999999997E-8</v>
      </c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</row>
    <row r="216" spans="1:32" x14ac:dyDescent="0.25">
      <c r="A216" s="6" t="s">
        <v>94</v>
      </c>
      <c r="B216" s="21">
        <v>45115.447951388902</v>
      </c>
      <c r="C216" s="20">
        <v>29650.174225011498</v>
      </c>
      <c r="D216" s="20">
        <v>125.686586817958</v>
      </c>
      <c r="E216" s="20">
        <v>21579.749599642699</v>
      </c>
      <c r="F216" s="20">
        <v>98.101109359434503</v>
      </c>
      <c r="G216" s="20">
        <v>261093.00600238799</v>
      </c>
      <c r="H216" s="20">
        <v>1169.66119091567</v>
      </c>
      <c r="I216" s="14">
        <f>($H$261*C216-G216)/(($H$261-1)*C216*G216)</f>
        <v>1.9639824690250741E-8</v>
      </c>
      <c r="J216" s="5">
        <f>G216/C216</f>
        <v>8.8057831977979468</v>
      </c>
      <c r="L216" t="s">
        <v>95</v>
      </c>
      <c r="N216" s="20">
        <f>C216/(1-C216*$L$215)</f>
        <v>29681.460374768514</v>
      </c>
      <c r="O216" s="20">
        <f>(D216^2+$L$219^2)^0.5</f>
        <v>125.69345513288913</v>
      </c>
      <c r="P216" s="20">
        <f>E216/(1-E216*$L$215)</f>
        <v>21596.317432646538</v>
      </c>
      <c r="Q216" s="20">
        <f>(F216^2+$L$219^2)^0.5</f>
        <v>98.109908851487802</v>
      </c>
      <c r="R216" s="20">
        <f>G216/(1-G216*$L$215)</f>
        <v>263539.13843143883</v>
      </c>
      <c r="S216" s="20">
        <f>(H216^2+$L$219^2)^0.5</f>
        <v>1169.6619289741625</v>
      </c>
      <c r="U216" s="5">
        <f>R216/N216</f>
        <v>8.8789141472118072</v>
      </c>
      <c r="AB216" s="4">
        <v>0.70684925481898797</v>
      </c>
      <c r="AC216" s="4">
        <v>1.7260737687228101E-3</v>
      </c>
      <c r="AD216" s="4"/>
      <c r="AE216" s="4">
        <v>0.70974721294195697</v>
      </c>
      <c r="AF216" s="4">
        <v>1.7331342309534301E-3</v>
      </c>
    </row>
    <row r="217" spans="1:32" x14ac:dyDescent="0.25">
      <c r="A217" s="6" t="s">
        <v>94</v>
      </c>
      <c r="B217" s="21">
        <v>45115.542152777802</v>
      </c>
      <c r="C217" s="20">
        <v>30461.815268125301</v>
      </c>
      <c r="D217" s="20">
        <v>115.464800241522</v>
      </c>
      <c r="E217" s="20">
        <v>22144.332339213899</v>
      </c>
      <c r="F217" s="20">
        <v>87.828740989802597</v>
      </c>
      <c r="G217" s="20">
        <v>267671.38887364703</v>
      </c>
      <c r="H217" s="20">
        <v>1123.61131662054</v>
      </c>
      <c r="I217" s="14">
        <f>($H$261*C217-G217)/(($H$261-1)*C217*G217)</f>
        <v>2.8047444246072705E-8</v>
      </c>
      <c r="J217" s="5">
        <f>G217/C217</f>
        <v>8.7871122097484964</v>
      </c>
      <c r="L217" t="s">
        <v>93</v>
      </c>
      <c r="N217" s="20">
        <f>C217/(1-C217*$L$215)</f>
        <v>30494.838663573439</v>
      </c>
      <c r="O217" s="20">
        <f>(D217^2+$L$219^2)^0.5</f>
        <v>115.47227655203692</v>
      </c>
      <c r="P217" s="20">
        <f>E217/(1-E217*$L$215)</f>
        <v>22161.778778808592</v>
      </c>
      <c r="Q217" s="20">
        <f>(F217^2+$L$219^2)^0.5</f>
        <v>87.838569553182893</v>
      </c>
      <c r="R217" s="20">
        <f>G217/(1-G217*$L$215)</f>
        <v>270242.94449098612</v>
      </c>
      <c r="S217" s="20">
        <f>(H217^2+$L$219^2)^0.5</f>
        <v>1123.6120849274623</v>
      </c>
      <c r="U217" s="5">
        <f>R217/N217</f>
        <v>8.8619240610639967</v>
      </c>
      <c r="AB217" s="4">
        <v>0.70666784727770104</v>
      </c>
      <c r="AC217" s="4">
        <v>1.692606926355E-3</v>
      </c>
      <c r="AD217" s="4"/>
      <c r="AE217" s="4">
        <v>0.70951785614983698</v>
      </c>
      <c r="AF217" s="4">
        <v>1.6994355095386201E-3</v>
      </c>
    </row>
    <row r="218" spans="1:32" x14ac:dyDescent="0.25">
      <c r="A218" s="6" t="s">
        <v>94</v>
      </c>
      <c r="B218" s="21">
        <v>45115.636400463001</v>
      </c>
      <c r="C218" s="20">
        <v>31190.8193040074</v>
      </c>
      <c r="D218" s="20">
        <v>119.76426864632801</v>
      </c>
      <c r="E218" s="20">
        <v>22650.769086460201</v>
      </c>
      <c r="F218" s="20">
        <v>84.118429531083393</v>
      </c>
      <c r="G218" s="20">
        <v>273319.35892596003</v>
      </c>
      <c r="H218" s="20">
        <v>1285.39681882063</v>
      </c>
      <c r="I218" s="14">
        <f>($H$261*C218-G218)/(($H$261-1)*C218*G218)</f>
        <v>3.8798345750237233E-8</v>
      </c>
      <c r="J218" s="5">
        <f>G218/C218</f>
        <v>8.7628143480938938</v>
      </c>
      <c r="L218" s="13">
        <v>35.549999999999997</v>
      </c>
      <c r="N218" s="20">
        <f>C218/(1-C218*$L$215)</f>
        <v>31225.443125339567</v>
      </c>
      <c r="O218" s="20">
        <f>(D218^2+$L$219^2)^0.5</f>
        <v>119.77147657804566</v>
      </c>
      <c r="P218" s="20">
        <f>E218/(1-E218*$L$215)</f>
        <v>22669.022973570485</v>
      </c>
      <c r="Q218" s="20">
        <f>(F218^2+$L$219^2)^0.5</f>
        <v>84.12869156281559</v>
      </c>
      <c r="R218" s="20">
        <f>G218/(1-G218*$L$215)</f>
        <v>276001.12474041362</v>
      </c>
      <c r="S218" s="20">
        <f>(H218^2+$L$219^2)^0.5</f>
        <v>1285.3974904252345</v>
      </c>
      <c r="U218" s="5">
        <f>R218/N218</f>
        <v>8.8389818403069409</v>
      </c>
      <c r="AB218" s="4">
        <v>0.70662375034182201</v>
      </c>
      <c r="AC218" s="4">
        <v>1.7586197095926599E-3</v>
      </c>
      <c r="AD218" s="4"/>
      <c r="AE218" s="4">
        <v>0.70959847704675905</v>
      </c>
      <c r="AF218" s="4">
        <v>1.76599979313338E-3</v>
      </c>
    </row>
    <row r="219" spans="1:32" x14ac:dyDescent="0.25">
      <c r="A219" s="6" t="s">
        <v>94</v>
      </c>
      <c r="B219" s="21">
        <v>45115.730624999997</v>
      </c>
      <c r="C219" s="20">
        <v>31571.534058258399</v>
      </c>
      <c r="D219" s="20">
        <v>125.210099618352</v>
      </c>
      <c r="E219" s="20">
        <v>22919.809542788102</v>
      </c>
      <c r="F219" s="20">
        <v>102.269086485077</v>
      </c>
      <c r="G219" s="20">
        <v>276683.14828296198</v>
      </c>
      <c r="H219" s="20">
        <v>1248.74802760749</v>
      </c>
      <c r="I219" s="14">
        <f>($H$261*C219-G219)/(($H$261-1)*C219*G219)</f>
        <v>3.7923126533936399E-8</v>
      </c>
      <c r="J219" s="5">
        <f>G219/C219</f>
        <v>8.7636903475264578</v>
      </c>
      <c r="L219" s="24">
        <f>L218/100*(X258^2+Z258^2)^0.5</f>
        <v>1.3139852721839631</v>
      </c>
      <c r="N219" s="20">
        <f>C219/(1-C219*$L$215)</f>
        <v>31607.008754590886</v>
      </c>
      <c r="O219" s="20">
        <f>(D219^2+$L$219^2)^0.5</f>
        <v>125.21699406922828</v>
      </c>
      <c r="P219" s="20">
        <f>E219/(1-E219*$L$215)</f>
        <v>22938.499814757226</v>
      </c>
      <c r="Q219" s="20">
        <f>(F219^2+$L$219^2)^0.5</f>
        <v>102.27752738401371</v>
      </c>
      <c r="R219" s="20">
        <f>G219/(1-G219*$L$215)</f>
        <v>279431.66212075797</v>
      </c>
      <c r="S219" s="20">
        <f>(H219^2+$L$219^2)^0.5</f>
        <v>1248.7487189226231</v>
      </c>
      <c r="U219" s="5">
        <f>R219/N219</f>
        <v>8.8408132604503677</v>
      </c>
      <c r="AB219" s="4">
        <v>0.70625995234722405</v>
      </c>
      <c r="AC219" s="4">
        <v>1.6037608716736899E-3</v>
      </c>
      <c r="AD219" s="4"/>
      <c r="AE219" s="4">
        <v>0.70914436247639101</v>
      </c>
      <c r="AF219" s="4">
        <v>1.61027604591628E-3</v>
      </c>
    </row>
    <row r="220" spans="1:32" x14ac:dyDescent="0.25">
      <c r="A220" s="6" t="s">
        <v>94</v>
      </c>
      <c r="B220" s="21">
        <v>45115.824872685203</v>
      </c>
      <c r="C220" s="20">
        <v>31928.125272714398</v>
      </c>
      <c r="D220" s="20">
        <v>122.539051628</v>
      </c>
      <c r="E220" s="20">
        <v>23219.092591668199</v>
      </c>
      <c r="F220" s="20">
        <v>95.732517631209504</v>
      </c>
      <c r="G220" s="20">
        <v>279885.85464838502</v>
      </c>
      <c r="H220" s="20">
        <v>1349.2739496986101</v>
      </c>
      <c r="I220" s="14">
        <f>($H$261*C220-G220)/(($H$261-1)*C220*G220)</f>
        <v>3.6381671115961205E-8</v>
      </c>
      <c r="J220" s="5">
        <f>G220/C220</f>
        <v>8.7661224158242064</v>
      </c>
      <c r="L220" s="13"/>
      <c r="N220" s="20">
        <f>C220/(1-C220*$L$215)</f>
        <v>31964.406307587247</v>
      </c>
      <c r="O220" s="20">
        <f>(D220^2+$L$219^2)^0.5</f>
        <v>122.54609635229171</v>
      </c>
      <c r="P220" s="20">
        <f>E220/(1-E220*$L$215)</f>
        <v>23238.274363616641</v>
      </c>
      <c r="Q220" s="20">
        <f>(F220^2+$L$219^2)^0.5</f>
        <v>95.741534817995031</v>
      </c>
      <c r="R220" s="20">
        <f>G220/(1-G220*$L$215)</f>
        <v>282698.69025745091</v>
      </c>
      <c r="S220" s="20">
        <f>(H220^2+$L$219^2)^0.5</f>
        <v>1349.2745895082228</v>
      </c>
      <c r="U220" s="5">
        <f>R220/N220</f>
        <v>8.8441714680102788</v>
      </c>
      <c r="W220" s="11">
        <f>AVERAGE(G216:G220)</f>
        <v>271730.55134666839</v>
      </c>
      <c r="X220" s="10">
        <f>STDEV(G216:G220)/W220*100</f>
        <v>2.7489979483371298</v>
      </c>
      <c r="Y220" s="10">
        <f>AVERAGE(U216:U221)</f>
        <v>8.8529609554086797</v>
      </c>
      <c r="Z220" s="10">
        <f>STDEV(U216:U221)/Y220*100</f>
        <v>0.19352714546412228</v>
      </c>
      <c r="AB220" s="4">
        <v>0.70739852500630396</v>
      </c>
      <c r="AC220" s="4">
        <v>1.87685324006198E-3</v>
      </c>
      <c r="AD220" s="4"/>
      <c r="AE220" s="4">
        <v>0.71035929304442702</v>
      </c>
      <c r="AF220" s="4">
        <v>1.88472362650432E-3</v>
      </c>
    </row>
    <row r="221" spans="1:32" x14ac:dyDescent="0.25">
      <c r="A221" s="6"/>
      <c r="B221" s="23"/>
      <c r="C221" s="11"/>
      <c r="D221" s="20"/>
      <c r="E221" s="11"/>
      <c r="F221" s="20"/>
      <c r="G221" s="11"/>
      <c r="H221" s="20"/>
      <c r="I221" s="14"/>
      <c r="J221" s="5"/>
      <c r="L221" s="13"/>
      <c r="N221" s="20"/>
      <c r="O221" s="20"/>
      <c r="P221" s="20"/>
      <c r="Q221" s="20"/>
      <c r="R221" s="20"/>
      <c r="S221" s="20"/>
      <c r="U221" s="5"/>
      <c r="AB221" s="22"/>
      <c r="AC221" s="22"/>
      <c r="AD221" s="22"/>
      <c r="AE221" s="22"/>
      <c r="AF221" s="22"/>
    </row>
    <row r="222" spans="1:32" x14ac:dyDescent="0.25">
      <c r="A222" s="6" t="s">
        <v>92</v>
      </c>
      <c r="B222" s="21">
        <v>45115.454675925903</v>
      </c>
      <c r="C222" s="20">
        <v>59123.747600621296</v>
      </c>
      <c r="D222" s="20">
        <v>237.019342246007</v>
      </c>
      <c r="E222" s="20">
        <v>42983.8470538357</v>
      </c>
      <c r="F222" s="20">
        <v>174.968186373869</v>
      </c>
      <c r="G222" s="20">
        <v>514265.48428467201</v>
      </c>
      <c r="H222" s="20">
        <v>2490.5114794030301</v>
      </c>
      <c r="I222" s="14">
        <f>($H$261*C222-G222)/(($H$261-1)*C222*G222)</f>
        <v>3.6653774417371805E-8</v>
      </c>
      <c r="J222" s="5">
        <f>G222/C222</f>
        <v>8.6981205548490621</v>
      </c>
      <c r="L222" s="13"/>
      <c r="N222" s="20">
        <f>C222/(1-C222*$L$215)</f>
        <v>59248.278549102783</v>
      </c>
      <c r="O222" s="20">
        <f>(D222^2+$L$219^2)^0.5</f>
        <v>237.02298444670996</v>
      </c>
      <c r="P222" s="20">
        <f>E222/(1-E222*$L$215)</f>
        <v>43049.630150264267</v>
      </c>
      <c r="Q222" s="20">
        <f>(F222^2+$L$219^2)^0.5</f>
        <v>174.97312022209718</v>
      </c>
      <c r="R222" s="20">
        <f>G222/(1-G222*$L$215)</f>
        <v>523842.44412070099</v>
      </c>
      <c r="S222" s="20">
        <f>(H222^2+$L$219^2)^0.5</f>
        <v>2490.5118260300565</v>
      </c>
      <c r="U222" s="5">
        <f>R222/N222</f>
        <v>8.8414795661372629</v>
      </c>
      <c r="AB222" s="4">
        <v>0.70739623753538705</v>
      </c>
      <c r="AC222" s="4">
        <v>1.4697935563249599E-3</v>
      </c>
      <c r="AD222" s="4"/>
      <c r="AE222" s="4">
        <v>0.71029050155759199</v>
      </c>
      <c r="AF222" s="4">
        <v>1.47581815840967E-3</v>
      </c>
    </row>
    <row r="223" spans="1:32" x14ac:dyDescent="0.25">
      <c r="A223" s="6" t="s">
        <v>92</v>
      </c>
      <c r="B223" s="21">
        <v>45115.548888888901</v>
      </c>
      <c r="C223" s="20">
        <v>60671.781761405102</v>
      </c>
      <c r="D223" s="20">
        <v>227.238645474143</v>
      </c>
      <c r="E223" s="20">
        <v>44198.267400116398</v>
      </c>
      <c r="F223" s="20">
        <v>171.18636963163601</v>
      </c>
      <c r="G223" s="20">
        <v>529503.30938088498</v>
      </c>
      <c r="H223" s="20">
        <v>2059.7753656434402</v>
      </c>
      <c r="I223" s="14">
        <f>($H$261*C223-G223)/(($H$261-1)*C223*G223)</f>
        <v>2.8565584449678885E-8</v>
      </c>
      <c r="J223" s="5">
        <f>G223/C223</f>
        <v>8.7273406847219999</v>
      </c>
      <c r="L223" s="13"/>
      <c r="N223" s="20">
        <f>C223/(1-C223*$L$215)</f>
        <v>60802.926489467471</v>
      </c>
      <c r="O223" s="20">
        <f>(D223^2+$L$219^2)^0.5</f>
        <v>227.24244443813475</v>
      </c>
      <c r="P223" s="20">
        <f>E223/(1-E223*$L$215)</f>
        <v>44267.823146675983</v>
      </c>
      <c r="Q223" s="20">
        <f>(F223^2+$L$219^2)^0.5</f>
        <v>171.19141247432543</v>
      </c>
      <c r="R223" s="20">
        <f>G223/(1-G223*$L$215)</f>
        <v>539661.81853641267</v>
      </c>
      <c r="S223" s="20">
        <f>(H223^2+$L$219^2)^0.5</f>
        <v>2059.7757847564048</v>
      </c>
      <c r="U223" s="5">
        <f>R223/N223</f>
        <v>8.8755895430443648</v>
      </c>
      <c r="AB223" s="4">
        <v>0.70710776178692503</v>
      </c>
      <c r="AC223" s="4">
        <v>1.27828136407134E-3</v>
      </c>
      <c r="AD223" s="4"/>
      <c r="AE223" s="4">
        <v>0.70996352519066597</v>
      </c>
      <c r="AF223" s="4">
        <v>1.2834625214625201E-3</v>
      </c>
    </row>
    <row r="224" spans="1:32" x14ac:dyDescent="0.25">
      <c r="A224" s="6" t="s">
        <v>92</v>
      </c>
      <c r="B224" s="21">
        <v>45115.643125000002</v>
      </c>
      <c r="C224" s="20">
        <v>62321.953086851303</v>
      </c>
      <c r="D224" s="20">
        <v>245.43313143740599</v>
      </c>
      <c r="E224" s="20">
        <v>45368.571339747701</v>
      </c>
      <c r="F224" s="20">
        <v>180.95481793457799</v>
      </c>
      <c r="G224" s="20">
        <v>540571.00672687497</v>
      </c>
      <c r="H224" s="20">
        <v>2456.09050088506</v>
      </c>
      <c r="I224" s="14">
        <f>($H$261*C224-G224)/(($H$261-1)*C224*G224)</f>
        <v>4.0593511628594538E-8</v>
      </c>
      <c r="J224" s="5">
        <f>G224/C224</f>
        <v>8.6738457309503794</v>
      </c>
      <c r="L224" s="13"/>
      <c r="N224" s="20">
        <f>C224/(1-C224*$L$215)</f>
        <v>62460.33680074622</v>
      </c>
      <c r="O224" s="20">
        <f>(D224^2+$L$219^2)^0.5</f>
        <v>245.43664878022295</v>
      </c>
      <c r="P224" s="20">
        <f>E224/(1-E224*$L$215)</f>
        <v>45441.86237067094</v>
      </c>
      <c r="Q224" s="20">
        <f>(F224^2+$L$219^2)^0.5</f>
        <v>180.959588557865</v>
      </c>
      <c r="R224" s="20">
        <f>G224/(1-G224*$L$215)</f>
        <v>551162.86852844723</v>
      </c>
      <c r="S224" s="20">
        <f>(H224^2+$L$219^2)^0.5</f>
        <v>2456.090852369904</v>
      </c>
      <c r="U224" s="5">
        <f>R224/N224</f>
        <v>8.824205836204559</v>
      </c>
      <c r="AB224" s="4">
        <v>0.70869239115395799</v>
      </c>
      <c r="AC224" s="4">
        <v>1.3496433233529199E-3</v>
      </c>
      <c r="AD224" s="4"/>
      <c r="AE224" s="4">
        <v>0.71167963786995403</v>
      </c>
      <c r="AF224" s="4">
        <v>1.3553369395215701E-3</v>
      </c>
    </row>
    <row r="225" spans="1:32" x14ac:dyDescent="0.25">
      <c r="A225" s="6" t="s">
        <v>92</v>
      </c>
      <c r="B225" s="21">
        <v>45115.737349536997</v>
      </c>
      <c r="C225" s="20">
        <v>62699.675421492997</v>
      </c>
      <c r="D225" s="20">
        <v>240.27775490663299</v>
      </c>
      <c r="E225" s="20">
        <v>45552.528351678702</v>
      </c>
      <c r="F225" s="20">
        <v>189.737512214079</v>
      </c>
      <c r="G225" s="20">
        <v>545203.55372972402</v>
      </c>
      <c r="H225" s="20">
        <v>2600.44000710505</v>
      </c>
      <c r="I225" s="14">
        <f>($H$261*C225-G225)/(($H$261-1)*C225*G225)</f>
        <v>3.5191929954402264E-8</v>
      </c>
      <c r="J225" s="5">
        <f>G225/C225</f>
        <v>8.6954764927352741</v>
      </c>
      <c r="L225" s="13"/>
      <c r="N225" s="20">
        <f>C225/(1-C225*$L$215)</f>
        <v>62839.743542159224</v>
      </c>
      <c r="O225" s="20">
        <f>(D225^2+$L$219^2)^0.5</f>
        <v>240.28134771610448</v>
      </c>
      <c r="P225" s="20">
        <f>E225/(1-E225*$L$215)</f>
        <v>45626.415421271042</v>
      </c>
      <c r="Q225" s="20">
        <f>(F225^2+$L$219^2)^0.5</f>
        <v>189.74206201705329</v>
      </c>
      <c r="R225" s="20">
        <f>G225/(1-G225*$L$215)</f>
        <v>555979.54160775605</v>
      </c>
      <c r="S225" s="20">
        <f>(H225^2+$L$219^2)^0.5</f>
        <v>2600.4403390790967</v>
      </c>
      <c r="U225" s="5">
        <f>R225/N225</f>
        <v>8.8475781451073079</v>
      </c>
      <c r="AB225" s="4">
        <v>0.70632422334358103</v>
      </c>
      <c r="AC225" s="4">
        <v>1.2983299810161201E-3</v>
      </c>
      <c r="AD225" s="4"/>
      <c r="AE225" s="4">
        <v>0.70920270108767103</v>
      </c>
      <c r="AF225" s="4">
        <v>1.30361276338027E-3</v>
      </c>
    </row>
    <row r="226" spans="1:32" x14ac:dyDescent="0.25">
      <c r="A226" s="6" t="s">
        <v>92</v>
      </c>
      <c r="B226" s="21">
        <v>45115.831608796303</v>
      </c>
      <c r="C226" s="20">
        <v>63869.566277379097</v>
      </c>
      <c r="D226" s="20">
        <v>225.829846811377</v>
      </c>
      <c r="E226" s="20">
        <v>46508.887131809402</v>
      </c>
      <c r="F226" s="20">
        <v>173.15652900731601</v>
      </c>
      <c r="G226" s="20">
        <v>555408.07880601205</v>
      </c>
      <c r="H226" s="20">
        <v>2602.9660112040001</v>
      </c>
      <c r="I226" s="14">
        <f>($H$261*C226-G226)/(($H$261-1)*C226*G226)</f>
        <v>3.4431213604678217E-8</v>
      </c>
      <c r="J226" s="5">
        <f>G226/C226</f>
        <v>8.6959738601312981</v>
      </c>
      <c r="L226" s="13"/>
      <c r="N226" s="20">
        <f>C226/(1-C226*$L$215)</f>
        <v>64014.916182707158</v>
      </c>
      <c r="O226" s="20">
        <f>(D226^2+$L$219^2)^0.5</f>
        <v>225.83366947411875</v>
      </c>
      <c r="P226" s="20">
        <f>E226/(1-E226*$L$215)</f>
        <v>46585.911856289436</v>
      </c>
      <c r="Q226" s="20">
        <f>(F226^2+$L$219^2)^0.5</f>
        <v>173.16151447465739</v>
      </c>
      <c r="R226" s="20">
        <f>G226/(1-G226*$L$215)</f>
        <v>566595.36675409705</v>
      </c>
      <c r="S226" s="20">
        <f>(H226^2+$L$219^2)^0.5</f>
        <v>2602.9663428558883</v>
      </c>
      <c r="U226" s="5">
        <f>R226/N226</f>
        <v>8.8509897464671798</v>
      </c>
      <c r="W226" s="11">
        <f>AVERAGE(G222:G226)</f>
        <v>536990.28658563353</v>
      </c>
      <c r="X226" s="10">
        <f>STDEV(G222:G226)/W226*100</f>
        <v>2.9325939565043972</v>
      </c>
      <c r="Y226" s="10">
        <f>AVERAGE(U222:U227)</f>
        <v>8.8479685673921349</v>
      </c>
      <c r="Z226" s="10">
        <f>STDEV(U222:U227)/Y226*100</f>
        <v>0.20984773205171334</v>
      </c>
      <c r="AB226" s="4">
        <v>0.70781891218278803</v>
      </c>
      <c r="AC226" s="4">
        <v>1.3451409932004801E-3</v>
      </c>
      <c r="AD226" s="4"/>
      <c r="AE226" s="4">
        <v>0.71079448325626404</v>
      </c>
      <c r="AF226" s="4">
        <v>1.3507568941289001E-3</v>
      </c>
    </row>
    <row r="227" spans="1:32" x14ac:dyDescent="0.25">
      <c r="A227" s="6"/>
      <c r="B227" s="23"/>
      <c r="C227" s="11"/>
      <c r="D227" s="20"/>
      <c r="E227" s="11"/>
      <c r="F227" s="20"/>
      <c r="G227" s="11"/>
      <c r="H227" s="20"/>
      <c r="I227" s="14"/>
      <c r="J227" s="5"/>
      <c r="L227" s="13"/>
      <c r="N227" s="20"/>
      <c r="O227" s="20"/>
      <c r="P227" s="20"/>
      <c r="Q227" s="20"/>
      <c r="R227" s="20"/>
      <c r="S227" s="20"/>
      <c r="U227" s="5"/>
      <c r="AB227" s="22"/>
      <c r="AC227" s="22"/>
      <c r="AD227" s="22"/>
      <c r="AE227" s="22"/>
      <c r="AF227" s="22"/>
    </row>
    <row r="228" spans="1:32" x14ac:dyDescent="0.25">
      <c r="A228" s="6" t="s">
        <v>91</v>
      </c>
      <c r="B228" s="21">
        <v>45115.461400462998</v>
      </c>
      <c r="C228" s="20">
        <v>110138.574836974</v>
      </c>
      <c r="D228" s="20">
        <v>507.99225003194601</v>
      </c>
      <c r="E228" s="20">
        <v>80203.259932230503</v>
      </c>
      <c r="F228" s="20">
        <v>387.28522446360398</v>
      </c>
      <c r="G228" s="20">
        <v>946234.00809344405</v>
      </c>
      <c r="H228" s="20">
        <v>4842.5690104560999</v>
      </c>
      <c r="I228" s="14">
        <f>($H$261*C228-G228)/(($H$261-1)*C228*G228)</f>
        <v>3.4308479850828822E-8</v>
      </c>
      <c r="J228" s="5">
        <f>G228/C228</f>
        <v>8.5913042682280025</v>
      </c>
      <c r="L228" s="13"/>
      <c r="N228" s="20">
        <f>C228/(1-C228*$L$215)</f>
        <v>110571.50943697448</v>
      </c>
      <c r="O228" s="20">
        <f>(D228^2+$L$219^2)^0.5</f>
        <v>507.99394942244601</v>
      </c>
      <c r="P228" s="20">
        <f>E228/(1-E228*$L$215)</f>
        <v>80432.591419332617</v>
      </c>
      <c r="Q228" s="20">
        <f>(F228^2+$L$219^2)^0.5</f>
        <v>387.28745350852722</v>
      </c>
      <c r="R228" s="20">
        <f>G228/(1-G228*$L$215)</f>
        <v>979172.00199189421</v>
      </c>
      <c r="S228" s="20">
        <f>(H228^2+$L$219^2)^0.5</f>
        <v>4842.5691887248313</v>
      </c>
      <c r="U228" s="5">
        <f>R228/N228</f>
        <v>8.8555542650886956</v>
      </c>
      <c r="AB228" s="4">
        <v>0.70734516557460902</v>
      </c>
      <c r="AC228" s="4">
        <v>1.24610603807844E-3</v>
      </c>
      <c r="AD228" s="4"/>
      <c r="AE228" s="4">
        <v>0.71023325465147402</v>
      </c>
      <c r="AF228" s="4">
        <v>1.25118868628948E-3</v>
      </c>
    </row>
    <row r="229" spans="1:32" x14ac:dyDescent="0.25">
      <c r="A229" s="6" t="s">
        <v>91</v>
      </c>
      <c r="B229" s="21">
        <v>45115.555613425902</v>
      </c>
      <c r="C229" s="20">
        <v>116397.78691771301</v>
      </c>
      <c r="D229" s="20">
        <v>521.85628036292701</v>
      </c>
      <c r="E229" s="20">
        <v>84722.168982304996</v>
      </c>
      <c r="F229" s="20">
        <v>368.08546115228398</v>
      </c>
      <c r="G229" s="20">
        <v>995162.47434199497</v>
      </c>
      <c r="H229" s="20">
        <v>4325.8908223813496</v>
      </c>
      <c r="I229" s="14">
        <f>($H$261*C229-G229)/(($H$261-1)*C229*G229)</f>
        <v>3.7954086509568627E-8</v>
      </c>
      <c r="J229" s="5">
        <f>G229/C229</f>
        <v>8.5496683458897849</v>
      </c>
      <c r="L229" s="13"/>
      <c r="N229" s="20">
        <f>C229/(1-C229*$L$215)</f>
        <v>116881.43543953478</v>
      </c>
      <c r="O229" s="20">
        <f>(D229^2+$L$219^2)^0.5</f>
        <v>521.85793460627326</v>
      </c>
      <c r="P229" s="20">
        <f>E229/(1-E229*$L$215)</f>
        <v>84978.112273372069</v>
      </c>
      <c r="Q229" s="20">
        <f>(F229^2+$L$219^2)^0.5</f>
        <v>368.08780646604566</v>
      </c>
      <c r="R229" s="20">
        <f>G229/(1-G229*$L$215)</f>
        <v>1031660.5894607963</v>
      </c>
      <c r="S229" s="20">
        <f>(H229^2+$L$219^2)^0.5</f>
        <v>4325.8910219422405</v>
      </c>
      <c r="U229" s="5">
        <f>R229/N229</f>
        <v>8.826556463660955</v>
      </c>
      <c r="AB229" s="4">
        <v>0.70783763507471797</v>
      </c>
      <c r="AC229" s="4">
        <v>1.17201467232208E-3</v>
      </c>
      <c r="AD229" s="4"/>
      <c r="AE229" s="4">
        <v>0.71070198872521795</v>
      </c>
      <c r="AF229" s="4">
        <v>1.17678181035789E-3</v>
      </c>
    </row>
    <row r="230" spans="1:32" x14ac:dyDescent="0.25">
      <c r="A230" s="6" t="s">
        <v>91</v>
      </c>
      <c r="B230" s="21">
        <v>45115.649861111102</v>
      </c>
      <c r="C230" s="20">
        <v>119872.628454253</v>
      </c>
      <c r="D230" s="20">
        <v>498.119285374529</v>
      </c>
      <c r="E230" s="20">
        <v>87175.138517468105</v>
      </c>
      <c r="F230" s="20">
        <v>364.936699994229</v>
      </c>
      <c r="G230" s="20">
        <v>1027382.53110785</v>
      </c>
      <c r="H230" s="20">
        <v>4728.9877713600499</v>
      </c>
      <c r="I230" s="14">
        <f>($H$261*C230-G230)/(($H$261-1)*C230*G230)</f>
        <v>3.4164836643978433E-8</v>
      </c>
      <c r="J230" s="5">
        <f>G230/C230</f>
        <v>8.5706181999665585</v>
      </c>
      <c r="L230" s="13"/>
      <c r="N230" s="20">
        <f>C230/(1-C230*$L$215)</f>
        <v>120385.6485175758</v>
      </c>
      <c r="O230" s="20">
        <f>(D230^2+$L$219^2)^0.5</f>
        <v>498.12101844765294</v>
      </c>
      <c r="P230" s="20">
        <f>E230/(1-E230*$L$215)</f>
        <v>87446.140768859012</v>
      </c>
      <c r="Q230" s="20">
        <f>(F230^2+$L$219^2)^0.5</f>
        <v>364.93906554378833</v>
      </c>
      <c r="R230" s="20">
        <f>G230/(1-G230*$L$215)</f>
        <v>1066328.5266477298</v>
      </c>
      <c r="S230" s="20">
        <f>(H230^2+$L$219^2)^0.5</f>
        <v>4728.987953910455</v>
      </c>
      <c r="U230" s="5">
        <f>R230/N230</f>
        <v>8.8576050366340002</v>
      </c>
      <c r="AB230" s="4">
        <v>0.70621864279848401</v>
      </c>
      <c r="AC230" s="4">
        <v>1.16555683625037E-3</v>
      </c>
      <c r="AD230" s="4"/>
      <c r="AE230" s="4">
        <v>0.709196854896462</v>
      </c>
      <c r="AF230" s="4">
        <v>1.17047195824269E-3</v>
      </c>
    </row>
    <row r="231" spans="1:32" x14ac:dyDescent="0.25">
      <c r="A231" s="6" t="s">
        <v>91</v>
      </c>
      <c r="B231" s="21">
        <v>45115.744085648097</v>
      </c>
      <c r="C231" s="20">
        <v>125146.576777856</v>
      </c>
      <c r="D231" s="20">
        <v>562.35866868657297</v>
      </c>
      <c r="E231" s="20">
        <v>91222.900515838002</v>
      </c>
      <c r="F231" s="20">
        <v>395.16958643832498</v>
      </c>
      <c r="G231" s="20">
        <v>1070185.5764997699</v>
      </c>
      <c r="H231" s="20">
        <v>5222.1543014729295</v>
      </c>
      <c r="I231" s="14">
        <f>($H$261*C231-G231)/(($H$261-1)*C231*G231)</f>
        <v>3.5080370302170109E-8</v>
      </c>
      <c r="J231" s="5">
        <f>G231/C231</f>
        <v>8.5514570518331059</v>
      </c>
      <c r="L231" s="13"/>
      <c r="N231" s="20">
        <f>C231/(1-C231*$L$215)</f>
        <v>125705.83712009422</v>
      </c>
      <c r="O231" s="20">
        <f>(D231^2+$L$219^2)^0.5</f>
        <v>562.36020378777721</v>
      </c>
      <c r="P231" s="20">
        <f>E231/(1-E231*$L$215)</f>
        <v>91519.696522521088</v>
      </c>
      <c r="Q231" s="20">
        <f>(F231^2+$L$219^2)^0.5</f>
        <v>395.17177100993979</v>
      </c>
      <c r="R231" s="20">
        <f>G231/(1-G231*$L$215)</f>
        <v>1112511.172233043</v>
      </c>
      <c r="S231" s="20">
        <f>(H231^2+$L$219^2)^0.5</f>
        <v>5222.1544667837543</v>
      </c>
      <c r="U231" s="5">
        <f>R231/N231</f>
        <v>8.8501154578064281</v>
      </c>
      <c r="AB231" s="4">
        <v>0.70815082151259701</v>
      </c>
      <c r="AC231" s="4">
        <v>1.2237318209814901E-3</v>
      </c>
      <c r="AD231" s="4"/>
      <c r="AE231" s="4">
        <v>0.71103246903647899</v>
      </c>
      <c r="AF231" s="4">
        <v>1.22871947847054E-3</v>
      </c>
    </row>
    <row r="232" spans="1:32" x14ac:dyDescent="0.25">
      <c r="A232" s="6" t="s">
        <v>91</v>
      </c>
      <c r="B232" s="21">
        <v>45115.838344907403</v>
      </c>
      <c r="C232" s="20">
        <v>119273.361286354</v>
      </c>
      <c r="D232" s="20">
        <v>465.94263027188703</v>
      </c>
      <c r="E232" s="20">
        <v>86830.672880063401</v>
      </c>
      <c r="F232" s="20">
        <v>349.82779984478901</v>
      </c>
      <c r="G232" s="20">
        <v>1022055.63446122</v>
      </c>
      <c r="H232" s="20">
        <v>4895.02163117901</v>
      </c>
      <c r="I232" s="14">
        <f>($H$261*C232-G232)/(($H$261-1)*C232*G232)</f>
        <v>3.4542394133403592E-8</v>
      </c>
      <c r="J232" s="5">
        <f>G232/C232</f>
        <v>8.5690184584254929</v>
      </c>
      <c r="L232" s="13"/>
      <c r="N232" s="20">
        <f>C232/(1-C232*$L$215)</f>
        <v>119781.25392549773</v>
      </c>
      <c r="O232" s="20">
        <f>(D232^2+$L$219^2)^0.5</f>
        <v>465.94448302558527</v>
      </c>
      <c r="P232" s="20">
        <f>E232/(1-E232*$L$215)</f>
        <v>87099.53437240918</v>
      </c>
      <c r="Q232" s="20">
        <f>(F232^2+$L$219^2)^0.5</f>
        <v>349.83026756062901</v>
      </c>
      <c r="R232" s="20">
        <f>G232/(1-G232*$L$215)</f>
        <v>1060591.2390606534</v>
      </c>
      <c r="S232" s="20">
        <f>(H232^2+$L$219^2)^0.5</f>
        <v>4895.0218075375014</v>
      </c>
      <c r="U232" s="5">
        <f>R232/N232</f>
        <v>8.8544008707767112</v>
      </c>
      <c r="W232" s="11">
        <f>AVERAGE(G228:G232)</f>
        <v>1012204.0449008557</v>
      </c>
      <c r="X232" s="10">
        <f>STDEV(G228:G232)/W232*100</f>
        <v>4.5088967395131174</v>
      </c>
      <c r="Y232" s="10">
        <f>AVERAGE(U228:U233)</f>
        <v>8.8488464187933573</v>
      </c>
      <c r="Z232" s="10">
        <f>STDEV(U228:U233)/Y232*100</f>
        <v>0.14417109788895957</v>
      </c>
      <c r="AB232" s="4">
        <v>0.70711264501562898</v>
      </c>
      <c r="AC232" s="4">
        <v>1.3193081642138801E-3</v>
      </c>
      <c r="AD232" s="4"/>
      <c r="AE232" s="4">
        <v>0.71009845369598001</v>
      </c>
      <c r="AF232" s="4">
        <v>1.32484150789986E-3</v>
      </c>
    </row>
    <row r="233" spans="1:32" x14ac:dyDescent="0.25">
      <c r="A233" s="6"/>
      <c r="B233" s="23"/>
      <c r="C233" s="11"/>
      <c r="D233" s="20"/>
      <c r="E233" s="11"/>
      <c r="F233" s="20"/>
      <c r="G233" s="11"/>
      <c r="H233" s="20"/>
      <c r="I233" s="14"/>
      <c r="J233" s="5"/>
      <c r="L233" s="13"/>
      <c r="N233" s="20"/>
      <c r="O233" s="20"/>
      <c r="P233" s="20"/>
      <c r="Q233" s="20"/>
      <c r="R233" s="20"/>
      <c r="S233" s="20"/>
      <c r="U233" s="5"/>
      <c r="AB233" s="22"/>
      <c r="AC233" s="22"/>
      <c r="AD233" s="22"/>
      <c r="AE233" s="22"/>
      <c r="AF233" s="22"/>
    </row>
    <row r="234" spans="1:32" x14ac:dyDescent="0.25">
      <c r="A234" s="6" t="s">
        <v>90</v>
      </c>
      <c r="B234" s="21">
        <v>45115.508518518502</v>
      </c>
      <c r="C234" s="20">
        <v>211922.05147647299</v>
      </c>
      <c r="D234" s="20">
        <v>537.39060251305</v>
      </c>
      <c r="E234" s="20">
        <v>154829.872762168</v>
      </c>
      <c r="F234" s="20">
        <v>399.084370296543</v>
      </c>
      <c r="G234" s="20">
        <v>1776456.2798397299</v>
      </c>
      <c r="H234" s="20">
        <v>5927.7065444572299</v>
      </c>
      <c r="I234" s="14">
        <f>($H$261*C234-G234)/(($H$261-1)*C234*G234)</f>
        <v>3.3248658521826081E-8</v>
      </c>
      <c r="J234" s="5">
        <f>G234/C234</f>
        <v>8.3825928800851912</v>
      </c>
      <c r="L234" s="13"/>
      <c r="N234" s="20">
        <f>C234/(1-C234*$L$215)</f>
        <v>213530.75566091351</v>
      </c>
      <c r="O234" s="20">
        <f>(D234^2+$L$219^2)^0.5</f>
        <v>537.39220893741515</v>
      </c>
      <c r="P234" s="20">
        <f>E234/(1-E234*$L$215)</f>
        <v>155686.8043785739</v>
      </c>
      <c r="Q234" s="20">
        <f>(F234^2+$L$219^2)^0.5</f>
        <v>399.08653343890688</v>
      </c>
      <c r="R234" s="20">
        <f>G234/(1-G234*$L$215)</f>
        <v>1896207.5122008363</v>
      </c>
      <c r="S234" s="20">
        <f>(H234^2+$L$219^2)^0.5</f>
        <v>5927.7066900917398</v>
      </c>
      <c r="U234" s="5">
        <f>R234/N234</f>
        <v>8.8802547732843262</v>
      </c>
      <c r="AB234" s="4">
        <v>0.70775989588565602</v>
      </c>
      <c r="AC234" s="4">
        <v>1.13643322219229E-3</v>
      </c>
      <c r="AD234" s="4"/>
      <c r="AE234" s="4">
        <v>0.71061489726808402</v>
      </c>
      <c r="AF234" s="4">
        <v>1.14101746275059E-3</v>
      </c>
    </row>
    <row r="235" spans="1:32" x14ac:dyDescent="0.25">
      <c r="A235" s="6" t="s">
        <v>90</v>
      </c>
      <c r="B235" s="21">
        <v>45115.6027314815</v>
      </c>
      <c r="C235" s="20">
        <v>182211.70582936899</v>
      </c>
      <c r="D235" s="20">
        <v>508.97022477871502</v>
      </c>
      <c r="E235" s="20">
        <v>132791.362775671</v>
      </c>
      <c r="F235" s="20">
        <v>369.98786239575401</v>
      </c>
      <c r="G235" s="20">
        <v>1534907.3873614999</v>
      </c>
      <c r="H235" s="20">
        <v>5266.7432439983304</v>
      </c>
      <c r="I235" s="14">
        <f>($H$261*C235-G235)/(($H$261-1)*C235*G235)</f>
        <v>3.5062773734081155E-8</v>
      </c>
      <c r="J235" s="5">
        <f>G235/C235</f>
        <v>8.4237583989189719</v>
      </c>
      <c r="L235" s="13"/>
      <c r="N235" s="20">
        <f>C235/(1-C235*$L$215)</f>
        <v>183399.7005239609</v>
      </c>
      <c r="O235" s="20">
        <f>(D235^2+$L$219^2)^0.5</f>
        <v>508.97192090388563</v>
      </c>
      <c r="P235" s="20">
        <f>E235/(1-E235*$L$215)</f>
        <v>133421.2086712305</v>
      </c>
      <c r="Q235" s="20">
        <f>(F235^2+$L$219^2)^0.5</f>
        <v>369.99019565047246</v>
      </c>
      <c r="R235" s="20">
        <f>G235/(1-G235*$L$215)</f>
        <v>1623494.943654367</v>
      </c>
      <c r="S235" s="20">
        <f>(H235^2+$L$219^2)^0.5</f>
        <v>5266.743407909612</v>
      </c>
      <c r="U235" s="5">
        <f>R235/N235</f>
        <v>8.852222435566409</v>
      </c>
      <c r="AB235" s="4">
        <v>0.70750828630499996</v>
      </c>
      <c r="AC235" s="4">
        <v>1.06358359937031E-3</v>
      </c>
      <c r="AD235" s="4"/>
      <c r="AE235" s="4">
        <v>0.710442877769351</v>
      </c>
      <c r="AF235" s="4">
        <v>1.06801745038758E-3</v>
      </c>
    </row>
    <row r="236" spans="1:32" x14ac:dyDescent="0.25">
      <c r="A236" s="6" t="s">
        <v>90</v>
      </c>
      <c r="B236" s="21">
        <v>45115.696967592601</v>
      </c>
      <c r="C236" s="20">
        <v>173089.49144370999</v>
      </c>
      <c r="D236" s="20">
        <v>390.133537477814</v>
      </c>
      <c r="E236" s="20">
        <v>126031.347473564</v>
      </c>
      <c r="F236" s="20">
        <v>290.48099370187498</v>
      </c>
      <c r="G236" s="20">
        <v>1459213.0717854199</v>
      </c>
      <c r="H236" s="20">
        <v>4737.9168755582996</v>
      </c>
      <c r="I236" s="14">
        <f>($H$261*C236-G236)/(($H$261-1)*C236*G236)</f>
        <v>3.6301786770886321E-8</v>
      </c>
      <c r="J236" s="5">
        <f>G236/C236</f>
        <v>8.4303966671481447</v>
      </c>
      <c r="L236" s="13"/>
      <c r="N236" s="20">
        <f>C236/(1-C236*$L$215)</f>
        <v>174161.16279904859</v>
      </c>
      <c r="O236" s="20">
        <f>(D236^2+$L$219^2)^0.5</f>
        <v>390.13575024886967</v>
      </c>
      <c r="P236" s="20">
        <f>E236/(1-E236*$L$215)</f>
        <v>126598.56149183123</v>
      </c>
      <c r="Q236" s="20">
        <f>(F236^2+$L$219^2)^0.5</f>
        <v>290.48396558041588</v>
      </c>
      <c r="R236" s="20">
        <f>G236/(1-G236*$L$215)</f>
        <v>1539051.4012424776</v>
      </c>
      <c r="S236" s="20">
        <f>(H236^2+$L$219^2)^0.5</f>
        <v>4737.9170577646682</v>
      </c>
      <c r="U236" s="5">
        <f>R236/N236</f>
        <v>8.8369380205521058</v>
      </c>
      <c r="AB236" s="4">
        <v>0.70756687893951398</v>
      </c>
      <c r="AC236" s="4">
        <v>1.2660211080760999E-3</v>
      </c>
      <c r="AD236" s="4"/>
      <c r="AE236" s="4">
        <v>0.71050417147268596</v>
      </c>
      <c r="AF236" s="4">
        <v>1.27128792958918E-3</v>
      </c>
    </row>
    <row r="237" spans="1:32" x14ac:dyDescent="0.25">
      <c r="A237" s="6" t="s">
        <v>90</v>
      </c>
      <c r="B237" s="21">
        <v>45115.791203703702</v>
      </c>
      <c r="C237" s="20">
        <v>194828.978214339</v>
      </c>
      <c r="D237" s="20">
        <v>628.31156703963404</v>
      </c>
      <c r="E237" s="20">
        <v>142200.151980464</v>
      </c>
      <c r="F237" s="20">
        <v>446.15083604237799</v>
      </c>
      <c r="G237" s="20">
        <v>1637363.9825869999</v>
      </c>
      <c r="H237" s="20">
        <v>6009.2820692821697</v>
      </c>
      <c r="I237" s="14">
        <f>($H$261*C237-G237)/(($H$261-1)*C237*G237)</f>
        <v>3.4398265393098412E-8</v>
      </c>
      <c r="J237" s="5">
        <f>G237/C237</f>
        <v>8.4041090683423469</v>
      </c>
      <c r="L237" s="13"/>
      <c r="N237" s="20">
        <f>C237/(1-C237*$L$215)</f>
        <v>196187.8083614124</v>
      </c>
      <c r="O237" s="20">
        <f>(D237^2+$L$219^2)^0.5</f>
        <v>628.31294100400009</v>
      </c>
      <c r="P237" s="20">
        <f>E237/(1-E237*$L$215)</f>
        <v>142922.65679652599</v>
      </c>
      <c r="Q237" s="20">
        <f>(F237^2+$L$219^2)^0.5</f>
        <v>446.15277098613694</v>
      </c>
      <c r="R237" s="20">
        <f>G237/(1-G237*$L$215)</f>
        <v>1738562.7463831531</v>
      </c>
      <c r="S237" s="20">
        <f>(H237^2+$L$219^2)^0.5</f>
        <v>6009.2822129397027</v>
      </c>
      <c r="U237" s="5">
        <f>R237/N237</f>
        <v>8.8617267347235718</v>
      </c>
      <c r="AB237" s="4">
        <v>0.70791635814267795</v>
      </c>
      <c r="AC237" s="4">
        <v>1.1048588191532099E-3</v>
      </c>
      <c r="AD237" s="4"/>
      <c r="AE237" s="4">
        <v>0.71082253642456406</v>
      </c>
      <c r="AF237" s="4">
        <v>1.10940885881452E-3</v>
      </c>
    </row>
    <row r="238" spans="1:32" x14ac:dyDescent="0.25">
      <c r="A238" s="6" t="s">
        <v>90</v>
      </c>
      <c r="B238" s="21">
        <v>45115.885451388902</v>
      </c>
      <c r="C238" s="20">
        <v>191809.40444484699</v>
      </c>
      <c r="D238" s="20">
        <v>489.00732796661401</v>
      </c>
      <c r="E238" s="20">
        <v>139761.16399604399</v>
      </c>
      <c r="F238" s="20">
        <v>356.87068190365198</v>
      </c>
      <c r="G238" s="20">
        <v>1612743.87224287</v>
      </c>
      <c r="H238" s="20">
        <v>5733.1194959260802</v>
      </c>
      <c r="I238" s="14">
        <f>($H$261*C238-G238)/(($H$261-1)*C238*G238)</f>
        <v>3.4611607996287924E-8</v>
      </c>
      <c r="J238" s="5">
        <f>G238/C238</f>
        <v>8.4080542187731968</v>
      </c>
      <c r="L238" s="13"/>
      <c r="N238" s="20">
        <f>C238/(1-C238*$L$215)</f>
        <v>193126.29874913697</v>
      </c>
      <c r="O238" s="20">
        <f>(D238^2+$L$219^2)^0.5</f>
        <v>489.00909333297994</v>
      </c>
      <c r="P238" s="20">
        <f>E238/(1-E238*$L$215)</f>
        <v>140459.03603409347</v>
      </c>
      <c r="Q238" s="20">
        <f>(F238^2+$L$219^2)^0.5</f>
        <v>356.8731009191826</v>
      </c>
      <c r="R238" s="20">
        <f>G238/(1-G238*$L$215)</f>
        <v>1710831.0237290182</v>
      </c>
      <c r="S238" s="20">
        <f>(H238^2+$L$219^2)^0.5</f>
        <v>5733.1196465035518</v>
      </c>
      <c r="U238" s="5">
        <f>R238/N238</f>
        <v>8.8586123941168502</v>
      </c>
      <c r="W238" s="11">
        <f>AVERAGE(G234:G238)</f>
        <v>1604136.9187633037</v>
      </c>
      <c r="X238" s="10">
        <f>STDEV(G234:G238)/W238*100</f>
        <v>7.4198730471499736</v>
      </c>
      <c r="Y238" s="10">
        <f>AVERAGE(U234:U239)</f>
        <v>8.8579508716486508</v>
      </c>
      <c r="Z238" s="10">
        <f>STDEV(U234:U239)/Y238*100</f>
        <v>0.17729165396701899</v>
      </c>
      <c r="AB238" s="4">
        <v>0.70729418125919097</v>
      </c>
      <c r="AC238" s="4">
        <v>1.1893980032815299E-3</v>
      </c>
      <c r="AD238" s="4"/>
      <c r="AE238" s="4">
        <v>0.71037305317002997</v>
      </c>
      <c r="AF238" s="4">
        <v>1.1945274535886E-3</v>
      </c>
    </row>
    <row r="239" spans="1:32" x14ac:dyDescent="0.25">
      <c r="A239" s="6"/>
      <c r="B239" s="23"/>
      <c r="C239" s="11"/>
      <c r="D239" s="20"/>
      <c r="E239" s="11"/>
      <c r="F239" s="20"/>
      <c r="G239" s="11"/>
      <c r="H239" s="20"/>
      <c r="I239" s="14"/>
      <c r="J239" s="5"/>
      <c r="L239" s="13"/>
      <c r="N239" s="20"/>
      <c r="O239" s="20"/>
      <c r="P239" s="20"/>
      <c r="Q239" s="20"/>
      <c r="R239" s="20"/>
      <c r="S239" s="20"/>
      <c r="U239" s="5"/>
      <c r="AB239" s="22"/>
      <c r="AC239" s="22"/>
      <c r="AD239" s="22"/>
      <c r="AE239" s="22"/>
      <c r="AF239" s="22"/>
    </row>
    <row r="240" spans="1:32" x14ac:dyDescent="0.25">
      <c r="A240" s="6" t="s">
        <v>89</v>
      </c>
      <c r="B240" s="21">
        <v>45115.515243055597</v>
      </c>
      <c r="C240" s="20">
        <v>243943.361284788</v>
      </c>
      <c r="D240" s="20">
        <v>1015.71287584614</v>
      </c>
      <c r="E240" s="20">
        <v>177987.686913048</v>
      </c>
      <c r="F240" s="20">
        <v>760.648265573922</v>
      </c>
      <c r="G240" s="20">
        <v>2020653.1571134301</v>
      </c>
      <c r="H240" s="20">
        <v>9716.2605423836794</v>
      </c>
      <c r="I240" s="14">
        <f>($H$261*C240-G240)/(($H$261-1)*C240*G240)</f>
        <v>3.5494213120699626E-8</v>
      </c>
      <c r="J240" s="5">
        <f>G240/C240</f>
        <v>8.2832881635768274</v>
      </c>
      <c r="L240" s="13"/>
      <c r="N240" s="20">
        <f>C240/(1-C240*$L$215)</f>
        <v>246077.39030539303</v>
      </c>
      <c r="O240" s="20">
        <f>(D240^2+$L$219^2)^0.5</f>
        <v>1015.7137257696835</v>
      </c>
      <c r="P240" s="20">
        <f>E240/(1-E240*$L$215)</f>
        <v>179121.06871707417</v>
      </c>
      <c r="Q240" s="20">
        <f>(F240^2+$L$219^2)^0.5</f>
        <v>760.64940049796348</v>
      </c>
      <c r="R240" s="20">
        <f>G240/(1-G240*$L$215)</f>
        <v>2177039.059269506</v>
      </c>
      <c r="S240" s="20">
        <f>(H240^2+$L$219^2)^0.5</f>
        <v>9716.260631232537</v>
      </c>
      <c r="U240" s="5">
        <f>R240/N240</f>
        <v>8.8469690635442095</v>
      </c>
      <c r="AB240" s="4">
        <v>0.70812477051453104</v>
      </c>
      <c r="AC240" s="4">
        <v>1.07593905250829E-3</v>
      </c>
      <c r="AD240" s="4"/>
      <c r="AE240" s="4">
        <v>0.71097882524078504</v>
      </c>
      <c r="AF240" s="4">
        <v>1.08028027010512E-3</v>
      </c>
    </row>
    <row r="241" spans="1:32" x14ac:dyDescent="0.25">
      <c r="A241" s="6" t="s">
        <v>89</v>
      </c>
      <c r="B241" s="21">
        <v>45115.609479166698</v>
      </c>
      <c r="C241" s="20">
        <v>249267.745163771</v>
      </c>
      <c r="D241" s="20">
        <v>924.95259114721205</v>
      </c>
      <c r="E241" s="20">
        <v>181728.36702501</v>
      </c>
      <c r="F241" s="20">
        <v>661.90550235569197</v>
      </c>
      <c r="G241" s="20">
        <v>2060216.34059722</v>
      </c>
      <c r="H241" s="20">
        <v>8326.6819129287796</v>
      </c>
      <c r="I241" s="14">
        <f>($H$261*C241-G241)/(($H$261-1)*C241*G241)</f>
        <v>3.5939408787321147E-8</v>
      </c>
      <c r="J241" s="5">
        <f>G241/C241</f>
        <v>8.2650739237988482</v>
      </c>
      <c r="L241" s="13"/>
      <c r="N241" s="20">
        <f>C241/(1-C241*$L$215)</f>
        <v>251496.37230471801</v>
      </c>
      <c r="O241" s="20">
        <f>(D241^2+$L$219^2)^0.5</f>
        <v>924.95352446879031</v>
      </c>
      <c r="P241" s="20">
        <f>E241/(1-E241*$L$215)</f>
        <v>182910.04703993478</v>
      </c>
      <c r="Q241" s="20">
        <f>(F241^2+$L$219^2)^0.5</f>
        <v>661.90680658687631</v>
      </c>
      <c r="R241" s="20">
        <f>G241/(1-G241*$L$215)</f>
        <v>2223032.7986845342</v>
      </c>
      <c r="S241" s="20">
        <f>(H241^2+$L$219^2)^0.5</f>
        <v>8326.6820166049692</v>
      </c>
      <c r="U241" s="5">
        <f>R241/N241</f>
        <v>8.8392241140999968</v>
      </c>
      <c r="AB241" s="4">
        <v>0.70783718617326996</v>
      </c>
      <c r="AC241" s="4">
        <v>1.1610510225257701E-3</v>
      </c>
      <c r="AD241" s="4"/>
      <c r="AE241" s="4">
        <v>0.71078416311215198</v>
      </c>
      <c r="AF241" s="4">
        <v>1.1658719872627201E-3</v>
      </c>
    </row>
    <row r="242" spans="1:32" x14ac:dyDescent="0.25">
      <c r="A242" s="6" t="s">
        <v>89</v>
      </c>
      <c r="B242" s="21">
        <v>45115.703692129602</v>
      </c>
      <c r="C242" s="20">
        <v>247541.16116871301</v>
      </c>
      <c r="D242" s="20">
        <v>985.60729255683395</v>
      </c>
      <c r="E242" s="20">
        <v>180463.15177275499</v>
      </c>
      <c r="F242" s="20">
        <v>712.25451382525603</v>
      </c>
      <c r="G242" s="20">
        <v>2051665.4012224299</v>
      </c>
      <c r="H242" s="20">
        <v>8039.4368455386402</v>
      </c>
      <c r="I242" s="14">
        <f>($H$261*C242-G242)/(($H$261-1)*C242*G242)</f>
        <v>3.4653880651910982E-8</v>
      </c>
      <c r="J242" s="5">
        <f>G242/C242</f>
        <v>8.2881787882707165</v>
      </c>
      <c r="L242" s="13"/>
      <c r="N242" s="20">
        <f>C242/(1-C242*$L$215)</f>
        <v>249738.8854071316</v>
      </c>
      <c r="O242" s="20">
        <f>(D242^2+$L$219^2)^0.5</f>
        <v>985.60816844144915</v>
      </c>
      <c r="P242" s="20">
        <f>E242/(1-E242*$L$215)</f>
        <v>181628.3823107442</v>
      </c>
      <c r="Q242" s="20">
        <f>(F242^2+$L$219^2)^0.5</f>
        <v>712.25572586097712</v>
      </c>
      <c r="R242" s="20">
        <f>G242/(1-G242*$L$215)</f>
        <v>2213080.1772841327</v>
      </c>
      <c r="S242" s="20">
        <f>(H242^2+$L$219^2)^0.5</f>
        <v>8039.4369529191272</v>
      </c>
      <c r="U242" s="5">
        <f>R242/N242</f>
        <v>8.8615762566422323</v>
      </c>
      <c r="AB242" s="4">
        <v>0.706909016102092</v>
      </c>
      <c r="AC242" s="4">
        <v>1.1188016804420001E-3</v>
      </c>
      <c r="AD242" s="4"/>
      <c r="AE242" s="4">
        <v>0.70983310049826898</v>
      </c>
      <c r="AF242" s="4">
        <v>1.1233760111510199E-3</v>
      </c>
    </row>
    <row r="243" spans="1:32" x14ac:dyDescent="0.25">
      <c r="A243" s="6" t="s">
        <v>89</v>
      </c>
      <c r="B243" s="21">
        <v>45115.797928240703</v>
      </c>
      <c r="C243" s="20">
        <v>252608.464752823</v>
      </c>
      <c r="D243" s="20">
        <v>1028.58827602927</v>
      </c>
      <c r="E243" s="20">
        <v>184186.756018457</v>
      </c>
      <c r="F243" s="20">
        <v>751.25471929238495</v>
      </c>
      <c r="G243" s="20">
        <v>2084153.6548269</v>
      </c>
      <c r="H243" s="20">
        <v>8664.2418287679793</v>
      </c>
      <c r="I243" s="14">
        <f>($H$261*C243-G243)/(($H$261-1)*C243*G243)</f>
        <v>3.6416057026591218E-8</v>
      </c>
      <c r="J243" s="5">
        <f>G243/C243</f>
        <v>8.2505297550746821</v>
      </c>
      <c r="L243" s="13"/>
      <c r="N243" s="20">
        <f>C243/(1-C243*$L$215)</f>
        <v>254897.50319292725</v>
      </c>
      <c r="O243" s="20">
        <f>(D243^2+$L$219^2)^0.5</f>
        <v>1028.5891153138659</v>
      </c>
      <c r="P243" s="20">
        <f>E243/(1-E243*$L$215)</f>
        <v>185400.73018289212</v>
      </c>
      <c r="Q243" s="20">
        <f>(F243^2+$L$219^2)^0.5</f>
        <v>751.25586840727954</v>
      </c>
      <c r="R243" s="20">
        <f>G243/(1-G243*$L$215)</f>
        <v>2250928.7045568922</v>
      </c>
      <c r="S243" s="20">
        <f>(H243^2+$L$219^2)^0.5</f>
        <v>8664.241928404932</v>
      </c>
      <c r="U243" s="5">
        <f>R243/N243</f>
        <v>8.8307208833395503</v>
      </c>
      <c r="AB243" s="4">
        <v>0.70823117720587103</v>
      </c>
      <c r="AC243" s="4">
        <v>1.08598801714961E-3</v>
      </c>
      <c r="AD243" s="4"/>
      <c r="AE243" s="4">
        <v>0.71114830899881398</v>
      </c>
      <c r="AF243" s="4">
        <v>1.09049193070239E-3</v>
      </c>
    </row>
    <row r="244" spans="1:32" x14ac:dyDescent="0.25">
      <c r="A244" s="6" t="s">
        <v>89</v>
      </c>
      <c r="B244" s="21">
        <v>45115.892187500001</v>
      </c>
      <c r="C244" s="20">
        <v>265563.87920536898</v>
      </c>
      <c r="D244" s="20">
        <v>955.03578489012204</v>
      </c>
      <c r="E244" s="20">
        <v>193866.21594193901</v>
      </c>
      <c r="F244" s="20">
        <v>665.05238120027605</v>
      </c>
      <c r="G244" s="20">
        <v>2190408.2607128099</v>
      </c>
      <c r="H244" s="20">
        <v>9221.5173296759403</v>
      </c>
      <c r="I244" s="14">
        <f>($H$261*C244-G244)/(($H$261-1)*C244*G244)</f>
        <v>3.4788556443249693E-8</v>
      </c>
      <c r="J244" s="5">
        <f>G244/C244</f>
        <v>8.2481407760236003</v>
      </c>
      <c r="L244" s="13"/>
      <c r="N244" s="20">
        <f>C244/(1-C244*$L$215)</f>
        <v>268094.908520078</v>
      </c>
      <c r="O244" s="20">
        <f>(D244^2+$L$219^2)^0.5</f>
        <v>955.03668881252247</v>
      </c>
      <c r="P244" s="20">
        <f>E244/(1-E244*$L$215)</f>
        <v>195211.60337601532</v>
      </c>
      <c r="Q244" s="20">
        <f>(F244^2+$L$219^2)^0.5</f>
        <v>665.05367926014276</v>
      </c>
      <c r="R244" s="20">
        <f>G244/(1-G244*$L$215)</f>
        <v>2375376.4846646129</v>
      </c>
      <c r="S244" s="20">
        <f>(H244^2+$L$219^2)^0.5</f>
        <v>9221.5174232916233</v>
      </c>
      <c r="U244" s="5">
        <f>R244/N244</f>
        <v>8.8602073712515796</v>
      </c>
      <c r="W244" s="11">
        <f>AVERAGE(G240:G244)</f>
        <v>2081419.3628945581</v>
      </c>
      <c r="X244" s="10">
        <f>STDEV(G240:G244)/W244*100</f>
        <v>3.1241118330506978</v>
      </c>
      <c r="Y244" s="10">
        <f>AVERAGE(U240:U245)</f>
        <v>8.8477395377755137</v>
      </c>
      <c r="Z244" s="10">
        <f>STDEV(U240:U245)/Y244*100</f>
        <v>0.15054191343217427</v>
      </c>
      <c r="AB244" s="4">
        <v>0.70784465678781505</v>
      </c>
      <c r="AC244" s="4">
        <v>1.3081509285493901E-3</v>
      </c>
      <c r="AD244" s="4"/>
      <c r="AE244" s="4">
        <v>0.71093909950687895</v>
      </c>
      <c r="AF244" s="4">
        <v>1.3138214763011101E-3</v>
      </c>
    </row>
    <row r="245" spans="1:32" x14ac:dyDescent="0.25">
      <c r="A245" s="6"/>
      <c r="B245" s="23"/>
      <c r="C245" s="11"/>
      <c r="D245" s="20"/>
      <c r="E245" s="11"/>
      <c r="F245" s="20"/>
      <c r="G245" s="11"/>
      <c r="H245" s="20"/>
      <c r="I245" s="14"/>
      <c r="J245" s="5"/>
      <c r="L245" s="24"/>
      <c r="N245" s="20"/>
      <c r="O245" s="20"/>
      <c r="P245" s="20"/>
      <c r="Q245" s="20"/>
      <c r="R245" s="20"/>
      <c r="S245" s="20"/>
      <c r="U245" s="5"/>
      <c r="AB245" s="22"/>
      <c r="AC245" s="22"/>
      <c r="AD245" s="22"/>
      <c r="AE245" s="22"/>
      <c r="AF245" s="22"/>
    </row>
    <row r="246" spans="1:32" x14ac:dyDescent="0.25">
      <c r="A246" t="s">
        <v>88</v>
      </c>
      <c r="B246" s="21">
        <v>45115.468136574098</v>
      </c>
      <c r="C246" s="20">
        <v>114331.43452747</v>
      </c>
      <c r="D246" s="20">
        <v>313.22296279251901</v>
      </c>
      <c r="E246" s="20">
        <v>82499.129453772097</v>
      </c>
      <c r="F246" s="20">
        <v>249.05347834038099</v>
      </c>
      <c r="G246" s="20">
        <v>979814.47081074596</v>
      </c>
      <c r="H246" s="20">
        <v>3271.8393573380699</v>
      </c>
      <c r="I246" s="14">
        <f>($H$261*C246-G246)/(($H$261-1)*C246*G246)</f>
        <v>3.5910625786421036E-8</v>
      </c>
      <c r="J246" s="5">
        <f>G246/C246</f>
        <v>8.5699481936905944</v>
      </c>
      <c r="L246" s="13"/>
      <c r="N246" s="20">
        <f>C246/(1-C246*$L$215)</f>
        <v>114798.02910751944</v>
      </c>
      <c r="O246" s="20">
        <f>(D246^2+$L$219^2)^0.5</f>
        <v>313.22571889584555</v>
      </c>
      <c r="P246" s="20">
        <f>E246/(1-E246*$L$215)</f>
        <v>82741.79824461235</v>
      </c>
      <c r="Q246" s="20">
        <f>(F246^2+$L$219^2)^0.5</f>
        <v>249.05694455432905</v>
      </c>
      <c r="R246" s="20">
        <f>G246/(1-G246*$L$215)</f>
        <v>1015175.4734777737</v>
      </c>
      <c r="S246" s="20">
        <f>(H246^2+$L$219^2)^0.5</f>
        <v>3271.8396211892309</v>
      </c>
      <c r="U246" s="5">
        <f>R246/N246</f>
        <v>8.8431437488091706</v>
      </c>
      <c r="AB246" s="4">
        <v>0.70091141744662799</v>
      </c>
      <c r="AC246" s="4">
        <v>1.1905334974909401E-3</v>
      </c>
      <c r="AD246" s="4"/>
      <c r="AE246" s="4">
        <v>0.70376731085842503</v>
      </c>
      <c r="AF246" s="4">
        <v>1.1953452091229401E-3</v>
      </c>
    </row>
    <row r="247" spans="1:32" x14ac:dyDescent="0.25">
      <c r="A247" t="s">
        <v>88</v>
      </c>
      <c r="B247" s="21">
        <v>45115.562349537002</v>
      </c>
      <c r="C247" s="20">
        <v>118413.116854983</v>
      </c>
      <c r="D247" s="20">
        <v>206.898207195704</v>
      </c>
      <c r="E247" s="20">
        <v>85395.166653383698</v>
      </c>
      <c r="F247" s="20">
        <v>160.190148944984</v>
      </c>
      <c r="G247" s="20">
        <v>1015434.76475779</v>
      </c>
      <c r="H247" s="20">
        <v>2597.0390462523401</v>
      </c>
      <c r="I247" s="14">
        <f>($H$261*C247-G247)/(($H$261-1)*C247*G247)</f>
        <v>3.3972015636871622E-8</v>
      </c>
      <c r="J247" s="5">
        <f>G247/C247</f>
        <v>8.5753571202872951</v>
      </c>
      <c r="L247" s="13"/>
      <c r="N247" s="20">
        <f>C247/(1-C247*$L$215)</f>
        <v>118913.69431394819</v>
      </c>
      <c r="O247" s="20">
        <f>(D247^2+$L$219^2)^0.5</f>
        <v>206.9023796337103</v>
      </c>
      <c r="P247" s="20">
        <f>E247/(1-E247*$L$215)</f>
        <v>85655.198548776898</v>
      </c>
      <c r="Q247" s="20">
        <f>(F247^2+$L$219^2)^0.5</f>
        <v>160.19553794132867</v>
      </c>
      <c r="R247" s="20">
        <f>G247/(1-G247*$L$215)</f>
        <v>1053463.4313281621</v>
      </c>
      <c r="S247" s="20">
        <f>(H247^2+$L$219^2)^0.5</f>
        <v>2597.0393786611248</v>
      </c>
      <c r="U247" s="5">
        <f>R247/N247</f>
        <v>8.8590589789168988</v>
      </c>
      <c r="AB247" s="4">
        <v>0.70025508312601303</v>
      </c>
      <c r="AC247" s="4">
        <v>1.1168037268536599E-3</v>
      </c>
      <c r="AD247" s="4"/>
      <c r="AE247" s="4">
        <v>0.70309605480114601</v>
      </c>
      <c r="AF247" s="4">
        <v>1.12135666840611E-3</v>
      </c>
    </row>
    <row r="248" spans="1:32" x14ac:dyDescent="0.25">
      <c r="A248" t="s">
        <v>88</v>
      </c>
      <c r="B248" s="21">
        <v>45115.656597222202</v>
      </c>
      <c r="C248" s="20">
        <v>120678.049989423</v>
      </c>
      <c r="D248" s="20">
        <v>251.75908565148299</v>
      </c>
      <c r="E248" s="20">
        <v>86931.055197838999</v>
      </c>
      <c r="F248" s="20">
        <v>177.70756550092199</v>
      </c>
      <c r="G248" s="20">
        <v>1030132.22287321</v>
      </c>
      <c r="H248" s="20">
        <v>3278.0393225022199</v>
      </c>
      <c r="I248" s="14">
        <f>($H$261*C248-G248)/(($H$261-1)*C248*G248)</f>
        <v>3.8331778235100431E-8</v>
      </c>
      <c r="J248" s="5">
        <f>G248/C248</f>
        <v>8.5362020927873576</v>
      </c>
      <c r="L248" s="13"/>
      <c r="N248" s="20">
        <f>C248/(1-C248*$L$215)</f>
        <v>121198.00210511223</v>
      </c>
      <c r="O248" s="20">
        <f>(D248^2+$L$219^2)^0.5</f>
        <v>251.76251461519499</v>
      </c>
      <c r="P248" s="20">
        <f>E248/(1-E248*$L$215)</f>
        <v>87200.539659473186</v>
      </c>
      <c r="Q248" s="20">
        <f>(F248^2+$L$219^2)^0.5</f>
        <v>177.71242329550287</v>
      </c>
      <c r="R248" s="20">
        <f>G248/(1-G248*$L$215)</f>
        <v>1069290.9408351125</v>
      </c>
      <c r="S248" s="20">
        <f>(H248^2+$L$219^2)^0.5</f>
        <v>3278.0395858543425</v>
      </c>
      <c r="U248" s="5">
        <f>R248/N248</f>
        <v>8.8226779506459287</v>
      </c>
      <c r="AB248" s="4">
        <v>0.70114586681939295</v>
      </c>
      <c r="AC248" s="4">
        <v>1.26823519745087E-3</v>
      </c>
      <c r="AD248" s="4"/>
      <c r="AE248" s="4">
        <v>0.70410145513120304</v>
      </c>
      <c r="AF248" s="4">
        <v>1.2735801727338601E-3</v>
      </c>
    </row>
    <row r="249" spans="1:32" x14ac:dyDescent="0.25">
      <c r="A249" t="s">
        <v>88</v>
      </c>
      <c r="B249" s="21">
        <v>45115.750833333303</v>
      </c>
      <c r="C249" s="20">
        <v>121321.428790358</v>
      </c>
      <c r="D249" s="20">
        <v>257.27749827087899</v>
      </c>
      <c r="E249" s="20">
        <v>87400.5295104908</v>
      </c>
      <c r="F249" s="20">
        <v>212.36972625979001</v>
      </c>
      <c r="G249" s="20">
        <v>1037756.94941465</v>
      </c>
      <c r="H249" s="20">
        <v>3480.7558199776599</v>
      </c>
      <c r="I249" s="14">
        <f>($H$261*C249-G249)/(($H$261-1)*C249*G249)</f>
        <v>3.5891153392025356E-8</v>
      </c>
      <c r="J249" s="5">
        <f>G249/C249</f>
        <v>8.5537811395864924</v>
      </c>
      <c r="L249" s="13"/>
      <c r="N249" s="20">
        <f>C249/(1-C249*$L$215)</f>
        <v>121846.95186611492</v>
      </c>
      <c r="O249" s="20">
        <f>(D249^2+$L$219^2)^0.5</f>
        <v>257.28085368681764</v>
      </c>
      <c r="P249" s="20">
        <f>E249/(1-E249*$L$215)</f>
        <v>87672.937113572218</v>
      </c>
      <c r="Q249" s="20">
        <f>(F249^2+$L$219^2)^0.5</f>
        <v>212.37379120068854</v>
      </c>
      <c r="R249" s="20">
        <f>G249/(1-G249*$L$215)</f>
        <v>1077508.6792798415</v>
      </c>
      <c r="S249" s="20">
        <f>(H249^2+$L$219^2)^0.5</f>
        <v>3480.7560679923617</v>
      </c>
      <c r="U249" s="5">
        <f>R249/N249</f>
        <v>8.843132001068069</v>
      </c>
      <c r="AB249" s="4">
        <v>0.70001424368450604</v>
      </c>
      <c r="AC249" s="4">
        <v>1.2445713131957799E-3</v>
      </c>
      <c r="AD249" s="4"/>
      <c r="AE249" s="4">
        <v>0.70286076207263504</v>
      </c>
      <c r="AF249" s="4">
        <v>1.2496303372828001E-3</v>
      </c>
    </row>
    <row r="250" spans="1:32" x14ac:dyDescent="0.25">
      <c r="A250" t="s">
        <v>88</v>
      </c>
      <c r="B250" s="21">
        <v>45115.845069444404</v>
      </c>
      <c r="C250" s="20">
        <v>123599.65271131801</v>
      </c>
      <c r="D250" s="20">
        <v>218.233464168252</v>
      </c>
      <c r="E250" s="20">
        <v>89013.193983072706</v>
      </c>
      <c r="F250" s="20">
        <v>153.678590584305</v>
      </c>
      <c r="G250" s="20">
        <v>1058282.99087015</v>
      </c>
      <c r="H250" s="20">
        <v>2863.9297156543898</v>
      </c>
      <c r="I250" s="14">
        <f>($H$261*C250-G250)/(($H$261-1)*C250*G250)</f>
        <v>3.4183011415536394E-8</v>
      </c>
      <c r="J250" s="5">
        <f>G250/C250</f>
        <v>8.5621841781537888</v>
      </c>
      <c r="L250" s="13"/>
      <c r="N250" s="20">
        <f>C250/(1-C250*$L$215)</f>
        <v>124145.14245163773</v>
      </c>
      <c r="O250" s="20">
        <f>(D250^2+$L$219^2)^0.5</f>
        <v>218.23741988983292</v>
      </c>
      <c r="P250" s="20">
        <f>E250/(1-E250*$L$215)</f>
        <v>89295.763196868749</v>
      </c>
      <c r="Q250" s="20">
        <f>(F250^2+$L$219^2)^0.5</f>
        <v>153.6842079111382</v>
      </c>
      <c r="R250" s="20">
        <f>G250/(1-G250*$L$215)</f>
        <v>1099654.1351130733</v>
      </c>
      <c r="S250" s="20">
        <f>(H250^2+$L$219^2)^0.5</f>
        <v>2863.9300170858801</v>
      </c>
      <c r="U250" s="5">
        <f>R250/N250</f>
        <v>8.857810409629657</v>
      </c>
      <c r="W250" s="11">
        <f>AVERAGE(G246:G250)</f>
        <v>1024284.2797453093</v>
      </c>
      <c r="X250" s="10">
        <f>STDEV(G246:G250)/W250*100</f>
        <v>2.8578426964167569</v>
      </c>
      <c r="Y250" s="10">
        <f>AVERAGE(U246:U251)</f>
        <v>8.8451646178139445</v>
      </c>
      <c r="Z250" s="10">
        <f>STDEV(U246:U251)/Y250*100</f>
        <v>0.16643026108530148</v>
      </c>
      <c r="AB250" s="4">
        <v>0.69912355221369304</v>
      </c>
      <c r="AC250" s="4">
        <v>1.03112444984878E-3</v>
      </c>
      <c r="AD250" s="4"/>
      <c r="AE250" s="4">
        <v>0.70208862344667999</v>
      </c>
      <c r="AF250" s="4">
        <v>1.0354542730306501E-3</v>
      </c>
    </row>
    <row r="251" spans="1:32" x14ac:dyDescent="0.25">
      <c r="A251" s="6"/>
      <c r="B251" s="23"/>
      <c r="C251" s="11"/>
      <c r="D251" s="20"/>
      <c r="E251" s="11"/>
      <c r="F251" s="20"/>
      <c r="G251" s="11"/>
      <c r="H251" s="20"/>
      <c r="I251" s="14"/>
      <c r="J251" s="5"/>
      <c r="L251" s="24"/>
      <c r="N251" s="20"/>
      <c r="O251" s="20"/>
      <c r="P251" s="20"/>
      <c r="Q251" s="20"/>
      <c r="R251" s="20"/>
      <c r="S251" s="20"/>
      <c r="U251" s="5"/>
      <c r="W251" s="11"/>
      <c r="X251" s="10"/>
      <c r="Y251" s="10"/>
      <c r="Z251" s="10"/>
      <c r="AB251" s="22"/>
      <c r="AC251" s="22"/>
      <c r="AD251" s="22"/>
      <c r="AE251" s="22"/>
      <c r="AF251" s="22"/>
    </row>
    <row r="252" spans="1:32" x14ac:dyDescent="0.25">
      <c r="A252" s="6" t="s">
        <v>87</v>
      </c>
      <c r="B252" s="21">
        <v>45115.488333333298</v>
      </c>
      <c r="C252" s="20">
        <v>133691.54711425901</v>
      </c>
      <c r="D252" s="20">
        <v>448.26358033927397</v>
      </c>
      <c r="E252" s="20">
        <v>96971.604716243703</v>
      </c>
      <c r="F252" s="20">
        <v>309.700697115688</v>
      </c>
      <c r="G252" s="20">
        <v>1137945.46790753</v>
      </c>
      <c r="H252" s="20">
        <v>4626.5708342752396</v>
      </c>
      <c r="I252" s="14">
        <f>($H$261*C252-G252)/(($H$261-1)*C252*G252)</f>
        <v>3.74417678306411E-8</v>
      </c>
      <c r="J252" s="5">
        <f>G252/C252</f>
        <v>8.5117233846878069</v>
      </c>
      <c r="L252" s="13"/>
      <c r="N252" s="20">
        <f>C252/(1-C252*$L$215)</f>
        <v>134329.98185338613</v>
      </c>
      <c r="O252" s="20">
        <f>(D252^2+$L$219^2)^0.5</f>
        <v>448.26550616334538</v>
      </c>
      <c r="P252" s="20">
        <f>E252/(1-E252*$L$215)</f>
        <v>97307.055273461548</v>
      </c>
      <c r="Q252" s="20">
        <f>(F252^2+$L$219^2)^0.5</f>
        <v>309.70348456425</v>
      </c>
      <c r="R252" s="20">
        <f>G252/(1-G252*$L$215)</f>
        <v>1185920.6563438873</v>
      </c>
      <c r="S252" s="20">
        <f>(H252^2+$L$219^2)^0.5</f>
        <v>4626.5710208667042</v>
      </c>
      <c r="U252" s="5">
        <f>R252/N252</f>
        <v>8.8284137314799551</v>
      </c>
      <c r="AB252" s="4">
        <v>0.70547487083248395</v>
      </c>
      <c r="AC252" s="4">
        <v>1.4001362669779E-3</v>
      </c>
      <c r="AD252" s="4"/>
      <c r="AE252" s="4">
        <v>0.708332726909774</v>
      </c>
      <c r="AF252" s="4">
        <v>1.40582558963569E-3</v>
      </c>
    </row>
    <row r="253" spans="1:32" x14ac:dyDescent="0.25">
      <c r="A253" s="6" t="s">
        <v>87</v>
      </c>
      <c r="B253" s="21">
        <v>45115.582557870403</v>
      </c>
      <c r="C253" s="20">
        <v>138812.70530522501</v>
      </c>
      <c r="D253" s="20">
        <v>442.838854441808</v>
      </c>
      <c r="E253" s="20">
        <v>100560.70638899499</v>
      </c>
      <c r="F253" s="20">
        <v>292.97658974997398</v>
      </c>
      <c r="G253" s="20">
        <v>1179840.60732957</v>
      </c>
      <c r="H253" s="20">
        <v>4102.0978017739599</v>
      </c>
      <c r="I253" s="14">
        <f>($H$261*C253-G253)/(($H$261-1)*C253*G253)</f>
        <v>3.7431112337353902E-8</v>
      </c>
      <c r="J253" s="5">
        <f>G253/C253</f>
        <v>8.4995145418087308</v>
      </c>
      <c r="L253" s="13"/>
      <c r="N253" s="20">
        <f>C253/(1-C253*$L$215)</f>
        <v>139501.11424224568</v>
      </c>
      <c r="O253" s="20">
        <f>(D253^2+$L$219^2)^0.5</f>
        <v>442.84080385690334</v>
      </c>
      <c r="P253" s="20">
        <f>E253/(1-E253*$L$215)</f>
        <v>100921.49397954799</v>
      </c>
      <c r="Q253" s="20">
        <f>(F253^2+$L$219^2)^0.5</f>
        <v>292.97953631409155</v>
      </c>
      <c r="R253" s="20">
        <f>G253/(1-G253*$L$215)</f>
        <v>1231493.5522043067</v>
      </c>
      <c r="S253" s="20">
        <f>(H253^2+$L$219^2)^0.5</f>
        <v>4102.0980122220444</v>
      </c>
      <c r="U253" s="5">
        <f>R253/N253</f>
        <v>8.8278402570018226</v>
      </c>
      <c r="AB253" s="4">
        <v>0.70462320817614699</v>
      </c>
      <c r="AC253" s="4">
        <v>1.1203404243164299E-3</v>
      </c>
      <c r="AD253" s="4"/>
      <c r="AE253" s="4">
        <v>0.70751160209452002</v>
      </c>
      <c r="AF253" s="4">
        <v>1.1249251334798499E-3</v>
      </c>
    </row>
    <row r="254" spans="1:32" x14ac:dyDescent="0.25">
      <c r="A254" s="6" t="s">
        <v>87</v>
      </c>
      <c r="B254" s="21">
        <v>45115.676782407398</v>
      </c>
      <c r="C254" s="20">
        <v>140321.59903379</v>
      </c>
      <c r="D254" s="20">
        <v>422.24601641101299</v>
      </c>
      <c r="E254" s="20">
        <v>101585.115715947</v>
      </c>
      <c r="F254" s="20">
        <v>287.19378949899101</v>
      </c>
      <c r="G254" s="20">
        <v>1189176.4589297301</v>
      </c>
      <c r="H254" s="20">
        <v>3723.4320286450302</v>
      </c>
      <c r="I254" s="14">
        <f>($H$261*C254-G254)/(($H$261-1)*C254*G254)</f>
        <v>3.9802162181254582E-8</v>
      </c>
      <c r="J254" s="5">
        <f>G254/C254</f>
        <v>8.4746501402351591</v>
      </c>
      <c r="L254" s="13"/>
      <c r="N254" s="20">
        <f>C254/(1-C254*$L$215)</f>
        <v>141025.0932409743</v>
      </c>
      <c r="O254" s="20">
        <f>(D254^2+$L$219^2)^0.5</f>
        <v>422.24806089817031</v>
      </c>
      <c r="P254" s="20">
        <f>E254/(1-E254*$L$215)</f>
        <v>101953.30487155214</v>
      </c>
      <c r="Q254" s="20">
        <f>(F254^2+$L$219^2)^0.5</f>
        <v>287.19679539313506</v>
      </c>
      <c r="R254" s="20">
        <f>G254/(1-G254*$L$215)</f>
        <v>1241668.2617290816</v>
      </c>
      <c r="S254" s="20">
        <f>(H254^2+$L$219^2)^0.5</f>
        <v>3723.4322604952736</v>
      </c>
      <c r="U254" s="5">
        <f>R254/N254</f>
        <v>8.8045909645838805</v>
      </c>
      <c r="AB254" s="4">
        <v>0.70499928916929799</v>
      </c>
      <c r="AC254" s="4">
        <v>1.12112850182221E-3</v>
      </c>
      <c r="AD254" s="4"/>
      <c r="AE254" s="4">
        <v>0.70795444312635203</v>
      </c>
      <c r="AF254" s="4">
        <v>1.12580714461501E-3</v>
      </c>
    </row>
    <row r="255" spans="1:32" x14ac:dyDescent="0.25">
      <c r="A255" s="6" t="s">
        <v>87</v>
      </c>
      <c r="B255" s="21">
        <v>45115.771018518499</v>
      </c>
      <c r="C255" s="20">
        <v>140873.05806587901</v>
      </c>
      <c r="D255" s="20">
        <v>421.63402915916402</v>
      </c>
      <c r="E255" s="20">
        <v>102067.00431031499</v>
      </c>
      <c r="F255" s="20">
        <v>285.67486009197597</v>
      </c>
      <c r="G255" s="20">
        <v>1197515.3731878099</v>
      </c>
      <c r="H255" s="20">
        <v>4159.70400368633</v>
      </c>
      <c r="I255" s="14">
        <f>($H$261*C255-G255)/(($H$261-1)*C255*G255)</f>
        <v>3.6755673663405687E-8</v>
      </c>
      <c r="J255" s="5">
        <f>G255/C255</f>
        <v>8.5006699622279385</v>
      </c>
      <c r="L255" s="13"/>
      <c r="N255" s="20">
        <f>C255/(1-C255*$L$215)</f>
        <v>141582.10652422311</v>
      </c>
      <c r="O255" s="20">
        <f>(D255^2+$L$219^2)^0.5</f>
        <v>421.63607661380956</v>
      </c>
      <c r="P255" s="20">
        <f>E255/(1-E255*$L$215)</f>
        <v>102438.70129439615</v>
      </c>
      <c r="Q255" s="20">
        <f>(F255^2+$L$219^2)^0.5</f>
        <v>285.67788196825035</v>
      </c>
      <c r="R255" s="20">
        <f>G255/(1-G255*$L$215)</f>
        <v>1250762.4200810934</v>
      </c>
      <c r="S255" s="20">
        <f>(H255^2+$L$219^2)^0.5</f>
        <v>4159.704211219997</v>
      </c>
      <c r="U255" s="5">
        <f>R255/N255</f>
        <v>8.8341842820872429</v>
      </c>
      <c r="AB255" s="4">
        <v>0.70457341597636003</v>
      </c>
      <c r="AC255" s="4">
        <v>1.05238018375563E-3</v>
      </c>
      <c r="AD255" s="4"/>
      <c r="AE255" s="4">
        <v>0.707444683448889</v>
      </c>
      <c r="AF255" s="4">
        <v>1.05664529507566E-3</v>
      </c>
    </row>
    <row r="256" spans="1:32" x14ac:dyDescent="0.25">
      <c r="A256" s="6" t="s">
        <v>87</v>
      </c>
      <c r="B256" s="21">
        <v>45115.865266203698</v>
      </c>
      <c r="C256" s="20">
        <v>142408.79958905399</v>
      </c>
      <c r="D256" s="20">
        <v>482.57360371996799</v>
      </c>
      <c r="E256" s="20">
        <v>103256.612172926</v>
      </c>
      <c r="F256" s="20">
        <v>318.82096629682599</v>
      </c>
      <c r="G256" s="20">
        <v>1206506.4000939501</v>
      </c>
      <c r="H256" s="20">
        <v>4565.9517085135903</v>
      </c>
      <c r="I256" s="14">
        <f>($H$261*C256-G256)/(($H$261-1)*C256*G256)</f>
        <v>3.9496279342235627E-8</v>
      </c>
      <c r="J256" s="5">
        <f>G256/C256</f>
        <v>8.4721337696514514</v>
      </c>
      <c r="L256" s="13"/>
      <c r="N256" s="20">
        <f>C256/(1-C256*$L$215)</f>
        <v>143133.43159827424</v>
      </c>
      <c r="O256" s="20">
        <f>(D256^2+$L$219^2)^0.5</f>
        <v>482.5753926223054</v>
      </c>
      <c r="P256" s="20">
        <f>E256/(1-E256*$L$215)</f>
        <v>103637.04017649022</v>
      </c>
      <c r="Q256" s="20">
        <f>(F256^2+$L$219^2)^0.5</f>
        <v>318.82367400765173</v>
      </c>
      <c r="R256" s="20">
        <f>G256/(1-G256*$L$215)</f>
        <v>1260574.0636092923</v>
      </c>
      <c r="S256" s="20">
        <f>(H256^2+$L$219^2)^0.5</f>
        <v>4565.9518975823075</v>
      </c>
      <c r="U256" s="5">
        <f>R256/N256</f>
        <v>8.8069855486123263</v>
      </c>
      <c r="W256" s="11">
        <f>AVERAGE(G252:G256)</f>
        <v>1182196.8614897181</v>
      </c>
      <c r="X256" s="10">
        <f>STDEV(G252:G256)/W256*100</f>
        <v>2.2531557807152862</v>
      </c>
      <c r="Y256" s="10">
        <f>AVERAGE(U252:U256)</f>
        <v>8.8204029567530462</v>
      </c>
      <c r="Z256" s="10">
        <f>STDEV(U252:U256)/Y256*100</f>
        <v>0.15414803228750851</v>
      </c>
      <c r="AB256" s="4">
        <v>0.70621801877034596</v>
      </c>
      <c r="AC256" s="4">
        <v>1.1060401175429101E-3</v>
      </c>
      <c r="AD256" s="4"/>
      <c r="AE256" s="4">
        <v>0.70925270338403101</v>
      </c>
      <c r="AF256" s="4">
        <v>1.11075621670564E-3</v>
      </c>
    </row>
    <row r="257" spans="1:32" x14ac:dyDescent="0.25">
      <c r="B257" s="19"/>
      <c r="C257" s="6"/>
      <c r="D257" s="6"/>
      <c r="E257" s="6"/>
      <c r="F257" s="6"/>
      <c r="G257" s="6"/>
      <c r="W257" s="13"/>
      <c r="X257" s="13"/>
      <c r="Y257" s="13"/>
      <c r="Z257" s="6"/>
    </row>
    <row r="258" spans="1:32" x14ac:dyDescent="0.25">
      <c r="C258" s="6"/>
      <c r="D258" s="6"/>
      <c r="E258" s="6"/>
      <c r="F258" s="6"/>
      <c r="G258" s="6"/>
      <c r="H258" s="6"/>
      <c r="I258" s="14"/>
      <c r="W258" s="9" t="s">
        <v>86</v>
      </c>
      <c r="X258" s="18">
        <f>AVERAGE(X220:X256)</f>
        <v>3.692210285955337</v>
      </c>
      <c r="Y258" s="17"/>
      <c r="Z258" s="16">
        <f>AVERAGE(Z220:Z256)</f>
        <v>0.17085111945382833</v>
      </c>
    </row>
    <row r="259" spans="1:32" x14ac:dyDescent="0.25">
      <c r="C259" s="6"/>
      <c r="D259" s="6"/>
      <c r="E259" s="6"/>
      <c r="F259" s="6"/>
      <c r="G259" s="6"/>
      <c r="H259" s="15"/>
      <c r="I259" s="14"/>
      <c r="W259" s="13"/>
      <c r="X259" s="13"/>
      <c r="Y259" s="13"/>
      <c r="Z259" s="6"/>
    </row>
    <row r="260" spans="1:32" ht="16.5" x14ac:dyDescent="0.25">
      <c r="E260" s="6"/>
      <c r="F260" s="9" t="s">
        <v>85</v>
      </c>
      <c r="G260" s="8" t="s">
        <v>83</v>
      </c>
      <c r="H260" s="12">
        <f>SLOPE(J216:J256,G216:G256)</f>
        <v>-2.7906093548249259E-7</v>
      </c>
      <c r="I260" s="5"/>
      <c r="Q260" s="9" t="s">
        <v>84</v>
      </c>
      <c r="R260" s="8" t="s">
        <v>83</v>
      </c>
      <c r="S260" s="12">
        <f>SLOPE(U216:U256,G216:G256)</f>
        <v>5.9493943226788536E-11</v>
      </c>
      <c r="W260" s="11"/>
      <c r="X260" s="10"/>
      <c r="Y260" s="10"/>
      <c r="Z260" s="10"/>
    </row>
    <row r="261" spans="1:32" ht="16.5" x14ac:dyDescent="0.25">
      <c r="E261" s="6"/>
      <c r="F261" s="9" t="s">
        <v>82</v>
      </c>
      <c r="G261" s="8" t="s">
        <v>80</v>
      </c>
      <c r="H261" s="7">
        <f>INTERCEPT(J216:J256,G216:G256)</f>
        <v>8.8460161631924787</v>
      </c>
      <c r="Q261" s="9" t="s">
        <v>81</v>
      </c>
      <c r="R261" s="8" t="s">
        <v>80</v>
      </c>
      <c r="S261" s="7">
        <f>INTERCEPT(U216:U256,G216:G256)</f>
        <v>8.8457964358634005</v>
      </c>
      <c r="W261" s="6"/>
      <c r="X261" s="6"/>
      <c r="Y261" s="6"/>
      <c r="Z261" s="6"/>
    </row>
    <row r="262" spans="1:32" x14ac:dyDescent="0.25">
      <c r="A262" s="28" t="s">
        <v>96</v>
      </c>
      <c r="B262" s="25"/>
      <c r="C262" s="25"/>
      <c r="D262" s="25"/>
      <c r="E262" s="27"/>
      <c r="F262" s="25"/>
      <c r="G262" s="25"/>
      <c r="H262" s="25"/>
      <c r="I262" s="25"/>
      <c r="J262" s="25"/>
      <c r="K262" s="25"/>
      <c r="L262" s="26">
        <f>L265/1000000000</f>
        <v>3.6450000000000005E-8</v>
      </c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</row>
    <row r="263" spans="1:32" x14ac:dyDescent="0.25">
      <c r="A263" s="6" t="s">
        <v>94</v>
      </c>
      <c r="B263" s="21">
        <v>45149.775162037004</v>
      </c>
      <c r="C263">
        <v>22991.151018422501</v>
      </c>
      <c r="D263">
        <v>156.42416328903701</v>
      </c>
      <c r="E263">
        <v>16822.078599301101</v>
      </c>
      <c r="F263">
        <v>107.630929558161</v>
      </c>
      <c r="G263">
        <v>199456.48022962699</v>
      </c>
      <c r="H263">
        <v>1466.52686885612</v>
      </c>
      <c r="I263" s="14">
        <f>($H$296*C263-G263)/(($H$296-1)*C263*G263)</f>
        <v>4.0790459987527199E-8</v>
      </c>
      <c r="J263" s="5">
        <f>G263/C263</f>
        <v>8.6753586225328689</v>
      </c>
      <c r="L263" t="s">
        <v>95</v>
      </c>
      <c r="N263" s="20">
        <f>C263/(1-C263*$L$262)</f>
        <v>23010.434394187596</v>
      </c>
      <c r="O263" s="20">
        <f>(D263^2+$L$266^2)^0.5</f>
        <v>156.42757054998879</v>
      </c>
      <c r="P263" s="20">
        <f>E263/(1-E263*$L$262)</f>
        <v>16832.399633665929</v>
      </c>
      <c r="Q263" s="20">
        <f>(F263^2+$L$266^2)^0.5</f>
        <v>107.63588140137202</v>
      </c>
      <c r="R263" s="20">
        <f>G263/(1-G263*$L$262)</f>
        <v>200917.18608642631</v>
      </c>
      <c r="S263" s="20">
        <f>(H263^2+$L$266^2)^0.5</f>
        <v>1466.5272322887265</v>
      </c>
      <c r="U263" s="5">
        <f>R263/N263</f>
        <v>8.7315685851275244</v>
      </c>
      <c r="AB263" s="4">
        <v>0.71650901882107398</v>
      </c>
      <c r="AC263" s="4">
        <v>1.97494974081319E-3</v>
      </c>
      <c r="AD263" s="4"/>
      <c r="AE263" s="4">
        <v>0.71100383004663303</v>
      </c>
      <c r="AF263" s="4">
        <v>1.95976088174977E-3</v>
      </c>
    </row>
    <row r="264" spans="1:32" x14ac:dyDescent="0.25">
      <c r="A264" s="6" t="s">
        <v>94</v>
      </c>
      <c r="B264" s="21">
        <v>45150.454930555599</v>
      </c>
      <c r="C264">
        <v>23995.031292084801</v>
      </c>
      <c r="D264">
        <v>110.014658148398</v>
      </c>
      <c r="E264">
        <v>17589.439113887602</v>
      </c>
      <c r="F264">
        <v>83.258545480980501</v>
      </c>
      <c r="G264">
        <v>209027.03791312801</v>
      </c>
      <c r="H264">
        <v>1146.7113058273101</v>
      </c>
      <c r="I264" s="14">
        <f>($H$296*C264-G264)/(($H$296-1)*C264*G264)</f>
        <v>1.6725359322268625E-8</v>
      </c>
      <c r="J264" s="5">
        <f>G264/C264</f>
        <v>8.711263401522606</v>
      </c>
      <c r="L264" t="s">
        <v>93</v>
      </c>
      <c r="N264" s="20">
        <f>C264/(1-C264*$L$262)</f>
        <v>24016.036170997202</v>
      </c>
      <c r="O264" s="20">
        <f>(D264^2+$L$266^2)^0.5</f>
        <v>110.01950270295391</v>
      </c>
      <c r="P264" s="20">
        <f>E264/(1-E264*$L$262)</f>
        <v>17600.723554764267</v>
      </c>
      <c r="Q264" s="20">
        <f>(F264^2+$L$266^2)^0.5</f>
        <v>83.264946784976132</v>
      </c>
      <c r="R264" s="20">
        <f>G264/(1-G264*$L$262)</f>
        <v>210631.84945830773</v>
      </c>
      <c r="S264" s="20">
        <f>(H264^2+$L$266^2)^0.5</f>
        <v>1146.7117706205299</v>
      </c>
      <c r="U264" s="5">
        <f>R264/N264</f>
        <v>8.7704668646641952</v>
      </c>
      <c r="W264" s="11">
        <f>AVERAGE(G263:G264)</f>
        <v>204241.75907137751</v>
      </c>
      <c r="X264" s="10">
        <f>STDEV(G263:G264)/W264*100</f>
        <v>3.3134292754380059</v>
      </c>
      <c r="Y264" s="10">
        <f>AVERAGE(U263:U264)</f>
        <v>8.7510177248958598</v>
      </c>
      <c r="Z264" s="10">
        <f>STDEV(U263:U264)/Y264*100</f>
        <v>0.31430901069506356</v>
      </c>
      <c r="AB264" s="4">
        <v>0.71614159509160702</v>
      </c>
      <c r="AC264" s="4">
        <v>2.0831808581809499E-3</v>
      </c>
      <c r="AD264" s="4"/>
      <c r="AE264" s="4">
        <v>0.71122026393922499</v>
      </c>
      <c r="AF264" s="4">
        <v>2.0688643872184202E-3</v>
      </c>
    </row>
    <row r="265" spans="1:32" x14ac:dyDescent="0.25">
      <c r="A265" s="6"/>
      <c r="B265" s="23"/>
      <c r="C265" s="20"/>
      <c r="D265" s="20"/>
      <c r="E265" s="20"/>
      <c r="F265" s="20"/>
      <c r="G265" s="20"/>
      <c r="H265" s="20"/>
      <c r="I265" s="14"/>
      <c r="J265" s="5"/>
      <c r="L265" s="13">
        <v>36.450000000000003</v>
      </c>
      <c r="N265" s="20"/>
      <c r="O265" s="20"/>
      <c r="P265" s="20"/>
      <c r="Q265" s="20"/>
      <c r="R265" s="20"/>
      <c r="S265" s="20"/>
      <c r="U265" s="5"/>
      <c r="AB265" s="4"/>
      <c r="AC265" s="4"/>
      <c r="AD265" s="4"/>
      <c r="AE265" s="4"/>
      <c r="AF265" s="4"/>
    </row>
    <row r="266" spans="1:32" x14ac:dyDescent="0.25">
      <c r="A266" s="6" t="s">
        <v>92</v>
      </c>
      <c r="B266" s="21">
        <v>45149.781886574099</v>
      </c>
      <c r="C266">
        <v>46128.947449868901</v>
      </c>
      <c r="D266">
        <v>286.12303202700298</v>
      </c>
      <c r="E266">
        <v>33808.289134014602</v>
      </c>
      <c r="F266">
        <v>211.930290003956</v>
      </c>
      <c r="G266">
        <v>397246.406882126</v>
      </c>
      <c r="H266">
        <v>2778.14909911533</v>
      </c>
      <c r="I266" s="14">
        <f>($H$296*C266-G266)/(($H$296-1)*C266*G266)</f>
        <v>4.1205259997517083E-8</v>
      </c>
      <c r="J266" s="5">
        <f>G266/C266</f>
        <v>8.61165122646333</v>
      </c>
      <c r="L266" s="24">
        <f>L265/100*(X293^2+Z293^2)^0.5</f>
        <v>1.0324570191575042</v>
      </c>
      <c r="N266" s="20">
        <f>C266/(1-C266*$L$262)</f>
        <v>46206.63929940392</v>
      </c>
      <c r="O266" s="20">
        <f>(D266^2+$L$266^2)^0.5</f>
        <v>286.12489479914495</v>
      </c>
      <c r="P266" s="20">
        <f>E266/(1-E266*$L$262)</f>
        <v>33850.002903495559</v>
      </c>
      <c r="Q266" s="20">
        <f>(F266^2+$L$266^2)^0.5</f>
        <v>211.93280489027012</v>
      </c>
      <c r="R266" s="20">
        <f>G266/(1-G266*$L$262)</f>
        <v>403082.89873215597</v>
      </c>
      <c r="S266" s="20">
        <f>(H266^2+$L$266^2)^0.5</f>
        <v>2778.1492909638273</v>
      </c>
      <c r="U266" s="5">
        <f>R266/N266</f>
        <v>8.723484435219591</v>
      </c>
      <c r="AB266" s="4">
        <v>0.71781062529801498</v>
      </c>
      <c r="AC266" s="4">
        <v>2.2316498880907698E-3</v>
      </c>
      <c r="AD266" s="4"/>
      <c r="AE266" s="4">
        <v>0.71230118885786298</v>
      </c>
      <c r="AF266" s="4">
        <v>2.2145390431108098E-3</v>
      </c>
    </row>
    <row r="267" spans="1:32" x14ac:dyDescent="0.25">
      <c r="A267" s="6" t="s">
        <v>92</v>
      </c>
      <c r="B267" s="21">
        <v>45150.461666666699</v>
      </c>
      <c r="C267">
        <v>48267.208219330198</v>
      </c>
      <c r="D267">
        <v>226.60530466654501</v>
      </c>
      <c r="E267">
        <v>35369.6076206578</v>
      </c>
      <c r="F267">
        <v>169.60276769675301</v>
      </c>
      <c r="G267">
        <v>416844.96213903598</v>
      </c>
      <c r="H267">
        <v>2466.32412917079</v>
      </c>
      <c r="I267" s="14">
        <f>($H$296*C267-G267)/(($H$296-1)*C267*G267)</f>
        <v>3.1659451024426181E-8</v>
      </c>
      <c r="J267" s="5">
        <f>G267/C267</f>
        <v>8.6361937538392084</v>
      </c>
      <c r="L267" s="13"/>
      <c r="N267" s="20">
        <f>C267/(1-C267*$L$262)</f>
        <v>48352.276300525569</v>
      </c>
      <c r="O267" s="20">
        <f>(D267^2+$L$266^2)^0.5</f>
        <v>226.6076566899585</v>
      </c>
      <c r="P267" s="20">
        <f>E267/(1-E267*$L$262)</f>
        <v>35415.26576742519</v>
      </c>
      <c r="Q267" s="20">
        <f>(F267^2+$L$266^2)^0.5</f>
        <v>169.60591020921169</v>
      </c>
      <c r="R267" s="20">
        <f>G267/(1-G267*$L$262)</f>
        <v>423276.22055584576</v>
      </c>
      <c r="S267" s="20">
        <f>(H267^2+$L$266^2)^0.5</f>
        <v>2466.3243452752827</v>
      </c>
      <c r="U267" s="5">
        <f>R267/N267</f>
        <v>8.75400814482947</v>
      </c>
      <c r="W267" s="11">
        <f>AVERAGE(G266:G267)</f>
        <v>407045.68451058096</v>
      </c>
      <c r="X267" s="10">
        <f>STDEV(G266:G267)/W267*100</f>
        <v>3.4045985133789243</v>
      </c>
      <c r="Y267" s="10">
        <f>AVERAGE(U266:U267)</f>
        <v>8.7387462900245296</v>
      </c>
      <c r="Z267" s="10">
        <f>STDEV(U266:U267)/Y267*100</f>
        <v>0.24698648222288414</v>
      </c>
      <c r="AB267" s="4">
        <v>0.71642122849488099</v>
      </c>
      <c r="AC267" s="4">
        <v>2.1525722317445599E-3</v>
      </c>
      <c r="AD267" s="4"/>
      <c r="AE267" s="4">
        <v>0.71150374113398995</v>
      </c>
      <c r="AF267" s="4">
        <v>2.1378056804469002E-3</v>
      </c>
    </row>
    <row r="268" spans="1:32" x14ac:dyDescent="0.25">
      <c r="A268" s="6"/>
      <c r="B268" s="23"/>
      <c r="C268" s="11"/>
      <c r="D268" s="20"/>
      <c r="E268" s="11"/>
      <c r="F268" s="20"/>
      <c r="G268" s="11"/>
      <c r="H268" s="20"/>
      <c r="I268" s="14"/>
      <c r="J268" s="5"/>
      <c r="L268" s="13"/>
      <c r="N268" s="20"/>
      <c r="O268" s="20"/>
      <c r="P268" s="20"/>
      <c r="Q268" s="20"/>
      <c r="R268" s="20"/>
      <c r="S268" s="20"/>
      <c r="U268" s="5"/>
      <c r="AB268" s="22"/>
      <c r="AC268" s="22"/>
      <c r="AD268" s="22"/>
      <c r="AE268" s="22"/>
      <c r="AF268" s="22"/>
    </row>
    <row r="269" spans="1:32" x14ac:dyDescent="0.25">
      <c r="A269" s="6" t="s">
        <v>91</v>
      </c>
      <c r="B269" s="21">
        <v>45149.788622685199</v>
      </c>
      <c r="C269">
        <v>92499.330873634099</v>
      </c>
      <c r="D269">
        <v>538.687315433187</v>
      </c>
      <c r="E269">
        <v>67696.606541931993</v>
      </c>
      <c r="F269">
        <v>373.94858041564498</v>
      </c>
      <c r="G269">
        <v>786414.62739636004</v>
      </c>
      <c r="H269">
        <v>5363.38725930079</v>
      </c>
      <c r="I269" s="14">
        <f>($H$296*C269-G269)/(($H$296-1)*C269*G269)</f>
        <v>3.885871489164103E-8</v>
      </c>
      <c r="J269" s="5">
        <f>G269/C269</f>
        <v>8.5018412562432797</v>
      </c>
      <c r="L269" s="13"/>
      <c r="N269" s="20">
        <f>C269/(1-C269*$L$262)</f>
        <v>92812.256735089526</v>
      </c>
      <c r="O269" s="20">
        <f>(D269^2+$L$266^2)^0.5</f>
        <v>538.68830484437876</v>
      </c>
      <c r="P269" s="20">
        <f>E269/(1-E269*$L$262)</f>
        <v>67864.063923021575</v>
      </c>
      <c r="Q269" s="20">
        <f>(F269^2+$L$266^2)^0.5</f>
        <v>373.95000569912082</v>
      </c>
      <c r="R269" s="20">
        <f>G269/(1-G269*$L$262)</f>
        <v>809622.29934419144</v>
      </c>
      <c r="S269" s="20">
        <f>(H269^2+$L$266^2)^0.5</f>
        <v>5363.3873586752561</v>
      </c>
      <c r="U269" s="5">
        <f>R269/N269</f>
        <v>8.7232260891475288</v>
      </c>
      <c r="AB269" s="4">
        <v>0.71651429378070197</v>
      </c>
      <c r="AC269" s="4">
        <v>2.2923557141940501E-3</v>
      </c>
      <c r="AD269" s="4"/>
      <c r="AE269" s="4">
        <v>0.71102056163799698</v>
      </c>
      <c r="AF269" s="4">
        <v>2.2747719012194698E-3</v>
      </c>
    </row>
    <row r="270" spans="1:32" x14ac:dyDescent="0.25">
      <c r="A270" s="6" t="s">
        <v>91</v>
      </c>
      <c r="B270" s="21">
        <v>45150.4683912037</v>
      </c>
      <c r="C270">
        <v>97269.869153809806</v>
      </c>
      <c r="D270">
        <v>456.38396495463098</v>
      </c>
      <c r="E270">
        <v>71238.175393842001</v>
      </c>
      <c r="F270">
        <v>329.51917981939101</v>
      </c>
      <c r="G270">
        <v>828605.17296563601</v>
      </c>
      <c r="H270">
        <v>4416.4184470589198</v>
      </c>
      <c r="I270" s="14">
        <f>($H$296*C270-G270)/(($H$296-1)*C270*G270)</f>
        <v>3.4263163206862568E-8</v>
      </c>
      <c r="J270" s="5">
        <f>G270/C270</f>
        <v>8.5186212356818185</v>
      </c>
      <c r="L270" s="13"/>
      <c r="N270" s="20">
        <f>C270/(1-C270*$L$262)</f>
        <v>97615.965263351231</v>
      </c>
      <c r="O270" s="20">
        <f>(D270^2+$L$266^2)^0.5</f>
        <v>456.385132793791</v>
      </c>
      <c r="P270" s="20">
        <f>E270/(1-E270*$L$262)</f>
        <v>71423.636257099293</v>
      </c>
      <c r="Q270" s="20">
        <f>(F270^2+$L$266^2)^0.5</f>
        <v>329.52079727437626</v>
      </c>
      <c r="R270" s="20">
        <f>G270/(1-G270*$L$262)</f>
        <v>854410.64597132092</v>
      </c>
      <c r="S270" s="20">
        <f>(H270^2+$L$266^2)^0.5</f>
        <v>4416.4185677412661</v>
      </c>
      <c r="U270" s="5">
        <f>R270/N270</f>
        <v>8.7527756721584087</v>
      </c>
      <c r="W270" s="11">
        <f>AVERAGE(G269:G270)</f>
        <v>807509.90018099803</v>
      </c>
      <c r="X270" s="10">
        <f>STDEV(G269:G270)/W270*100</f>
        <v>3.6944712216293771</v>
      </c>
      <c r="Y270" s="10">
        <f>AVERAGE(U269:U270)</f>
        <v>8.7380008806529688</v>
      </c>
      <c r="Z270" s="10">
        <f>STDEV(U269:U270)/Y270*100</f>
        <v>0.23912461000652274</v>
      </c>
      <c r="AB270" s="4">
        <v>0.71569633380097997</v>
      </c>
      <c r="AC270" s="4">
        <v>1.90892473704778E-3</v>
      </c>
      <c r="AD270" s="4"/>
      <c r="AE270" s="4">
        <v>0.71078957039453905</v>
      </c>
      <c r="AF270" s="4">
        <v>1.8958332012842E-3</v>
      </c>
    </row>
    <row r="271" spans="1:32" x14ac:dyDescent="0.25">
      <c r="A271" s="6"/>
      <c r="B271" s="23"/>
      <c r="C271" s="20"/>
      <c r="D271" s="20"/>
      <c r="E271" s="20"/>
      <c r="F271" s="20"/>
      <c r="G271" s="20"/>
      <c r="H271" s="20"/>
      <c r="I271" s="14"/>
      <c r="J271" s="5"/>
      <c r="L271" s="13"/>
      <c r="N271" s="20"/>
      <c r="O271" s="20"/>
      <c r="P271" s="20"/>
      <c r="Q271" s="20"/>
      <c r="R271" s="20"/>
      <c r="S271" s="20"/>
      <c r="U271" s="5"/>
      <c r="AB271" s="4"/>
      <c r="AC271" s="4"/>
      <c r="AD271" s="4"/>
      <c r="AE271" s="4"/>
      <c r="AF271" s="4"/>
    </row>
    <row r="272" spans="1:32" x14ac:dyDescent="0.25">
      <c r="A272" s="6" t="s">
        <v>90</v>
      </c>
      <c r="B272" s="21">
        <v>45149.7953472222</v>
      </c>
      <c r="C272">
        <v>137835.52018858801</v>
      </c>
      <c r="D272">
        <v>829.86453403641497</v>
      </c>
      <c r="E272">
        <v>100899.44739479299</v>
      </c>
      <c r="F272">
        <v>592.23253668121095</v>
      </c>
      <c r="G272">
        <v>1161091.00679258</v>
      </c>
      <c r="H272">
        <v>7646.4433699134597</v>
      </c>
      <c r="I272" s="14">
        <f>($H$296*C272-G272)/(($H$296-1)*C272*G272)</f>
        <v>3.5011435086518114E-8</v>
      </c>
      <c r="J272" s="5">
        <f>G272/C272</f>
        <v>8.4237430613238384</v>
      </c>
      <c r="L272" s="13"/>
      <c r="N272" s="20">
        <f>C272/(1-C272*$L$262)</f>
        <v>138531.51703593275</v>
      </c>
      <c r="O272" s="20">
        <f>(D272^2+$L$266^2)^0.5</f>
        <v>829.86517629008426</v>
      </c>
      <c r="P272" s="20">
        <f>E272/(1-E272*$L$262)</f>
        <v>101271.90366859964</v>
      </c>
      <c r="Q272" s="20">
        <f>(F272^2+$L$266^2)^0.5</f>
        <v>592.23343663741093</v>
      </c>
      <c r="R272" s="20">
        <f>G272/(1-G272*$L$262)</f>
        <v>1212402.0020742582</v>
      </c>
      <c r="S272" s="20">
        <f>(H272^2+$L$266^2)^0.5</f>
        <v>7646.4434396169436</v>
      </c>
      <c r="U272" s="5">
        <f>R272/N272</f>
        <v>8.7518135079671548</v>
      </c>
      <c r="AB272" s="4">
        <v>0.71502645808862297</v>
      </c>
      <c r="AC272" s="4">
        <v>1.8224399588308701E-3</v>
      </c>
      <c r="AD272" s="4"/>
      <c r="AE272" s="4">
        <v>0.70954986918839302</v>
      </c>
      <c r="AF272" s="4">
        <v>1.80849186134775E-3</v>
      </c>
    </row>
    <row r="273" spans="1:32" x14ac:dyDescent="0.25">
      <c r="A273" s="6" t="s">
        <v>90</v>
      </c>
      <c r="B273" s="21">
        <v>45150.475115740701</v>
      </c>
      <c r="C273">
        <v>146493.303328668</v>
      </c>
      <c r="D273">
        <v>722.93801305537602</v>
      </c>
      <c r="E273">
        <v>107071.04413994199</v>
      </c>
      <c r="F273">
        <v>496.29056274174002</v>
      </c>
      <c r="G273">
        <v>1229701.21588677</v>
      </c>
      <c r="H273">
        <v>6550.7466732902303</v>
      </c>
      <c r="I273" s="14">
        <f>($H$296*C273-G273)/(($H$296-1)*C273*G273)</f>
        <v>3.6157512216674537E-8</v>
      </c>
      <c r="J273" s="5">
        <f>G273/C273</f>
        <v>8.3942486649225803</v>
      </c>
      <c r="L273" s="13"/>
      <c r="N273" s="20">
        <f>C273/(1-C273*$L$262)</f>
        <v>147279.73009132608</v>
      </c>
      <c r="O273" s="20">
        <f>(D273^2+$L$266^2)^0.5</f>
        <v>722.93875030181596</v>
      </c>
      <c r="P273" s="20">
        <f>E273/(1-E273*$L$262)</f>
        <v>107490.55176853715</v>
      </c>
      <c r="Q273" s="20">
        <f>(F273^2+$L$266^2)^0.5</f>
        <v>496.2916366754626</v>
      </c>
      <c r="R273" s="20">
        <f>G273/(1-G273*$L$262)</f>
        <v>1287406.1173183131</v>
      </c>
      <c r="S273" s="20">
        <f>(H273^2+$L$266^2)^0.5</f>
        <v>6550.7467546525195</v>
      </c>
      <c r="U273" s="5">
        <f>R273/N273</f>
        <v>8.7412308300674546</v>
      </c>
      <c r="W273" s="11">
        <f>AVERAGE(G272:G273)</f>
        <v>1195396.111339675</v>
      </c>
      <c r="X273" s="10">
        <f>STDEV(G272:G273)/W273*100</f>
        <v>4.0584659468867148</v>
      </c>
      <c r="Y273" s="10">
        <f>AVERAGE(U272:U273)</f>
        <v>8.7465221690173038</v>
      </c>
      <c r="Z273" s="10">
        <f>STDEV(U272:U273)/Y273*100</f>
        <v>8.5554957289175865E-2</v>
      </c>
      <c r="AB273" s="4">
        <v>0.71437091143003795</v>
      </c>
      <c r="AC273" s="4">
        <v>1.76814600149364E-3</v>
      </c>
      <c r="AD273" s="4"/>
      <c r="AE273" s="4">
        <v>0.70947897366090196</v>
      </c>
      <c r="AF273" s="4">
        <v>1.7560342909814599E-3</v>
      </c>
    </row>
    <row r="274" spans="1:32" x14ac:dyDescent="0.25">
      <c r="A274" s="6"/>
      <c r="B274" s="23"/>
      <c r="C274" s="11"/>
      <c r="D274" s="20"/>
      <c r="E274" s="11"/>
      <c r="F274" s="20"/>
      <c r="G274" s="11"/>
      <c r="H274" s="20"/>
      <c r="I274" s="14"/>
      <c r="J274" s="5"/>
      <c r="L274" s="13"/>
      <c r="N274" s="20"/>
      <c r="O274" s="20"/>
      <c r="P274" s="20"/>
      <c r="Q274" s="20"/>
      <c r="R274" s="20"/>
      <c r="S274" s="20"/>
      <c r="U274" s="5"/>
      <c r="AB274" s="22"/>
      <c r="AC274" s="22"/>
      <c r="AD274" s="22"/>
      <c r="AE274" s="22"/>
      <c r="AF274" s="22"/>
    </row>
    <row r="275" spans="1:32" x14ac:dyDescent="0.25">
      <c r="A275" s="6" t="s">
        <v>89</v>
      </c>
      <c r="B275" s="21">
        <v>45149.802106481497</v>
      </c>
      <c r="C275">
        <v>186916.098665397</v>
      </c>
      <c r="D275">
        <v>1011.03039605883</v>
      </c>
      <c r="E275">
        <v>136991.75906845101</v>
      </c>
      <c r="F275">
        <v>737.37547350715795</v>
      </c>
      <c r="G275">
        <v>1550515.9674956601</v>
      </c>
      <c r="H275">
        <v>10387.483223338801</v>
      </c>
      <c r="I275" s="14">
        <f>($H$296*C275-G275)/(($H$296-1)*C275*G275)</f>
        <v>3.692713050453976E-8</v>
      </c>
      <c r="J275" s="5">
        <f>G275/C275</f>
        <v>8.2952510702209548</v>
      </c>
      <c r="L275" s="13"/>
      <c r="N275" s="20">
        <f>C275/(1-C275*$L$215)</f>
        <v>188166.43968886454</v>
      </c>
      <c r="O275" s="20">
        <f>(D275^2+$L$219^2)^0.5</f>
        <v>1011.0312499187006</v>
      </c>
      <c r="P275" s="20">
        <f>E275/(1-E275*$L$215)</f>
        <v>137662.18174509611</v>
      </c>
      <c r="Q275" s="20">
        <f>(F275^2+$L$219^2)^0.5</f>
        <v>737.37664425122728</v>
      </c>
      <c r="R275" s="20">
        <f>G275/(1-G275*$L$215)</f>
        <v>1640967.4776139103</v>
      </c>
      <c r="S275" s="20">
        <f>(H275^2+$L$219^2)^0.5</f>
        <v>10387.483306446386</v>
      </c>
      <c r="U275" s="5">
        <f>R275/N275</f>
        <v>8.720829709736071</v>
      </c>
      <c r="AB275" s="4">
        <v>0.716472640709782</v>
      </c>
      <c r="AC275" s="4">
        <v>2.05072812053581E-3</v>
      </c>
      <c r="AD275" s="4"/>
      <c r="AE275" s="4">
        <v>0.71099074917793903</v>
      </c>
      <c r="AF275" s="4">
        <v>2.0350195886294398E-3</v>
      </c>
    </row>
    <row r="276" spans="1:32" x14ac:dyDescent="0.25">
      <c r="A276" s="6" t="s">
        <v>89</v>
      </c>
      <c r="B276" s="21">
        <v>45149.9771064815</v>
      </c>
      <c r="C276">
        <v>192450.59250396199</v>
      </c>
      <c r="D276">
        <v>1184.4295264084799</v>
      </c>
      <c r="E276">
        <v>141040.95388848899</v>
      </c>
      <c r="F276">
        <v>809.00698230179</v>
      </c>
      <c r="G276">
        <v>1599405.47765477</v>
      </c>
      <c r="H276">
        <v>9688.0703565180793</v>
      </c>
      <c r="I276" s="14">
        <f>($H$296*C276-G276)/(($H$296-1)*C276*G276)</f>
        <v>3.454748040427868E-8</v>
      </c>
      <c r="J276" s="5">
        <f>G276/C276</f>
        <v>8.3107329358928475</v>
      </c>
      <c r="L276" s="13"/>
      <c r="N276" s="20">
        <f>C276/(1-C276*$L$215)</f>
        <v>193776.33628344891</v>
      </c>
      <c r="O276" s="20">
        <f>(D276^2+$L$219^2)^0.5</f>
        <v>1184.4302552643239</v>
      </c>
      <c r="P276" s="20">
        <f>E276/(1-E276*$L$215)</f>
        <v>141751.6977388082</v>
      </c>
      <c r="Q276" s="20">
        <f>(F276^2+$L$219^2)^0.5</f>
        <v>809.00804938538431</v>
      </c>
      <c r="R276" s="20">
        <f>G276/(1-G276*$L$215)</f>
        <v>1695828.3525593015</v>
      </c>
      <c r="S276" s="20">
        <f>(H276^2+$L$219^2)^0.5</f>
        <v>9688.070445625468</v>
      </c>
      <c r="U276" s="5">
        <f>R276/N276</f>
        <v>8.7514728840713865</v>
      </c>
      <c r="AB276" s="4">
        <v>0.71507693904349001</v>
      </c>
      <c r="AC276" s="4">
        <v>1.87410452150761E-3</v>
      </c>
      <c r="AD276" s="4"/>
      <c r="AE276" s="4">
        <v>0.70975500690925897</v>
      </c>
      <c r="AF276" s="4">
        <v>1.8601509627382501E-3</v>
      </c>
    </row>
    <row r="277" spans="1:32" x14ac:dyDescent="0.25">
      <c r="A277" s="6" t="s">
        <v>89</v>
      </c>
      <c r="B277" s="21">
        <v>45150.165520833303</v>
      </c>
      <c r="C277">
        <v>195151.51667391599</v>
      </c>
      <c r="D277">
        <v>1032.6264949710401</v>
      </c>
      <c r="E277">
        <v>143123.304576467</v>
      </c>
      <c r="F277">
        <v>747.91289957100605</v>
      </c>
      <c r="G277">
        <v>1623023.04366401</v>
      </c>
      <c r="H277">
        <v>7751.6336749963402</v>
      </c>
      <c r="I277" s="14">
        <f>($H$296*C277-G277)/(($H$296-1)*C277*G277)</f>
        <v>3.3567033381845377E-8</v>
      </c>
      <c r="J277" s="5">
        <f>G277/C277</f>
        <v>8.3167329228394546</v>
      </c>
      <c r="L277" s="13"/>
      <c r="N277" s="20">
        <f>C277/(1-C277*$L$215)</f>
        <v>196514.86536047154</v>
      </c>
      <c r="O277" s="20">
        <f>(D277^2+$L$219^2)^0.5</f>
        <v>1032.6273309735082</v>
      </c>
      <c r="P277" s="20">
        <f>E277/(1-E277*$L$215)</f>
        <v>143855.24487834983</v>
      </c>
      <c r="Q277" s="20">
        <f>(F277^2+$L$219^2)^0.5</f>
        <v>747.91405382036066</v>
      </c>
      <c r="R277" s="20">
        <f>G277/(1-G277*$L$215)</f>
        <v>1722403.0637942108</v>
      </c>
      <c r="S277" s="20">
        <f>(H277^2+$L$219^2)^0.5</f>
        <v>7751.6337863636563</v>
      </c>
      <c r="U277" s="5">
        <f>R277/N277</f>
        <v>8.7647469347154416</v>
      </c>
      <c r="AB277" s="4">
        <v>0.71504584379409297</v>
      </c>
      <c r="AC277" s="4">
        <v>1.48232012188945E-3</v>
      </c>
      <c r="AD277" s="4"/>
      <c r="AE277" s="4">
        <v>0.70988492099385903</v>
      </c>
      <c r="AF277" s="4">
        <v>1.47163480482421E-3</v>
      </c>
    </row>
    <row r="278" spans="1:32" x14ac:dyDescent="0.25">
      <c r="A278" s="6" t="s">
        <v>89</v>
      </c>
      <c r="B278" s="21">
        <v>45150.347256944398</v>
      </c>
      <c r="C278">
        <v>194846.84883839599</v>
      </c>
      <c r="D278">
        <v>960.47474990715398</v>
      </c>
      <c r="E278">
        <v>142615.838592952</v>
      </c>
      <c r="F278">
        <v>698.11266897400606</v>
      </c>
      <c r="G278">
        <v>1617056.4566353699</v>
      </c>
      <c r="H278">
        <v>8824.3769420661392</v>
      </c>
      <c r="I278" s="14">
        <f>($H$296*C278-G278)/(($H$296-1)*C278*G278)</f>
        <v>3.5098803933190123E-8</v>
      </c>
      <c r="J278" s="5">
        <f>G278/C278</f>
        <v>8.2991152603989011</v>
      </c>
      <c r="L278" s="13"/>
      <c r="N278" s="20">
        <f>C278/(1-C278*$L$215)</f>
        <v>196205.92914284655</v>
      </c>
      <c r="O278" s="20">
        <f>(D278^2+$L$219^2)^0.5</f>
        <v>960.47564871083819</v>
      </c>
      <c r="P278" s="20">
        <f>E278/(1-E278*$L$215)</f>
        <v>143342.58450186264</v>
      </c>
      <c r="Q278" s="20">
        <f>(F278^2+$L$219^2)^0.5</f>
        <v>698.11390556219817</v>
      </c>
      <c r="R278" s="20">
        <f>G278/(1-G278*$L$215)</f>
        <v>1715684.9332658967</v>
      </c>
      <c r="S278" s="20">
        <f>(H278^2+$L$219^2)^0.5</f>
        <v>8824.3770398949891</v>
      </c>
      <c r="U278" s="5">
        <f>R278/N278</f>
        <v>8.7443072732873564</v>
      </c>
      <c r="AB278" s="4">
        <v>0.71442093577049304</v>
      </c>
      <c r="AC278" s="4">
        <v>1.7660070227642601E-3</v>
      </c>
      <c r="AD278" s="4"/>
      <c r="AE278" s="4">
        <v>0.70941955278651403</v>
      </c>
      <c r="AF278" s="4">
        <v>1.75366049844229E-3</v>
      </c>
    </row>
    <row r="279" spans="1:32" x14ac:dyDescent="0.25">
      <c r="A279" s="6" t="s">
        <v>89</v>
      </c>
      <c r="B279" s="21">
        <v>45150.481851851902</v>
      </c>
      <c r="C279">
        <v>197447.893287552</v>
      </c>
      <c r="D279">
        <v>895.84289706084303</v>
      </c>
      <c r="E279">
        <v>144856.97383810699</v>
      </c>
      <c r="F279">
        <v>658.23777866711998</v>
      </c>
      <c r="G279">
        <v>1638310.6124992</v>
      </c>
      <c r="H279">
        <v>8226.1538835897209</v>
      </c>
      <c r="I279" s="14">
        <f>($H$296*C279-G279)/(($H$296-1)*C279*G279)</f>
        <v>3.4776174541924085E-8</v>
      </c>
      <c r="J279" s="5">
        <f>G279/C279</f>
        <v>8.2974327313447542</v>
      </c>
      <c r="L279" s="13"/>
      <c r="N279" s="20">
        <f>C279/(1-C279*$L$215)</f>
        <v>198843.63093915486</v>
      </c>
      <c r="O279" s="20">
        <f>(D279^2+$L$219^2)^0.5</f>
        <v>895.84386070992286</v>
      </c>
      <c r="P279" s="20">
        <f>E279/(1-E279*$L$215)</f>
        <v>145606.80014170552</v>
      </c>
      <c r="Q279" s="20">
        <f>(F279^2+$L$219^2)^0.5</f>
        <v>658.23909016551113</v>
      </c>
      <c r="R279" s="20">
        <f>G279/(1-G279*$L$215)</f>
        <v>1739630.0451686303</v>
      </c>
      <c r="S279" s="20">
        <f>(H279^2+$L$219^2)^0.5</f>
        <v>8226.1539885328875</v>
      </c>
      <c r="U279" s="5">
        <f>R279/N279</f>
        <v>8.748734052743929</v>
      </c>
      <c r="W279" s="11">
        <f>AVERAGE(G275:G279)</f>
        <v>1605662.3115898021</v>
      </c>
      <c r="X279" s="10">
        <f>STDEV(G275:G279)/W279*100</f>
        <v>2.1068093637089205</v>
      </c>
      <c r="Y279" s="10">
        <f>AVERAGE(U275:U280)</f>
        <v>8.7460181709108351</v>
      </c>
      <c r="Z279" s="10">
        <f>STDEV(U275:U280)/Y279*100</f>
        <v>0.18305489578155071</v>
      </c>
      <c r="AB279" s="4">
        <v>0.71588476803970202</v>
      </c>
      <c r="AC279" s="4">
        <v>1.81455567803804E-3</v>
      </c>
      <c r="AD279" s="4"/>
      <c r="AE279" s="4">
        <v>0.71098822528030003</v>
      </c>
      <c r="AF279" s="4">
        <v>1.8021595445422999E-3</v>
      </c>
    </row>
    <row r="280" spans="1:32" x14ac:dyDescent="0.25">
      <c r="A280" s="6"/>
      <c r="B280" s="23"/>
      <c r="C280" s="11"/>
      <c r="D280" s="20"/>
      <c r="E280" s="11"/>
      <c r="F280" s="20"/>
      <c r="G280" s="11"/>
      <c r="H280" s="20"/>
      <c r="I280" s="14"/>
      <c r="J280" s="5"/>
      <c r="L280" s="13"/>
      <c r="N280" s="20"/>
      <c r="O280" s="20"/>
      <c r="P280" s="20"/>
      <c r="Q280" s="20"/>
      <c r="R280" s="20"/>
      <c r="S280" s="20"/>
      <c r="U280" s="5"/>
      <c r="AB280" s="22"/>
      <c r="AC280" s="22"/>
      <c r="AD280" s="22"/>
      <c r="AE280" s="22"/>
      <c r="AF280" s="22"/>
    </row>
    <row r="281" spans="1:32" x14ac:dyDescent="0.25">
      <c r="A281" t="s">
        <v>88</v>
      </c>
      <c r="B281" s="21">
        <v>45149.808831018498</v>
      </c>
      <c r="C281">
        <v>175050.48716696</v>
      </c>
      <c r="D281">
        <v>1047.73371536574</v>
      </c>
      <c r="E281">
        <v>126703.274799982</v>
      </c>
      <c r="F281">
        <v>736.95268053009795</v>
      </c>
      <c r="G281">
        <v>1455962.15431642</v>
      </c>
      <c r="H281">
        <v>10251.712228742201</v>
      </c>
      <c r="I281" s="14">
        <f>($H$296*C281-G281)/(($H$296-1)*C281*G281)</f>
        <v>3.7360797636490717E-8</v>
      </c>
      <c r="J281" s="5">
        <f>G281/C281</f>
        <v>8.3173841894410128</v>
      </c>
      <c r="L281" s="13"/>
      <c r="N281" s="20">
        <f>C281/(1-C281*$L$215)</f>
        <v>176146.65570006066</v>
      </c>
      <c r="O281" s="20">
        <f>(D281^2+$L$219^2)^0.5</f>
        <v>1047.7345393139394</v>
      </c>
      <c r="P281" s="20">
        <f>E281/(1-E281*$L$215)</f>
        <v>127276.56682053492</v>
      </c>
      <c r="Q281" s="20">
        <f>(F281^2+$L$219^2)^0.5</f>
        <v>736.95385194582718</v>
      </c>
      <c r="R281" s="20">
        <f>G281/(1-G281*$L$215)</f>
        <v>1535435.456074778</v>
      </c>
      <c r="S281" s="20">
        <f>(H281^2+$L$219^2)^0.5</f>
        <v>10251.712312950442</v>
      </c>
      <c r="U281" s="5">
        <f>R281/N281</f>
        <v>8.7168016331192213</v>
      </c>
      <c r="AB281" s="4">
        <v>0.70781036927726104</v>
      </c>
      <c r="AC281" s="4">
        <v>1.80766088041612E-3</v>
      </c>
      <c r="AD281" s="4"/>
      <c r="AE281" s="4">
        <v>0.70240043083600301</v>
      </c>
      <c r="AF281" s="4">
        <v>1.79381268605774E-3</v>
      </c>
    </row>
    <row r="282" spans="1:32" x14ac:dyDescent="0.25">
      <c r="A282" t="s">
        <v>88</v>
      </c>
      <c r="B282" s="21">
        <v>45149.9838310185</v>
      </c>
      <c r="C282">
        <v>177886.22145426</v>
      </c>
      <c r="D282">
        <v>951.82571677673502</v>
      </c>
      <c r="E282">
        <v>129129.85611649</v>
      </c>
      <c r="F282">
        <v>608.39396953104301</v>
      </c>
      <c r="G282">
        <v>1480249.6341292299</v>
      </c>
      <c r="H282">
        <v>8113.2801495424901</v>
      </c>
      <c r="I282" s="14">
        <f>($H$296*C282-G282)/(($H$296-1)*C282*G282)</f>
        <v>3.6403476122057863E-8</v>
      </c>
      <c r="J282" s="5">
        <f>G282/C282</f>
        <v>8.3213282177104855</v>
      </c>
      <c r="L282" s="13"/>
      <c r="N282" s="20">
        <f>C282/(1-C282*$L$215)</f>
        <v>179018.30730290528</v>
      </c>
      <c r="O282" s="20">
        <f>(D282^2+$L$219^2)^0.5</f>
        <v>951.82662374764504</v>
      </c>
      <c r="P282" s="20">
        <f>E282/(1-E282*$L$215)</f>
        <v>129725.36903485551</v>
      </c>
      <c r="Q282" s="20">
        <f>(F282^2+$L$219^2)^0.5</f>
        <v>608.39538847614165</v>
      </c>
      <c r="R282" s="20">
        <f>G282/(1-G282*$L$215)</f>
        <v>1562471.3688727883</v>
      </c>
      <c r="S282" s="20">
        <f>(H282^2+$L$219^2)^0.5</f>
        <v>8113.2802559456495</v>
      </c>
      <c r="U282" s="5">
        <f>R282/N282</f>
        <v>8.7279976691380039</v>
      </c>
      <c r="AB282" s="4">
        <v>0.70938282155824495</v>
      </c>
      <c r="AC282" s="4">
        <v>1.94342561400406E-3</v>
      </c>
      <c r="AD282" s="4"/>
      <c r="AE282" s="4">
        <v>0.704108958954206</v>
      </c>
      <c r="AF282" s="4">
        <v>1.92896288789002E-3</v>
      </c>
    </row>
    <row r="283" spans="1:32" x14ac:dyDescent="0.25">
      <c r="A283" t="s">
        <v>88</v>
      </c>
      <c r="B283" s="21">
        <v>45150.172256944403</v>
      </c>
      <c r="C283">
        <v>180682.622542169</v>
      </c>
      <c r="D283">
        <v>822.55336776838203</v>
      </c>
      <c r="E283">
        <v>130788.507948871</v>
      </c>
      <c r="F283">
        <v>565.87298216259103</v>
      </c>
      <c r="G283">
        <v>1498148.34387955</v>
      </c>
      <c r="H283">
        <v>8484.7055945974607</v>
      </c>
      <c r="I283" s="14">
        <f>($H$296*C283-G283)/(($H$296-1)*C283*G283)</f>
        <v>3.8532699725892332E-8</v>
      </c>
      <c r="J283" s="5">
        <f>G283/C283</f>
        <v>8.2916017201925509</v>
      </c>
      <c r="L283" s="13"/>
      <c r="N283" s="20">
        <f>C283/(1-C283*$L$215)</f>
        <v>181850.69817274448</v>
      </c>
      <c r="O283" s="20">
        <f>(D283^2+$L$219^2)^0.5</f>
        <v>822.55441727851826</v>
      </c>
      <c r="P283" s="20">
        <f>E283/(1-E283*$L$215)</f>
        <v>131399.45384302328</v>
      </c>
      <c r="Q283" s="20">
        <f>(F283^2+$L$219^2)^0.5</f>
        <v>565.87450773018543</v>
      </c>
      <c r="R283" s="20">
        <f>G283/(1-G283*$L$215)</f>
        <v>1582427.1037467755</v>
      </c>
      <c r="S283" s="20">
        <f>(H283^2+$L$219^2)^0.5</f>
        <v>8484.7056963427294</v>
      </c>
      <c r="U283" s="5">
        <f>R283/N283</f>
        <v>8.7017928424095956</v>
      </c>
      <c r="AB283" s="4">
        <v>0.70840466099938404</v>
      </c>
      <c r="AC283" s="4">
        <v>1.74606349417521E-3</v>
      </c>
      <c r="AD283" s="4"/>
      <c r="AE283" s="4">
        <v>0.70329737524731595</v>
      </c>
      <c r="AF283" s="4">
        <v>1.73345812810668E-3</v>
      </c>
    </row>
    <row r="284" spans="1:32" x14ac:dyDescent="0.25">
      <c r="A284" t="s">
        <v>88</v>
      </c>
      <c r="B284" s="21">
        <v>45150.353981481501</v>
      </c>
      <c r="C284">
        <v>179829.94759857899</v>
      </c>
      <c r="D284">
        <v>742.23775921981496</v>
      </c>
      <c r="E284">
        <v>130663.952803526</v>
      </c>
      <c r="F284">
        <v>547.10224797936598</v>
      </c>
      <c r="G284">
        <v>1499284.3254495801</v>
      </c>
      <c r="H284">
        <v>8051.6050292212703</v>
      </c>
      <c r="I284" s="14">
        <f>($H$296*C284-G284)/(($H$296-1)*C284*G284)</f>
        <v>3.4570357194336638E-8</v>
      </c>
      <c r="J284" s="5">
        <f>G284/C284</f>
        <v>8.337233844922876</v>
      </c>
      <c r="L284" s="13"/>
      <c r="N284" s="20">
        <f>C284/(1-C284*$L$215)</f>
        <v>180986.98921051246</v>
      </c>
      <c r="O284" s="20">
        <f>(D284^2+$L$219^2)^0.5</f>
        <v>742.23892229453145</v>
      </c>
      <c r="P284" s="20">
        <f>E284/(1-E284*$L$215)</f>
        <v>131273.73288250633</v>
      </c>
      <c r="Q284" s="20">
        <f>(F284^2+$L$219^2)^0.5</f>
        <v>547.10382588807693</v>
      </c>
      <c r="R284" s="20">
        <f>G284/(1-G284*$L$215)</f>
        <v>1583694.5443032833</v>
      </c>
      <c r="S284" s="20">
        <f>(H284^2+$L$219^2)^0.5</f>
        <v>8051.6051364394752</v>
      </c>
      <c r="U284" s="5">
        <f>R284/N284</f>
        <v>8.750322612755502</v>
      </c>
      <c r="AB284" s="4">
        <v>0.70875603154192302</v>
      </c>
      <c r="AC284" s="4">
        <v>1.69837830103211E-3</v>
      </c>
      <c r="AD284" s="4"/>
      <c r="AE284" s="4">
        <v>0.70379999670160798</v>
      </c>
      <c r="AF284" s="4">
        <v>1.6864882849131301E-3</v>
      </c>
    </row>
    <row r="285" spans="1:32" x14ac:dyDescent="0.25">
      <c r="A285" t="s">
        <v>88</v>
      </c>
      <c r="B285" s="21">
        <v>45150.488587963002</v>
      </c>
      <c r="C285">
        <v>181215.823395835</v>
      </c>
      <c r="D285">
        <v>777.991954772702</v>
      </c>
      <c r="E285">
        <v>131602.13269381301</v>
      </c>
      <c r="F285">
        <v>512.98230393853305</v>
      </c>
      <c r="G285">
        <v>1512339.1210274</v>
      </c>
      <c r="H285">
        <v>7707.3738811312796</v>
      </c>
      <c r="I285" s="14">
        <f>($H$296*C285-G285)/(($H$296-1)*C285*G285)</f>
        <v>3.356444585172575E-8</v>
      </c>
      <c r="J285" s="5">
        <f>G285/C285</f>
        <v>8.3455136129252558</v>
      </c>
      <c r="L285" s="13"/>
      <c r="N285" s="20">
        <f>C285/(1-C285*$L$215)</f>
        <v>182390.82568079125</v>
      </c>
      <c r="O285" s="20">
        <f>(D285^2+$L$219^2)^0.5</f>
        <v>777.993064396043</v>
      </c>
      <c r="P285" s="20">
        <f>E285/(1-E285*$L$215)</f>
        <v>132220.7214974658</v>
      </c>
      <c r="Q285" s="20">
        <f>(F285^2+$L$219^2)^0.5</f>
        <v>512.98398679820502</v>
      </c>
      <c r="R285" s="20">
        <f>G285/(1-G285*$L$215)</f>
        <v>1598267.8431466664</v>
      </c>
      <c r="S285" s="20">
        <f>(H285^2+$L$219^2)^0.5</f>
        <v>7707.373993138126</v>
      </c>
      <c r="U285" s="5">
        <f>R285/N285</f>
        <v>8.7628741038973779</v>
      </c>
      <c r="W285" s="11">
        <f>AVERAGE(G281:G285)</f>
        <v>1489196.7157604359</v>
      </c>
      <c r="X285" s="10">
        <f>STDEV(G281:G285)/W285*100</f>
        <v>1.4642956088367969</v>
      </c>
      <c r="Y285" s="10">
        <f>AVERAGE(U281:U286)</f>
        <v>8.7319577722639394</v>
      </c>
      <c r="Z285" s="10">
        <f>STDEV(U281:U286)/Y285*100</f>
        <v>0.28333461923877273</v>
      </c>
      <c r="AB285" s="4">
        <v>0.708209147680397</v>
      </c>
      <c r="AC285" s="4">
        <v>1.67610002658281E-3</v>
      </c>
      <c r="AD285" s="4"/>
      <c r="AE285" s="4">
        <v>0.70337080344337</v>
      </c>
      <c r="AF285" s="4">
        <v>1.66465314205484E-3</v>
      </c>
    </row>
    <row r="286" spans="1:32" x14ac:dyDescent="0.25">
      <c r="A286" s="6"/>
      <c r="B286" s="23"/>
      <c r="C286" s="11"/>
      <c r="D286" s="20"/>
      <c r="E286" s="11"/>
      <c r="F286" s="20"/>
      <c r="G286" s="11"/>
      <c r="H286" s="20"/>
      <c r="I286" s="14"/>
      <c r="J286" s="5"/>
      <c r="L286" s="13"/>
      <c r="N286" s="20"/>
      <c r="O286" s="20"/>
      <c r="P286" s="20"/>
      <c r="Q286" s="20"/>
      <c r="R286" s="20"/>
      <c r="S286" s="20"/>
      <c r="U286" s="5"/>
      <c r="AB286" s="22"/>
      <c r="AC286" s="22"/>
      <c r="AD286" s="22"/>
      <c r="AE286" s="22"/>
      <c r="AF286" s="22"/>
    </row>
    <row r="287" spans="1:32" x14ac:dyDescent="0.25">
      <c r="A287" s="6" t="s">
        <v>87</v>
      </c>
      <c r="B287" s="21">
        <v>45149.815567129597</v>
      </c>
      <c r="C287">
        <v>175045.03929770799</v>
      </c>
      <c r="D287">
        <v>1009.31877972988</v>
      </c>
      <c r="E287">
        <v>127402.703712424</v>
      </c>
      <c r="F287">
        <v>727.01420596454705</v>
      </c>
      <c r="G287">
        <v>1455716.91844146</v>
      </c>
      <c r="H287">
        <v>10108.797052719799</v>
      </c>
      <c r="I287" s="14">
        <f>($H$296*C287-G287)/(($H$296-1)*C287*G287)</f>
        <v>3.7468480707433966E-8</v>
      </c>
      <c r="J287" s="5">
        <f>G287/C287</f>
        <v>8.3162420613682642</v>
      </c>
      <c r="L287" s="13"/>
      <c r="N287" s="20">
        <f>C287/(1-C287*$L$215)</f>
        <v>176141.13938899458</v>
      </c>
      <c r="O287" s="20">
        <f>(D287^2+$L$219^2)^0.5</f>
        <v>1009.3196350377365</v>
      </c>
      <c r="P287" s="20">
        <f>E287/(1-E287*$L$215)</f>
        <v>127982.35706762549</v>
      </c>
      <c r="Q287" s="20">
        <f>(F287^2+$L$219^2)^0.5</f>
        <v>727.01539339380997</v>
      </c>
      <c r="R287" s="20">
        <f>G287/(1-G287*$L$215)</f>
        <v>1535162.719760566</v>
      </c>
      <c r="S287" s="20">
        <f>(H287^2+$L$219^2)^0.5</f>
        <v>10108.797138118551</v>
      </c>
      <c r="U287" s="5">
        <f>R287/N287</f>
        <v>8.7155262256494979</v>
      </c>
      <c r="AB287" s="4">
        <v>0.71181394140569998</v>
      </c>
      <c r="AC287" s="4">
        <v>1.9826641722751801E-3</v>
      </c>
      <c r="AD287" s="4"/>
      <c r="AE287" s="4">
        <v>0.70637912247039503</v>
      </c>
      <c r="AF287" s="4">
        <v>1.9675106697161402E-3</v>
      </c>
    </row>
    <row r="288" spans="1:32" x14ac:dyDescent="0.25">
      <c r="A288" s="6" t="s">
        <v>87</v>
      </c>
      <c r="B288" s="21">
        <v>45149.990555555603</v>
      </c>
      <c r="C288">
        <v>178287.63797925299</v>
      </c>
      <c r="D288">
        <v>1059.62555116979</v>
      </c>
      <c r="E288">
        <v>130019.431643722</v>
      </c>
      <c r="F288">
        <v>738.60486962098196</v>
      </c>
      <c r="G288">
        <v>1486257.9927336499</v>
      </c>
      <c r="H288">
        <v>9785.2797970229094</v>
      </c>
      <c r="I288" s="14">
        <f>($H$296*C288-G288)/(($H$296-1)*C288*G288)</f>
        <v>3.4955152108015038E-8</v>
      </c>
      <c r="J288" s="5">
        <f>G288/C288</f>
        <v>8.336293023897726</v>
      </c>
      <c r="L288" s="13"/>
      <c r="N288" s="20">
        <f>C288/(1-C288*$L$215)</f>
        <v>179424.85523496341</v>
      </c>
      <c r="O288" s="20">
        <f>(D288^2+$L$219^2)^0.5</f>
        <v>1059.6263658710918</v>
      </c>
      <c r="P288" s="20">
        <f>E288/(1-E288*$L$215)</f>
        <v>130623.19698241903</v>
      </c>
      <c r="Q288" s="20">
        <f>(F288^2+$L$219^2)^0.5</f>
        <v>738.60603841636942</v>
      </c>
      <c r="R288" s="20">
        <f>G288/(1-G288*$L$215)</f>
        <v>1569167.2538423459</v>
      </c>
      <c r="S288" s="20">
        <f>(H288^2+$L$219^2)^0.5</f>
        <v>9785.2798852450815</v>
      </c>
      <c r="U288" s="5">
        <f>R288/N288</f>
        <v>8.7455400300446886</v>
      </c>
      <c r="AB288" s="4">
        <v>0.71160835209972995</v>
      </c>
      <c r="AC288" s="4">
        <v>1.7706737092158999E-3</v>
      </c>
      <c r="AD288" s="4"/>
      <c r="AE288" s="4">
        <v>0.70632366780761702</v>
      </c>
      <c r="AF288" s="4">
        <v>1.7575180672873901E-3</v>
      </c>
    </row>
    <row r="289" spans="1:32" x14ac:dyDescent="0.25">
      <c r="A289" s="6" t="s">
        <v>87</v>
      </c>
      <c r="B289" s="21">
        <v>45150.1789699074</v>
      </c>
      <c r="C289">
        <v>180829.673141951</v>
      </c>
      <c r="D289">
        <v>1027.4321551553301</v>
      </c>
      <c r="E289">
        <v>131861.52708453199</v>
      </c>
      <c r="F289">
        <v>689.029272438063</v>
      </c>
      <c r="G289">
        <v>1508806.2161940399</v>
      </c>
      <c r="H289">
        <v>9973.5816532394692</v>
      </c>
      <c r="I289" s="14">
        <f>($H$296*C289-G289)/(($H$296-1)*C289*G289)</f>
        <v>3.3790000708526934E-8</v>
      </c>
      <c r="J289" s="5">
        <f>G289/C289</f>
        <v>8.3437977295331915</v>
      </c>
      <c r="L289" s="13"/>
      <c r="N289" s="20">
        <f>C289/(1-C289*$L$215)</f>
        <v>181999.65700520648</v>
      </c>
      <c r="O289" s="20">
        <f>(D289^2+$L$219^2)^0.5</f>
        <v>1027.4329953843326</v>
      </c>
      <c r="P289" s="20">
        <f>E289/(1-E289*$L$215)</f>
        <v>132482.56258419476</v>
      </c>
      <c r="Q289" s="20">
        <f>(F289^2+$L$219^2)^0.5</f>
        <v>689.03052532803065</v>
      </c>
      <c r="R289" s="20">
        <f>G289/(1-G289*$L$215)</f>
        <v>1594322.5884227345</v>
      </c>
      <c r="S289" s="20">
        <f>(H289^2+$L$219^2)^0.5</f>
        <v>9973.5817397960018</v>
      </c>
      <c r="U289" s="5">
        <f>R289/N289</f>
        <v>8.7600307311410237</v>
      </c>
      <c r="AB289" s="4">
        <v>0.71129193826013604</v>
      </c>
      <c r="AC289" s="4">
        <v>1.8802766910173099E-3</v>
      </c>
      <c r="AD289" s="4"/>
      <c r="AE289" s="4">
        <v>0.70616953498697699</v>
      </c>
      <c r="AF289" s="4">
        <v>1.86669509121106E-3</v>
      </c>
    </row>
    <row r="290" spans="1:32" x14ac:dyDescent="0.25">
      <c r="A290" s="6" t="s">
        <v>87</v>
      </c>
      <c r="B290" s="21">
        <v>45150.360717592601</v>
      </c>
      <c r="C290">
        <v>180953.1401696</v>
      </c>
      <c r="D290">
        <v>1016.40305177773</v>
      </c>
      <c r="E290">
        <v>132265.45243336601</v>
      </c>
      <c r="F290">
        <v>704.14519421919204</v>
      </c>
      <c r="G290">
        <v>1506930.31972153</v>
      </c>
      <c r="H290">
        <v>8372.5768516499702</v>
      </c>
      <c r="I290" s="14">
        <f>($H$296*C290-G290)/(($H$296-1)*C290*G290)</f>
        <v>3.5209279278610637E-8</v>
      </c>
      <c r="J290" s="5">
        <f>G290/C290</f>
        <v>8.3277378790395442</v>
      </c>
      <c r="L290" s="13"/>
      <c r="N290" s="20">
        <f>C290/(1-C290*$L$215)</f>
        <v>182124.72743897446</v>
      </c>
      <c r="O290" s="20">
        <f>(D290^2+$L$219^2)^0.5</f>
        <v>1016.4039011241438</v>
      </c>
      <c r="P290" s="20">
        <f>E290/(1-E290*$L$215)</f>
        <v>132890.30755436906</v>
      </c>
      <c r="Q290" s="20">
        <f>(F290^2+$L$219^2)^0.5</f>
        <v>704.14642021335249</v>
      </c>
      <c r="R290" s="20">
        <f>G290/(1-G290*$L$215)</f>
        <v>1592228.168631179</v>
      </c>
      <c r="S290" s="20">
        <f>(H290^2+$L$219^2)^0.5</f>
        <v>8372.5769547578493</v>
      </c>
      <c r="U290" s="5">
        <f>R290/N290</f>
        <v>8.7425150391217237</v>
      </c>
      <c r="AB290" s="4">
        <v>0.71393070875093201</v>
      </c>
      <c r="AC290" s="4">
        <v>1.5008324243627E-3</v>
      </c>
      <c r="AD290" s="4"/>
      <c r="AE290" s="4">
        <v>0.70894423975049403</v>
      </c>
      <c r="AF290" s="4">
        <v>1.4903321977138299E-3</v>
      </c>
    </row>
    <row r="291" spans="1:32" x14ac:dyDescent="0.25">
      <c r="A291" s="6" t="s">
        <v>87</v>
      </c>
      <c r="B291" s="21">
        <v>45150.495324074102</v>
      </c>
      <c r="C291">
        <v>181938.105036419</v>
      </c>
      <c r="D291">
        <v>938.78308073199003</v>
      </c>
      <c r="E291">
        <v>132796.80704100599</v>
      </c>
      <c r="F291">
        <v>662.21583766944502</v>
      </c>
      <c r="G291">
        <v>1521322.0999970101</v>
      </c>
      <c r="H291">
        <v>9041.9089966140491</v>
      </c>
      <c r="I291" s="14">
        <f>($H$296*C291-G291)/(($H$296-1)*C291*G291)</f>
        <v>3.1986537825110195E-8</v>
      </c>
      <c r="J291" s="5">
        <f>G291/C291</f>
        <v>8.3617563219781985</v>
      </c>
      <c r="L291" s="13"/>
      <c r="N291" s="20">
        <f>C291/(1-C291*$L$215)</f>
        <v>183122.52313680085</v>
      </c>
      <c r="O291" s="20">
        <f>(D291^2+$L$219^2)^0.5</f>
        <v>938.78400030355317</v>
      </c>
      <c r="P291" s="20">
        <f>E291/(1-E291*$L$215)</f>
        <v>133426.70470576591</v>
      </c>
      <c r="Q291" s="20">
        <f>(F291^2+$L$219^2)^0.5</f>
        <v>662.21714128942654</v>
      </c>
      <c r="R291" s="20">
        <f>G291/(1-G291*$L$215)</f>
        <v>1608304.0066414687</v>
      </c>
      <c r="S291" s="20">
        <f>(H291^2+$L$219^2)^0.5</f>
        <v>9041.9090920893123</v>
      </c>
      <c r="U291" s="5">
        <f>R291/N291</f>
        <v>8.7826662667813533</v>
      </c>
      <c r="W291" s="11">
        <f>AVERAGE(G287:G291)</f>
        <v>1495806.709417538</v>
      </c>
      <c r="X291" s="10">
        <f>STDEV(G287:G291)/W291*100</f>
        <v>1.7181905267172126</v>
      </c>
      <c r="Y291" s="10">
        <f>AVERAGE(U287:U292)</f>
        <v>8.7492556585476571</v>
      </c>
      <c r="Z291" s="10">
        <f>STDEV(U287:U292)/Y291*100</f>
        <v>0.28166854343248543</v>
      </c>
      <c r="AB291" s="4">
        <v>0.71099024065874405</v>
      </c>
      <c r="AC291" s="4">
        <v>1.5935681813118701E-3</v>
      </c>
      <c r="AD291" s="4"/>
      <c r="AE291" s="4">
        <v>0.70613861746906004</v>
      </c>
      <c r="AF291" s="4">
        <v>1.58268615395281E-3</v>
      </c>
    </row>
    <row r="292" spans="1:32" x14ac:dyDescent="0.25">
      <c r="B292" s="19"/>
      <c r="C292" s="6"/>
      <c r="D292" s="6"/>
      <c r="E292" s="6"/>
      <c r="F292" s="6"/>
      <c r="G292" s="6"/>
      <c r="W292" s="13"/>
      <c r="X292" s="13"/>
      <c r="Y292" s="13"/>
      <c r="Z292" s="6"/>
    </row>
    <row r="293" spans="1:32" x14ac:dyDescent="0.25">
      <c r="C293" s="6"/>
      <c r="D293" s="6"/>
      <c r="E293" s="6"/>
      <c r="F293" s="6"/>
      <c r="G293" s="6"/>
      <c r="H293" s="6"/>
      <c r="I293" s="14"/>
      <c r="W293" s="9" t="s">
        <v>86</v>
      </c>
      <c r="X293" s="18">
        <f>AVERAGE(X264:X291)</f>
        <v>2.8228943509422786</v>
      </c>
      <c r="Y293" s="17"/>
      <c r="Z293" s="16">
        <f>AVERAGE(Z264:Z291)</f>
        <v>0.23343330266663645</v>
      </c>
    </row>
    <row r="294" spans="1:32" x14ac:dyDescent="0.25">
      <c r="C294" s="6"/>
      <c r="D294" s="6"/>
      <c r="E294" s="6"/>
      <c r="F294" s="6"/>
      <c r="G294" s="6"/>
      <c r="H294" s="15"/>
      <c r="I294" s="14"/>
      <c r="W294" s="13"/>
      <c r="X294" s="13"/>
      <c r="Y294" s="13"/>
      <c r="Z294" s="6"/>
    </row>
    <row r="295" spans="1:32" ht="16.5" x14ac:dyDescent="0.25">
      <c r="E295" s="6"/>
      <c r="F295" s="9" t="s">
        <v>85</v>
      </c>
      <c r="G295" s="8" t="s">
        <v>83</v>
      </c>
      <c r="H295" s="12">
        <f>SLOPE(J263:J291,G263:G291)</f>
        <v>-2.7287960404386179E-7</v>
      </c>
      <c r="I295" s="5"/>
      <c r="Q295" s="9" t="s">
        <v>84</v>
      </c>
      <c r="R295" s="8" t="s">
        <v>83</v>
      </c>
      <c r="S295" s="12">
        <f>SLOPE(U263:U291,G263:G291)</f>
        <v>2.9749079711368043E-11</v>
      </c>
      <c r="W295" s="11"/>
      <c r="X295" s="10"/>
      <c r="Y295" s="10"/>
      <c r="Z295" s="10"/>
    </row>
    <row r="296" spans="1:32" ht="16.5" x14ac:dyDescent="0.25">
      <c r="E296" s="6"/>
      <c r="F296" s="9" t="s">
        <v>82</v>
      </c>
      <c r="G296" s="8" t="s">
        <v>80</v>
      </c>
      <c r="H296" s="7">
        <f>INTERCEPT(J263:J291,G263:G291)</f>
        <v>8.7383169624702184</v>
      </c>
      <c r="Q296" s="9" t="s">
        <v>81</v>
      </c>
      <c r="R296" s="8" t="s">
        <v>80</v>
      </c>
      <c r="S296" s="7">
        <f>INTERCEPT(U263:U291,G263:G291)</f>
        <v>8.742777989464777</v>
      </c>
      <c r="W296" s="6"/>
      <c r="X296" s="6"/>
      <c r="Y296" s="6"/>
      <c r="Z296" s="6"/>
    </row>
  </sheetData>
  <mergeCells count="3">
    <mergeCell ref="W1:Z1"/>
    <mergeCell ref="AB1:AC1"/>
    <mergeCell ref="AE1:A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4D2A-9558-4A7A-878C-FEB89293A9B4}">
  <dimension ref="A1:AI170"/>
  <sheetViews>
    <sheetView tabSelected="1" workbookViewId="0">
      <selection activeCell="Q135" sqref="Q135"/>
    </sheetView>
  </sheetViews>
  <sheetFormatPr defaultRowHeight="15" x14ac:dyDescent="0.25"/>
  <cols>
    <col min="1" max="1" width="21.42578125" bestFit="1" customWidth="1"/>
    <col min="2" max="2" width="11.28515625" customWidth="1"/>
    <col min="3" max="3" width="11.5703125" bestFit="1" customWidth="1"/>
    <col min="4" max="4" width="11.140625" customWidth="1"/>
    <col min="5" max="5" width="11.5703125" bestFit="1" customWidth="1"/>
    <col min="6" max="6" width="11.140625" customWidth="1"/>
    <col min="7" max="7" width="12.5703125" bestFit="1" customWidth="1"/>
    <col min="8" max="8" width="11.140625" customWidth="1"/>
    <col min="9" max="9" width="20.85546875" customWidth="1"/>
    <col min="10" max="10" width="13.85546875" customWidth="1"/>
    <col min="11" max="11" width="2.85546875" customWidth="1"/>
    <col min="12" max="12" width="17" bestFit="1" customWidth="1"/>
    <col min="13" max="13" width="2.85546875" customWidth="1"/>
    <col min="14" max="19" width="14.140625" customWidth="1"/>
    <col min="20" max="20" width="2.85546875" customWidth="1"/>
    <col min="21" max="21" width="14.5703125" customWidth="1"/>
    <col min="22" max="22" width="2.85546875" customWidth="1"/>
    <col min="23" max="23" width="11.140625" bestFit="1" customWidth="1"/>
    <col min="24" max="24" width="5.5703125" bestFit="1" customWidth="1"/>
    <col min="25" max="25" width="14.28515625" customWidth="1"/>
    <col min="26" max="26" width="6.28515625" customWidth="1"/>
  </cols>
  <sheetData>
    <row r="1" spans="1:35" ht="90" customHeight="1" x14ac:dyDescent="0.25">
      <c r="A1" s="1" t="s">
        <v>128</v>
      </c>
      <c r="B1" s="1" t="s">
        <v>127</v>
      </c>
      <c r="C1" t="s">
        <v>126</v>
      </c>
      <c r="D1" t="s">
        <v>111</v>
      </c>
      <c r="E1" t="s">
        <v>125</v>
      </c>
      <c r="F1" t="s">
        <v>111</v>
      </c>
      <c r="G1" t="s">
        <v>124</v>
      </c>
      <c r="H1" t="s">
        <v>111</v>
      </c>
      <c r="I1" s="41" t="s">
        <v>123</v>
      </c>
      <c r="J1" s="1" t="s">
        <v>122</v>
      </c>
      <c r="N1" s="1" t="s">
        <v>121</v>
      </c>
      <c r="O1" t="s">
        <v>111</v>
      </c>
      <c r="P1" s="1" t="s">
        <v>120</v>
      </c>
      <c r="Q1" t="s">
        <v>111</v>
      </c>
      <c r="R1" s="1" t="s">
        <v>119</v>
      </c>
      <c r="S1" t="s">
        <v>111</v>
      </c>
      <c r="U1" s="1" t="s">
        <v>114</v>
      </c>
      <c r="W1" s="47" t="s">
        <v>118</v>
      </c>
      <c r="X1" s="48"/>
      <c r="Y1" s="48"/>
      <c r="Z1" s="49"/>
      <c r="AB1" s="50" t="s">
        <v>117</v>
      </c>
      <c r="AC1" s="51"/>
    </row>
    <row r="2" spans="1:35" ht="31.5" x14ac:dyDescent="0.25">
      <c r="U2" s="1"/>
      <c r="W2" s="40" t="s">
        <v>115</v>
      </c>
      <c r="X2" s="39" t="s">
        <v>113</v>
      </c>
      <c r="Y2" s="38" t="s">
        <v>114</v>
      </c>
      <c r="Z2" s="37" t="s">
        <v>113</v>
      </c>
      <c r="AB2" s="36" t="s">
        <v>112</v>
      </c>
      <c r="AC2" s="35" t="s">
        <v>111</v>
      </c>
    </row>
    <row r="3" spans="1:35" x14ac:dyDescent="0.25">
      <c r="A3" s="28" t="s">
        <v>139</v>
      </c>
      <c r="B3" s="34"/>
      <c r="C3" s="34"/>
      <c r="D3" s="34"/>
      <c r="E3" s="34"/>
      <c r="F3" s="34"/>
      <c r="G3" s="34"/>
      <c r="H3" s="34"/>
      <c r="I3" s="34"/>
      <c r="J3" s="25"/>
      <c r="K3" s="25"/>
      <c r="L3" s="26">
        <f>L7/1000000000</f>
        <v>3.7100000000000001E-8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5" s="43" customFormat="1" x14ac:dyDescent="0.25">
      <c r="A4" s="42" t="s">
        <v>140</v>
      </c>
      <c r="L4" s="44"/>
    </row>
    <row r="5" spans="1:35" x14ac:dyDescent="0.25">
      <c r="A5" t="s">
        <v>106</v>
      </c>
      <c r="B5" s="21">
        <v>45694.466527777797</v>
      </c>
      <c r="C5" s="2">
        <v>43487.849739433201</v>
      </c>
      <c r="D5" s="2">
        <v>210.569442663172</v>
      </c>
      <c r="E5" s="2">
        <v>31845.747323710701</v>
      </c>
      <c r="F5" s="2">
        <v>146.36963970395701</v>
      </c>
      <c r="G5" s="2">
        <v>371527.24821451597</v>
      </c>
      <c r="H5" s="2">
        <v>1799.82781108634</v>
      </c>
      <c r="I5" s="14">
        <f t="shared" ref="I5:I10" si="0">($H$58*C5-G5)/(($H$58-1)*C5*G5)</f>
        <v>3.1474928841233954E-8</v>
      </c>
      <c r="J5" s="5">
        <f t="shared" ref="J5:J23" si="1">G5/C5</f>
        <v>8.5432425479898715</v>
      </c>
      <c r="L5" t="s">
        <v>95</v>
      </c>
      <c r="N5" s="20">
        <f>C5/(1-C5*$L$3)</f>
        <v>43558.126386802622</v>
      </c>
      <c r="O5" s="20">
        <f>(D5^2+$L$8^2)^0.5</f>
        <v>210.57198012519621</v>
      </c>
      <c r="P5" s="20">
        <f>E5/(1-E5*$L$3)</f>
        <v>31883.416854602223</v>
      </c>
      <c r="Q5" s="20">
        <f>(F5^2+$L$8^2)^0.5</f>
        <v>146.37329010934116</v>
      </c>
      <c r="R5" s="20">
        <f>G5/(1-G5*$L$3)</f>
        <v>376719.82656144525</v>
      </c>
      <c r="S5" s="20">
        <f>(H5^2+$L$8^2)^0.5</f>
        <v>1799.8281079564829</v>
      </c>
      <c r="U5" s="5">
        <f t="shared" ref="U5:U23" si="2">R5/N5</f>
        <v>8.6486692107947274</v>
      </c>
      <c r="W5" s="52" t="s">
        <v>136</v>
      </c>
      <c r="X5" s="52"/>
      <c r="Y5" s="52"/>
      <c r="Z5" s="52"/>
      <c r="AB5" s="4">
        <v>0.72029547898676904</v>
      </c>
      <c r="AC5" s="4">
        <v>1.3152459315860299E-3</v>
      </c>
      <c r="AI5" s="11"/>
    </row>
    <row r="6" spans="1:35" x14ac:dyDescent="0.25">
      <c r="A6" t="s">
        <v>106</v>
      </c>
      <c r="B6" s="21">
        <v>45694.473252314798</v>
      </c>
      <c r="C6" s="2">
        <v>44058.027741935701</v>
      </c>
      <c r="D6" s="2">
        <v>270.99017493286698</v>
      </c>
      <c r="E6" s="2">
        <v>32370.087210268601</v>
      </c>
      <c r="F6" s="2">
        <v>131.36380743179501</v>
      </c>
      <c r="G6" s="2">
        <v>376760.94238872302</v>
      </c>
      <c r="H6" s="2">
        <v>1602.25359496847</v>
      </c>
      <c r="I6" s="14">
        <f t="shared" si="0"/>
        <v>2.8176287386189048E-8</v>
      </c>
      <c r="J6" s="5">
        <f t="shared" si="1"/>
        <v>8.5514709054965508</v>
      </c>
      <c r="L6" t="s">
        <v>93</v>
      </c>
      <c r="N6" s="20">
        <f t="shared" ref="N6:N13" si="3">C6/(1-C6*$L$3)</f>
        <v>44130.16082116012</v>
      </c>
      <c r="O6" s="20">
        <f t="shared" ref="O6:O13" si="4">(D6^2+$L$8^2)^0.5</f>
        <v>270.992146639922</v>
      </c>
      <c r="P6" s="20">
        <f t="shared" ref="P6:P13" si="5">E6/(1-E6*$L$3)</f>
        <v>32409.008168080247</v>
      </c>
      <c r="Q6" s="20">
        <f t="shared" ref="Q6:Q13" si="6">(F6^2+$L$8^2)^0.5</f>
        <v>131.367874814754</v>
      </c>
      <c r="R6" s="20">
        <f t="shared" ref="R6:R13" si="7">G6/(1-G6*$L$3)</f>
        <v>382101.89813129918</v>
      </c>
      <c r="S6" s="20">
        <f t="shared" ref="S6:S13" si="8">(H6^2+$L$8^2)^0.5</f>
        <v>1602.2539284457234</v>
      </c>
      <c r="U6" s="5">
        <f t="shared" si="2"/>
        <v>8.658520409200138</v>
      </c>
      <c r="W6" s="11">
        <f>AVERAGE(G5:G6,G11,G15:G16,G21,G25:G26,G31,G35:G36,G41,G45:G46,G51)</f>
        <v>390746.00862964697</v>
      </c>
      <c r="X6" s="24">
        <f>STDEV(G5:G6,G11,G15:G16,G21,G25:G26,G31,G35:G36,G41,G45:G46,G51)/W6*100</f>
        <v>2.983978111843947</v>
      </c>
      <c r="Y6" s="10">
        <f>AVERAGE(U5:U6,U11,U15:U16,U21,U25:U26,U31,U35:U36,U41,U45:U46,U51)</f>
        <v>8.6370287319428574</v>
      </c>
      <c r="Z6" s="10">
        <f>STDEV(U5:U6,U11,U15:U16,U21,U25:U26,U31,U35:U36,U41,U45:U46,U51)/Y6*100</f>
        <v>0.15541568112452209</v>
      </c>
      <c r="AB6" s="4">
        <v>0.72117108923272799</v>
      </c>
      <c r="AC6" s="4">
        <v>1.2182898855725901E-3</v>
      </c>
    </row>
    <row r="7" spans="1:35" x14ac:dyDescent="0.25">
      <c r="A7" t="s">
        <v>134</v>
      </c>
      <c r="B7" s="21">
        <v>45694.479988425897</v>
      </c>
      <c r="C7" s="2">
        <v>92888.139391343197</v>
      </c>
      <c r="D7" s="2">
        <v>313.129325203902</v>
      </c>
      <c r="E7" s="2">
        <v>68078.965912690197</v>
      </c>
      <c r="F7" s="2">
        <v>138.00555187240101</v>
      </c>
      <c r="G7" s="2">
        <v>779634.68986838299</v>
      </c>
      <c r="H7" s="2">
        <v>2117.3937204809099</v>
      </c>
      <c r="I7" s="14">
        <f t="shared" si="0"/>
        <v>4.0203157840090698E-8</v>
      </c>
      <c r="J7" s="5">
        <f t="shared" si="1"/>
        <v>8.3932641452073469</v>
      </c>
      <c r="L7" s="13">
        <v>37.1</v>
      </c>
      <c r="N7" s="20">
        <f t="shared" si="3"/>
        <v>93209.352799830289</v>
      </c>
      <c r="O7" s="20">
        <f t="shared" si="4"/>
        <v>313.13103157147833</v>
      </c>
      <c r="P7" s="20">
        <f t="shared" si="5"/>
        <v>68251.350370975561</v>
      </c>
      <c r="Q7" s="20">
        <f t="shared" si="6"/>
        <v>138.00942351148751</v>
      </c>
      <c r="R7" s="20">
        <f t="shared" si="7"/>
        <v>802856.88117169577</v>
      </c>
      <c r="S7" s="20">
        <f t="shared" si="8"/>
        <v>2117.3939728265868</v>
      </c>
      <c r="U7" s="5">
        <f t="shared" si="2"/>
        <v>8.6134798392587655</v>
      </c>
      <c r="AB7" s="4">
        <v>0.72155210360092203</v>
      </c>
      <c r="AC7" s="4">
        <v>1.0761456562027999E-3</v>
      </c>
    </row>
    <row r="8" spans="1:35" x14ac:dyDescent="0.25">
      <c r="A8" t="s">
        <v>134</v>
      </c>
      <c r="B8" s="21">
        <v>45694.486712963</v>
      </c>
      <c r="C8" s="2">
        <v>93219.074996432202</v>
      </c>
      <c r="D8" s="2">
        <v>269.79863700827502</v>
      </c>
      <c r="E8" s="2">
        <v>68130.7755340039</v>
      </c>
      <c r="F8" s="2">
        <v>192.675546185531</v>
      </c>
      <c r="G8" s="2">
        <v>780887.43802778202</v>
      </c>
      <c r="H8" s="2">
        <v>2480.6807404259198</v>
      </c>
      <c r="I8" s="14">
        <f t="shared" si="0"/>
        <v>4.2883244647550169E-8</v>
      </c>
      <c r="J8" s="5">
        <f t="shared" si="1"/>
        <v>8.3769061005772603</v>
      </c>
      <c r="L8" s="24">
        <f>L7/100*(X55^2+Z55^2)^0.5</f>
        <v>1.0337457942632813</v>
      </c>
      <c r="N8" s="20">
        <f t="shared" si="3"/>
        <v>93542.585262785244</v>
      </c>
      <c r="O8" s="20">
        <f t="shared" si="4"/>
        <v>269.80061742310767</v>
      </c>
      <c r="P8" s="20">
        <f t="shared" si="5"/>
        <v>68303.422801703564</v>
      </c>
      <c r="Q8" s="20">
        <f t="shared" si="6"/>
        <v>192.67831929996652</v>
      </c>
      <c r="R8" s="20">
        <f t="shared" si="7"/>
        <v>804185.43305107043</v>
      </c>
      <c r="S8" s="20">
        <f t="shared" si="8"/>
        <v>2480.6809558164582</v>
      </c>
      <c r="U8" s="5">
        <f t="shared" si="2"/>
        <v>8.5969981564215505</v>
      </c>
      <c r="AB8" s="4">
        <v>0.72067838727287703</v>
      </c>
      <c r="AC8" s="4">
        <v>1.0490521444272299E-3</v>
      </c>
    </row>
    <row r="9" spans="1:35" x14ac:dyDescent="0.25">
      <c r="A9" t="s">
        <v>135</v>
      </c>
      <c r="B9" s="21">
        <v>45694.4934490741</v>
      </c>
      <c r="C9" s="2">
        <v>189874.07067787999</v>
      </c>
      <c r="D9" s="2">
        <v>533.98032930099305</v>
      </c>
      <c r="E9" s="2">
        <v>139051.51720815001</v>
      </c>
      <c r="F9" s="2">
        <v>374.82602157272299</v>
      </c>
      <c r="G9" s="2">
        <v>1553011.9858387001</v>
      </c>
      <c r="H9" s="2">
        <v>5067.2963037262998</v>
      </c>
      <c r="I9" s="14">
        <f t="shared" si="0"/>
        <v>3.8244612952550096E-8</v>
      </c>
      <c r="J9" s="5">
        <f t="shared" si="1"/>
        <v>8.1791683313798753</v>
      </c>
      <c r="N9" s="20">
        <f t="shared" si="3"/>
        <v>191221.09479436604</v>
      </c>
      <c r="O9" s="20">
        <f t="shared" si="4"/>
        <v>533.98132992714659</v>
      </c>
      <c r="P9" s="20">
        <f t="shared" si="5"/>
        <v>139772.57755907363</v>
      </c>
      <c r="Q9" s="20">
        <f t="shared" si="6"/>
        <v>374.82744707185276</v>
      </c>
      <c r="R9" s="20">
        <f t="shared" si="7"/>
        <v>1647962.2033420778</v>
      </c>
      <c r="S9" s="20">
        <f t="shared" si="8"/>
        <v>5067.2964091701397</v>
      </c>
      <c r="U9" s="5">
        <f t="shared" si="2"/>
        <v>8.6180983594631719</v>
      </c>
      <c r="W9" s="52" t="s">
        <v>137</v>
      </c>
      <c r="X9" s="52"/>
      <c r="Y9" s="52"/>
      <c r="Z9" s="52"/>
      <c r="AB9" s="4">
        <v>0.72033945231240004</v>
      </c>
      <c r="AC9" s="4">
        <v>1.02598504139394E-3</v>
      </c>
    </row>
    <row r="10" spans="1:35" x14ac:dyDescent="0.25">
      <c r="A10" t="s">
        <v>135</v>
      </c>
      <c r="B10" s="21">
        <v>45694.500162037002</v>
      </c>
      <c r="C10" s="2">
        <v>190366.353159255</v>
      </c>
      <c r="D10" s="2">
        <v>627.09504576527399</v>
      </c>
      <c r="E10" s="2">
        <v>139639.35808424899</v>
      </c>
      <c r="F10" s="2">
        <v>411.05191401554498</v>
      </c>
      <c r="G10" s="2">
        <v>1558635.7184646099</v>
      </c>
      <c r="H10" s="2">
        <v>5256.3212038714701</v>
      </c>
      <c r="I10" s="14">
        <f t="shared" si="0"/>
        <v>3.7401316490160371E-8</v>
      </c>
      <c r="J10" s="5">
        <f t="shared" si="1"/>
        <v>8.1875588442916705</v>
      </c>
      <c r="N10" s="20">
        <f t="shared" si="3"/>
        <v>191720.3960374532</v>
      </c>
      <c r="O10" s="20">
        <f t="shared" si="4"/>
        <v>627.09589781286104</v>
      </c>
      <c r="P10" s="20">
        <f t="shared" si="5"/>
        <v>140366.54383452638</v>
      </c>
      <c r="Q10" s="20">
        <f t="shared" si="6"/>
        <v>411.0532138862439</v>
      </c>
      <c r="R10" s="20">
        <f t="shared" si="7"/>
        <v>1654296.0231645459</v>
      </c>
      <c r="S10" s="20">
        <f t="shared" si="8"/>
        <v>5256.3213055233973</v>
      </c>
      <c r="U10" s="5">
        <f t="shared" si="2"/>
        <v>8.6286908297507043</v>
      </c>
      <c r="W10" s="20">
        <f>AVERAGE(G7:G8,G12,G17:G18,G22,G27:G28,G32,G37:G38,G42,G47:G48,G52,G52)</f>
        <v>803635.08628992015</v>
      </c>
      <c r="X10" s="24">
        <f>STDEV(G7:G8,G12,G17:G18,G22,G27:G28,G32,G37:G38,G42,G47:G48,G52,G52)/W10*100</f>
        <v>2.8410230443997748</v>
      </c>
      <c r="Y10" s="3">
        <f>AVERAGE(U7:U8,U12,U17:U18,U22,U27:U28,U32,U37:U38,U42,U47:U48,U52,U52)</f>
        <v>8.6255479279226233</v>
      </c>
      <c r="Z10" s="10">
        <f>STDEV(U7:U8,U12,U17:U18,U22,U27:U28,U32,U37:U38,U42,U47:U48,U52,U52)/Y10*100</f>
        <v>0.13721008100310395</v>
      </c>
      <c r="AB10" s="4">
        <v>0.72129028020138897</v>
      </c>
      <c r="AC10" s="4">
        <v>1.1281432013373999E-3</v>
      </c>
    </row>
    <row r="11" spans="1:35" x14ac:dyDescent="0.25">
      <c r="A11" t="s">
        <v>106</v>
      </c>
      <c r="B11" s="21">
        <v>45694.513622685197</v>
      </c>
      <c r="C11" s="2">
        <v>45821.923253037101</v>
      </c>
      <c r="D11" s="2">
        <v>266.242146101473</v>
      </c>
      <c r="E11" s="2">
        <v>33596.5296409777</v>
      </c>
      <c r="F11" s="2">
        <v>145.05714569557901</v>
      </c>
      <c r="G11" s="2">
        <v>390634.21944122901</v>
      </c>
      <c r="H11" s="2">
        <v>1664.9993154081201</v>
      </c>
      <c r="I11" s="14">
        <f t="shared" ref="I11:I23" si="9">($H$58*C11-G11)/(($H$58-1)*C11*G11)</f>
        <v>3.6036948731907872E-8</v>
      </c>
      <c r="J11" s="5">
        <f t="shared" si="1"/>
        <v>8.5250507117319128</v>
      </c>
      <c r="N11" s="20">
        <f t="shared" si="3"/>
        <v>45899.952867801039</v>
      </c>
      <c r="O11" s="20">
        <f t="shared" si="4"/>
        <v>266.24415297069953</v>
      </c>
      <c r="P11" s="20">
        <f t="shared" si="5"/>
        <v>33638.457665803406</v>
      </c>
      <c r="Q11" s="20">
        <f t="shared" si="6"/>
        <v>145.06082912942279</v>
      </c>
      <c r="R11" s="20">
        <f t="shared" si="7"/>
        <v>396378.75018785807</v>
      </c>
      <c r="S11" s="20">
        <f t="shared" si="8"/>
        <v>1664.9996363182413</v>
      </c>
      <c r="U11" s="5">
        <f t="shared" si="2"/>
        <v>8.6357114860115463</v>
      </c>
      <c r="W11" s="29"/>
      <c r="X11" s="29"/>
      <c r="Y11" s="29"/>
      <c r="Z11" s="29"/>
      <c r="AB11" s="4">
        <v>0.72083253195849895</v>
      </c>
      <c r="AC11" s="4">
        <v>1.1811915745019901E-3</v>
      </c>
    </row>
    <row r="12" spans="1:35" x14ac:dyDescent="0.25">
      <c r="A12" t="s">
        <v>134</v>
      </c>
      <c r="B12" s="21">
        <v>45694.520347222198</v>
      </c>
      <c r="C12" s="2">
        <v>96675.621233257305</v>
      </c>
      <c r="D12" s="2">
        <v>245.75953814421999</v>
      </c>
      <c r="E12" s="2">
        <v>70647.764731873001</v>
      </c>
      <c r="F12" s="2">
        <v>279.93737343309903</v>
      </c>
      <c r="G12" s="2">
        <v>811762.02618381602</v>
      </c>
      <c r="H12" s="2">
        <v>2451.6747682815899</v>
      </c>
      <c r="I12" s="14">
        <f t="shared" si="9"/>
        <v>3.8047732033792146E-8</v>
      </c>
      <c r="J12" s="5">
        <f t="shared" si="1"/>
        <v>8.3967603810397069</v>
      </c>
      <c r="N12" s="20">
        <f t="shared" si="3"/>
        <v>97023.612481463191</v>
      </c>
      <c r="O12" s="20">
        <f t="shared" si="4"/>
        <v>245.76171227273682</v>
      </c>
      <c r="P12" s="20">
        <f t="shared" si="5"/>
        <v>70833.421401103085</v>
      </c>
      <c r="Q12" s="20">
        <f t="shared" si="6"/>
        <v>279.9392821220157</v>
      </c>
      <c r="R12" s="20">
        <f t="shared" si="7"/>
        <v>836968.47957342817</v>
      </c>
      <c r="S12" s="20">
        <f t="shared" si="8"/>
        <v>2451.6749862204319</v>
      </c>
      <c r="U12" s="5">
        <f t="shared" si="2"/>
        <v>8.626441112294545</v>
      </c>
      <c r="W12" s="52" t="s">
        <v>138</v>
      </c>
      <c r="X12" s="52"/>
      <c r="Y12" s="52"/>
      <c r="Z12" s="52"/>
      <c r="AB12" s="4">
        <v>0.72047482138737995</v>
      </c>
      <c r="AC12" s="4">
        <v>1.0395922877181501E-3</v>
      </c>
    </row>
    <row r="13" spans="1:35" x14ac:dyDescent="0.25">
      <c r="A13" t="s">
        <v>135</v>
      </c>
      <c r="B13" s="21">
        <v>45694.527094907397</v>
      </c>
      <c r="C13" s="2">
        <v>194728.886728518</v>
      </c>
      <c r="D13" s="2">
        <v>595.99571071094203</v>
      </c>
      <c r="E13" s="2">
        <v>142698.911367789</v>
      </c>
      <c r="F13" s="2">
        <v>413.94984389226698</v>
      </c>
      <c r="G13" s="2">
        <v>1593127.68550065</v>
      </c>
      <c r="H13" s="2">
        <v>5275.1599244212903</v>
      </c>
      <c r="I13" s="14">
        <f t="shared" si="9"/>
        <v>3.7109562773863381E-8</v>
      </c>
      <c r="J13" s="5">
        <f t="shared" si="1"/>
        <v>8.1812601728767387</v>
      </c>
      <c r="N13" s="20">
        <f t="shared" si="3"/>
        <v>196145.93157541149</v>
      </c>
      <c r="O13" s="20">
        <f t="shared" si="4"/>
        <v>595.99660721870566</v>
      </c>
      <c r="P13" s="20">
        <f t="shared" si="5"/>
        <v>143458.39872453007</v>
      </c>
      <c r="Q13" s="20">
        <f t="shared" si="6"/>
        <v>413.95113466301717</v>
      </c>
      <c r="R13" s="20">
        <f t="shared" si="7"/>
        <v>1693204.6066488279</v>
      </c>
      <c r="S13" s="20">
        <f t="shared" si="8"/>
        <v>5275.1600257101964</v>
      </c>
      <c r="U13" s="5">
        <f t="shared" si="2"/>
        <v>8.6323717909889339</v>
      </c>
      <c r="W13" s="20">
        <f>AVERAGE(G9:G10,G13,G19:G20,G23,G29:G30,G33,G39:G40,G43,G49:G50,G53)</f>
        <v>1588836.9839781651</v>
      </c>
      <c r="X13" s="24">
        <f>STDEV(G9:G10,G13,G19:G20,G23,G29:G30,G33,G39:G40,G43,G49:G50,G53)/W13*100</f>
        <v>2.5190486649984662</v>
      </c>
      <c r="Y13" s="3">
        <f>AVERAGE(U9:U10,U13,U19:U20,U23,U29:U30,U33,U39:U40,U43,U49:U50,U53)</f>
        <v>8.6345540779179863</v>
      </c>
      <c r="Z13" s="10">
        <f>STDEV(U9:U10,U13,U19:U20,U23,U29:U30,U33,U39:U40,U43,U49:U50,U53)/Y13*100</f>
        <v>0.20926448747936219</v>
      </c>
      <c r="AB13" s="4">
        <v>0.72023644255559605</v>
      </c>
      <c r="AC13" s="4">
        <v>9.7360798694364696E-4</v>
      </c>
    </row>
    <row r="14" spans="1:35" x14ac:dyDescent="0.25">
      <c r="A14" s="42" t="s">
        <v>141</v>
      </c>
      <c r="B14" s="21"/>
      <c r="C14" s="2"/>
      <c r="D14" s="2"/>
      <c r="E14" s="2"/>
      <c r="F14" s="2"/>
      <c r="G14" s="2"/>
      <c r="H14" s="2"/>
      <c r="I14" s="14"/>
      <c r="J14" s="5"/>
      <c r="N14" s="20"/>
      <c r="O14" s="20"/>
      <c r="P14" s="20"/>
      <c r="Q14" s="20"/>
      <c r="R14" s="20"/>
      <c r="S14" s="20"/>
      <c r="U14" s="5"/>
      <c r="W14" s="13"/>
      <c r="X14" s="13"/>
      <c r="Y14" s="13"/>
      <c r="Z14" s="6"/>
      <c r="AB14" s="4"/>
      <c r="AC14" s="4"/>
    </row>
    <row r="15" spans="1:35" x14ac:dyDescent="0.25">
      <c r="A15" t="s">
        <v>106</v>
      </c>
      <c r="B15" s="21">
        <v>45694.547430555598</v>
      </c>
      <c r="C15" s="2">
        <v>46680.916448962598</v>
      </c>
      <c r="D15" s="2">
        <v>201.29665330413999</v>
      </c>
      <c r="E15" s="2">
        <v>34174.871071446498</v>
      </c>
      <c r="F15" s="2">
        <v>154.62261281105</v>
      </c>
      <c r="G15" s="2">
        <v>398225.53940141201</v>
      </c>
      <c r="H15" s="2">
        <v>1777.0985844343199</v>
      </c>
      <c r="I15" s="14">
        <f t="shared" si="9"/>
        <v>3.3458588182266703E-8</v>
      </c>
      <c r="J15" s="5">
        <f t="shared" si="1"/>
        <v>8.5307995149752873</v>
      </c>
      <c r="N15" s="20">
        <f>C15/(1-C15*$L$3)</f>
        <v>46761.901609419685</v>
      </c>
      <c r="O15" s="20">
        <f>(D15^2+$L$8^2)^0.5</f>
        <v>201.29930765358904</v>
      </c>
      <c r="P15" s="20">
        <f>E15/(1-E15*$L$3)</f>
        <v>34218.255977889494</v>
      </c>
      <c r="Q15" s="20">
        <f>(F15^2+$L$8^2)^0.5</f>
        <v>154.62606838073276</v>
      </c>
      <c r="R15" s="20">
        <f>G15/(1-G15*$L$3)</f>
        <v>404197.21679006878</v>
      </c>
      <c r="S15" s="20">
        <f>(H15^2+$L$8^2)^0.5</f>
        <v>1777.098885101454</v>
      </c>
      <c r="U15" s="5">
        <f t="shared" si="2"/>
        <v>8.6437292513495123</v>
      </c>
      <c r="W15" s="13"/>
      <c r="X15" s="13"/>
      <c r="Y15" s="13"/>
      <c r="Z15" s="6"/>
      <c r="AA15" s="5"/>
      <c r="AB15" s="4">
        <v>0.72024031059163596</v>
      </c>
      <c r="AC15" s="4">
        <v>1.2819601191185501E-3</v>
      </c>
    </row>
    <row r="16" spans="1:35" x14ac:dyDescent="0.25">
      <c r="A16" t="s">
        <v>106</v>
      </c>
      <c r="B16" s="21">
        <v>45694.554166666698</v>
      </c>
      <c r="C16" s="2">
        <v>46949.321633438201</v>
      </c>
      <c r="D16" s="2">
        <v>182.98537634824601</v>
      </c>
      <c r="E16" s="2">
        <v>34356.155186510798</v>
      </c>
      <c r="F16" s="2">
        <v>121.876849749919</v>
      </c>
      <c r="G16" s="2">
        <v>399794.10306556802</v>
      </c>
      <c r="H16" s="2">
        <v>1559.7612569936</v>
      </c>
      <c r="I16" s="14">
        <f t="shared" si="9"/>
        <v>3.836106574539561E-8</v>
      </c>
      <c r="J16" s="5">
        <f t="shared" si="1"/>
        <v>8.5154393962707875</v>
      </c>
      <c r="N16" s="20">
        <f t="shared" ref="N16:N23" si="10">C16/(1-C16*$L$3)</f>
        <v>47031.241582778915</v>
      </c>
      <c r="O16" s="20">
        <f t="shared" ref="O16:O23" si="11">(D16^2+$L$8^2)^0.5</f>
        <v>182.98829631338825</v>
      </c>
      <c r="P16" s="20">
        <f t="shared" ref="P16:P23" si="12">E16/(1-E16*$L$3)</f>
        <v>34400.001888413026</v>
      </c>
      <c r="Q16" s="20">
        <f t="shared" ref="Q16:Q23" si="13">(F16^2+$L$8^2)^0.5</f>
        <v>121.88123372911635</v>
      </c>
      <c r="R16" s="20">
        <f t="shared" ref="R16:R23" si="14">G16/(1-G16*$L$3)</f>
        <v>405813.27210684156</v>
      </c>
      <c r="S16" s="20">
        <f t="shared" ref="S16:S23" si="15">(H16^2+$L$8^2)^0.5</f>
        <v>1559.7615995557212</v>
      </c>
      <c r="U16" s="5">
        <f t="shared" si="2"/>
        <v>8.6285893897267467</v>
      </c>
      <c r="W16" s="13"/>
      <c r="X16" s="13"/>
      <c r="Y16" s="13"/>
      <c r="Z16" s="6"/>
      <c r="AA16" s="5"/>
      <c r="AB16" s="4">
        <v>0.72056745663396304</v>
      </c>
      <c r="AC16" s="4">
        <v>1.27894398793105E-3</v>
      </c>
    </row>
    <row r="17" spans="1:29" x14ac:dyDescent="0.25">
      <c r="A17" t="s">
        <v>134</v>
      </c>
      <c r="B17" s="21">
        <v>45694.560902777797</v>
      </c>
      <c r="C17" s="2">
        <v>97925.641312782303</v>
      </c>
      <c r="D17" s="2">
        <v>212.31581730421999</v>
      </c>
      <c r="E17" s="2">
        <v>71786.796513272595</v>
      </c>
      <c r="F17" s="2">
        <v>152.67960473052801</v>
      </c>
      <c r="G17" s="2">
        <v>821836.25140220905</v>
      </c>
      <c r="H17" s="2">
        <v>2020.3875486719701</v>
      </c>
      <c r="I17" s="14">
        <f t="shared" si="9"/>
        <v>3.8268174676140561E-8</v>
      </c>
      <c r="J17" s="5">
        <f t="shared" si="1"/>
        <v>8.3924520726619356</v>
      </c>
      <c r="N17" s="20">
        <f t="shared" si="10"/>
        <v>98282.706443650823</v>
      </c>
      <c r="O17" s="20">
        <f t="shared" si="11"/>
        <v>212.3183338949467</v>
      </c>
      <c r="P17" s="20">
        <f t="shared" si="12"/>
        <v>71978.496133081877</v>
      </c>
      <c r="Q17" s="20">
        <f t="shared" si="13"/>
        <v>152.68310427495712</v>
      </c>
      <c r="R17" s="20">
        <f t="shared" si="14"/>
        <v>847682.18718798179</v>
      </c>
      <c r="S17" s="20">
        <f t="shared" si="15"/>
        <v>2020.3878131336812</v>
      </c>
      <c r="U17" s="5">
        <f t="shared" si="2"/>
        <v>8.6249373654966437</v>
      </c>
      <c r="W17" s="13"/>
      <c r="X17" s="13"/>
      <c r="Y17" s="13"/>
      <c r="Z17" s="6"/>
      <c r="AA17" s="5"/>
      <c r="AB17" s="4">
        <v>0.72140136430399804</v>
      </c>
      <c r="AC17" s="4">
        <v>1.1516499704045599E-3</v>
      </c>
    </row>
    <row r="18" spans="1:29" x14ac:dyDescent="0.25">
      <c r="A18" t="s">
        <v>134</v>
      </c>
      <c r="B18" s="21">
        <v>45694.567627314798</v>
      </c>
      <c r="C18" s="2">
        <v>97091.633582806797</v>
      </c>
      <c r="D18" s="2">
        <v>308.23695262288999</v>
      </c>
      <c r="E18" s="2">
        <v>71262.0758809627</v>
      </c>
      <c r="F18" s="2">
        <v>212.499320417734</v>
      </c>
      <c r="G18" s="2">
        <v>816092.63755683298</v>
      </c>
      <c r="H18" s="2">
        <v>2707.39877913073</v>
      </c>
      <c r="I18" s="14">
        <f t="shared" si="9"/>
        <v>3.6461073119121391E-8</v>
      </c>
      <c r="J18" s="5">
        <f t="shared" si="1"/>
        <v>8.4053857932136857</v>
      </c>
      <c r="N18" s="20">
        <f t="shared" si="10"/>
        <v>97442.631647865594</v>
      </c>
      <c r="O18" s="20">
        <f t="shared" si="11"/>
        <v>308.23868607397884</v>
      </c>
      <c r="P18" s="20">
        <f t="shared" si="12"/>
        <v>71450.979625353633</v>
      </c>
      <c r="Q18" s="20">
        <f t="shared" si="13"/>
        <v>212.5018348352925</v>
      </c>
      <c r="R18" s="20">
        <f t="shared" si="14"/>
        <v>841572.97348997951</v>
      </c>
      <c r="S18" s="20">
        <f t="shared" si="15"/>
        <v>2707.3989764844291</v>
      </c>
      <c r="U18" s="5">
        <f t="shared" si="2"/>
        <v>8.6365993945157733</v>
      </c>
      <c r="W18" s="11"/>
      <c r="Y18" s="10"/>
      <c r="Z18" s="10"/>
      <c r="AA18" s="5"/>
      <c r="AB18" s="4">
        <v>0.721857098957008</v>
      </c>
      <c r="AC18" s="4">
        <v>1.10766016433771E-3</v>
      </c>
    </row>
    <row r="19" spans="1:29" x14ac:dyDescent="0.25">
      <c r="A19" t="s">
        <v>135</v>
      </c>
      <c r="B19" s="21">
        <v>45694.574374999997</v>
      </c>
      <c r="C19" s="2">
        <v>197234.85066530399</v>
      </c>
      <c r="D19" s="2">
        <v>591.66086493787896</v>
      </c>
      <c r="E19" s="2">
        <v>144645.714876818</v>
      </c>
      <c r="F19" s="2">
        <v>435.83654885312802</v>
      </c>
      <c r="G19" s="2">
        <v>1614093.4205680001</v>
      </c>
      <c r="H19" s="2">
        <v>5576.94015369319</v>
      </c>
      <c r="I19" s="14">
        <f t="shared" si="9"/>
        <v>3.6436667330298341E-8</v>
      </c>
      <c r="J19" s="5">
        <f t="shared" si="1"/>
        <v>8.183611644308348</v>
      </c>
      <c r="N19" s="20">
        <f t="shared" si="10"/>
        <v>198688.73821324864</v>
      </c>
      <c r="O19" s="20">
        <f t="shared" si="11"/>
        <v>591.66176801396102</v>
      </c>
      <c r="P19" s="20">
        <f t="shared" si="12"/>
        <v>145426.12322895363</v>
      </c>
      <c r="Q19" s="20">
        <f t="shared" si="13"/>
        <v>435.83777480453921</v>
      </c>
      <c r="R19" s="20">
        <f t="shared" si="14"/>
        <v>1716906.7151600122</v>
      </c>
      <c r="S19" s="20">
        <f t="shared" si="15"/>
        <v>5576.9402495011354</v>
      </c>
      <c r="U19" s="5">
        <f t="shared" si="2"/>
        <v>8.6411878730504128</v>
      </c>
      <c r="W19" s="11"/>
      <c r="X19" s="10"/>
      <c r="Y19" s="10"/>
      <c r="Z19" s="10"/>
      <c r="AA19" s="5"/>
      <c r="AB19" s="4">
        <v>0.72053488956951295</v>
      </c>
      <c r="AC19" s="4">
        <v>9.7664762935992808E-4</v>
      </c>
    </row>
    <row r="20" spans="1:29" x14ac:dyDescent="0.25">
      <c r="A20" t="s">
        <v>135</v>
      </c>
      <c r="B20" s="21">
        <v>45694.581099536997</v>
      </c>
      <c r="C20" s="2">
        <v>199126.450501827</v>
      </c>
      <c r="D20" s="2">
        <v>681.98542967452204</v>
      </c>
      <c r="E20" s="2">
        <v>146069.591439054</v>
      </c>
      <c r="F20" s="2">
        <v>475.72450514336998</v>
      </c>
      <c r="G20" s="2">
        <v>1630952.2973625001</v>
      </c>
      <c r="H20" s="2">
        <v>5642.5403944516702</v>
      </c>
      <c r="I20" s="14">
        <f t="shared" si="9"/>
        <v>3.5503801552608395E-8</v>
      </c>
      <c r="J20" s="5">
        <f t="shared" si="1"/>
        <v>8.1905356784709831</v>
      </c>
      <c r="N20" s="20">
        <f t="shared" si="10"/>
        <v>200608.46384677966</v>
      </c>
      <c r="O20" s="20">
        <f t="shared" si="11"/>
        <v>681.98621314415857</v>
      </c>
      <c r="P20" s="20">
        <f t="shared" si="12"/>
        <v>146865.48219343033</v>
      </c>
      <c r="Q20" s="20">
        <f t="shared" si="13"/>
        <v>475.72562830298665</v>
      </c>
      <c r="R20" s="20">
        <f t="shared" si="14"/>
        <v>1735994.4210740144</v>
      </c>
      <c r="S20" s="20">
        <f t="shared" si="15"/>
        <v>5642.5404891457511</v>
      </c>
      <c r="U20" s="5">
        <f t="shared" si="2"/>
        <v>8.6536449548805123</v>
      </c>
      <c r="W20" s="11"/>
      <c r="X20" s="10"/>
      <c r="Y20" s="10"/>
      <c r="Z20" s="10"/>
      <c r="AA20" s="5"/>
      <c r="AB20" s="4">
        <v>0.72003654170948905</v>
      </c>
      <c r="AC20" s="4">
        <v>1.07997849156422E-3</v>
      </c>
    </row>
    <row r="21" spans="1:29" x14ac:dyDescent="0.25">
      <c r="A21" t="s">
        <v>106</v>
      </c>
      <c r="B21" s="21">
        <v>45694.594571759299</v>
      </c>
      <c r="C21" s="2">
        <v>47229.468006419098</v>
      </c>
      <c r="D21" s="2">
        <v>246.87876680217499</v>
      </c>
      <c r="E21" s="2">
        <v>34591.511913495597</v>
      </c>
      <c r="F21" s="2">
        <v>125.97949344777901</v>
      </c>
      <c r="G21" s="2">
        <v>403215.21606170299</v>
      </c>
      <c r="H21" s="2">
        <v>1705.9124462928801</v>
      </c>
      <c r="I21" s="14">
        <f t="shared" si="9"/>
        <v>3.0911129850945475E-8</v>
      </c>
      <c r="J21" s="5">
        <f t="shared" si="1"/>
        <v>8.5373651891844471</v>
      </c>
      <c r="N21" s="20">
        <f t="shared" si="10"/>
        <v>47312.369367530642</v>
      </c>
      <c r="O21" s="20">
        <f t="shared" si="11"/>
        <v>246.8809310743336</v>
      </c>
      <c r="P21" s="20">
        <f t="shared" si="12"/>
        <v>34635.961805084531</v>
      </c>
      <c r="Q21" s="20">
        <f t="shared" si="13"/>
        <v>125.98373466335308</v>
      </c>
      <c r="R21" s="20">
        <f t="shared" si="14"/>
        <v>409338.62907741609</v>
      </c>
      <c r="S21" s="20">
        <f t="shared" si="15"/>
        <v>1705.9127595065715</v>
      </c>
      <c r="U21" s="5">
        <f t="shared" si="2"/>
        <v>8.6518311077934626</v>
      </c>
      <c r="W21" s="11"/>
      <c r="X21" s="10"/>
      <c r="Y21" s="10"/>
      <c r="Z21" s="10"/>
      <c r="AA21" s="5"/>
      <c r="AB21" s="4">
        <v>0.719568187498284</v>
      </c>
      <c r="AC21" s="4">
        <v>1.35236156601241E-3</v>
      </c>
    </row>
    <row r="22" spans="1:29" x14ac:dyDescent="0.25">
      <c r="A22" t="s">
        <v>134</v>
      </c>
      <c r="B22" s="21">
        <v>45694.6012962963</v>
      </c>
      <c r="C22" s="2">
        <v>99208.594082393698</v>
      </c>
      <c r="D22" s="2">
        <v>188.096782445831</v>
      </c>
      <c r="E22" s="2">
        <v>72787.960805614595</v>
      </c>
      <c r="F22" s="2">
        <v>130.54741155885199</v>
      </c>
      <c r="G22" s="2">
        <v>832256.21514163702</v>
      </c>
      <c r="H22" s="2">
        <v>1985.94247450238</v>
      </c>
      <c r="I22" s="14">
        <f t="shared" si="9"/>
        <v>3.8339925002502999E-8</v>
      </c>
      <c r="J22" s="5">
        <f t="shared" si="1"/>
        <v>8.3889528204627126</v>
      </c>
      <c r="N22" s="20">
        <f t="shared" si="10"/>
        <v>99575.094041063378</v>
      </c>
      <c r="O22" s="20">
        <f t="shared" si="11"/>
        <v>188.09962306405993</v>
      </c>
      <c r="P22" s="20">
        <f t="shared" si="12"/>
        <v>72985.05207398659</v>
      </c>
      <c r="Q22" s="20">
        <f t="shared" si="13"/>
        <v>130.55150437694479</v>
      </c>
      <c r="R22" s="20">
        <f t="shared" si="14"/>
        <v>858772.27380158252</v>
      </c>
      <c r="S22" s="20">
        <f t="shared" si="15"/>
        <v>1985.9427435510329</v>
      </c>
      <c r="U22" s="5">
        <f t="shared" si="2"/>
        <v>8.6243681923859068</v>
      </c>
      <c r="W22" s="11"/>
      <c r="X22" s="10"/>
      <c r="Y22" s="10"/>
      <c r="Z22" s="10"/>
      <c r="AA22" s="5"/>
      <c r="AB22" s="4">
        <v>0.72208026569327</v>
      </c>
      <c r="AC22" s="4">
        <v>1.1536534587015001E-3</v>
      </c>
    </row>
    <row r="23" spans="1:29" x14ac:dyDescent="0.25">
      <c r="A23" t="s">
        <v>135</v>
      </c>
      <c r="B23" s="21">
        <v>45694.608020833301</v>
      </c>
      <c r="C23" s="2">
        <v>199456.96855062901</v>
      </c>
      <c r="D23" s="2">
        <v>577.76608438968503</v>
      </c>
      <c r="E23" s="2">
        <v>146278.44691093601</v>
      </c>
      <c r="F23" s="2">
        <v>389.02428361623998</v>
      </c>
      <c r="G23" s="2">
        <v>1628798.49076556</v>
      </c>
      <c r="H23" s="2">
        <v>4668.1942122418004</v>
      </c>
      <c r="I23" s="14">
        <f t="shared" si="9"/>
        <v>3.7511109677386749E-8</v>
      </c>
      <c r="J23" s="5">
        <f t="shared" si="1"/>
        <v>8.1661648755687128</v>
      </c>
      <c r="N23" s="20">
        <f t="shared" si="10"/>
        <v>200943.9241577888</v>
      </c>
      <c r="O23" s="20">
        <f t="shared" si="11"/>
        <v>577.76700918394067</v>
      </c>
      <c r="P23" s="20">
        <f t="shared" si="12"/>
        <v>147076.62149638069</v>
      </c>
      <c r="Q23" s="20">
        <f t="shared" si="13"/>
        <v>389.02565708895844</v>
      </c>
      <c r="R23" s="20">
        <f t="shared" si="14"/>
        <v>1733554.4543744181</v>
      </c>
      <c r="S23" s="20">
        <f t="shared" si="15"/>
        <v>4668.1943267004435</v>
      </c>
      <c r="U23" s="5">
        <f t="shared" si="2"/>
        <v>8.6270558397832691</v>
      </c>
      <c r="W23" s="11"/>
      <c r="X23" s="10"/>
      <c r="Y23" s="10"/>
      <c r="Z23" s="10"/>
      <c r="AA23" s="5"/>
      <c r="AB23" s="4">
        <v>0.72101404751359699</v>
      </c>
      <c r="AC23" s="4">
        <v>1.02393094278711E-3</v>
      </c>
    </row>
    <row r="24" spans="1:29" x14ac:dyDescent="0.25">
      <c r="A24" s="42" t="s">
        <v>142</v>
      </c>
      <c r="B24" s="21"/>
      <c r="C24" s="2"/>
      <c r="D24" s="2"/>
      <c r="E24" s="2"/>
      <c r="F24" s="2"/>
      <c r="G24" s="2"/>
      <c r="H24" s="2"/>
      <c r="I24" s="14"/>
      <c r="J24" s="5"/>
      <c r="N24" s="20"/>
      <c r="O24" s="20"/>
      <c r="P24" s="20"/>
      <c r="Q24" s="20"/>
      <c r="R24" s="20"/>
      <c r="S24" s="20"/>
      <c r="U24" s="5"/>
      <c r="W24" s="11"/>
      <c r="X24" s="10"/>
      <c r="Y24" s="10"/>
      <c r="Z24" s="10"/>
      <c r="AB24" s="4"/>
      <c r="AC24" s="4"/>
    </row>
    <row r="25" spans="1:29" x14ac:dyDescent="0.25">
      <c r="A25" t="s">
        <v>106</v>
      </c>
      <c r="B25" s="21">
        <v>45694.628368055601</v>
      </c>
      <c r="C25" s="2">
        <v>46628.671084317502</v>
      </c>
      <c r="D25" s="2">
        <v>186.406516076325</v>
      </c>
      <c r="E25" s="2">
        <v>34048.370599850299</v>
      </c>
      <c r="F25" s="2">
        <v>135.07901340040399</v>
      </c>
      <c r="G25" s="2">
        <v>396998.36269776698</v>
      </c>
      <c r="H25" s="2">
        <v>1560.7180622148101</v>
      </c>
      <c r="I25" s="14">
        <f t="shared" ref="I25:I33" si="16">($H$58*C25-G25)/(($H$58-1)*C25*G25)</f>
        <v>3.9093102466049377E-8</v>
      </c>
      <c r="J25" s="5">
        <f t="shared" ref="J25:J33" si="17">G25/C25</f>
        <v>8.514039827124483</v>
      </c>
      <c r="N25" s="20">
        <f>C25/(1-C25*$L$3)</f>
        <v>46709.474911852602</v>
      </c>
      <c r="O25" s="20">
        <f>(D25^2+$L$8^2)^0.5</f>
        <v>186.40938245185077</v>
      </c>
      <c r="P25" s="20">
        <f>E25/(1-E25*$L$3)</f>
        <v>34091.43471435774</v>
      </c>
      <c r="Q25" s="20">
        <f>(F25^2+$L$8^2)^0.5</f>
        <v>135.08296891760145</v>
      </c>
      <c r="R25" s="20">
        <f>G25/(1-G25*$L$3)</f>
        <v>402933.01776073134</v>
      </c>
      <c r="S25" s="20">
        <f>(H25^2+$L$8^2)^0.5</f>
        <v>1560.7184045669221</v>
      </c>
      <c r="U25" s="5">
        <f t="shared" ref="U25:U33" si="18">R25/N25</f>
        <v>8.6263658180941452</v>
      </c>
      <c r="W25" s="11"/>
      <c r="X25" s="10"/>
      <c r="Y25" s="10"/>
      <c r="Z25" s="10"/>
      <c r="AB25" s="4">
        <v>0.71892703915751099</v>
      </c>
      <c r="AC25" s="4">
        <v>1.40710878232411E-3</v>
      </c>
    </row>
    <row r="26" spans="1:29" x14ac:dyDescent="0.25">
      <c r="A26" t="s">
        <v>106</v>
      </c>
      <c r="B26" s="21">
        <v>45694.635092592602</v>
      </c>
      <c r="C26" s="2">
        <v>46588.699648743597</v>
      </c>
      <c r="D26" s="2">
        <v>259.669764397248</v>
      </c>
      <c r="E26" s="2">
        <v>34140.447943888503</v>
      </c>
      <c r="F26" s="2">
        <v>106.265068756888</v>
      </c>
      <c r="G26" s="2">
        <v>397959.93720138801</v>
      </c>
      <c r="H26" s="2">
        <v>1450.7528073420499</v>
      </c>
      <c r="I26" s="14">
        <f t="shared" si="16"/>
        <v>2.9798623508306738E-8</v>
      </c>
      <c r="J26" s="5">
        <f t="shared" si="17"/>
        <v>8.5419842193882776</v>
      </c>
      <c r="N26" s="20">
        <f t="shared" ref="N26:N33" si="19">C26/(1-C26*$L$3)</f>
        <v>46669.364881105932</v>
      </c>
      <c r="O26" s="20">
        <f t="shared" ref="O26:O33" si="20">(D26^2+$L$8^2)^0.5</f>
        <v>259.67182206101887</v>
      </c>
      <c r="P26" s="20">
        <f t="shared" ref="P26:P33" si="21">E26/(1-E26*$L$3)</f>
        <v>34183.745438848913</v>
      </c>
      <c r="Q26" s="20">
        <f t="shared" ref="Q26:Q33" si="22">(F26^2+$L$8^2)^0.5</f>
        <v>106.27009677361403</v>
      </c>
      <c r="R26" s="20">
        <f t="shared" ref="R26:R33" si="23">G26/(1-G26*$L$3)</f>
        <v>403923.59180964797</v>
      </c>
      <c r="S26" s="20">
        <f t="shared" ref="S26:S33" si="24">(H26^2+$L$8^2)^0.5</f>
        <v>1450.7531756440189</v>
      </c>
      <c r="U26" s="5">
        <f t="shared" si="18"/>
        <v>8.6550051160686827</v>
      </c>
      <c r="W26" s="11"/>
      <c r="X26" s="10"/>
      <c r="Y26" s="10"/>
      <c r="Z26" s="10"/>
      <c r="AB26" s="4">
        <v>0.71934289421465403</v>
      </c>
      <c r="AC26" s="4">
        <v>1.35140499512467E-3</v>
      </c>
    </row>
    <row r="27" spans="1:29" x14ac:dyDescent="0.25">
      <c r="A27" t="s">
        <v>134</v>
      </c>
      <c r="B27" s="21">
        <v>45694.641828703701</v>
      </c>
      <c r="C27" s="2">
        <v>97916.665650460302</v>
      </c>
      <c r="D27" s="2">
        <v>181.99460376344999</v>
      </c>
      <c r="E27" s="2">
        <v>71632.452276981203</v>
      </c>
      <c r="F27" s="2">
        <v>131.293990387441</v>
      </c>
      <c r="G27" s="2">
        <v>823982.48807813297</v>
      </c>
      <c r="H27" s="2">
        <v>2253.0621385515701</v>
      </c>
      <c r="I27" s="14">
        <f t="shared" si="16"/>
        <v>3.4560902110069936E-8</v>
      </c>
      <c r="J27" s="5">
        <f t="shared" si="17"/>
        <v>8.4151403911113416</v>
      </c>
      <c r="N27" s="20">
        <f t="shared" si="19"/>
        <v>98273.665209308325</v>
      </c>
      <c r="O27" s="20">
        <f t="shared" si="20"/>
        <v>181.99753962452988</v>
      </c>
      <c r="P27" s="20">
        <f t="shared" si="21"/>
        <v>71823.32736467167</v>
      </c>
      <c r="Q27" s="20">
        <f t="shared" si="22"/>
        <v>131.29805993320926</v>
      </c>
      <c r="R27" s="20">
        <f t="shared" si="23"/>
        <v>849965.72815802507</v>
      </c>
      <c r="S27" s="20">
        <f t="shared" si="24"/>
        <v>2253.0623757022222</v>
      </c>
      <c r="U27" s="5">
        <f t="shared" si="18"/>
        <v>8.6489674151027565</v>
      </c>
      <c r="W27" s="11"/>
      <c r="X27" s="10"/>
      <c r="Y27" s="10"/>
      <c r="Z27" s="10"/>
      <c r="AB27" s="4">
        <v>0.71902299650986901</v>
      </c>
      <c r="AC27" s="4">
        <v>1.24494897116972E-3</v>
      </c>
    </row>
    <row r="28" spans="1:29" x14ac:dyDescent="0.25">
      <c r="A28" t="s">
        <v>134</v>
      </c>
      <c r="B28" s="21">
        <v>45694.648564814801</v>
      </c>
      <c r="C28" s="2">
        <v>97039.696530807196</v>
      </c>
      <c r="D28" s="2">
        <v>239.302077980278</v>
      </c>
      <c r="E28" s="2">
        <v>70981.004752674606</v>
      </c>
      <c r="F28" s="2">
        <v>189.735547796617</v>
      </c>
      <c r="G28" s="2">
        <v>814114.90483746899</v>
      </c>
      <c r="H28" s="2">
        <v>2723.52319543556</v>
      </c>
      <c r="I28" s="14">
        <f t="shared" si="16"/>
        <v>3.9105597104272198E-8</v>
      </c>
      <c r="J28" s="5">
        <f t="shared" si="17"/>
        <v>8.3895038210369091</v>
      </c>
      <c r="N28" s="20">
        <f t="shared" si="19"/>
        <v>97390.318500739406</v>
      </c>
      <c r="O28" s="20">
        <f t="shared" si="20"/>
        <v>239.30431077614588</v>
      </c>
      <c r="P28" s="20">
        <f t="shared" si="21"/>
        <v>71168.41933196687</v>
      </c>
      <c r="Q28" s="20">
        <f t="shared" si="22"/>
        <v>189.73836388050123</v>
      </c>
      <c r="R28" s="20">
        <f t="shared" si="23"/>
        <v>839469.97297417105</v>
      </c>
      <c r="S28" s="20">
        <f t="shared" si="24"/>
        <v>2723.5233916208413</v>
      </c>
      <c r="U28" s="5">
        <f t="shared" si="18"/>
        <v>8.6196450108929223</v>
      </c>
      <c r="W28" s="11"/>
      <c r="X28" s="10"/>
      <c r="Y28" s="10"/>
      <c r="Z28" s="10"/>
      <c r="AB28" s="4">
        <v>0.71972890598637096</v>
      </c>
      <c r="AC28" s="4">
        <v>1.1888352590398001E-3</v>
      </c>
    </row>
    <row r="29" spans="1:29" x14ac:dyDescent="0.25">
      <c r="A29" t="s">
        <v>135</v>
      </c>
      <c r="B29" s="21">
        <v>45694.655289351896</v>
      </c>
      <c r="C29" s="2">
        <v>195973.239510457</v>
      </c>
      <c r="D29" s="2">
        <v>1065.7172865161899</v>
      </c>
      <c r="E29" s="2">
        <v>143783.24360330199</v>
      </c>
      <c r="F29" s="2">
        <v>395.68450247541801</v>
      </c>
      <c r="G29" s="2">
        <v>1605277.68641924</v>
      </c>
      <c r="H29" s="2">
        <v>5181.0641340661005</v>
      </c>
      <c r="I29" s="14">
        <f t="shared" si="16"/>
        <v>3.6008392643087153E-8</v>
      </c>
      <c r="J29" s="5">
        <f t="shared" si="17"/>
        <v>8.1913106627682364</v>
      </c>
      <c r="N29" s="20">
        <f t="shared" si="19"/>
        <v>197408.51930949424</v>
      </c>
      <c r="O29" s="20">
        <f t="shared" si="20"/>
        <v>1065.7177878827949</v>
      </c>
      <c r="P29" s="20">
        <f t="shared" si="21"/>
        <v>144554.34829638508</v>
      </c>
      <c r="Q29" s="20">
        <f t="shared" si="22"/>
        <v>395.6858528297243</v>
      </c>
      <c r="R29" s="20">
        <f t="shared" si="23"/>
        <v>1706935.6056603091</v>
      </c>
      <c r="S29" s="20">
        <f t="shared" si="24"/>
        <v>5181.0642371945632</v>
      </c>
      <c r="U29" s="5">
        <f t="shared" si="18"/>
        <v>8.646717029391219</v>
      </c>
      <c r="W29" s="11"/>
      <c r="X29" s="10"/>
      <c r="Y29" s="10"/>
      <c r="Z29" s="10"/>
      <c r="AB29" s="4">
        <v>0.71980803105956404</v>
      </c>
      <c r="AC29" s="4">
        <v>1.05622108508339E-3</v>
      </c>
    </row>
    <row r="30" spans="1:29" x14ac:dyDescent="0.25">
      <c r="A30" t="s">
        <v>135</v>
      </c>
      <c r="B30" s="21">
        <v>45694.662025463003</v>
      </c>
      <c r="C30" s="2">
        <v>195866.25667860301</v>
      </c>
      <c r="D30" s="2">
        <v>742.12911162234798</v>
      </c>
      <c r="E30" s="2">
        <v>143616.906054914</v>
      </c>
      <c r="F30" s="2">
        <v>420.45544180678399</v>
      </c>
      <c r="G30" s="2">
        <v>1602748.7016330101</v>
      </c>
      <c r="H30" s="2">
        <v>5218.3176216276097</v>
      </c>
      <c r="I30" s="14">
        <f t="shared" si="16"/>
        <v>3.6754958760393686E-8</v>
      </c>
      <c r="J30" s="5">
        <f t="shared" si="17"/>
        <v>8.1828729910479723</v>
      </c>
      <c r="N30" s="20">
        <f t="shared" si="19"/>
        <v>197299.96411949612</v>
      </c>
      <c r="O30" s="20">
        <f t="shared" si="20"/>
        <v>742.12983159804503</v>
      </c>
      <c r="P30" s="20">
        <f t="shared" si="21"/>
        <v>144386.22288164173</v>
      </c>
      <c r="Q30" s="20">
        <f t="shared" si="22"/>
        <v>420.45671260583424</v>
      </c>
      <c r="R30" s="20">
        <f t="shared" si="23"/>
        <v>1704076.4564010755</v>
      </c>
      <c r="S30" s="20">
        <f t="shared" si="24"/>
        <v>5218.3177240198402</v>
      </c>
      <c r="U30" s="5">
        <f t="shared" si="18"/>
        <v>8.6369831033977764</v>
      </c>
      <c r="W30" s="11"/>
      <c r="X30" s="10"/>
      <c r="Y30" s="10"/>
      <c r="Z30" s="10"/>
      <c r="AB30" s="4">
        <v>0.72020170040495901</v>
      </c>
      <c r="AC30" s="4">
        <v>1.0211440185817901E-3</v>
      </c>
    </row>
    <row r="31" spans="1:29" x14ac:dyDescent="0.25">
      <c r="A31" t="s">
        <v>106</v>
      </c>
      <c r="B31" s="21">
        <v>45694.675474536998</v>
      </c>
      <c r="C31" s="2">
        <v>46651.602172802101</v>
      </c>
      <c r="D31" s="2">
        <v>294.26775330829997</v>
      </c>
      <c r="E31" s="2">
        <v>34139.321455922298</v>
      </c>
      <c r="F31" s="2">
        <v>124.141435885747</v>
      </c>
      <c r="G31" s="2">
        <v>398304.56742131303</v>
      </c>
      <c r="H31" s="2">
        <v>1519.85261657109</v>
      </c>
      <c r="I31" s="14">
        <f t="shared" si="16"/>
        <v>3.1131445054650244E-8</v>
      </c>
      <c r="J31" s="5">
        <f t="shared" si="17"/>
        <v>8.5378539829340472</v>
      </c>
      <c r="N31" s="20">
        <f t="shared" si="19"/>
        <v>46732.485564363124</v>
      </c>
      <c r="O31" s="20">
        <f t="shared" si="20"/>
        <v>294.26956904763642</v>
      </c>
      <c r="P31" s="20">
        <f t="shared" si="21"/>
        <v>34182.616091855874</v>
      </c>
      <c r="Q31" s="20">
        <f t="shared" si="22"/>
        <v>124.14573989526258</v>
      </c>
      <c r="R31" s="20">
        <f t="shared" si="23"/>
        <v>404278.63298701012</v>
      </c>
      <c r="S31" s="20">
        <f t="shared" si="24"/>
        <v>1519.8529681282844</v>
      </c>
      <c r="U31" s="5">
        <f t="shared" si="18"/>
        <v>8.6509122745078564</v>
      </c>
      <c r="W31" s="11"/>
      <c r="X31" s="10"/>
      <c r="Y31" s="10"/>
      <c r="Z31" s="10"/>
      <c r="AB31" s="4">
        <v>0.71859318730793398</v>
      </c>
      <c r="AC31" s="4">
        <v>1.3353019902679899E-3</v>
      </c>
    </row>
    <row r="32" spans="1:29" x14ac:dyDescent="0.25">
      <c r="A32" t="s">
        <v>134</v>
      </c>
      <c r="B32" s="21">
        <v>45694.682222222204</v>
      </c>
      <c r="C32" s="2">
        <v>97783.343332257296</v>
      </c>
      <c r="D32" s="2">
        <v>482.32609741215498</v>
      </c>
      <c r="E32" s="2">
        <v>71667.613084062396</v>
      </c>
      <c r="F32" s="2">
        <v>125.079264452006</v>
      </c>
      <c r="G32" s="2">
        <v>820532.21424796397</v>
      </c>
      <c r="H32" s="2">
        <v>2102.6077113613101</v>
      </c>
      <c r="I32" s="14">
        <f t="shared" si="16"/>
        <v>3.8508303942079537E-8</v>
      </c>
      <c r="J32" s="5">
        <f t="shared" si="17"/>
        <v>8.3913290984527258</v>
      </c>
      <c r="N32" s="20">
        <f t="shared" si="19"/>
        <v>98139.369611731352</v>
      </c>
      <c r="O32" s="20">
        <f t="shared" si="20"/>
        <v>482.32720519913323</v>
      </c>
      <c r="P32" s="20">
        <f t="shared" si="21"/>
        <v>71858.67584980902</v>
      </c>
      <c r="Q32" s="20">
        <f t="shared" si="22"/>
        <v>125.08353619170674</v>
      </c>
      <c r="R32" s="20">
        <f t="shared" si="23"/>
        <v>846294.90816281375</v>
      </c>
      <c r="S32" s="20">
        <f t="shared" si="24"/>
        <v>2102.6079654815385</v>
      </c>
      <c r="U32" s="5">
        <f t="shared" si="18"/>
        <v>8.6233986575521033</v>
      </c>
      <c r="W32" s="11"/>
      <c r="X32" s="10"/>
      <c r="Y32" s="10"/>
      <c r="Z32" s="10"/>
      <c r="AB32" s="4">
        <v>0.72067703962460705</v>
      </c>
      <c r="AC32" s="4">
        <v>1.1486410548420499E-3</v>
      </c>
    </row>
    <row r="33" spans="1:29" x14ac:dyDescent="0.25">
      <c r="A33" t="s">
        <v>135</v>
      </c>
      <c r="B33" s="21">
        <v>45694.688946759299</v>
      </c>
      <c r="C33" s="2">
        <v>197376.832244191</v>
      </c>
      <c r="D33" s="2">
        <v>584.33736783067002</v>
      </c>
      <c r="E33" s="2">
        <v>144561.316346979</v>
      </c>
      <c r="F33" s="2">
        <v>440.07109501489799</v>
      </c>
      <c r="G33" s="2">
        <v>1609030.6345593501</v>
      </c>
      <c r="H33" s="2">
        <v>7552.2858294835896</v>
      </c>
      <c r="I33" s="14">
        <f t="shared" si="16"/>
        <v>3.9119296525348207E-8</v>
      </c>
      <c r="J33" s="5">
        <f t="shared" si="17"/>
        <v>8.1520744672236241</v>
      </c>
      <c r="N33" s="20">
        <f t="shared" si="19"/>
        <v>198832.82146396476</v>
      </c>
      <c r="O33" s="20">
        <f t="shared" si="20"/>
        <v>584.33828222498221</v>
      </c>
      <c r="P33" s="20">
        <f t="shared" si="21"/>
        <v>145340.81179857021</v>
      </c>
      <c r="Q33" s="20">
        <f t="shared" si="22"/>
        <v>440.07230916973015</v>
      </c>
      <c r="R33" s="20">
        <f t="shared" si="23"/>
        <v>1711179.5609823766</v>
      </c>
      <c r="S33" s="20">
        <f t="shared" si="24"/>
        <v>7552.2859002323921</v>
      </c>
      <c r="U33" s="5">
        <f t="shared" si="18"/>
        <v>8.6061222105249868</v>
      </c>
      <c r="W33" s="29"/>
      <c r="X33" s="29"/>
      <c r="Y33" s="29"/>
      <c r="Z33" s="29"/>
      <c r="AB33" s="4">
        <v>0.72091502872441304</v>
      </c>
      <c r="AC33" s="4">
        <v>9.8472027999334201E-4</v>
      </c>
    </row>
    <row r="34" spans="1:29" x14ac:dyDescent="0.25">
      <c r="A34" s="42" t="s">
        <v>143</v>
      </c>
      <c r="B34" s="21"/>
      <c r="C34" s="2"/>
      <c r="D34" s="2"/>
      <c r="E34" s="2"/>
      <c r="F34" s="2"/>
      <c r="G34" s="2"/>
      <c r="H34" s="2"/>
      <c r="I34" s="14"/>
      <c r="J34" s="5"/>
      <c r="N34" s="20"/>
      <c r="O34" s="20"/>
      <c r="P34" s="20"/>
      <c r="Q34" s="20"/>
      <c r="R34" s="20"/>
      <c r="S34" s="20"/>
      <c r="U34" s="5"/>
      <c r="W34" s="29"/>
      <c r="X34" s="29"/>
      <c r="Y34" s="29"/>
      <c r="Z34" s="29"/>
      <c r="AB34" s="4"/>
      <c r="AC34" s="4"/>
    </row>
    <row r="35" spans="1:29" x14ac:dyDescent="0.25">
      <c r="A35" t="s">
        <v>106</v>
      </c>
      <c r="B35" s="21">
        <v>45694.709282407399</v>
      </c>
      <c r="C35" s="2">
        <v>46888.209460925602</v>
      </c>
      <c r="D35" s="2">
        <v>209.905166493434</v>
      </c>
      <c r="E35" s="2">
        <v>34298.890321703198</v>
      </c>
      <c r="F35" s="2">
        <v>146.20040202725201</v>
      </c>
      <c r="G35" s="2">
        <v>398968.71944677999</v>
      </c>
      <c r="H35" s="2">
        <v>1783.35486106759</v>
      </c>
      <c r="I35" s="14">
        <f t="shared" ref="I35:I43" si="25">($H$58*C35-G35)/(($H$58-1)*C35*G35)</f>
        <v>4.0576478435277413E-8</v>
      </c>
      <c r="J35" s="5">
        <f t="shared" ref="J35:J43" si="26">G35/C35</f>
        <v>8.5089348480935598</v>
      </c>
      <c r="N35" s="20">
        <f>C35/(1-C35*$L$3)</f>
        <v>46969.916099235699</v>
      </c>
      <c r="O35" s="20">
        <f>(D35^2+$L$8^2)^0.5</f>
        <v>209.90771198553759</v>
      </c>
      <c r="P35" s="20">
        <f>E35/(1-E35*$L$3)</f>
        <v>34342.590885029778</v>
      </c>
      <c r="Q35" s="20">
        <f>(F35^2+$L$8^2)^0.5</f>
        <v>146.20405665814226</v>
      </c>
      <c r="R35" s="20">
        <f>G35/(1-G35*$L$3)</f>
        <v>404962.87441762886</v>
      </c>
      <c r="S35" s="20">
        <f>(H35^2+$L$8^2)^0.5</f>
        <v>1783.355160679939</v>
      </c>
      <c r="U35" s="5">
        <f t="shared" ref="U35:U43" si="27">R35/N35</f>
        <v>8.6217500061537997</v>
      </c>
      <c r="W35" s="13"/>
      <c r="X35" s="13"/>
      <c r="Y35" s="13"/>
      <c r="Z35" s="6"/>
      <c r="AB35" s="4">
        <v>0.72030340466549403</v>
      </c>
      <c r="AC35" s="4">
        <v>1.3919623039967701E-3</v>
      </c>
    </row>
    <row r="36" spans="1:29" x14ac:dyDescent="0.25">
      <c r="A36" t="s">
        <v>106</v>
      </c>
      <c r="B36" s="21">
        <v>45694.716018518498</v>
      </c>
      <c r="C36" s="2">
        <v>47040.705420298</v>
      </c>
      <c r="D36" s="2">
        <v>186.54071963611901</v>
      </c>
      <c r="E36" s="2">
        <v>34353.8135002813</v>
      </c>
      <c r="F36" s="2">
        <v>145.740343631976</v>
      </c>
      <c r="G36" s="2">
        <v>399909.16634051298</v>
      </c>
      <c r="H36" s="2">
        <v>2398.0446658947199</v>
      </c>
      <c r="I36" s="14">
        <f t="shared" si="25"/>
        <v>4.2968345239111358E-8</v>
      </c>
      <c r="J36" s="5">
        <f t="shared" si="26"/>
        <v>8.5013428852185697</v>
      </c>
      <c r="N36" s="20">
        <f t="shared" ref="N36:N43" si="28">C36/(1-C36*$L$3)</f>
        <v>47122.944862964701</v>
      </c>
      <c r="O36" s="20">
        <f t="shared" ref="O36:O43" si="29">(D36^2+$L$8^2)^0.5</f>
        <v>186.54358394951115</v>
      </c>
      <c r="P36" s="20">
        <f t="shared" ref="P36:P43" si="30">E36/(1-E36*$L$3)</f>
        <v>34397.654221466037</v>
      </c>
      <c r="Q36" s="20">
        <f t="shared" ref="Q36:Q43" si="31">(F36^2+$L$8^2)^0.5</f>
        <v>145.74400979914614</v>
      </c>
      <c r="R36" s="20">
        <f t="shared" ref="R36:R43" si="32">G36/(1-G36*$L$3)</f>
        <v>405931.826687211</v>
      </c>
      <c r="S36" s="20">
        <f t="shared" ref="S36:S43" si="33">(H36^2+$L$8^2)^0.5</f>
        <v>2398.0448887075668</v>
      </c>
      <c r="U36" s="5">
        <f t="shared" si="27"/>
        <v>8.614313639940713</v>
      </c>
      <c r="W36" s="13"/>
      <c r="X36" s="13"/>
      <c r="Y36" s="13"/>
      <c r="Z36" s="6"/>
      <c r="AB36" s="4">
        <v>0.71911889690603104</v>
      </c>
      <c r="AC36" s="4">
        <v>1.3600096597614899E-3</v>
      </c>
    </row>
    <row r="37" spans="1:29" x14ac:dyDescent="0.25">
      <c r="A37" t="s">
        <v>134</v>
      </c>
      <c r="B37" s="21">
        <v>45694.722743055601</v>
      </c>
      <c r="C37" s="2">
        <v>97700.894006538205</v>
      </c>
      <c r="D37" s="2">
        <v>261.797657987756</v>
      </c>
      <c r="E37" s="2">
        <v>71501.014191565802</v>
      </c>
      <c r="F37" s="2">
        <v>157.06225534760901</v>
      </c>
      <c r="G37" s="2">
        <v>820711.67596877401</v>
      </c>
      <c r="H37" s="2">
        <v>2260.4320551137598</v>
      </c>
      <c r="I37" s="14">
        <f t="shared" si="25"/>
        <v>3.7076170144210835E-8</v>
      </c>
      <c r="J37" s="5">
        <f t="shared" si="26"/>
        <v>8.4002473499766701</v>
      </c>
      <c r="N37" s="20">
        <f t="shared" si="28"/>
        <v>98056.319056830864</v>
      </c>
      <c r="O37" s="20">
        <f t="shared" si="29"/>
        <v>261.79969892694913</v>
      </c>
      <c r="P37" s="20">
        <f t="shared" si="30"/>
        <v>71691.188520283147</v>
      </c>
      <c r="Q37" s="20">
        <f t="shared" si="31"/>
        <v>157.06565724322007</v>
      </c>
      <c r="R37" s="20">
        <f t="shared" si="32"/>
        <v>846485.81742248649</v>
      </c>
      <c r="S37" s="20">
        <f t="shared" si="33"/>
        <v>2260.4322914912059</v>
      </c>
      <c r="U37" s="5">
        <f t="shared" si="27"/>
        <v>8.6326493342248103</v>
      </c>
      <c r="W37" s="13"/>
      <c r="X37" s="13"/>
      <c r="Y37" s="13"/>
      <c r="Z37" s="6"/>
      <c r="AB37" s="4">
        <v>0.71988514772524503</v>
      </c>
      <c r="AC37" s="4">
        <v>1.01193938472861E-3</v>
      </c>
    </row>
    <row r="38" spans="1:29" x14ac:dyDescent="0.25">
      <c r="A38" t="s">
        <v>134</v>
      </c>
      <c r="B38" s="21">
        <v>45694.729479166701</v>
      </c>
      <c r="C38" s="2">
        <v>97392.800575619505</v>
      </c>
      <c r="D38" s="2">
        <v>261.55746947484897</v>
      </c>
      <c r="E38" s="2">
        <v>71179.370295405999</v>
      </c>
      <c r="F38" s="2">
        <v>199.47214903734201</v>
      </c>
      <c r="G38" s="2">
        <v>816498.99368205899</v>
      </c>
      <c r="H38" s="2">
        <v>3812.8676781541699</v>
      </c>
      <c r="I38" s="14">
        <f t="shared" si="25"/>
        <v>3.994418343714921E-8</v>
      </c>
      <c r="J38" s="5">
        <f t="shared" si="26"/>
        <v>8.3835662272397418</v>
      </c>
      <c r="N38" s="20">
        <f t="shared" si="28"/>
        <v>97745.983488976563</v>
      </c>
      <c r="O38" s="20">
        <f t="shared" si="29"/>
        <v>261.5595122882242</v>
      </c>
      <c r="P38" s="20">
        <f t="shared" si="30"/>
        <v>71367.835237310064</v>
      </c>
      <c r="Q38" s="20">
        <f t="shared" si="31"/>
        <v>199.47482766490296</v>
      </c>
      <c r="R38" s="20">
        <f t="shared" si="32"/>
        <v>842005.10725607432</v>
      </c>
      <c r="S38" s="20">
        <f t="shared" si="33"/>
        <v>3812.8678182888975</v>
      </c>
      <c r="U38" s="5">
        <f t="shared" si="27"/>
        <v>8.6142169447917283</v>
      </c>
      <c r="W38" s="13"/>
      <c r="X38" s="13"/>
      <c r="Y38" s="13"/>
      <c r="Z38" s="6"/>
      <c r="AB38" s="4">
        <v>0.71953024487803496</v>
      </c>
      <c r="AC38" s="4">
        <v>1.08812847025301E-3</v>
      </c>
    </row>
    <row r="39" spans="1:29" x14ac:dyDescent="0.25">
      <c r="A39" t="s">
        <v>135</v>
      </c>
      <c r="B39" s="21">
        <v>45694.736226851899</v>
      </c>
      <c r="C39" s="2">
        <v>197835.79595796799</v>
      </c>
      <c r="D39" s="2">
        <v>503.15603006987902</v>
      </c>
      <c r="E39" s="2">
        <v>144517.25222266599</v>
      </c>
      <c r="F39" s="2">
        <v>750.606095698231</v>
      </c>
      <c r="G39" s="2">
        <v>1612275.6566749299</v>
      </c>
      <c r="H39" s="2">
        <v>11103.592838070101</v>
      </c>
      <c r="I39" s="14">
        <f t="shared" si="25"/>
        <v>3.9244497646656431E-8</v>
      </c>
      <c r="J39" s="5">
        <f t="shared" si="26"/>
        <v>8.1495648897506516</v>
      </c>
      <c r="N39" s="20">
        <f t="shared" si="28"/>
        <v>199298.58941507357</v>
      </c>
      <c r="O39" s="20">
        <f t="shared" si="29"/>
        <v>503.15709199617584</v>
      </c>
      <c r="P39" s="20">
        <f t="shared" si="30"/>
        <v>145296.27126607232</v>
      </c>
      <c r="Q39" s="20">
        <f t="shared" si="31"/>
        <v>750.6068075428766</v>
      </c>
      <c r="R39" s="20">
        <f t="shared" si="32"/>
        <v>1714850.1504282583</v>
      </c>
      <c r="S39" s="20">
        <f t="shared" si="33"/>
        <v>11103.592886191027</v>
      </c>
      <c r="U39" s="5">
        <f t="shared" si="27"/>
        <v>8.604426932780683</v>
      </c>
      <c r="W39" s="11"/>
      <c r="X39" s="10"/>
      <c r="Y39" s="10"/>
      <c r="Z39" s="10"/>
      <c r="AB39" s="4">
        <v>0.71961998937205696</v>
      </c>
      <c r="AC39" s="4">
        <v>1.0528151859315799E-3</v>
      </c>
    </row>
    <row r="40" spans="1:29" x14ac:dyDescent="0.25">
      <c r="A40" t="s">
        <v>135</v>
      </c>
      <c r="B40" s="21">
        <v>45694.742928240703</v>
      </c>
      <c r="C40" s="2">
        <v>197589.37193965301</v>
      </c>
      <c r="D40" s="2">
        <v>1091.69184658315</v>
      </c>
      <c r="E40" s="2">
        <v>144829.38492518201</v>
      </c>
      <c r="F40" s="2">
        <v>425.53016537575502</v>
      </c>
      <c r="G40" s="2">
        <v>1618261.35183353</v>
      </c>
      <c r="H40" s="2">
        <v>5305.1440536298896</v>
      </c>
      <c r="I40" s="14">
        <f t="shared" si="25"/>
        <v>3.5823803041770891E-8</v>
      </c>
      <c r="J40" s="5">
        <f t="shared" si="26"/>
        <v>8.1900222463775698</v>
      </c>
      <c r="N40" s="20">
        <f t="shared" si="28"/>
        <v>199048.51012037072</v>
      </c>
      <c r="O40" s="20">
        <f t="shared" si="29"/>
        <v>1091.6923360207743</v>
      </c>
      <c r="P40" s="20">
        <f t="shared" si="30"/>
        <v>145611.78180916113</v>
      </c>
      <c r="Q40" s="20">
        <f t="shared" si="31"/>
        <v>425.53142101974629</v>
      </c>
      <c r="R40" s="20">
        <f t="shared" si="32"/>
        <v>1721623.3043451058</v>
      </c>
      <c r="S40" s="20">
        <f t="shared" si="33"/>
        <v>5305.1441543463216</v>
      </c>
      <c r="U40" s="5">
        <f t="shared" si="27"/>
        <v>8.6492649621139464</v>
      </c>
      <c r="W40" s="13"/>
      <c r="X40" s="13"/>
      <c r="Y40" s="13"/>
      <c r="Z40" s="6"/>
      <c r="AB40" s="4">
        <v>0.71883342134068595</v>
      </c>
      <c r="AC40" s="4">
        <v>1.1039183453733601E-3</v>
      </c>
    </row>
    <row r="41" spans="1:29" x14ac:dyDescent="0.25">
      <c r="A41" t="s">
        <v>106</v>
      </c>
      <c r="B41" s="21">
        <v>45694.756388888898</v>
      </c>
      <c r="C41" s="2">
        <v>47035.164621376804</v>
      </c>
      <c r="D41" s="2">
        <v>186.34270299155099</v>
      </c>
      <c r="E41" s="2">
        <v>34299.629788684302</v>
      </c>
      <c r="F41" s="2">
        <v>183.29153001341601</v>
      </c>
      <c r="G41" s="2">
        <v>400459.23506586999</v>
      </c>
      <c r="H41" s="2">
        <v>1702.37245451485</v>
      </c>
      <c r="I41" s="14">
        <f t="shared" si="25"/>
        <v>3.8755457012118919E-8</v>
      </c>
      <c r="J41" s="5">
        <f t="shared" si="26"/>
        <v>8.5140391936433666</v>
      </c>
      <c r="N41" s="20">
        <f t="shared" si="28"/>
        <v>47117.384674725341</v>
      </c>
      <c r="O41" s="20">
        <f t="shared" si="29"/>
        <v>186.34557034865233</v>
      </c>
      <c r="P41" s="20">
        <f t="shared" si="30"/>
        <v>34343.332237556395</v>
      </c>
      <c r="Q41" s="20">
        <f t="shared" si="31"/>
        <v>183.29444510138907</v>
      </c>
      <c r="R41" s="20">
        <f t="shared" si="32"/>
        <v>406498.6000598197</v>
      </c>
      <c r="S41" s="20">
        <f t="shared" si="33"/>
        <v>1702.3727683798522</v>
      </c>
      <c r="U41" s="5">
        <f t="shared" si="27"/>
        <v>8.6273591555660616</v>
      </c>
      <c r="W41" s="11"/>
      <c r="X41" s="10"/>
      <c r="Y41" s="10"/>
      <c r="Z41" s="10"/>
      <c r="AB41" s="4">
        <v>0.71940018776779002</v>
      </c>
      <c r="AC41" s="4">
        <v>1.0578282886949701E-3</v>
      </c>
    </row>
    <row r="42" spans="1:29" x14ac:dyDescent="0.25">
      <c r="A42" t="s">
        <v>134</v>
      </c>
      <c r="B42" s="21">
        <v>45694.763113425899</v>
      </c>
      <c r="C42" s="2">
        <v>98171.319018895098</v>
      </c>
      <c r="D42" s="2">
        <v>469.76094359369199</v>
      </c>
      <c r="E42" s="2">
        <v>71946.435194746504</v>
      </c>
      <c r="F42" s="2">
        <v>152.11300723617799</v>
      </c>
      <c r="G42" s="2">
        <v>825016.06053005205</v>
      </c>
      <c r="H42" s="2">
        <v>2210.22850162349</v>
      </c>
      <c r="I42" s="14">
        <f t="shared" si="25"/>
        <v>3.6312186851130047E-8</v>
      </c>
      <c r="J42" s="5">
        <f t="shared" si="26"/>
        <v>8.4038400296043765</v>
      </c>
      <c r="N42" s="20">
        <f t="shared" si="28"/>
        <v>98530.181303565725</v>
      </c>
      <c r="O42" s="20">
        <f t="shared" si="29"/>
        <v>469.76208101165747</v>
      </c>
      <c r="P42" s="20">
        <f t="shared" si="30"/>
        <v>72138.989504996964</v>
      </c>
      <c r="Q42" s="20">
        <f t="shared" si="31"/>
        <v>152.11651981556997</v>
      </c>
      <c r="R42" s="20">
        <f t="shared" si="32"/>
        <v>851065.55665922165</v>
      </c>
      <c r="S42" s="20">
        <f t="shared" si="33"/>
        <v>2210.2287433700581</v>
      </c>
      <c r="U42" s="5">
        <f t="shared" si="27"/>
        <v>8.6376128146678059</v>
      </c>
      <c r="W42" s="29"/>
      <c r="X42" s="29"/>
      <c r="Y42" s="29"/>
      <c r="Z42" s="29"/>
      <c r="AB42" s="4">
        <v>0.72006364413742796</v>
      </c>
      <c r="AC42" s="4">
        <v>1.13688416019746E-3</v>
      </c>
    </row>
    <row r="43" spans="1:29" x14ac:dyDescent="0.25">
      <c r="A43" t="s">
        <v>135</v>
      </c>
      <c r="B43" s="21">
        <v>45694.769837963002</v>
      </c>
      <c r="C43" s="2">
        <v>198593.112337653</v>
      </c>
      <c r="D43" s="2">
        <v>1007.68126335464</v>
      </c>
      <c r="E43" s="2">
        <v>145872.611266311</v>
      </c>
      <c r="F43" s="2">
        <v>384.53701845045498</v>
      </c>
      <c r="G43" s="2">
        <v>1630428.0760880599</v>
      </c>
      <c r="H43" s="2">
        <v>5251.2145651317096</v>
      </c>
      <c r="I43" s="14">
        <f t="shared" si="25"/>
        <v>3.3959742887882737E-8</v>
      </c>
      <c r="J43" s="5">
        <f t="shared" si="26"/>
        <v>8.2098923618054034</v>
      </c>
      <c r="N43" s="20">
        <f t="shared" si="28"/>
        <v>200067.16811271937</v>
      </c>
      <c r="O43" s="20">
        <f t="shared" si="29"/>
        <v>1007.6817935967537</v>
      </c>
      <c r="P43" s="20">
        <f t="shared" si="30"/>
        <v>146666.35106039341</v>
      </c>
      <c r="Q43" s="20">
        <f t="shared" si="31"/>
        <v>384.53840795053583</v>
      </c>
      <c r="R43" s="20">
        <f t="shared" si="32"/>
        <v>1735400.5122412858</v>
      </c>
      <c r="S43" s="20">
        <f t="shared" si="33"/>
        <v>5251.2146668824898</v>
      </c>
      <c r="U43" s="5">
        <f t="shared" si="27"/>
        <v>8.6740894501168118</v>
      </c>
      <c r="W43" s="13"/>
      <c r="X43" s="13"/>
      <c r="Y43" s="13"/>
      <c r="Z43" s="6"/>
      <c r="AB43" s="4">
        <v>0.71952338667154003</v>
      </c>
      <c r="AC43" s="4">
        <v>1.0190506901718199E-3</v>
      </c>
    </row>
    <row r="44" spans="1:29" x14ac:dyDescent="0.25">
      <c r="A44" s="42" t="s">
        <v>144</v>
      </c>
      <c r="B44" s="21"/>
      <c r="C44" s="2"/>
      <c r="D44" s="2"/>
      <c r="E44" s="2"/>
      <c r="F44" s="2"/>
      <c r="G44" s="2"/>
      <c r="H44" s="2"/>
      <c r="I44" s="14"/>
      <c r="J44" s="5"/>
      <c r="N44" s="20"/>
      <c r="O44" s="20"/>
      <c r="P44" s="20"/>
      <c r="Q44" s="20"/>
      <c r="R44" s="20"/>
      <c r="S44" s="20"/>
      <c r="U44" s="5"/>
      <c r="W44" s="13"/>
      <c r="X44" s="13"/>
      <c r="Y44" s="13"/>
      <c r="Z44" s="6"/>
      <c r="AB44" s="4"/>
      <c r="AC44" s="4"/>
    </row>
    <row r="45" spans="1:29" x14ac:dyDescent="0.25">
      <c r="A45" t="s">
        <v>106</v>
      </c>
      <c r="B45" s="21">
        <v>45694.7901851852</v>
      </c>
      <c r="C45" s="2">
        <v>44129.893578882598</v>
      </c>
      <c r="D45" s="2">
        <v>190.07915689280699</v>
      </c>
      <c r="E45" s="2">
        <v>32264.531841567699</v>
      </c>
      <c r="F45" s="2">
        <v>138.83372596793899</v>
      </c>
      <c r="G45" s="2">
        <v>376135.36281541002</v>
      </c>
      <c r="H45" s="2">
        <v>1673.4106983996801</v>
      </c>
      <c r="I45" s="14">
        <f t="shared" ref="I45:I53" si="34">($H$58*C45-G45)/(($H$58-1)*C45*G45)</f>
        <v>3.8011882577501543E-8</v>
      </c>
      <c r="J45" s="5">
        <f t="shared" ref="J45:J53" si="35">G45/C45</f>
        <v>8.5233689073612773</v>
      </c>
      <c r="N45" s="20">
        <f>C45/(1-C45*$L$3)</f>
        <v>44202.262364958129</v>
      </c>
      <c r="O45" s="20">
        <f>(D45^2+$L$8^2)^0.5</f>
        <v>190.0819678860872</v>
      </c>
      <c r="P45" s="20">
        <f>E45/(1-E45*$L$3)</f>
        <v>32303.199227529967</v>
      </c>
      <c r="Q45" s="20">
        <f>(F45^2+$L$8^2)^0.5</f>
        <v>138.8375745124782</v>
      </c>
      <c r="R45" s="20">
        <f>G45/(1-G45*$L$3)</f>
        <v>381458.47157991951</v>
      </c>
      <c r="S45" s="20">
        <f>(H45^2+$L$8^2)^0.5</f>
        <v>1673.4110176967499</v>
      </c>
      <c r="U45" s="5">
        <f t="shared" ref="U45:U53" si="36">R45/N45</f>
        <v>8.6298404464094869</v>
      </c>
      <c r="W45" s="13"/>
      <c r="X45" s="13"/>
      <c r="Y45" s="13"/>
      <c r="Z45" s="6"/>
      <c r="AB45" s="4">
        <v>0.71990967654722304</v>
      </c>
      <c r="AC45" s="4">
        <v>1.25510704734287E-3</v>
      </c>
    </row>
    <row r="46" spans="1:29" x14ac:dyDescent="0.25">
      <c r="A46" t="s">
        <v>106</v>
      </c>
      <c r="B46" s="21">
        <v>45694.7969212963</v>
      </c>
      <c r="C46" s="2">
        <v>44401.273376528297</v>
      </c>
      <c r="D46" s="2">
        <v>156.11283081054199</v>
      </c>
      <c r="E46" s="2">
        <v>32493.287042115498</v>
      </c>
      <c r="F46" s="2">
        <v>112.352356284191</v>
      </c>
      <c r="G46" s="2">
        <v>378519.29285873199</v>
      </c>
      <c r="H46" s="2">
        <v>1408.4748500130499</v>
      </c>
      <c r="I46" s="14">
        <f t="shared" si="34"/>
        <v>3.7220086052950067E-8</v>
      </c>
      <c r="J46" s="5">
        <f t="shared" si="35"/>
        <v>8.5249648056000904</v>
      </c>
      <c r="N46" s="20">
        <f t="shared" ref="N46:N53" si="37">C46/(1-C46*$L$3)</f>
        <v>44474.535711812212</v>
      </c>
      <c r="O46" s="20">
        <f t="shared" ref="O46:O53" si="38">(D46^2+$L$8^2)^0.5</f>
        <v>156.11625339485977</v>
      </c>
      <c r="P46" s="20">
        <f t="shared" ref="P46:P53" si="39">E46/(1-E46*$L$3)</f>
        <v>32532.505007784272</v>
      </c>
      <c r="Q46" s="20">
        <f t="shared" ref="Q46:Q53" si="40">(F46^2+$L$8^2)^0.5</f>
        <v>112.3571118931817</v>
      </c>
      <c r="R46" s="20">
        <f t="shared" ref="R46:R53" si="41">G46/(1-G46*$L$3)</f>
        <v>383910.57430155022</v>
      </c>
      <c r="S46" s="20">
        <f t="shared" ref="S46:S53" si="42">(H46^2+$L$8^2)^0.5</f>
        <v>1408.4752293702757</v>
      </c>
      <c r="U46" s="5">
        <f t="shared" si="36"/>
        <v>8.632143498680426</v>
      </c>
      <c r="W46" s="13"/>
      <c r="X46" s="13"/>
      <c r="Y46" s="13"/>
      <c r="Z46" s="6"/>
      <c r="AB46" s="4">
        <v>0.72048828267246401</v>
      </c>
      <c r="AC46" s="4">
        <v>1.22211818648914E-3</v>
      </c>
    </row>
    <row r="47" spans="1:29" x14ac:dyDescent="0.25">
      <c r="A47" t="s">
        <v>134</v>
      </c>
      <c r="B47" s="21">
        <v>45694.803645833301</v>
      </c>
      <c r="C47" s="2">
        <v>92598.082444207699</v>
      </c>
      <c r="D47" s="2">
        <v>433.39725348735999</v>
      </c>
      <c r="E47" s="2">
        <v>67816.276802170803</v>
      </c>
      <c r="F47" s="2">
        <v>129.02838168122599</v>
      </c>
      <c r="G47" s="2">
        <v>779190.41721382597</v>
      </c>
      <c r="H47" s="2">
        <v>2016.41852498914</v>
      </c>
      <c r="I47" s="14">
        <f t="shared" si="34"/>
        <v>3.6612016004840002E-8</v>
      </c>
      <c r="J47" s="5">
        <f t="shared" si="35"/>
        <v>8.4147575915873283</v>
      </c>
      <c r="N47" s="20">
        <f t="shared" si="37"/>
        <v>92917.289465215261</v>
      </c>
      <c r="O47" s="20">
        <f t="shared" si="38"/>
        <v>433.39848633878978</v>
      </c>
      <c r="P47" s="20">
        <f t="shared" si="39"/>
        <v>67987.33183238194</v>
      </c>
      <c r="Q47" s="20">
        <f t="shared" si="40"/>
        <v>129.03252268185449</v>
      </c>
      <c r="R47" s="20">
        <f t="shared" si="41"/>
        <v>802385.75615079422</v>
      </c>
      <c r="S47" s="20">
        <f t="shared" si="42"/>
        <v>2016.4187899714052</v>
      </c>
      <c r="U47" s="5">
        <f t="shared" si="36"/>
        <v>8.6354838886166316</v>
      </c>
      <c r="W47" s="11"/>
      <c r="X47" s="10"/>
      <c r="Y47" s="10"/>
      <c r="Z47" s="10"/>
      <c r="AB47" s="4">
        <v>0.71978964127072398</v>
      </c>
      <c r="AC47" s="4">
        <v>1.20208591115725E-3</v>
      </c>
    </row>
    <row r="48" spans="1:29" x14ac:dyDescent="0.25">
      <c r="A48" t="s">
        <v>134</v>
      </c>
      <c r="B48" s="21">
        <v>45694.810370370396</v>
      </c>
      <c r="C48" s="2">
        <v>92091.033903664706</v>
      </c>
      <c r="D48" s="2">
        <v>222.391340963494</v>
      </c>
      <c r="E48" s="2">
        <v>67288.349489670596</v>
      </c>
      <c r="F48" s="2">
        <v>156.225939908838</v>
      </c>
      <c r="G48" s="2">
        <v>774193.87143284397</v>
      </c>
      <c r="H48" s="2">
        <v>2403.5265744661401</v>
      </c>
      <c r="I48" s="14">
        <f t="shared" si="34"/>
        <v>3.8189534647977687E-8</v>
      </c>
      <c r="J48" s="5">
        <f t="shared" si="35"/>
        <v>8.4068322247605405</v>
      </c>
      <c r="N48" s="20">
        <f t="shared" si="37"/>
        <v>92406.748709014239</v>
      </c>
      <c r="O48" s="20">
        <f t="shared" si="38"/>
        <v>222.39374354038873</v>
      </c>
      <c r="P48" s="20">
        <f t="shared" si="39"/>
        <v>67456.748365596606</v>
      </c>
      <c r="Q48" s="20">
        <f t="shared" si="40"/>
        <v>156.22936001522575</v>
      </c>
      <c r="R48" s="20">
        <f t="shared" si="41"/>
        <v>797088.31437695294</v>
      </c>
      <c r="S48" s="20">
        <f t="shared" si="42"/>
        <v>2403.5267967708005</v>
      </c>
      <c r="U48" s="5">
        <f t="shared" si="36"/>
        <v>8.6258668929794009</v>
      </c>
      <c r="W48" s="13"/>
      <c r="X48" s="13"/>
      <c r="Y48" s="13"/>
      <c r="Z48" s="6"/>
      <c r="AB48" s="4">
        <v>0.71898085251900501</v>
      </c>
      <c r="AC48" s="4">
        <v>1.1421244834512101E-3</v>
      </c>
    </row>
    <row r="49" spans="1:35" x14ac:dyDescent="0.25">
      <c r="A49" t="s">
        <v>135</v>
      </c>
      <c r="B49" s="21">
        <v>45694.817106481503</v>
      </c>
      <c r="C49" s="2">
        <v>186628.43430760401</v>
      </c>
      <c r="D49" s="2">
        <v>981.63384554606102</v>
      </c>
      <c r="E49" s="2">
        <v>136840.37723224799</v>
      </c>
      <c r="F49" s="2">
        <v>329.79780162570597</v>
      </c>
      <c r="G49" s="2">
        <v>1531591.36418372</v>
      </c>
      <c r="H49" s="2">
        <v>4215.1796961383898</v>
      </c>
      <c r="I49" s="14">
        <f t="shared" si="34"/>
        <v>3.6429917896266869E-8</v>
      </c>
      <c r="J49" s="5">
        <f t="shared" si="35"/>
        <v>8.2066345884857306</v>
      </c>
      <c r="N49" s="20">
        <f t="shared" si="37"/>
        <v>187929.64316648387</v>
      </c>
      <c r="O49" s="20">
        <f t="shared" si="38"/>
        <v>981.63438985801395</v>
      </c>
      <c r="P49" s="20">
        <f t="shared" si="39"/>
        <v>137538.63032418376</v>
      </c>
      <c r="Q49" s="20">
        <f t="shared" si="40"/>
        <v>329.79942175133607</v>
      </c>
      <c r="R49" s="20">
        <f t="shared" si="41"/>
        <v>1623862.5461014677</v>
      </c>
      <c r="S49" s="20">
        <f t="shared" si="42"/>
        <v>4215.1798228981525</v>
      </c>
      <c r="U49" s="5">
        <f t="shared" si="36"/>
        <v>8.6408004545771089</v>
      </c>
      <c r="W49" s="13"/>
      <c r="X49" s="13"/>
      <c r="Y49" s="13"/>
      <c r="Z49" s="6"/>
      <c r="AB49" s="4">
        <v>0.719663065007624</v>
      </c>
      <c r="AC49" s="4">
        <v>1.07367445042021E-3</v>
      </c>
    </row>
    <row r="50" spans="1:35" x14ac:dyDescent="0.25">
      <c r="A50" t="s">
        <v>135</v>
      </c>
      <c r="B50" s="21">
        <v>45694.823831018497</v>
      </c>
      <c r="C50" s="2">
        <v>185379.507631735</v>
      </c>
      <c r="D50" s="2">
        <v>490.03346354285299</v>
      </c>
      <c r="E50" s="2">
        <v>135859.82253327401</v>
      </c>
      <c r="F50" s="2">
        <v>366.47361339851199</v>
      </c>
      <c r="G50" s="2">
        <v>1519089.0648815299</v>
      </c>
      <c r="H50" s="2">
        <v>4737.5094010222801</v>
      </c>
      <c r="I50" s="14">
        <f t="shared" si="34"/>
        <v>3.7777867832906565E-8</v>
      </c>
      <c r="J50" s="5">
        <f t="shared" si="35"/>
        <v>8.1944821425422649</v>
      </c>
      <c r="N50" s="20">
        <f t="shared" si="37"/>
        <v>186663.2993563085</v>
      </c>
      <c r="O50" s="20">
        <f t="shared" si="38"/>
        <v>490.03455390632587</v>
      </c>
      <c r="P50" s="20">
        <f t="shared" si="39"/>
        <v>136548.07939289979</v>
      </c>
      <c r="Q50" s="20">
        <f t="shared" si="40"/>
        <v>366.4750713864849</v>
      </c>
      <c r="R50" s="20">
        <f t="shared" si="41"/>
        <v>1609815.3683051909</v>
      </c>
      <c r="S50" s="20">
        <f t="shared" si="42"/>
        <v>4737.5095138062625</v>
      </c>
      <c r="U50" s="5">
        <f t="shared" si="36"/>
        <v>8.6241664743765565</v>
      </c>
      <c r="W50" s="11"/>
      <c r="X50" s="10"/>
      <c r="Y50" s="10"/>
      <c r="Z50" s="10"/>
      <c r="AB50" s="4">
        <v>0.72084750565961597</v>
      </c>
      <c r="AC50" s="4">
        <v>1.04079344545383E-3</v>
      </c>
    </row>
    <row r="51" spans="1:35" x14ac:dyDescent="0.25">
      <c r="A51" t="s">
        <v>106</v>
      </c>
      <c r="B51" s="21">
        <v>45694.837280092601</v>
      </c>
      <c r="C51" s="2">
        <v>43845.599788434003</v>
      </c>
      <c r="D51" s="2">
        <v>170.839479828398</v>
      </c>
      <c r="E51" s="2">
        <v>32063.583460199399</v>
      </c>
      <c r="F51" s="2">
        <v>131.64166841922</v>
      </c>
      <c r="G51" s="2">
        <v>373778.21702378098</v>
      </c>
      <c r="H51" s="2">
        <v>1573.1713831868101</v>
      </c>
      <c r="I51" s="14">
        <f t="shared" si="34"/>
        <v>3.7723995588467408E-8</v>
      </c>
      <c r="J51" s="5">
        <f t="shared" si="35"/>
        <v>8.524874076928004</v>
      </c>
      <c r="N51" s="20">
        <f t="shared" si="37"/>
        <v>43917.038394228024</v>
      </c>
      <c r="O51" s="20">
        <f t="shared" si="38"/>
        <v>170.84260738587656</v>
      </c>
      <c r="P51" s="20">
        <f t="shared" si="39"/>
        <v>32101.770408383116</v>
      </c>
      <c r="Q51" s="20">
        <f t="shared" si="40"/>
        <v>131.6457272172668</v>
      </c>
      <c r="R51" s="20">
        <f t="shared" si="41"/>
        <v>379034.35151387693</v>
      </c>
      <c r="S51" s="20">
        <f t="shared" si="42"/>
        <v>1573.1717228288423</v>
      </c>
      <c r="U51" s="5">
        <f t="shared" si="36"/>
        <v>8.6306901688455628</v>
      </c>
      <c r="W51" s="29"/>
      <c r="X51" s="29"/>
      <c r="Y51" s="29"/>
      <c r="Z51" s="29"/>
      <c r="AB51" s="4">
        <v>0.71984680902333797</v>
      </c>
      <c r="AC51" s="4">
        <v>1.3321616588565901E-3</v>
      </c>
    </row>
    <row r="52" spans="1:35" x14ac:dyDescent="0.25">
      <c r="A52" t="s">
        <v>134</v>
      </c>
      <c r="B52" s="21">
        <v>45694.8440162037</v>
      </c>
      <c r="C52" s="2">
        <v>91687.035627119098</v>
      </c>
      <c r="D52" s="2">
        <v>458.51973148877698</v>
      </c>
      <c r="E52" s="2">
        <v>67132.033783725405</v>
      </c>
      <c r="F52" s="2">
        <v>121.375336356432</v>
      </c>
      <c r="G52" s="2">
        <v>770725.748233472</v>
      </c>
      <c r="H52" s="2">
        <v>1987.34863105363</v>
      </c>
      <c r="I52" s="14">
        <f t="shared" si="34"/>
        <v>3.8494460791388741E-8</v>
      </c>
      <c r="J52" s="5">
        <f t="shared" si="35"/>
        <v>8.4060493717773497</v>
      </c>
      <c r="N52" s="20">
        <f t="shared" si="37"/>
        <v>91999.981755059795</v>
      </c>
      <c r="O52" s="20">
        <f t="shared" si="38"/>
        <v>458.52089679196445</v>
      </c>
      <c r="P52" s="20">
        <f t="shared" si="39"/>
        <v>67299.650188397383</v>
      </c>
      <c r="Q52" s="20">
        <f t="shared" si="40"/>
        <v>121.37973844923279</v>
      </c>
      <c r="R52" s="20">
        <f t="shared" si="41"/>
        <v>793412.52672249579</v>
      </c>
      <c r="S52" s="20">
        <f t="shared" si="42"/>
        <v>1987.3488999119163</v>
      </c>
      <c r="U52" s="5">
        <f t="shared" si="36"/>
        <v>8.6240509137803159</v>
      </c>
      <c r="W52" s="13"/>
      <c r="X52" s="13"/>
      <c r="Y52" s="13"/>
      <c r="Z52" s="6"/>
      <c r="AB52" s="4">
        <v>0.72002988919778299</v>
      </c>
      <c r="AC52" s="4">
        <v>9.8757054462978908E-4</v>
      </c>
    </row>
    <row r="53" spans="1:35" x14ac:dyDescent="0.25">
      <c r="A53" t="s">
        <v>135</v>
      </c>
      <c r="B53" s="21">
        <v>45694.850740740701</v>
      </c>
      <c r="C53" s="2">
        <v>185943.35910060801</v>
      </c>
      <c r="D53" s="2">
        <v>498.45310930265902</v>
      </c>
      <c r="E53" s="2">
        <v>136091.58934217301</v>
      </c>
      <c r="F53" s="2">
        <v>354.07565283599803</v>
      </c>
      <c r="G53" s="2">
        <v>1525232.62489909</v>
      </c>
      <c r="H53" s="2">
        <v>4266.0830645310598</v>
      </c>
      <c r="I53" s="14">
        <f t="shared" si="34"/>
        <v>3.6922074231667417E-8</v>
      </c>
      <c r="J53" s="5">
        <f t="shared" si="35"/>
        <v>8.2026732886644016</v>
      </c>
      <c r="N53" s="20">
        <f t="shared" si="37"/>
        <v>187234.99948667546</v>
      </c>
      <c r="O53" s="20">
        <f t="shared" si="38"/>
        <v>498.45418124824238</v>
      </c>
      <c r="P53" s="20">
        <f t="shared" si="39"/>
        <v>136782.20240370207</v>
      </c>
      <c r="Q53" s="20">
        <f t="shared" si="40"/>
        <v>354.07716187521237</v>
      </c>
      <c r="R53" s="20">
        <f t="shared" si="41"/>
        <v>1616716.346898223</v>
      </c>
      <c r="S53" s="20">
        <f t="shared" si="42"/>
        <v>4266.083189778311</v>
      </c>
      <c r="U53" s="5">
        <f t="shared" si="36"/>
        <v>8.6346909035737003</v>
      </c>
      <c r="W53" s="13"/>
      <c r="X53" s="13"/>
      <c r="Y53" s="13"/>
      <c r="Z53" s="6"/>
      <c r="AB53" s="4">
        <v>0.71932799899421296</v>
      </c>
      <c r="AC53" s="4">
        <v>9.6402575478100904E-4</v>
      </c>
    </row>
    <row r="54" spans="1:35" x14ac:dyDescent="0.25">
      <c r="B54" s="21"/>
      <c r="C54" s="6"/>
      <c r="D54" s="6"/>
      <c r="E54" s="6"/>
      <c r="F54" s="6"/>
      <c r="G54" s="6"/>
      <c r="W54" s="13"/>
      <c r="X54" s="13"/>
      <c r="Y54" s="13"/>
      <c r="Z54" s="6"/>
    </row>
    <row r="55" spans="1:35" x14ac:dyDescent="0.25">
      <c r="B55" s="21"/>
      <c r="C55" s="6"/>
      <c r="D55" s="6"/>
      <c r="E55" s="6"/>
      <c r="F55" s="6"/>
      <c r="G55" s="6"/>
      <c r="H55" s="6"/>
      <c r="I55" s="14"/>
      <c r="W55" s="9" t="s">
        <v>86</v>
      </c>
      <c r="X55" s="18">
        <f>AVERAGE(X6:X53)</f>
        <v>2.7813499404140631</v>
      </c>
      <c r="Y55" s="17"/>
      <c r="Z55" s="16">
        <f>AVERAGE(Z6:Z53)</f>
        <v>0.16729674986899609</v>
      </c>
    </row>
    <row r="56" spans="1:35" x14ac:dyDescent="0.25">
      <c r="B56" s="21"/>
      <c r="C56" s="6"/>
      <c r="D56" s="6"/>
      <c r="E56" s="6"/>
      <c r="F56" s="6"/>
      <c r="G56" s="6"/>
      <c r="H56" s="15"/>
      <c r="I56" s="14"/>
      <c r="W56" s="13"/>
      <c r="X56" s="13"/>
      <c r="Y56" s="13"/>
      <c r="Z56" s="6"/>
    </row>
    <row r="57" spans="1:35" ht="16.5" x14ac:dyDescent="0.25">
      <c r="B57" s="21"/>
      <c r="E57" s="6"/>
      <c r="F57" s="9" t="s">
        <v>85</v>
      </c>
      <c r="G57" s="8" t="s">
        <v>83</v>
      </c>
      <c r="H57" s="12">
        <f>SLOPE(J5:J53,G5:G53)</f>
        <v>-2.8325447199451924E-7</v>
      </c>
      <c r="I57" s="5"/>
      <c r="Q57" s="9" t="s">
        <v>84</v>
      </c>
      <c r="R57" s="8" t="s">
        <v>83</v>
      </c>
      <c r="S57" s="12">
        <f>SLOPE(U5:U53,G5:G53)</f>
        <v>2.9956622876547767E-11</v>
      </c>
      <c r="W57" s="11"/>
      <c r="X57" s="10"/>
      <c r="Y57" s="10"/>
      <c r="Z57" s="10"/>
    </row>
    <row r="58" spans="1:35" ht="16.5" x14ac:dyDescent="0.25">
      <c r="B58" s="21"/>
      <c r="E58" s="6"/>
      <c r="F58" s="9" t="s">
        <v>82</v>
      </c>
      <c r="G58" s="8" t="s">
        <v>80</v>
      </c>
      <c r="H58" s="7">
        <f>INTERCEPT(J5:J53,G5:G53)</f>
        <v>8.6324953743143098</v>
      </c>
      <c r="Q58" s="9" t="s">
        <v>81</v>
      </c>
      <c r="R58" s="8" t="s">
        <v>80</v>
      </c>
      <c r="S58" s="7">
        <f>INTERCEPT(U5:U53,G5:G53)</f>
        <v>8.6323823657294714</v>
      </c>
      <c r="W58" s="6"/>
      <c r="X58" s="6"/>
      <c r="Y58" s="6"/>
      <c r="Z58" s="6"/>
    </row>
    <row r="59" spans="1:35" x14ac:dyDescent="0.25">
      <c r="A59" s="28" t="s">
        <v>145</v>
      </c>
      <c r="B59" s="34"/>
      <c r="C59" s="34"/>
      <c r="D59" s="34"/>
      <c r="E59" s="34"/>
      <c r="F59" s="34"/>
      <c r="G59" s="34"/>
      <c r="H59" s="34"/>
      <c r="I59" s="34"/>
      <c r="J59" s="25"/>
      <c r="K59" s="25"/>
      <c r="L59" s="26">
        <f>L63/1000000000</f>
        <v>3.6500000000000003E-8</v>
      </c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pans="1:35" s="43" customFormat="1" x14ac:dyDescent="0.25">
      <c r="A60" s="42" t="s">
        <v>146</v>
      </c>
      <c r="L60" s="44"/>
    </row>
    <row r="61" spans="1:35" x14ac:dyDescent="0.25">
      <c r="A61" t="s">
        <v>106</v>
      </c>
      <c r="B61" s="21">
        <v>45706.4616550926</v>
      </c>
      <c r="C61" s="20">
        <v>44187.754828393903</v>
      </c>
      <c r="D61" s="20">
        <v>196.40128679948899</v>
      </c>
      <c r="E61" s="20">
        <v>32102.514559383901</v>
      </c>
      <c r="F61" s="20">
        <v>170.298351512088</v>
      </c>
      <c r="G61" s="20">
        <v>375515.28246835002</v>
      </c>
      <c r="H61" s="20">
        <v>1598.67542659839</v>
      </c>
      <c r="I61" s="14">
        <f t="shared" ref="I61:I69" si="43">($H$114*C61-G61)/(($H$114-1)*C61*G61)</f>
        <v>4.5433194808845753E-8</v>
      </c>
      <c r="J61" s="5">
        <f t="shared" ref="J61:J69" si="44">G61/C61</f>
        <v>8.4981752054769171</v>
      </c>
      <c r="L61" t="s">
        <v>95</v>
      </c>
      <c r="N61" s="20">
        <f>C61/(1-C61*$L$59)</f>
        <v>44259.138314669814</v>
      </c>
      <c r="O61" s="20">
        <f>(D61^2+$L$64^2)^0.5</f>
        <v>196.4302983161613</v>
      </c>
      <c r="P61" s="20">
        <f>E61/(1-E61*$L$59)</f>
        <v>32140.174544760048</v>
      </c>
      <c r="Q61" s="20">
        <f>(F61^2+$L$64^2)^0.5</f>
        <v>170.33180903112515</v>
      </c>
      <c r="R61" s="20">
        <f>G61/(1-G61*$L$59)</f>
        <v>380733.73625109496</v>
      </c>
      <c r="S61" s="20">
        <f>(H61^2+$L$64^2)^0.5</f>
        <v>1598.6789909952608</v>
      </c>
      <c r="U61" s="5">
        <f t="shared" ref="U61:U69" si="45">R61/N61</f>
        <v>8.6023757070051161</v>
      </c>
      <c r="W61" s="52" t="s">
        <v>136</v>
      </c>
      <c r="X61" s="52"/>
      <c r="Y61" s="52"/>
      <c r="Z61" s="52"/>
      <c r="AB61" s="4">
        <v>0.71792036579507201</v>
      </c>
      <c r="AC61" s="4">
        <v>1.27007812563782E-3</v>
      </c>
      <c r="AI61" s="11"/>
    </row>
    <row r="62" spans="1:35" x14ac:dyDescent="0.25">
      <c r="A62" t="s">
        <v>106</v>
      </c>
      <c r="B62" s="21">
        <v>45706.4683912037</v>
      </c>
      <c r="C62" s="20">
        <v>44545.284687813597</v>
      </c>
      <c r="D62" s="20">
        <v>178.32159106752999</v>
      </c>
      <c r="E62" s="20">
        <v>32414.1849428368</v>
      </c>
      <c r="F62" s="20">
        <v>124.78129708605201</v>
      </c>
      <c r="G62" s="20">
        <v>378141.65225457703</v>
      </c>
      <c r="H62" s="20">
        <v>1452.8052280269401</v>
      </c>
      <c r="I62" s="14">
        <f t="shared" si="43"/>
        <v>4.8323854882795515E-8</v>
      </c>
      <c r="J62" s="5">
        <f t="shared" si="44"/>
        <v>8.4889266036731943</v>
      </c>
      <c r="L62" t="s">
        <v>93</v>
      </c>
      <c r="N62" s="20">
        <f t="shared" ref="N62:N69" si="46">C62/(1-C62*$L$59)</f>
        <v>44617.82894488993</v>
      </c>
      <c r="O62" s="20">
        <f t="shared" ref="O62:O69" si="47">(D62^2+$L$64^2)^0.5</f>
        <v>178.35354350541058</v>
      </c>
      <c r="P62" s="20">
        <f t="shared" ref="P62:P69" si="48">E62/(1-E62*$L$59)</f>
        <v>32452.580166478481</v>
      </c>
      <c r="Q62" s="20">
        <f t="shared" ref="Q62:Q69" si="49">(F62^2+$L$64^2)^0.5</f>
        <v>124.82695519221227</v>
      </c>
      <c r="R62" s="20">
        <f t="shared" ref="R62:R69" si="50">G62/(1-G62*$L$59)</f>
        <v>383433.87185551116</v>
      </c>
      <c r="S62" s="20">
        <f t="shared" ref="S62:S69" si="51">(H62^2+$L$64^2)^0.5</f>
        <v>1452.8091503093208</v>
      </c>
      <c r="U62" s="5">
        <f t="shared" si="45"/>
        <v>8.593736650187811</v>
      </c>
      <c r="W62" s="11">
        <f>AVERAGE(G61:G62,G67,G71:G72,G77,G81:G82,G87,G91:G92,G97,G101:G102,G107)</f>
        <v>408025.93232586735</v>
      </c>
      <c r="X62" s="24">
        <f>STDEV(G61:G62,G67,G71:G72,G77,G81:G82,G87,G91:G92,G97,G101:G102,G107)/W62*100</f>
        <v>9.5637676224090562</v>
      </c>
      <c r="Y62" s="10">
        <f>AVERAGE(U61:U62,U67,U71:U72,U77,U81:U82,U87,U91:U92,U97,U101:U102,U107)</f>
        <v>8.6287865650381637</v>
      </c>
      <c r="Z62" s="10">
        <f>STDEV(U61:U62,U67,U71:U72,U77,U81:U82,U87,U91:U92,U97,U101:U102,U107)/Y62*100</f>
        <v>0.29853412627753306</v>
      </c>
      <c r="AB62" s="4">
        <v>0.717825005212124</v>
      </c>
      <c r="AC62" s="4">
        <v>1.17772673015214E-3</v>
      </c>
    </row>
    <row r="63" spans="1:35" x14ac:dyDescent="0.25">
      <c r="A63" t="s">
        <v>134</v>
      </c>
      <c r="B63" s="21">
        <v>45706.475115740701</v>
      </c>
      <c r="C63" s="20">
        <v>92972.713406684299</v>
      </c>
      <c r="D63" s="20">
        <v>481.94295415253202</v>
      </c>
      <c r="E63" s="20">
        <v>67818.882639575706</v>
      </c>
      <c r="F63" s="20">
        <v>109.344830431828</v>
      </c>
      <c r="G63" s="20">
        <v>780200.61756378401</v>
      </c>
      <c r="H63" s="20">
        <v>1699.3346919053599</v>
      </c>
      <c r="I63" s="14">
        <f t="shared" si="43"/>
        <v>3.9754683300478972E-8</v>
      </c>
      <c r="J63" s="5">
        <f t="shared" si="44"/>
        <v>8.3917161172978236</v>
      </c>
      <c r="L63" s="13">
        <v>36.5</v>
      </c>
      <c r="N63" s="20">
        <f t="shared" si="46"/>
        <v>93289.290992494876</v>
      </c>
      <c r="O63" s="20">
        <f t="shared" si="47"/>
        <v>481.95477764760312</v>
      </c>
      <c r="P63" s="20">
        <f t="shared" si="48"/>
        <v>67987.177365275405</v>
      </c>
      <c r="Q63" s="20">
        <f t="shared" si="49"/>
        <v>109.39693132006134</v>
      </c>
      <c r="R63" s="20">
        <f t="shared" si="50"/>
        <v>803069.89807427593</v>
      </c>
      <c r="S63" s="20">
        <f t="shared" si="51"/>
        <v>1699.3380451673427</v>
      </c>
      <c r="U63" s="5">
        <f t="shared" si="45"/>
        <v>8.6083824791731232</v>
      </c>
      <c r="AB63" s="4">
        <v>0.71788435012888396</v>
      </c>
      <c r="AC63" s="4">
        <v>9.9987996319844999E-4</v>
      </c>
    </row>
    <row r="64" spans="1:35" x14ac:dyDescent="0.25">
      <c r="A64" t="s">
        <v>134</v>
      </c>
      <c r="B64" s="21">
        <v>45706.481840277796</v>
      </c>
      <c r="C64" s="20">
        <v>92604.268981634799</v>
      </c>
      <c r="D64" s="20">
        <v>254.30211183486199</v>
      </c>
      <c r="E64" s="20">
        <v>67351.545670747204</v>
      </c>
      <c r="F64" s="20">
        <v>167.72705588663601</v>
      </c>
      <c r="G64" s="20">
        <v>776977.83819204301</v>
      </c>
      <c r="H64" s="20">
        <v>2152.8685522432602</v>
      </c>
      <c r="I64" s="14">
        <f t="shared" si="43"/>
        <v>4.015806682588488E-8</v>
      </c>
      <c r="J64" s="5">
        <f t="shared" si="44"/>
        <v>8.3903025933516364</v>
      </c>
      <c r="L64" s="24">
        <f>L63/100*(X111^2+Z111^2)^0.5</f>
        <v>3.3758910054973841</v>
      </c>
      <c r="N64" s="20">
        <f t="shared" si="46"/>
        <v>92918.338151085438</v>
      </c>
      <c r="O64" s="20">
        <f t="shared" si="47"/>
        <v>254.32451852653068</v>
      </c>
      <c r="P64" s="20">
        <f t="shared" si="48"/>
        <v>67517.526126420707</v>
      </c>
      <c r="Q64" s="20">
        <f t="shared" si="49"/>
        <v>167.76102621431392</v>
      </c>
      <c r="R64" s="20">
        <f t="shared" si="50"/>
        <v>799655.83052732155</v>
      </c>
      <c r="S64" s="20">
        <f t="shared" si="51"/>
        <v>2152.8711990915926</v>
      </c>
      <c r="U64" s="5">
        <f t="shared" si="45"/>
        <v>8.6060065907235579</v>
      </c>
      <c r="AB64" s="4">
        <v>0.71675228945297498</v>
      </c>
      <c r="AC64" s="4">
        <v>9.7931892825077298E-4</v>
      </c>
    </row>
    <row r="65" spans="1:29" x14ac:dyDescent="0.25">
      <c r="A65" t="s">
        <v>135</v>
      </c>
      <c r="B65" s="21">
        <v>45706.488576388903</v>
      </c>
      <c r="C65" s="20">
        <v>190239.93922267799</v>
      </c>
      <c r="D65" s="20">
        <v>563.69912148764502</v>
      </c>
      <c r="E65" s="20">
        <v>138391.37932007501</v>
      </c>
      <c r="F65" s="20">
        <v>355.57105313184599</v>
      </c>
      <c r="G65" s="20">
        <v>1552456.6971656501</v>
      </c>
      <c r="H65" s="20">
        <v>4302.5737653062097</v>
      </c>
      <c r="I65" s="14">
        <f t="shared" si="43"/>
        <v>3.9501469967025313E-8</v>
      </c>
      <c r="J65" s="5">
        <f t="shared" si="44"/>
        <v>8.1605193079276699</v>
      </c>
      <c r="N65" s="20">
        <f t="shared" si="46"/>
        <v>191570.15598401966</v>
      </c>
      <c r="O65" s="20">
        <f t="shared" si="47"/>
        <v>563.70923019409906</v>
      </c>
      <c r="P65" s="20">
        <f t="shared" si="48"/>
        <v>139093.98271657433</v>
      </c>
      <c r="Q65" s="20">
        <f t="shared" si="49"/>
        <v>355.58707859731214</v>
      </c>
      <c r="R65" s="20">
        <f t="shared" si="50"/>
        <v>1645710.3289609915</v>
      </c>
      <c r="S65" s="20">
        <f t="shared" si="51"/>
        <v>4302.5750897039943</v>
      </c>
      <c r="U65" s="5">
        <f t="shared" si="45"/>
        <v>8.5906404393086824</v>
      </c>
      <c r="W65" s="52" t="s">
        <v>137</v>
      </c>
      <c r="X65" s="52"/>
      <c r="Y65" s="52"/>
      <c r="Z65" s="52"/>
      <c r="AB65" s="4">
        <v>0.716595186312323</v>
      </c>
      <c r="AC65" s="4">
        <v>9.2104512189249198E-4</v>
      </c>
    </row>
    <row r="66" spans="1:29" x14ac:dyDescent="0.25">
      <c r="A66" t="s">
        <v>135</v>
      </c>
      <c r="B66" s="21">
        <v>45706.495300925897</v>
      </c>
      <c r="C66" s="20">
        <v>190670.511392602</v>
      </c>
      <c r="D66" s="20">
        <v>681.04386290022001</v>
      </c>
      <c r="E66" s="20">
        <v>139055.14821185899</v>
      </c>
      <c r="F66" s="20">
        <v>428.22072685787401</v>
      </c>
      <c r="G66" s="20">
        <v>1557822.5759828701</v>
      </c>
      <c r="H66" s="20">
        <v>5103.7037903951104</v>
      </c>
      <c r="I66" s="14">
        <f t="shared" si="43"/>
        <v>3.8547971384580258E-8</v>
      </c>
      <c r="J66" s="5">
        <f t="shared" si="44"/>
        <v>8.1702333759163217</v>
      </c>
      <c r="N66" s="20">
        <f t="shared" si="46"/>
        <v>192006.77750430407</v>
      </c>
      <c r="O66" s="20">
        <f t="shared" si="47"/>
        <v>681.05222988705839</v>
      </c>
      <c r="P66" s="20">
        <f t="shared" si="48"/>
        <v>139764.52486211935</v>
      </c>
      <c r="Q66" s="20">
        <f t="shared" si="49"/>
        <v>428.23403362036385</v>
      </c>
      <c r="R66" s="20">
        <f t="shared" si="50"/>
        <v>1651741.4610068544</v>
      </c>
      <c r="S66" s="20">
        <f t="shared" si="51"/>
        <v>5103.7049069017985</v>
      </c>
      <c r="U66" s="5">
        <f t="shared" si="45"/>
        <v>8.6025164448678311</v>
      </c>
      <c r="W66" s="20">
        <f>AVERAGE(G63:G64,G68,G73:G74,G78,G83:G84,G88,G93:G94,G98,G103:G104,G108,G108)</f>
        <v>831157.06710933603</v>
      </c>
      <c r="X66" s="24">
        <f>STDEV(G63:G64,G68,G73:G74,G78,G83:G84,G88,G93:G94,G98,G103:G104,G108,G108)/W66*100</f>
        <v>9.4048971376921706</v>
      </c>
      <c r="Y66" s="3">
        <f>AVERAGE(U63:U64,U68,U73:U74,U78,U83:U84,U88,U93:U94,U98,U103:U104,U108,U108)</f>
        <v>8.6266231026905693</v>
      </c>
      <c r="Z66" s="10">
        <f>STDEV(U63:U64,U68,U73:U74,U78,U83:U84,U88,U93:U94,U98,U103:U104,U108,U108)/Y66*100</f>
        <v>0.25291770429070443</v>
      </c>
      <c r="AB66" s="4">
        <v>0.71790013643511297</v>
      </c>
      <c r="AC66" s="4">
        <v>9.5992378622776996E-4</v>
      </c>
    </row>
    <row r="67" spans="1:29" x14ac:dyDescent="0.25">
      <c r="A67" t="s">
        <v>106</v>
      </c>
      <c r="B67" s="21">
        <v>45706.508773148104</v>
      </c>
      <c r="C67" s="20">
        <v>45344.088802365201</v>
      </c>
      <c r="D67" s="20">
        <v>238.18996130993301</v>
      </c>
      <c r="E67" s="20">
        <v>33063.023374629098</v>
      </c>
      <c r="F67" s="20">
        <v>153.335312539211</v>
      </c>
      <c r="G67" s="20">
        <v>386081.68287697103</v>
      </c>
      <c r="H67" s="20">
        <v>1905.56690899354</v>
      </c>
      <c r="I67" s="14">
        <f t="shared" si="43"/>
        <v>3.8651035663566909E-8</v>
      </c>
      <c r="J67" s="5">
        <f t="shared" si="44"/>
        <v>8.5144876228460582</v>
      </c>
      <c r="N67" s="20">
        <f t="shared" si="46"/>
        <v>45419.260368971256</v>
      </c>
      <c r="O67" s="20">
        <f t="shared" si="47"/>
        <v>238.21388353517179</v>
      </c>
      <c r="P67" s="20">
        <f t="shared" si="48"/>
        <v>33102.972052993762</v>
      </c>
      <c r="Q67" s="20">
        <f t="shared" si="49"/>
        <v>153.37247051403494</v>
      </c>
      <c r="R67" s="20">
        <f t="shared" si="50"/>
        <v>391600.10427240958</v>
      </c>
      <c r="S67" s="20">
        <f t="shared" si="51"/>
        <v>1905.5698993454098</v>
      </c>
      <c r="U67" s="5">
        <f t="shared" si="45"/>
        <v>8.6218952288341573</v>
      </c>
      <c r="W67" s="29"/>
      <c r="X67" s="29"/>
      <c r="Y67" s="29"/>
      <c r="Z67" s="29"/>
      <c r="AB67" s="4">
        <v>0.71786926736652001</v>
      </c>
      <c r="AC67" s="4">
        <v>1.27693372472712E-3</v>
      </c>
    </row>
    <row r="68" spans="1:29" x14ac:dyDescent="0.25">
      <c r="A68" t="s">
        <v>134</v>
      </c>
      <c r="B68" s="21">
        <v>45706.5154861111</v>
      </c>
      <c r="C68" s="20">
        <v>95074.510970294694</v>
      </c>
      <c r="D68" s="20">
        <v>238.411952370439</v>
      </c>
      <c r="E68" s="20">
        <v>69243.474642317597</v>
      </c>
      <c r="F68" s="20">
        <v>163.921178456853</v>
      </c>
      <c r="G68" s="20">
        <v>795398.45452076697</v>
      </c>
      <c r="H68" s="20">
        <v>3155.6322609692702</v>
      </c>
      <c r="I68" s="14">
        <f t="shared" si="43"/>
        <v>4.3224549257591392E-8</v>
      </c>
      <c r="J68" s="5">
        <f t="shared" si="44"/>
        <v>8.3660535973651573</v>
      </c>
      <c r="N68" s="20">
        <f t="shared" si="46"/>
        <v>95405.58932111632</v>
      </c>
      <c r="O68" s="20">
        <f t="shared" si="47"/>
        <v>238.4358523233565</v>
      </c>
      <c r="P68" s="20">
        <f t="shared" si="48"/>
        <v>69418.923113962956</v>
      </c>
      <c r="Q68" s="20">
        <f t="shared" si="49"/>
        <v>163.95593733306654</v>
      </c>
      <c r="R68" s="20">
        <f t="shared" si="50"/>
        <v>819180.95161619247</v>
      </c>
      <c r="S68" s="20">
        <f t="shared" si="51"/>
        <v>3155.6340667305053</v>
      </c>
      <c r="U68" s="5">
        <f t="shared" si="45"/>
        <v>8.5862993714025659</v>
      </c>
      <c r="W68" s="52" t="s">
        <v>138</v>
      </c>
      <c r="X68" s="52"/>
      <c r="Y68" s="52"/>
      <c r="Z68" s="52"/>
      <c r="AB68" s="4">
        <v>0.71821909669028094</v>
      </c>
      <c r="AC68" s="4">
        <v>1.0835322895920501E-3</v>
      </c>
    </row>
    <row r="69" spans="1:29" x14ac:dyDescent="0.25">
      <c r="A69" t="s">
        <v>135</v>
      </c>
      <c r="B69" s="21">
        <v>45706.5222222222</v>
      </c>
      <c r="C69" s="20">
        <v>192665.52467180899</v>
      </c>
      <c r="D69" s="20">
        <v>959.52059632821704</v>
      </c>
      <c r="E69" s="20">
        <v>140789.50038683001</v>
      </c>
      <c r="F69" s="20">
        <v>393.88318446651999</v>
      </c>
      <c r="G69" s="20">
        <v>1576179.85140135</v>
      </c>
      <c r="H69" s="20">
        <v>4959.4152589658297</v>
      </c>
      <c r="I69" s="14">
        <f t="shared" si="43"/>
        <v>3.7210812773377729E-8</v>
      </c>
      <c r="J69" s="5">
        <f t="shared" si="44"/>
        <v>8.180912771427332</v>
      </c>
      <c r="N69" s="20">
        <f t="shared" si="46"/>
        <v>194030.00022232303</v>
      </c>
      <c r="O69" s="20">
        <f t="shared" si="47"/>
        <v>959.52653502555006</v>
      </c>
      <c r="P69" s="20">
        <f t="shared" si="48"/>
        <v>141516.72892583744</v>
      </c>
      <c r="Q69" s="20">
        <f t="shared" si="49"/>
        <v>393.89765123134157</v>
      </c>
      <c r="R69" s="20">
        <f t="shared" si="50"/>
        <v>1672393.5993664395</v>
      </c>
      <c r="S69" s="20">
        <f t="shared" si="51"/>
        <v>4959.4164079559996</v>
      </c>
      <c r="U69" s="5">
        <f t="shared" si="45"/>
        <v>8.6192526797411801</v>
      </c>
      <c r="W69" s="20">
        <f>AVERAGE(G65:G66,G69,G75:G76,G79,G85:G86,G89,G95:G96,G99,G105:G106,G109)</f>
        <v>1660981.0713574388</v>
      </c>
      <c r="X69" s="24">
        <f>STDEV(G65:G66,G69,G75:G76,G79,G85:G86,G89,G95:G96,G99,G105:G106,G109)/W69*100</f>
        <v>8.765873809179487</v>
      </c>
      <c r="Y69" s="3">
        <f>AVERAGE(U65:U66,U69,U75:U76,U79,U85:U86,U89,U95:U96,U99,U105:U106,U109)</f>
        <v>8.6320164418761873</v>
      </c>
      <c r="Z69" s="10">
        <f>STDEV(U65:U66,U69,U75:U76,U79,U85:U86,U89,U95:U96,U99,U105:U106,U109)/Y69*100</f>
        <v>0.2816859427728079</v>
      </c>
      <c r="AB69" s="4">
        <v>0.71807248737490503</v>
      </c>
      <c r="AC69" s="4">
        <v>1.0158431088231701E-3</v>
      </c>
    </row>
    <row r="70" spans="1:29" x14ac:dyDescent="0.25">
      <c r="A70" s="42" t="s">
        <v>147</v>
      </c>
      <c r="B70" s="21"/>
      <c r="C70" s="20"/>
      <c r="D70" s="20"/>
      <c r="E70" s="20"/>
      <c r="F70" s="20"/>
      <c r="G70" s="20"/>
      <c r="H70" s="20"/>
      <c r="I70" s="14"/>
      <c r="J70" s="5"/>
      <c r="N70" s="20"/>
      <c r="O70" s="20"/>
      <c r="P70" s="20"/>
      <c r="Q70" s="20"/>
      <c r="R70" s="20"/>
      <c r="S70" s="20"/>
      <c r="U70" s="5"/>
      <c r="W70" s="13"/>
      <c r="X70" s="13"/>
      <c r="Y70" s="13"/>
      <c r="Z70" s="6"/>
      <c r="AB70" s="4"/>
      <c r="AC70" s="4"/>
    </row>
    <row r="71" spans="1:29" x14ac:dyDescent="0.25">
      <c r="A71" t="s">
        <v>106</v>
      </c>
      <c r="B71" s="21">
        <v>45706.542557870402</v>
      </c>
      <c r="C71" s="20">
        <v>49343.487260437199</v>
      </c>
      <c r="D71" s="20">
        <v>241.55499362097899</v>
      </c>
      <c r="E71" s="20">
        <v>35922.952649095198</v>
      </c>
      <c r="F71" s="20">
        <v>179.51335713424299</v>
      </c>
      <c r="G71" s="20">
        <v>418966.62468864501</v>
      </c>
      <c r="H71" s="20">
        <v>2579.3653577391001</v>
      </c>
      <c r="I71" s="14">
        <f t="shared" ref="I71:I79" si="52">($H$114*C71-G71)/(($H$114-1)*C71*G71)</f>
        <v>4.3022931876457888E-8</v>
      </c>
      <c r="J71" s="5">
        <f t="shared" ref="J71:J79" si="53">G71/C71</f>
        <v>8.4908191121012564</v>
      </c>
      <c r="N71" s="20">
        <f>C71/(1-C71*$L$59)</f>
        <v>49432.517066766137</v>
      </c>
      <c r="O71" s="20">
        <f>(D71^2+$L$64^2)^0.5</f>
        <v>241.57858262543101</v>
      </c>
      <c r="P71" s="20">
        <f>E71/(1-E71*$L$59)</f>
        <v>35970.116225636586</v>
      </c>
      <c r="Q71" s="20">
        <f>(F71^2+$L$64^2)^0.5</f>
        <v>179.54509748162792</v>
      </c>
      <c r="R71" s="20">
        <f>G71/(1-G71*$L$59)</f>
        <v>425473.07891013555</v>
      </c>
      <c r="S71" s="20">
        <f>(H71^2+$L$64^2)^0.5</f>
        <v>2579.3675669327622</v>
      </c>
      <c r="U71" s="5">
        <f t="shared" ref="U71:U79" si="54">R71/N71</f>
        <v>8.6071497903994931</v>
      </c>
      <c r="W71" s="13"/>
      <c r="X71" s="13"/>
      <c r="Y71" s="13"/>
      <c r="Z71" s="6"/>
      <c r="AA71" s="5"/>
      <c r="AB71" s="4">
        <v>0.71707342281949404</v>
      </c>
      <c r="AC71" s="4">
        <v>1.23489543534202E-3</v>
      </c>
    </row>
    <row r="72" spans="1:29" x14ac:dyDescent="0.25">
      <c r="A72" t="s">
        <v>106</v>
      </c>
      <c r="B72" s="21">
        <v>45706.549282407403</v>
      </c>
      <c r="C72" s="20">
        <v>49804.375950037604</v>
      </c>
      <c r="D72" s="20">
        <v>255.16323391692299</v>
      </c>
      <c r="E72" s="20">
        <v>36297.670011271999</v>
      </c>
      <c r="F72" s="20">
        <v>168.87339344255099</v>
      </c>
      <c r="G72" s="20">
        <v>423295.29142489901</v>
      </c>
      <c r="H72" s="20">
        <v>2647.6238079269301</v>
      </c>
      <c r="I72" s="14">
        <f t="shared" si="52"/>
        <v>4.0000308066671042E-8</v>
      </c>
      <c r="J72" s="5">
        <f t="shared" si="53"/>
        <v>8.4991586251283895</v>
      </c>
      <c r="N72" s="20">
        <f t="shared" ref="N72:N79" si="55">C72/(1-C72*$L$59)</f>
        <v>49895.078203037745</v>
      </c>
      <c r="O72" s="20">
        <f t="shared" ref="O72:O79" si="56">(D72^2+$L$64^2)^0.5</f>
        <v>255.18556499736295</v>
      </c>
      <c r="P72" s="20">
        <f t="shared" ref="P72:P79" si="57">E72/(1-E72*$L$59)</f>
        <v>36345.823318862735</v>
      </c>
      <c r="Q72" s="20">
        <f t="shared" ref="Q72:Q79" si="58">(F72^2+$L$64^2)^0.5</f>
        <v>168.90713322084306</v>
      </c>
      <c r="R72" s="20">
        <f t="shared" ref="R72:R79" si="59">G72/(1-G72*$L$59)</f>
        <v>429937.95237068209</v>
      </c>
      <c r="S72" s="20">
        <f t="shared" ref="S72:S79" si="60">(H72^2+$L$64^2)^0.5</f>
        <v>2647.6259601653665</v>
      </c>
      <c r="U72" s="5">
        <f t="shared" si="54"/>
        <v>8.6168409361167484</v>
      </c>
      <c r="W72" s="13"/>
      <c r="X72" s="13"/>
      <c r="Y72" s="13"/>
      <c r="Z72" s="6"/>
      <c r="AA72" s="5"/>
      <c r="AB72" s="4">
        <v>0.71739105163219796</v>
      </c>
      <c r="AC72" s="4">
        <v>1.09339777511665E-3</v>
      </c>
    </row>
    <row r="73" spans="1:29" x14ac:dyDescent="0.25">
      <c r="A73" t="s">
        <v>134</v>
      </c>
      <c r="B73" s="21">
        <v>45706.556030092601</v>
      </c>
      <c r="C73" s="20">
        <v>104524.16339968699</v>
      </c>
      <c r="D73" s="20">
        <v>257.531622278192</v>
      </c>
      <c r="E73" s="20">
        <v>75907.503986018506</v>
      </c>
      <c r="F73" s="20">
        <v>336.63306976165302</v>
      </c>
      <c r="G73" s="20">
        <v>874020.21333939</v>
      </c>
      <c r="H73" s="20">
        <v>2334.8476589786201</v>
      </c>
      <c r="I73" s="14">
        <f t="shared" si="52"/>
        <v>3.9959858409056181E-8</v>
      </c>
      <c r="J73" s="5">
        <f t="shared" si="53"/>
        <v>8.3618962822715819</v>
      </c>
      <c r="N73" s="20">
        <f t="shared" si="55"/>
        <v>104924.46407639973</v>
      </c>
      <c r="O73" s="20">
        <f t="shared" si="56"/>
        <v>257.55374800867946</v>
      </c>
      <c r="P73" s="20">
        <f t="shared" si="57"/>
        <v>76118.399442400041</v>
      </c>
      <c r="Q73" s="20">
        <f t="shared" si="58"/>
        <v>336.6499967284048</v>
      </c>
      <c r="R73" s="20">
        <f t="shared" si="59"/>
        <v>902821.79759453761</v>
      </c>
      <c r="S73" s="20">
        <f t="shared" si="60"/>
        <v>2334.850099530594</v>
      </c>
      <c r="U73" s="5">
        <f t="shared" si="54"/>
        <v>8.6044928181587537</v>
      </c>
      <c r="W73" s="13"/>
      <c r="X73" s="13"/>
      <c r="Y73" s="13"/>
      <c r="Z73" s="6"/>
      <c r="AA73" s="5"/>
      <c r="AB73" s="4">
        <v>0.71685292720786198</v>
      </c>
      <c r="AC73" s="4">
        <v>1.0332735030515901E-3</v>
      </c>
    </row>
    <row r="74" spans="1:29" x14ac:dyDescent="0.25">
      <c r="A74" t="s">
        <v>134</v>
      </c>
      <c r="B74" s="21">
        <v>45706.562754629602</v>
      </c>
      <c r="C74" s="20">
        <v>104562.38190589999</v>
      </c>
      <c r="D74" s="20">
        <v>482.58918324677001</v>
      </c>
      <c r="E74" s="20">
        <v>76372.935039699398</v>
      </c>
      <c r="F74" s="20">
        <v>266.89398010894899</v>
      </c>
      <c r="G74" s="20">
        <v>877098.20907948795</v>
      </c>
      <c r="H74" s="20">
        <v>3054.6867109920599</v>
      </c>
      <c r="I74" s="14">
        <f t="shared" si="52"/>
        <v>3.5876805210684455E-8</v>
      </c>
      <c r="J74" s="5">
        <f t="shared" si="53"/>
        <v>8.3882768648941539</v>
      </c>
      <c r="N74" s="20">
        <f t="shared" si="55"/>
        <v>104962.97593119837</v>
      </c>
      <c r="O74" s="20">
        <f t="shared" si="56"/>
        <v>482.60099090953548</v>
      </c>
      <c r="P74" s="20">
        <f t="shared" si="57"/>
        <v>76586.428296130573</v>
      </c>
      <c r="Q74" s="20">
        <f t="shared" si="58"/>
        <v>266.9153297554808</v>
      </c>
      <c r="R74" s="20">
        <f t="shared" si="59"/>
        <v>906106.37526218384</v>
      </c>
      <c r="S74" s="20">
        <f t="shared" si="60"/>
        <v>3054.6885764266658</v>
      </c>
      <c r="U74" s="5">
        <f t="shared" si="54"/>
        <v>8.6326284789802727</v>
      </c>
      <c r="W74" s="11"/>
      <c r="Y74" s="10"/>
      <c r="Z74" s="10"/>
      <c r="AA74" s="5"/>
      <c r="AB74" s="4">
        <v>0.71808578209651397</v>
      </c>
      <c r="AC74" s="4">
        <v>9.3192783628386305E-4</v>
      </c>
    </row>
    <row r="75" spans="1:29" x14ac:dyDescent="0.25">
      <c r="A75" t="s">
        <v>135</v>
      </c>
      <c r="B75" s="21">
        <v>45706.569479166697</v>
      </c>
      <c r="C75" s="20">
        <v>216789.227301354</v>
      </c>
      <c r="D75" s="20">
        <v>689.39046151293701</v>
      </c>
      <c r="E75" s="20">
        <v>157696.847358848</v>
      </c>
      <c r="F75" s="20">
        <v>712.312071365561</v>
      </c>
      <c r="G75" s="20">
        <v>1762475.29255662</v>
      </c>
      <c r="H75" s="20">
        <v>6145.9225094391304</v>
      </c>
      <c r="I75" s="14">
        <f t="shared" si="52"/>
        <v>3.7071660485618296E-8</v>
      </c>
      <c r="J75" s="5">
        <f t="shared" si="53"/>
        <v>8.1299025532603668</v>
      </c>
      <c r="N75" s="20">
        <f t="shared" si="55"/>
        <v>218518.32055338848</v>
      </c>
      <c r="O75" s="20">
        <f t="shared" si="56"/>
        <v>689.39872720008793</v>
      </c>
      <c r="P75" s="20">
        <f t="shared" si="57"/>
        <v>158609.79501800993</v>
      </c>
      <c r="Q75" s="20">
        <f t="shared" si="58"/>
        <v>712.32007107281277</v>
      </c>
      <c r="R75" s="20">
        <f t="shared" si="59"/>
        <v>1883651.2321685371</v>
      </c>
      <c r="S75" s="20">
        <f t="shared" si="60"/>
        <v>6145.9234366098854</v>
      </c>
      <c r="U75" s="5">
        <f t="shared" si="54"/>
        <v>8.6201066683940706</v>
      </c>
      <c r="W75" s="11"/>
      <c r="X75" s="10"/>
      <c r="Y75" s="10"/>
      <c r="Z75" s="10"/>
      <c r="AA75" s="5"/>
      <c r="AB75" s="4">
        <v>0.71646043214418698</v>
      </c>
      <c r="AC75" s="4">
        <v>8.4581004544357198E-4</v>
      </c>
    </row>
    <row r="76" spans="1:29" x14ac:dyDescent="0.25">
      <c r="A76" t="s">
        <v>135</v>
      </c>
      <c r="B76" s="21">
        <v>45706.576226851903</v>
      </c>
      <c r="C76" s="20">
        <v>216335.21853062499</v>
      </c>
      <c r="D76" s="20">
        <v>657.75194178932497</v>
      </c>
      <c r="E76" s="20">
        <v>157201.387136601</v>
      </c>
      <c r="F76" s="20">
        <v>861.34137145826196</v>
      </c>
      <c r="G76" s="20">
        <v>1759651.3685000299</v>
      </c>
      <c r="H76" s="20">
        <v>5421.4840913444395</v>
      </c>
      <c r="I76" s="14">
        <f t="shared" si="52"/>
        <v>3.6832548270605789E-8</v>
      </c>
      <c r="J76" s="5">
        <f t="shared" si="53"/>
        <v>8.1339107910944648</v>
      </c>
      <c r="N76" s="20">
        <f t="shared" si="55"/>
        <v>218057.04833153251</v>
      </c>
      <c r="O76" s="20">
        <f t="shared" si="56"/>
        <v>657.76060505909641</v>
      </c>
      <c r="P76" s="20">
        <f t="shared" si="57"/>
        <v>158108.59061293467</v>
      </c>
      <c r="Q76" s="20">
        <f t="shared" si="58"/>
        <v>861.34798706775916</v>
      </c>
      <c r="R76" s="20">
        <f t="shared" si="59"/>
        <v>1880426.0066529303</v>
      </c>
      <c r="S76" s="20">
        <f t="shared" si="60"/>
        <v>5421.4851424070994</v>
      </c>
      <c r="U76" s="5">
        <f t="shared" si="54"/>
        <v>8.6235506764905985</v>
      </c>
      <c r="W76" s="11"/>
      <c r="X76" s="10"/>
      <c r="Y76" s="10"/>
      <c r="Z76" s="10"/>
      <c r="AA76" s="5"/>
      <c r="AB76" s="4">
        <v>0.71608017631270204</v>
      </c>
      <c r="AC76" s="4">
        <v>9.4063314189317003E-4</v>
      </c>
    </row>
    <row r="77" spans="1:29" x14ac:dyDescent="0.25">
      <c r="A77" t="s">
        <v>106</v>
      </c>
      <c r="B77" s="21">
        <v>45706.589687500003</v>
      </c>
      <c r="C77" s="20">
        <v>51133.681861270503</v>
      </c>
      <c r="D77" s="20">
        <v>260.93354866759603</v>
      </c>
      <c r="E77" s="20">
        <v>37073.170207710602</v>
      </c>
      <c r="F77" s="20">
        <v>249.411563874596</v>
      </c>
      <c r="G77" s="20">
        <v>434896.63708416303</v>
      </c>
      <c r="H77" s="20">
        <v>2105.2170134440498</v>
      </c>
      <c r="I77" s="14">
        <f t="shared" si="52"/>
        <v>3.7144950159067973E-8</v>
      </c>
      <c r="J77" s="5">
        <f t="shared" si="53"/>
        <v>8.505091385049683</v>
      </c>
      <c r="N77" s="20">
        <f t="shared" si="55"/>
        <v>51229.295161819027</v>
      </c>
      <c r="O77" s="20">
        <f t="shared" si="56"/>
        <v>260.95538595772592</v>
      </c>
      <c r="P77" s="20">
        <f t="shared" si="57"/>
        <v>37123.404511446803</v>
      </c>
      <c r="Q77" s="20">
        <f t="shared" si="58"/>
        <v>249.43440988454796</v>
      </c>
      <c r="R77" s="20">
        <f t="shared" si="59"/>
        <v>441911.41841024638</v>
      </c>
      <c r="S77" s="20">
        <f t="shared" si="60"/>
        <v>2105.2197202036573</v>
      </c>
      <c r="U77" s="5">
        <f t="shared" si="54"/>
        <v>8.6261467586928866</v>
      </c>
      <c r="W77" s="11"/>
      <c r="X77" s="10"/>
      <c r="Y77" s="10"/>
      <c r="Z77" s="10"/>
      <c r="AA77" s="5"/>
      <c r="AB77" s="4">
        <v>0.71576114008845704</v>
      </c>
      <c r="AC77" s="4">
        <v>1.14948414405003E-3</v>
      </c>
    </row>
    <row r="78" spans="1:29" x14ac:dyDescent="0.25">
      <c r="A78" t="s">
        <v>134</v>
      </c>
      <c r="B78" s="21">
        <v>45706.596423611103</v>
      </c>
      <c r="C78" s="20">
        <v>106425.241396474</v>
      </c>
      <c r="D78" s="20">
        <v>389.59341397054601</v>
      </c>
      <c r="E78" s="20">
        <v>77534.642608948998</v>
      </c>
      <c r="F78" s="20">
        <v>178.25294728378401</v>
      </c>
      <c r="G78" s="20">
        <v>891248.41258614196</v>
      </c>
      <c r="H78" s="20">
        <v>2272.2545374198999</v>
      </c>
      <c r="I78" s="14">
        <f t="shared" si="52"/>
        <v>3.734708824751861E-8</v>
      </c>
      <c r="J78" s="5">
        <f t="shared" si="53"/>
        <v>8.3744081844823537</v>
      </c>
      <c r="N78" s="20">
        <f t="shared" si="55"/>
        <v>106840.26468149909</v>
      </c>
      <c r="O78" s="20">
        <f t="shared" si="56"/>
        <v>389.60804002138639</v>
      </c>
      <c r="P78" s="20">
        <f t="shared" si="57"/>
        <v>77754.689504207563</v>
      </c>
      <c r="Q78" s="20">
        <f t="shared" si="58"/>
        <v>178.28491202408711</v>
      </c>
      <c r="R78" s="20">
        <f t="shared" si="59"/>
        <v>921216.09452529007</v>
      </c>
      <c r="S78" s="20">
        <f t="shared" si="60"/>
        <v>2272.2570452009613</v>
      </c>
      <c r="U78" s="5">
        <f t="shared" si="54"/>
        <v>8.6223681424931158</v>
      </c>
      <c r="W78" s="11"/>
      <c r="X78" s="10"/>
      <c r="Y78" s="10"/>
      <c r="Z78" s="10"/>
      <c r="AA78" s="5"/>
      <c r="AB78" s="4">
        <v>0.71651437585910505</v>
      </c>
      <c r="AC78" s="4">
        <v>1.0800787120520999E-3</v>
      </c>
    </row>
    <row r="79" spans="1:29" x14ac:dyDescent="0.25">
      <c r="A79" t="s">
        <v>135</v>
      </c>
      <c r="B79" s="21">
        <v>45706.603148148097</v>
      </c>
      <c r="C79" s="20">
        <v>215798.055818311</v>
      </c>
      <c r="D79" s="20">
        <v>835.31452247846198</v>
      </c>
      <c r="E79" s="20">
        <v>157464.197478071</v>
      </c>
      <c r="F79" s="20">
        <v>465.530506529722</v>
      </c>
      <c r="G79" s="20">
        <v>1760726.3369762099</v>
      </c>
      <c r="H79" s="20">
        <v>5412.6685278790301</v>
      </c>
      <c r="I79" s="14">
        <f t="shared" si="52"/>
        <v>3.4931757018742381E-8</v>
      </c>
      <c r="J79" s="5">
        <f t="shared" si="53"/>
        <v>8.1591390167974254</v>
      </c>
      <c r="N79" s="20">
        <f t="shared" si="55"/>
        <v>217511.31173225737</v>
      </c>
      <c r="O79" s="20">
        <f t="shared" si="56"/>
        <v>835.32134421640512</v>
      </c>
      <c r="P79" s="20">
        <f t="shared" si="57"/>
        <v>158374.44560980386</v>
      </c>
      <c r="Q79" s="20">
        <f t="shared" si="58"/>
        <v>465.54274685564644</v>
      </c>
      <c r="R79" s="20">
        <f t="shared" si="59"/>
        <v>1881653.6527100964</v>
      </c>
      <c r="S79" s="20">
        <f t="shared" si="60"/>
        <v>5412.6695806535454</v>
      </c>
      <c r="U79" s="5">
        <f t="shared" si="54"/>
        <v>8.6508312497618185</v>
      </c>
      <c r="W79" s="11"/>
      <c r="X79" s="10"/>
      <c r="Y79" s="10"/>
      <c r="Z79" s="10"/>
      <c r="AA79" s="5"/>
      <c r="AB79" s="4">
        <v>0.71582907379487004</v>
      </c>
      <c r="AC79" s="4">
        <v>9.1603883514218597E-4</v>
      </c>
    </row>
    <row r="80" spans="1:29" x14ac:dyDescent="0.25">
      <c r="A80" s="42" t="s">
        <v>148</v>
      </c>
      <c r="B80" s="21"/>
      <c r="C80" s="20"/>
      <c r="D80" s="20"/>
      <c r="E80" s="20"/>
      <c r="F80" s="20"/>
      <c r="G80" s="20"/>
      <c r="H80" s="20"/>
      <c r="I80" s="14"/>
      <c r="J80" s="5"/>
      <c r="N80" s="20"/>
      <c r="O80" s="20"/>
      <c r="P80" s="20"/>
      <c r="Q80" s="20"/>
      <c r="R80" s="20"/>
      <c r="S80" s="20"/>
      <c r="U80" s="5"/>
      <c r="W80" s="11"/>
      <c r="X80" s="10"/>
      <c r="Y80" s="10"/>
      <c r="Z80" s="10"/>
      <c r="AB80" s="4"/>
      <c r="AC80" s="4"/>
    </row>
    <row r="81" spans="1:29" x14ac:dyDescent="0.25">
      <c r="A81" t="s">
        <v>106</v>
      </c>
      <c r="B81" s="21">
        <v>45706.6235185185</v>
      </c>
      <c r="C81" s="20">
        <v>52564.699965277498</v>
      </c>
      <c r="D81" s="20">
        <v>246.165880095803</v>
      </c>
      <c r="E81" s="20">
        <v>38132.894481814401</v>
      </c>
      <c r="F81" s="20">
        <v>234.84140738170001</v>
      </c>
      <c r="G81" s="20">
        <v>446353.824030257</v>
      </c>
      <c r="H81" s="20">
        <v>2145.7459111625099</v>
      </c>
      <c r="I81" s="14">
        <f t="shared" ref="I81:I89" si="61">($H$114*C81-G81)/(($H$114-1)*C81*G81)</f>
        <v>4.0179409521271335E-8</v>
      </c>
      <c r="J81" s="5">
        <f t="shared" ref="J81:J89" si="62">G81/C81</f>
        <v>8.4915128275269058</v>
      </c>
      <c r="N81" s="20">
        <f>C81/(1-C81*$L$59)</f>
        <v>52665.745071995239</v>
      </c>
      <c r="O81" s="20">
        <f>(D81^2+$L$64^2)^0.5</f>
        <v>246.18902730101976</v>
      </c>
      <c r="P81" s="20">
        <f>E81/(1-E81*$L$59)</f>
        <v>38186.043751576974</v>
      </c>
      <c r="Q81" s="20">
        <f>(F81^2+$L$64^2)^0.5</f>
        <v>234.86567067389515</v>
      </c>
      <c r="R81" s="20">
        <f>G81/(1-G81*$L$59)</f>
        <v>453746.21866442187</v>
      </c>
      <c r="S81" s="20">
        <f>(H81^2+$L$64^2)^0.5</f>
        <v>2145.748566796844</v>
      </c>
      <c r="U81" s="5">
        <f t="shared" ref="U81:U89" si="63">R81/N81</f>
        <v>8.6155852925680776</v>
      </c>
      <c r="W81" s="11"/>
      <c r="X81" s="10"/>
      <c r="Y81" s="10"/>
      <c r="Z81" s="10"/>
      <c r="AB81" s="4">
        <v>0.71619690882180798</v>
      </c>
      <c r="AC81" s="4">
        <v>1.1659965620716499E-3</v>
      </c>
    </row>
    <row r="82" spans="1:29" x14ac:dyDescent="0.25">
      <c r="A82" t="s">
        <v>106</v>
      </c>
      <c r="B82" s="21">
        <v>45706.630243055602</v>
      </c>
      <c r="C82" s="20">
        <v>53385.831814374404</v>
      </c>
      <c r="D82" s="20">
        <v>282.04255204334601</v>
      </c>
      <c r="E82" s="20">
        <v>38766.9470877969</v>
      </c>
      <c r="F82" s="20">
        <v>234.40075969315001</v>
      </c>
      <c r="G82" s="20">
        <v>453184.335559486</v>
      </c>
      <c r="H82" s="20">
        <v>2338.3354713306999</v>
      </c>
      <c r="I82" s="14">
        <f t="shared" si="61"/>
        <v>4.0343985354278014E-8</v>
      </c>
      <c r="J82" s="5">
        <f t="shared" si="62"/>
        <v>8.4888503214716948</v>
      </c>
      <c r="N82" s="20">
        <f t="shared" ref="N82:N89" si="64">C82/(1-C82*$L$59)</f>
        <v>53490.06163171582</v>
      </c>
      <c r="O82" s="20">
        <f t="shared" ref="O82:O89" si="65">(D82^2+$L$64^2)^0.5</f>
        <v>282.06275507979524</v>
      </c>
      <c r="P82" s="20">
        <f t="shared" ref="P82:P89" si="66">E82/(1-E82*$L$59)</f>
        <v>38821.879798036141</v>
      </c>
      <c r="Q82" s="20">
        <f t="shared" ref="Q82:Q89" si="67">(F82^2+$L$64^2)^0.5</f>
        <v>234.42506859294474</v>
      </c>
      <c r="R82" s="20">
        <f t="shared" ref="R82:R89" si="68">G82/(1-G82*$L$59)</f>
        <v>460806.64342656324</v>
      </c>
      <c r="S82" s="20">
        <f t="shared" ref="S82:S89" si="69">(H82^2+$L$64^2)^0.5</f>
        <v>2338.3379082424008</v>
      </c>
      <c r="U82" s="5">
        <f t="shared" si="63"/>
        <v>8.6148086087329823</v>
      </c>
      <c r="W82" s="11"/>
      <c r="X82" s="10"/>
      <c r="Y82" s="10"/>
      <c r="Z82" s="10"/>
      <c r="AB82" s="4">
        <v>0.71685561504806805</v>
      </c>
      <c r="AC82" s="4">
        <v>1.2206469046813599E-3</v>
      </c>
    </row>
    <row r="83" spans="1:29" x14ac:dyDescent="0.25">
      <c r="A83" t="s">
        <v>134</v>
      </c>
      <c r="B83" s="21">
        <v>45706.636979166702</v>
      </c>
      <c r="C83" s="20">
        <v>110077.548702997</v>
      </c>
      <c r="D83" s="20">
        <v>288.332669615182</v>
      </c>
      <c r="E83" s="20">
        <v>80050.670654041605</v>
      </c>
      <c r="F83" s="20">
        <v>204.454931887215</v>
      </c>
      <c r="G83" s="20">
        <v>920763.295008744</v>
      </c>
      <c r="H83" s="20">
        <v>2863.0518787638898</v>
      </c>
      <c r="I83" s="14">
        <f t="shared" si="61"/>
        <v>3.7535177448912181E-8</v>
      </c>
      <c r="J83" s="5">
        <f t="shared" si="62"/>
        <v>8.3646784095190796</v>
      </c>
      <c r="N83" s="20">
        <f t="shared" si="64"/>
        <v>110521.60578468464</v>
      </c>
      <c r="O83" s="20">
        <f t="shared" si="65"/>
        <v>288.35243194309754</v>
      </c>
      <c r="P83" s="20">
        <f t="shared" si="66"/>
        <v>80285.252075980956</v>
      </c>
      <c r="Q83" s="20">
        <f t="shared" si="67"/>
        <v>204.4828007757296</v>
      </c>
      <c r="R83" s="20">
        <f t="shared" si="68"/>
        <v>952784.33790233219</v>
      </c>
      <c r="S83" s="20">
        <f t="shared" si="69"/>
        <v>2863.0538690589669</v>
      </c>
      <c r="U83" s="5">
        <f t="shared" si="63"/>
        <v>8.6207970933621993</v>
      </c>
      <c r="W83" s="11"/>
      <c r="X83" s="10"/>
      <c r="Y83" s="10"/>
      <c r="Z83" s="10"/>
      <c r="AB83" s="4">
        <v>0.71584511464288603</v>
      </c>
      <c r="AC83" s="4">
        <v>1.0309277663919599E-3</v>
      </c>
    </row>
    <row r="84" spans="1:29" x14ac:dyDescent="0.25">
      <c r="A84" t="s">
        <v>134</v>
      </c>
      <c r="B84" s="21">
        <v>45706.643715277802</v>
      </c>
      <c r="C84" s="20">
        <v>109540.967542225</v>
      </c>
      <c r="D84" s="20">
        <v>384.419635066853</v>
      </c>
      <c r="E84" s="20">
        <v>79748.299198452907</v>
      </c>
      <c r="F84" s="20">
        <v>178.202404638395</v>
      </c>
      <c r="G84" s="20">
        <v>917067.03694657504</v>
      </c>
      <c r="H84" s="20">
        <v>2436.5705605642102</v>
      </c>
      <c r="I84" s="14">
        <f t="shared" si="61"/>
        <v>3.6652852148026773E-8</v>
      </c>
      <c r="J84" s="5">
        <f t="shared" si="62"/>
        <v>8.3719092274136724</v>
      </c>
      <c r="N84" s="20">
        <f t="shared" si="64"/>
        <v>109980.69735017781</v>
      </c>
      <c r="O84" s="20">
        <f t="shared" si="65"/>
        <v>384.43445795741752</v>
      </c>
      <c r="P84" s="20">
        <f t="shared" si="66"/>
        <v>79981.109244657666</v>
      </c>
      <c r="Q84" s="20">
        <f t="shared" si="67"/>
        <v>178.23437844306935</v>
      </c>
      <c r="R84" s="20">
        <f t="shared" si="68"/>
        <v>948827.07520332094</v>
      </c>
      <c r="S84" s="20">
        <f t="shared" si="69"/>
        <v>2436.5728992271643</v>
      </c>
      <c r="U84" s="5">
        <f t="shared" si="63"/>
        <v>8.6272145755019345</v>
      </c>
      <c r="W84" s="11"/>
      <c r="X84" s="10"/>
      <c r="Y84" s="10"/>
      <c r="Z84" s="10"/>
      <c r="AB84" s="4">
        <v>0.71601672664837501</v>
      </c>
      <c r="AC84" s="4">
        <v>9.3977287997058095E-4</v>
      </c>
    </row>
    <row r="85" spans="1:29" x14ac:dyDescent="0.25">
      <c r="A85" t="s">
        <v>135</v>
      </c>
      <c r="B85" s="21">
        <v>45706.650439814803</v>
      </c>
      <c r="C85" s="20">
        <v>222895.29169664299</v>
      </c>
      <c r="D85" s="20">
        <v>836.65211490957302</v>
      </c>
      <c r="E85" s="20">
        <v>162353.93264504001</v>
      </c>
      <c r="F85" s="20">
        <v>494.00551379538098</v>
      </c>
      <c r="G85" s="20">
        <v>1813894.9706203199</v>
      </c>
      <c r="H85" s="20">
        <v>5788.3798609938103</v>
      </c>
      <c r="I85" s="14">
        <f t="shared" si="61"/>
        <v>3.5444288194888995E-8</v>
      </c>
      <c r="J85" s="5">
        <f t="shared" si="62"/>
        <v>8.1378792562787847</v>
      </c>
      <c r="N85" s="20">
        <f t="shared" si="64"/>
        <v>224723.57033693269</v>
      </c>
      <c r="O85" s="20">
        <f t="shared" si="65"/>
        <v>836.65892574139332</v>
      </c>
      <c r="P85" s="20">
        <f t="shared" si="66"/>
        <v>163321.76411524822</v>
      </c>
      <c r="Q85" s="20">
        <f t="shared" si="67"/>
        <v>494.01704859277817</v>
      </c>
      <c r="R85" s="20">
        <f t="shared" si="68"/>
        <v>1942502.5609599131</v>
      </c>
      <c r="S85" s="20">
        <f t="shared" si="69"/>
        <v>5788.3808454350001</v>
      </c>
      <c r="U85" s="5">
        <f t="shared" si="63"/>
        <v>8.6439644851115478</v>
      </c>
      <c r="W85" s="11"/>
      <c r="X85" s="10"/>
      <c r="Y85" s="10"/>
      <c r="Z85" s="10"/>
      <c r="AB85" s="4">
        <v>0.71484505852540203</v>
      </c>
      <c r="AC85" s="4">
        <v>8.9939982841965595E-4</v>
      </c>
    </row>
    <row r="86" spans="1:29" x14ac:dyDescent="0.25">
      <c r="A86" t="s">
        <v>135</v>
      </c>
      <c r="B86" s="21">
        <v>45706.657164351898</v>
      </c>
      <c r="C86" s="20">
        <v>223623.95662811401</v>
      </c>
      <c r="D86" s="20">
        <v>682.84132495709002</v>
      </c>
      <c r="E86" s="20">
        <v>162590.77479284501</v>
      </c>
      <c r="F86" s="20">
        <v>921.78049696485004</v>
      </c>
      <c r="G86" s="20">
        <v>1817319.6301671199</v>
      </c>
      <c r="H86" s="20">
        <v>5788.4631402471796</v>
      </c>
      <c r="I86" s="14">
        <f t="shared" si="61"/>
        <v>3.6185569227688857E-8</v>
      </c>
      <c r="J86" s="5">
        <f t="shared" si="62"/>
        <v>8.1266768443298645</v>
      </c>
      <c r="N86" s="20">
        <f t="shared" si="64"/>
        <v>225464.25777125155</v>
      </c>
      <c r="O86" s="20">
        <f t="shared" si="65"/>
        <v>682.84966991954764</v>
      </c>
      <c r="P86" s="20">
        <f t="shared" si="66"/>
        <v>163561.44051171976</v>
      </c>
      <c r="Q86" s="20">
        <f t="shared" si="67"/>
        <v>921.78667880635317</v>
      </c>
      <c r="R86" s="20">
        <f t="shared" si="68"/>
        <v>1946430.5880141053</v>
      </c>
      <c r="S86" s="20">
        <f t="shared" si="69"/>
        <v>5788.4641246742058</v>
      </c>
      <c r="U86" s="5">
        <f t="shared" si="63"/>
        <v>8.6329895800552485</v>
      </c>
      <c r="W86" s="11"/>
      <c r="X86" s="10"/>
      <c r="Y86" s="10"/>
      <c r="Z86" s="10"/>
      <c r="AB86" s="4">
        <v>0.71607052724948805</v>
      </c>
      <c r="AC86" s="4">
        <v>9.8529964579128397E-4</v>
      </c>
    </row>
    <row r="87" spans="1:29" x14ac:dyDescent="0.25">
      <c r="A87" t="s">
        <v>106</v>
      </c>
      <c r="B87" s="21">
        <v>45706.670648148101</v>
      </c>
      <c r="C87" s="20">
        <v>53317.560773937803</v>
      </c>
      <c r="D87" s="20">
        <v>257.03418265038403</v>
      </c>
      <c r="E87" s="20">
        <v>38771.076388861598</v>
      </c>
      <c r="F87" s="20">
        <v>194.599691639139</v>
      </c>
      <c r="G87" s="20">
        <v>452303.80530070001</v>
      </c>
      <c r="H87" s="20">
        <v>2948.55996971786</v>
      </c>
      <c r="I87" s="14">
        <f t="shared" si="61"/>
        <v>4.2058660787789812E-8</v>
      </c>
      <c r="J87" s="5">
        <f t="shared" si="62"/>
        <v>8.4832051342039438</v>
      </c>
      <c r="N87" s="20">
        <f t="shared" si="64"/>
        <v>53421.523919146937</v>
      </c>
      <c r="O87" s="20">
        <f t="shared" si="65"/>
        <v>257.05635119722677</v>
      </c>
      <c r="P87" s="20">
        <f t="shared" si="66"/>
        <v>38826.020810444781</v>
      </c>
      <c r="Q87" s="20">
        <f t="shared" si="67"/>
        <v>194.62897170290188</v>
      </c>
      <c r="R87" s="20">
        <f t="shared" si="68"/>
        <v>459896.27376608242</v>
      </c>
      <c r="S87" s="20">
        <f t="shared" si="69"/>
        <v>2948.5619022945184</v>
      </c>
      <c r="U87" s="5">
        <f t="shared" si="63"/>
        <v>8.6088198169361831</v>
      </c>
      <c r="W87" s="11"/>
      <c r="X87" s="10"/>
      <c r="Y87" s="10"/>
      <c r="Z87" s="10"/>
      <c r="AB87" s="4">
        <v>0.71640650934376904</v>
      </c>
      <c r="AC87" s="4">
        <v>1.1828340106523E-3</v>
      </c>
    </row>
    <row r="88" spans="1:29" x14ac:dyDescent="0.25">
      <c r="A88" t="s">
        <v>134</v>
      </c>
      <c r="B88" s="21">
        <v>45706.677372685197</v>
      </c>
      <c r="C88" s="20">
        <v>110872.774735832</v>
      </c>
      <c r="D88" s="20">
        <v>469.52442723164</v>
      </c>
      <c r="E88" s="20">
        <v>80837.161337293102</v>
      </c>
      <c r="F88" s="20">
        <v>203.04911388904199</v>
      </c>
      <c r="G88" s="20">
        <v>931015.45878088695</v>
      </c>
      <c r="H88" s="20">
        <v>2725.6782034431699</v>
      </c>
      <c r="I88" s="14">
        <f t="shared" si="61"/>
        <v>3.2549550510791273E-8</v>
      </c>
      <c r="J88" s="5">
        <f t="shared" si="62"/>
        <v>8.3971512483488002</v>
      </c>
      <c r="N88" s="20">
        <f t="shared" si="64"/>
        <v>111323.28406682961</v>
      </c>
      <c r="O88" s="20">
        <f t="shared" si="65"/>
        <v>469.53656344025075</v>
      </c>
      <c r="P88" s="20">
        <f t="shared" si="66"/>
        <v>81076.381773516652</v>
      </c>
      <c r="Q88" s="20">
        <f t="shared" si="67"/>
        <v>203.07717570225893</v>
      </c>
      <c r="R88" s="20">
        <f t="shared" si="68"/>
        <v>963766.22454088053</v>
      </c>
      <c r="S88" s="20">
        <f t="shared" si="69"/>
        <v>2725.6802940486741</v>
      </c>
      <c r="U88" s="5">
        <f t="shared" si="63"/>
        <v>8.6573642937295325</v>
      </c>
      <c r="W88" s="11"/>
      <c r="X88" s="10"/>
      <c r="Y88" s="10"/>
      <c r="Z88" s="10"/>
      <c r="AB88" s="4">
        <v>0.71562343057417399</v>
      </c>
      <c r="AC88" s="4">
        <v>9.97355675718251E-4</v>
      </c>
    </row>
    <row r="89" spans="1:29" x14ac:dyDescent="0.25">
      <c r="A89" t="s">
        <v>135</v>
      </c>
      <c r="B89" s="21">
        <v>45706.684097222198</v>
      </c>
      <c r="C89" s="20">
        <v>226067.958831314</v>
      </c>
      <c r="D89" s="20">
        <v>745.51017466863698</v>
      </c>
      <c r="E89" s="20">
        <v>164611.403518626</v>
      </c>
      <c r="F89" s="20">
        <v>547.22463986738501</v>
      </c>
      <c r="G89" s="20">
        <v>1830175.25718339</v>
      </c>
      <c r="H89" s="20">
        <v>9093.57688808887</v>
      </c>
      <c r="I89" s="14">
        <f t="shared" si="61"/>
        <v>3.8151166629118642E-8</v>
      </c>
      <c r="J89" s="5">
        <f t="shared" si="62"/>
        <v>8.0956862115476476</v>
      </c>
      <c r="N89" s="20">
        <f t="shared" si="64"/>
        <v>227948.87452383872</v>
      </c>
      <c r="O89" s="20">
        <f t="shared" si="65"/>
        <v>745.51781814691901</v>
      </c>
      <c r="P89" s="20">
        <f t="shared" si="66"/>
        <v>165606.4192549678</v>
      </c>
      <c r="Q89" s="20">
        <f t="shared" si="67"/>
        <v>547.23505289598381</v>
      </c>
      <c r="R89" s="20">
        <f t="shared" si="68"/>
        <v>1961185.1658142228</v>
      </c>
      <c r="S89" s="20">
        <f t="shared" si="69"/>
        <v>9093.5775147201621</v>
      </c>
      <c r="U89" s="5">
        <f t="shared" si="63"/>
        <v>8.6036185522342805</v>
      </c>
      <c r="W89" s="29"/>
      <c r="X89" s="29"/>
      <c r="Y89" s="29"/>
      <c r="Z89" s="29"/>
      <c r="AB89" s="4">
        <v>0.71633590304598105</v>
      </c>
      <c r="AC89" s="4">
        <v>8.68465831061496E-4</v>
      </c>
    </row>
    <row r="90" spans="1:29" x14ac:dyDescent="0.25">
      <c r="A90" s="42" t="s">
        <v>149</v>
      </c>
      <c r="B90" s="21"/>
      <c r="C90" s="20"/>
      <c r="D90" s="20"/>
      <c r="E90" s="20"/>
      <c r="F90" s="20"/>
      <c r="G90" s="20"/>
      <c r="H90" s="20"/>
      <c r="I90" s="14"/>
      <c r="J90" s="5"/>
      <c r="N90" s="20"/>
      <c r="O90" s="20"/>
      <c r="P90" s="20"/>
      <c r="Q90" s="20"/>
      <c r="R90" s="20"/>
      <c r="S90" s="20"/>
      <c r="U90" s="5"/>
      <c r="W90" s="29"/>
      <c r="X90" s="29"/>
      <c r="Y90" s="29"/>
      <c r="Z90" s="29"/>
      <c r="AB90" s="4"/>
      <c r="AC90" s="4"/>
    </row>
    <row r="91" spans="1:29" x14ac:dyDescent="0.25">
      <c r="A91" t="s">
        <v>106</v>
      </c>
      <c r="B91" s="21">
        <v>45706.704467592601</v>
      </c>
      <c r="C91" s="20">
        <v>51056.926287862298</v>
      </c>
      <c r="D91" s="20">
        <v>305.851918523856</v>
      </c>
      <c r="E91" s="20">
        <v>37128.853896073801</v>
      </c>
      <c r="F91" s="20">
        <v>208.944859704838</v>
      </c>
      <c r="G91" s="20">
        <v>435264.132814324</v>
      </c>
      <c r="H91" s="20">
        <v>2891.8485869426499</v>
      </c>
      <c r="I91" s="14">
        <f t="shared" ref="I91:I99" si="70">($H$114*C91-G91)/(($H$114-1)*C91*G91)</f>
        <v>3.1094992779688222E-8</v>
      </c>
      <c r="J91" s="5">
        <f t="shared" ref="J91:J99" si="71">G91/C91</f>
        <v>8.5250751359428936</v>
      </c>
      <c r="N91" s="20">
        <f>C91/(1-C91*$L$59)</f>
        <v>51152.252490509913</v>
      </c>
      <c r="O91" s="20">
        <f>(D91^2+$L$64^2)^0.5</f>
        <v>305.87054893337552</v>
      </c>
      <c r="P91" s="20">
        <f>E91/(1-E91*$L$59)</f>
        <v>37179.239318953179</v>
      </c>
      <c r="Q91" s="20">
        <f>(F91^2+$L$64^2)^0.5</f>
        <v>208.97212980958832</v>
      </c>
      <c r="R91" s="20">
        <f>G91/(1-G91*$L$59)</f>
        <v>442290.87016428588</v>
      </c>
      <c r="S91" s="20">
        <f>(H91^2+$L$64^2)^0.5</f>
        <v>2891.8505574186024</v>
      </c>
      <c r="U91" s="5">
        <f t="shared" ref="U91:U99" si="72">R91/N91</f>
        <v>8.6465570650352586</v>
      </c>
      <c r="W91" s="13"/>
      <c r="X91" s="13"/>
      <c r="Y91" s="13"/>
      <c r="Z91" s="6"/>
      <c r="AB91" s="4">
        <v>0.71400073780028395</v>
      </c>
      <c r="AC91" s="4">
        <v>1.2699490695811499E-3</v>
      </c>
    </row>
    <row r="92" spans="1:29" x14ac:dyDescent="0.25">
      <c r="A92" t="s">
        <v>106</v>
      </c>
      <c r="B92" s="21">
        <v>45706.711215277799</v>
      </c>
      <c r="C92" s="20">
        <v>51717.708546579102</v>
      </c>
      <c r="D92" s="20">
        <v>224.482615594962</v>
      </c>
      <c r="E92" s="20">
        <v>37541.620348558798</v>
      </c>
      <c r="F92" s="20">
        <v>157.642474415507</v>
      </c>
      <c r="G92" s="20">
        <v>439931.58633158798</v>
      </c>
      <c r="H92" s="20">
        <v>2694.0051842517501</v>
      </c>
      <c r="I92" s="14">
        <f t="shared" si="70"/>
        <v>3.6329486596537971E-8</v>
      </c>
      <c r="J92" s="5">
        <f t="shared" si="71"/>
        <v>8.506401360287791</v>
      </c>
      <c r="N92" s="20">
        <f t="shared" ref="N92:N99" si="73">C92/(1-C92*$L$59)</f>
        <v>51815.520516149991</v>
      </c>
      <c r="O92" s="20">
        <f t="shared" ref="O92:O99" si="74">(D92^2+$L$64^2)^0.5</f>
        <v>224.50799839746571</v>
      </c>
      <c r="P92" s="20">
        <f t="shared" ref="P92:P99" si="75">E92/(1-E92*$L$59)</f>
        <v>37593.133058767482</v>
      </c>
      <c r="Q92" s="20">
        <f t="shared" ref="Q92:Q99" si="76">(F92^2+$L$64^2)^0.5</f>
        <v>157.67861738334966</v>
      </c>
      <c r="R92" s="20">
        <f t="shared" ref="R92:R99" si="77">G92/(1-G92*$L$59)</f>
        <v>447111.07369455352</v>
      </c>
      <c r="S92" s="20">
        <f t="shared" ref="S92:S99" si="78">(H92^2+$L$64^2)^0.5</f>
        <v>2694.007299436174</v>
      </c>
      <c r="U92" s="5">
        <f t="shared" si="72"/>
        <v>8.6289024840577806</v>
      </c>
      <c r="W92" s="13"/>
      <c r="X92" s="13"/>
      <c r="Y92" s="13"/>
      <c r="Z92" s="6"/>
      <c r="AB92" s="4">
        <v>0.71435277741152603</v>
      </c>
      <c r="AC92" s="4">
        <v>1.2013792976412301E-3</v>
      </c>
    </row>
    <row r="93" spans="1:29" x14ac:dyDescent="0.25">
      <c r="A93" t="s">
        <v>134</v>
      </c>
      <c r="B93" s="21">
        <v>45706.7179398148</v>
      </c>
      <c r="C93" s="20">
        <v>105891.333551121</v>
      </c>
      <c r="D93" s="20">
        <v>607.39489234447694</v>
      </c>
      <c r="E93" s="20">
        <v>77134.334685745795</v>
      </c>
      <c r="F93" s="20">
        <v>429.54293798799301</v>
      </c>
      <c r="G93" s="20">
        <v>888503.15073128603</v>
      </c>
      <c r="H93" s="20">
        <v>5071.56402591597</v>
      </c>
      <c r="I93" s="14">
        <f t="shared" si="70"/>
        <v>3.5057745949812934E-8</v>
      </c>
      <c r="J93" s="5">
        <f t="shared" si="71"/>
        <v>8.3907069722787533</v>
      </c>
      <c r="N93" s="20">
        <f t="shared" si="73"/>
        <v>106302.19511492578</v>
      </c>
      <c r="O93" s="20">
        <f t="shared" si="74"/>
        <v>607.40427384587917</v>
      </c>
      <c r="P93" s="20">
        <f t="shared" si="75"/>
        <v>77352.112070836723</v>
      </c>
      <c r="Q93" s="20">
        <f t="shared" si="76"/>
        <v>429.55620379111951</v>
      </c>
      <c r="R93" s="20">
        <f t="shared" si="77"/>
        <v>918283.4171236055</v>
      </c>
      <c r="S93" s="20">
        <f t="shared" si="78"/>
        <v>5071.5651494982376</v>
      </c>
      <c r="U93" s="5">
        <f t="shared" si="72"/>
        <v>8.6384238456301663</v>
      </c>
      <c r="W93" s="13"/>
      <c r="X93" s="13"/>
      <c r="Y93" s="13"/>
      <c r="Z93" s="6"/>
      <c r="AB93" s="4">
        <v>0.716206710802335</v>
      </c>
      <c r="AC93" s="4">
        <v>1.01475311985518E-3</v>
      </c>
    </row>
    <row r="94" spans="1:29" x14ac:dyDescent="0.25">
      <c r="A94" t="s">
        <v>134</v>
      </c>
      <c r="B94" s="21">
        <v>45706.724664351903</v>
      </c>
      <c r="C94" s="20">
        <v>103189.60517161</v>
      </c>
      <c r="D94" s="20">
        <v>386.53108373487902</v>
      </c>
      <c r="E94" s="20">
        <v>75015.679381675407</v>
      </c>
      <c r="F94" s="20">
        <v>306.41299976992298</v>
      </c>
      <c r="G94" s="20">
        <v>867159.67921543203</v>
      </c>
      <c r="H94" s="20">
        <v>2976.0218182614099</v>
      </c>
      <c r="I94" s="14">
        <f t="shared" si="70"/>
        <v>3.3978130713550332E-8</v>
      </c>
      <c r="J94" s="5">
        <f t="shared" si="71"/>
        <v>8.4035565188305323</v>
      </c>
      <c r="N94" s="20">
        <f t="shared" si="73"/>
        <v>103579.7299992578</v>
      </c>
      <c r="O94" s="20">
        <f t="shared" si="74"/>
        <v>386.54582565763275</v>
      </c>
      <c r="P94" s="20">
        <f t="shared" si="75"/>
        <v>75221.641674912782</v>
      </c>
      <c r="Q94" s="20">
        <f t="shared" si="76"/>
        <v>306.43159606686095</v>
      </c>
      <c r="R94" s="20">
        <f t="shared" si="77"/>
        <v>895503.5562607235</v>
      </c>
      <c r="S94" s="20">
        <f t="shared" si="78"/>
        <v>2976.0237330048344</v>
      </c>
      <c r="U94" s="5">
        <f t="shared" si="72"/>
        <v>8.6455482773235666</v>
      </c>
      <c r="W94" s="13"/>
      <c r="X94" s="13"/>
      <c r="Y94" s="13"/>
      <c r="Z94" s="6"/>
      <c r="AB94" s="4">
        <v>0.71577151936822103</v>
      </c>
      <c r="AC94" s="4">
        <v>9.87648886340171E-4</v>
      </c>
    </row>
    <row r="95" spans="1:29" x14ac:dyDescent="0.25">
      <c r="A95" t="s">
        <v>135</v>
      </c>
      <c r="B95" s="21">
        <v>45706.731388888897</v>
      </c>
      <c r="C95" s="20">
        <v>210160.66439394499</v>
      </c>
      <c r="D95" s="20">
        <v>715.38628528092204</v>
      </c>
      <c r="E95" s="20">
        <v>153021.18175347301</v>
      </c>
      <c r="F95" s="20">
        <v>479.79351181463198</v>
      </c>
      <c r="G95" s="20">
        <v>1714383.98451308</v>
      </c>
      <c r="H95" s="20">
        <v>7105.2453488159799</v>
      </c>
      <c r="I95" s="14">
        <f t="shared" si="70"/>
        <v>3.6001936911322106E-8</v>
      </c>
      <c r="J95" s="5">
        <f t="shared" si="71"/>
        <v>8.1574922189029468</v>
      </c>
      <c r="N95" s="20">
        <f t="shared" si="73"/>
        <v>211785.24022192124</v>
      </c>
      <c r="O95" s="20">
        <f t="shared" si="74"/>
        <v>715.39425061158954</v>
      </c>
      <c r="P95" s="20">
        <f t="shared" si="75"/>
        <v>153880.64719811143</v>
      </c>
      <c r="Q95" s="20">
        <f t="shared" si="76"/>
        <v>479.80538827684961</v>
      </c>
      <c r="R95" s="20">
        <f t="shared" si="77"/>
        <v>1828822.5860633738</v>
      </c>
      <c r="S95" s="20">
        <f t="shared" si="78"/>
        <v>7105.2461508037286</v>
      </c>
      <c r="U95" s="5">
        <f t="shared" si="72"/>
        <v>8.6352693140797925</v>
      </c>
      <c r="W95" s="11"/>
      <c r="X95" s="10"/>
      <c r="Y95" s="10"/>
      <c r="Z95" s="10"/>
      <c r="AB95" s="4">
        <v>0.71509946347037101</v>
      </c>
      <c r="AC95" s="4">
        <v>9.5903072499617902E-4</v>
      </c>
    </row>
    <row r="96" spans="1:29" x14ac:dyDescent="0.25">
      <c r="A96" t="s">
        <v>135</v>
      </c>
      <c r="B96" s="21">
        <v>45706.738125000003</v>
      </c>
      <c r="C96" s="20">
        <v>211770.82676363201</v>
      </c>
      <c r="D96" s="20">
        <v>999.59243864749101</v>
      </c>
      <c r="E96" s="20">
        <v>154349.41750959199</v>
      </c>
      <c r="F96" s="20">
        <v>603.74330203304396</v>
      </c>
      <c r="G96" s="20">
        <v>1726777.85008858</v>
      </c>
      <c r="H96" s="20">
        <v>7612.5973809320003</v>
      </c>
      <c r="I96" s="14">
        <f t="shared" si="70"/>
        <v>3.6009178237644118E-8</v>
      </c>
      <c r="J96" s="5">
        <f t="shared" si="71"/>
        <v>8.1539930521965758</v>
      </c>
      <c r="N96" s="20">
        <f t="shared" si="73"/>
        <v>213420.48928507528</v>
      </c>
      <c r="O96" s="20">
        <f t="shared" si="74"/>
        <v>999.59813927463824</v>
      </c>
      <c r="P96" s="20">
        <f t="shared" si="75"/>
        <v>155223.91079744484</v>
      </c>
      <c r="Q96" s="20">
        <f t="shared" si="76"/>
        <v>603.75274027522585</v>
      </c>
      <c r="R96" s="20">
        <f t="shared" si="77"/>
        <v>1842933.1172284873</v>
      </c>
      <c r="S96" s="20">
        <f t="shared" si="78"/>
        <v>7612.5981294701769</v>
      </c>
      <c r="U96" s="5">
        <f t="shared" si="72"/>
        <v>8.6352211233420952</v>
      </c>
      <c r="W96" s="13"/>
      <c r="X96" s="13"/>
      <c r="Y96" s="13"/>
      <c r="Z96" s="6"/>
      <c r="AB96" s="4">
        <v>0.71574508264341097</v>
      </c>
      <c r="AC96" s="4">
        <v>8.88623608491199E-4</v>
      </c>
    </row>
    <row r="97" spans="1:29" x14ac:dyDescent="0.25">
      <c r="A97" t="s">
        <v>106</v>
      </c>
      <c r="B97" s="21">
        <v>45706.751585648097</v>
      </c>
      <c r="C97" s="20">
        <v>50117.6565881364</v>
      </c>
      <c r="D97" s="20">
        <v>345.95514807966902</v>
      </c>
      <c r="E97" s="20">
        <v>36457.945851246601</v>
      </c>
      <c r="F97" s="20">
        <v>221.098786532133</v>
      </c>
      <c r="G97" s="20">
        <v>427089.38716800802</v>
      </c>
      <c r="H97" s="20">
        <v>2646.9770476010799</v>
      </c>
      <c r="I97" s="14">
        <f t="shared" si="70"/>
        <v>3.271539464821818E-8</v>
      </c>
      <c r="J97" s="5">
        <f t="shared" si="71"/>
        <v>8.5217349781096203</v>
      </c>
      <c r="N97" s="20">
        <f t="shared" si="73"/>
        <v>50209.504556936241</v>
      </c>
      <c r="O97" s="20">
        <f t="shared" si="74"/>
        <v>345.97161895581365</v>
      </c>
      <c r="P97" s="20">
        <f t="shared" si="75"/>
        <v>36506.52563336528</v>
      </c>
      <c r="Q97" s="20">
        <f t="shared" si="76"/>
        <v>221.12455776340789</v>
      </c>
      <c r="R97" s="20">
        <f t="shared" si="77"/>
        <v>433852.61256235611</v>
      </c>
      <c r="S97" s="20">
        <f t="shared" si="78"/>
        <v>2646.979200365392</v>
      </c>
      <c r="U97" s="5">
        <f t="shared" si="72"/>
        <v>8.6408463176604098</v>
      </c>
      <c r="W97" s="11"/>
      <c r="X97" s="10"/>
      <c r="Y97" s="10"/>
      <c r="Z97" s="10"/>
      <c r="AB97" s="4">
        <v>0.71537175205179804</v>
      </c>
      <c r="AC97" s="4">
        <v>1.10443488273465E-3</v>
      </c>
    </row>
    <row r="98" spans="1:29" x14ac:dyDescent="0.25">
      <c r="A98" t="s">
        <v>134</v>
      </c>
      <c r="B98" s="21">
        <v>45706.758321759298</v>
      </c>
      <c r="C98" s="20">
        <v>105059.804846648</v>
      </c>
      <c r="D98" s="20">
        <v>282.70935081312899</v>
      </c>
      <c r="E98" s="20">
        <v>76356.01297276</v>
      </c>
      <c r="F98" s="20">
        <v>228.37375686468499</v>
      </c>
      <c r="G98" s="20">
        <v>878704.92859263101</v>
      </c>
      <c r="H98" s="20">
        <v>4410.1456737038598</v>
      </c>
      <c r="I98" s="14">
        <f t="shared" si="70"/>
        <v>3.9454668342532856E-8</v>
      </c>
      <c r="J98" s="5">
        <f t="shared" si="71"/>
        <v>8.3638545671700495</v>
      </c>
      <c r="N98" s="20">
        <f t="shared" si="73"/>
        <v>105464.22671094222</v>
      </c>
      <c r="O98" s="20">
        <f t="shared" si="74"/>
        <v>282.72950620206205</v>
      </c>
      <c r="P98" s="20">
        <f t="shared" si="75"/>
        <v>76569.411499448543</v>
      </c>
      <c r="Q98" s="20">
        <f t="shared" si="76"/>
        <v>228.39870723051664</v>
      </c>
      <c r="R98" s="20">
        <f t="shared" si="77"/>
        <v>907821.23381653149</v>
      </c>
      <c r="S98" s="20">
        <f t="shared" si="78"/>
        <v>4410.1469657970529</v>
      </c>
      <c r="U98" s="5">
        <f t="shared" si="72"/>
        <v>8.6078593863367541</v>
      </c>
      <c r="W98" s="29"/>
      <c r="X98" s="29"/>
      <c r="Y98" s="29"/>
      <c r="Z98" s="29"/>
      <c r="AB98" s="4">
        <v>0.71580073565831104</v>
      </c>
      <c r="AC98" s="4">
        <v>1.00749273575173E-3</v>
      </c>
    </row>
    <row r="99" spans="1:29" x14ac:dyDescent="0.25">
      <c r="A99" t="s">
        <v>135</v>
      </c>
      <c r="B99" s="21">
        <v>45706.765046296299</v>
      </c>
      <c r="C99" s="20">
        <v>212222.38996832099</v>
      </c>
      <c r="D99" s="20">
        <v>950.30950958583503</v>
      </c>
      <c r="E99" s="20">
        <v>154408.67590670401</v>
      </c>
      <c r="F99" s="20">
        <v>635.09620901448795</v>
      </c>
      <c r="G99" s="20">
        <v>1728225.01622604</v>
      </c>
      <c r="H99" s="20">
        <v>9243.0045963289795</v>
      </c>
      <c r="I99" s="14">
        <f t="shared" si="70"/>
        <v>3.6777816253624132E-8</v>
      </c>
      <c r="J99" s="5">
        <f t="shared" si="71"/>
        <v>8.1434622260357017</v>
      </c>
      <c r="N99" s="20">
        <f t="shared" si="73"/>
        <v>213879.1227268347</v>
      </c>
      <c r="O99" s="20">
        <f t="shared" si="74"/>
        <v>950.31550584495426</v>
      </c>
      <c r="P99" s="20">
        <f t="shared" si="75"/>
        <v>155283.84270447618</v>
      </c>
      <c r="Q99" s="20">
        <f t="shared" si="76"/>
        <v>635.10518132405059</v>
      </c>
      <c r="R99" s="20">
        <f t="shared" si="77"/>
        <v>1844581.6177390683</v>
      </c>
      <c r="S99" s="20">
        <f t="shared" si="78"/>
        <v>9243.0052128297921</v>
      </c>
      <c r="U99" s="5">
        <f t="shared" si="72"/>
        <v>8.6244117435199996</v>
      </c>
      <c r="W99" s="13"/>
      <c r="X99" s="13"/>
      <c r="Y99" s="13"/>
      <c r="Z99" s="6"/>
      <c r="AB99" s="4">
        <v>0.71497199723233595</v>
      </c>
      <c r="AC99" s="4">
        <v>8.5529210600570498E-4</v>
      </c>
    </row>
    <row r="100" spans="1:29" x14ac:dyDescent="0.25">
      <c r="A100" s="42" t="s">
        <v>150</v>
      </c>
      <c r="B100" s="21"/>
      <c r="C100" s="20"/>
      <c r="D100" s="20"/>
      <c r="E100" s="20"/>
      <c r="F100" s="20"/>
      <c r="G100" s="20"/>
      <c r="H100" s="20"/>
      <c r="I100" s="14"/>
      <c r="J100" s="5"/>
      <c r="N100" s="20"/>
      <c r="O100" s="20"/>
      <c r="P100" s="20"/>
      <c r="Q100" s="20"/>
      <c r="R100" s="20"/>
      <c r="S100" s="20"/>
      <c r="U100" s="5"/>
      <c r="W100" s="13"/>
      <c r="X100" s="13"/>
      <c r="Y100" s="13"/>
      <c r="Z100" s="6"/>
      <c r="AB100" s="4"/>
      <c r="AC100" s="4"/>
    </row>
    <row r="101" spans="1:29" x14ac:dyDescent="0.25">
      <c r="A101" t="s">
        <v>106</v>
      </c>
      <c r="B101" s="21">
        <v>45706.785393518498</v>
      </c>
      <c r="C101" s="20">
        <v>40253.003559888501</v>
      </c>
      <c r="D101" s="20">
        <v>195.601958196292</v>
      </c>
      <c r="E101" s="20">
        <v>29237.499763687101</v>
      </c>
      <c r="F101" s="20">
        <v>136.928496684816</v>
      </c>
      <c r="G101" s="20">
        <v>344351.71412336401</v>
      </c>
      <c r="H101" s="20">
        <v>1654.21461266286</v>
      </c>
      <c r="I101" s="14">
        <f t="shared" ref="I101:I109" si="79">($H$114*C101-G101)/(($H$114-1)*C101*G101)</f>
        <v>2.8032771462382544E-8</v>
      </c>
      <c r="J101" s="5">
        <f t="shared" ref="J101:J109" si="80">G101/C101</f>
        <v>8.5546837172296186</v>
      </c>
      <c r="N101" s="20">
        <f>C101/(1-C101*$L$59)</f>
        <v>40312.23168669259</v>
      </c>
      <c r="O101" s="20">
        <f>(D101^2+$L$64^2)^0.5</f>
        <v>195.63108825108796</v>
      </c>
      <c r="P101" s="20">
        <f>E101/(1-E101*$L$59)</f>
        <v>29268.734442183391</v>
      </c>
      <c r="Q101" s="20">
        <f>(F101^2+$L$64^2)^0.5</f>
        <v>136.97010565975577</v>
      </c>
      <c r="R101" s="20">
        <f>G101/(1-G101*$L$59)</f>
        <v>348734.90651679441</v>
      </c>
      <c r="S101" s="20">
        <f>(H101^2+$L$64^2)^0.5</f>
        <v>1654.218057387664</v>
      </c>
      <c r="U101" s="5">
        <f t="shared" ref="U101:U109" si="81">R101/N101</f>
        <v>8.6508459573056768</v>
      </c>
      <c r="W101" s="13"/>
      <c r="X101" s="13"/>
      <c r="Y101" s="13"/>
      <c r="Z101" s="6"/>
      <c r="AB101" s="4">
        <v>0.71434136523689296</v>
      </c>
      <c r="AC101" s="4">
        <v>1.2057106571347999E-3</v>
      </c>
    </row>
    <row r="102" spans="1:29" x14ac:dyDescent="0.25">
      <c r="A102" t="s">
        <v>106</v>
      </c>
      <c r="B102" s="21">
        <v>45706.7921180556</v>
      </c>
      <c r="C102" s="20">
        <v>41015.987386806999</v>
      </c>
      <c r="D102" s="20">
        <v>226.04801209936301</v>
      </c>
      <c r="E102" s="20">
        <v>29859.008392377102</v>
      </c>
      <c r="F102" s="20">
        <v>116.038436725669</v>
      </c>
      <c r="G102" s="20">
        <v>351823.962167761</v>
      </c>
      <c r="H102" s="20">
        <v>1492.52739436865</v>
      </c>
      <c r="I102" s="14">
        <f t="shared" si="79"/>
        <v>1.8851233346464238E-8</v>
      </c>
      <c r="J102" s="5">
        <f t="shared" si="80"/>
        <v>8.5777274809901805</v>
      </c>
      <c r="N102" s="20">
        <f t="shared" ref="N102:N109" si="82">C102/(1-C102*$L$59)</f>
        <v>41077.48381167039</v>
      </c>
      <c r="O102" s="20">
        <f t="shared" ref="O102:O109" si="83">(D102^2+$L$64^2)^0.5</f>
        <v>226.07321914405244</v>
      </c>
      <c r="P102" s="20">
        <f t="shared" ref="P102:P109" si="84">E102/(1-E102*$L$59)</f>
        <v>29891.585850993801</v>
      </c>
      <c r="Q102" s="20">
        <f t="shared" ref="Q102:Q109" si="85">(F102^2+$L$64^2)^0.5</f>
        <v>116.08753351595549</v>
      </c>
      <c r="R102" s="20">
        <f t="shared" ref="R102:R109" si="86">G102/(1-G102*$L$59)</f>
        <v>356400.70845975535</v>
      </c>
      <c r="S102" s="20">
        <f t="shared" ref="S102:S109" si="87">(H102^2+$L$64^2)^0.5</f>
        <v>1492.5312122635669</v>
      </c>
      <c r="U102" s="5">
        <f t="shared" si="81"/>
        <v>8.6763033026501866</v>
      </c>
      <c r="W102" s="13"/>
      <c r="X102" s="13"/>
      <c r="Y102" s="13"/>
      <c r="Z102" s="6"/>
      <c r="AB102" s="4">
        <v>0.71424675658030001</v>
      </c>
      <c r="AC102" s="4">
        <v>1.0937343293348099E-3</v>
      </c>
    </row>
    <row r="103" spans="1:29" x14ac:dyDescent="0.25">
      <c r="A103" t="s">
        <v>134</v>
      </c>
      <c r="B103" s="21">
        <v>45706.7988541667</v>
      </c>
      <c r="C103" s="20">
        <v>85553.926492718805</v>
      </c>
      <c r="D103" s="20">
        <v>210.46617789272801</v>
      </c>
      <c r="E103" s="20">
        <v>62101.240195335398</v>
      </c>
      <c r="F103" s="20">
        <v>297.270494885956</v>
      </c>
      <c r="G103" s="20">
        <v>723504.94442985195</v>
      </c>
      <c r="H103" s="20">
        <v>1624.1439356396299</v>
      </c>
      <c r="I103" s="14">
        <f t="shared" si="79"/>
        <v>3.1093425132959561E-8</v>
      </c>
      <c r="J103" s="5">
        <f t="shared" si="80"/>
        <v>8.4567123227409891</v>
      </c>
      <c r="N103" s="20">
        <f t="shared" si="82"/>
        <v>85821.924187377561</v>
      </c>
      <c r="O103" s="20">
        <f t="shared" si="83"/>
        <v>210.4932509057106</v>
      </c>
      <c r="P103" s="20">
        <f t="shared" si="84"/>
        <v>62242.324577871215</v>
      </c>
      <c r="Q103" s="20">
        <f t="shared" si="85"/>
        <v>297.28966307260367</v>
      </c>
      <c r="R103" s="20">
        <f t="shared" si="86"/>
        <v>743129.45542004914</v>
      </c>
      <c r="S103" s="20">
        <f t="shared" si="87"/>
        <v>1624.1474441426392</v>
      </c>
      <c r="U103" s="5">
        <f t="shared" si="81"/>
        <v>8.658969866459211</v>
      </c>
      <c r="W103" s="11"/>
      <c r="X103" s="10"/>
      <c r="Y103" s="10"/>
      <c r="Z103" s="10"/>
      <c r="AB103" s="4">
        <v>0.71470636504376805</v>
      </c>
      <c r="AC103" s="4">
        <v>1.11361344467286E-3</v>
      </c>
    </row>
    <row r="104" spans="1:29" x14ac:dyDescent="0.25">
      <c r="A104" t="s">
        <v>134</v>
      </c>
      <c r="B104" s="21">
        <v>45706.8055902778</v>
      </c>
      <c r="C104" s="20">
        <v>85035.625219937399</v>
      </c>
      <c r="D104" s="20">
        <v>232.70347471577799</v>
      </c>
      <c r="E104" s="20">
        <v>61785.138772997401</v>
      </c>
      <c r="F104" s="20">
        <v>160.92708248983899</v>
      </c>
      <c r="G104" s="20">
        <v>719541.86608001101</v>
      </c>
      <c r="H104" s="20">
        <v>2522.9841579516201</v>
      </c>
      <c r="I104" s="14">
        <f t="shared" si="79"/>
        <v>3.0364745459506138E-8</v>
      </c>
      <c r="J104" s="5">
        <f t="shared" si="80"/>
        <v>8.4616519749102483</v>
      </c>
      <c r="N104" s="20">
        <f t="shared" si="82"/>
        <v>85300.380568487002</v>
      </c>
      <c r="O104" s="20">
        <f t="shared" si="83"/>
        <v>232.72796090044213</v>
      </c>
      <c r="P104" s="20">
        <f t="shared" si="84"/>
        <v>61924.788929225455</v>
      </c>
      <c r="Q104" s="20">
        <f t="shared" si="85"/>
        <v>160.96248792427522</v>
      </c>
      <c r="R104" s="20">
        <f t="shared" si="86"/>
        <v>738949.09158280108</v>
      </c>
      <c r="S104" s="20">
        <f t="shared" si="87"/>
        <v>2522.986416514153</v>
      </c>
      <c r="U104" s="5">
        <f t="shared" si="81"/>
        <v>8.6629049795329429</v>
      </c>
      <c r="W104" s="13"/>
      <c r="X104" s="13"/>
      <c r="Y104" s="13"/>
      <c r="Z104" s="6"/>
      <c r="AB104" s="4">
        <v>0.71362876500040395</v>
      </c>
      <c r="AC104" s="4">
        <v>1.12982575391036E-3</v>
      </c>
    </row>
    <row r="105" spans="1:29" x14ac:dyDescent="0.25">
      <c r="A105" t="s">
        <v>135</v>
      </c>
      <c r="B105" s="21">
        <v>45706.812314814801</v>
      </c>
      <c r="C105" s="20">
        <v>173142.20190625801</v>
      </c>
      <c r="D105" s="20">
        <v>528.750248639858</v>
      </c>
      <c r="E105" s="20">
        <v>125823.593205825</v>
      </c>
      <c r="F105" s="20">
        <v>378.087157746684</v>
      </c>
      <c r="G105" s="20">
        <v>1429259.94004372</v>
      </c>
      <c r="H105" s="20">
        <v>6107.4641367791501</v>
      </c>
      <c r="I105" s="14">
        <f t="shared" si="79"/>
        <v>3.425598994883278E-8</v>
      </c>
      <c r="J105" s="5">
        <f t="shared" si="80"/>
        <v>8.2548328732560794</v>
      </c>
      <c r="N105" s="20">
        <f t="shared" si="82"/>
        <v>174243.36602851131</v>
      </c>
      <c r="O105" s="20">
        <f t="shared" si="83"/>
        <v>528.76102548958033</v>
      </c>
      <c r="P105" s="20">
        <f t="shared" si="84"/>
        <v>126404.1118192206</v>
      </c>
      <c r="Q105" s="20">
        <f t="shared" si="85"/>
        <v>378.10222889193193</v>
      </c>
      <c r="R105" s="20">
        <f t="shared" si="86"/>
        <v>1507925.3724969362</v>
      </c>
      <c r="S105" s="20">
        <f t="shared" si="87"/>
        <v>6107.465069788248</v>
      </c>
      <c r="U105" s="5">
        <f t="shared" si="81"/>
        <v>8.654133622798561</v>
      </c>
      <c r="W105" s="13"/>
      <c r="X105" s="13"/>
      <c r="Y105" s="13"/>
      <c r="Z105" s="6"/>
      <c r="AB105" s="4">
        <v>0.71302497836919598</v>
      </c>
      <c r="AC105" s="4">
        <v>9.5396131925738997E-4</v>
      </c>
    </row>
    <row r="106" spans="1:29" x14ac:dyDescent="0.25">
      <c r="A106" t="s">
        <v>135</v>
      </c>
      <c r="B106" s="21">
        <v>45706.819039351903</v>
      </c>
      <c r="C106" s="20">
        <v>174183.123480407</v>
      </c>
      <c r="D106" s="20">
        <v>539.00567501561795</v>
      </c>
      <c r="E106" s="20">
        <v>126665.55254577599</v>
      </c>
      <c r="F106" s="20">
        <v>386.752830450712</v>
      </c>
      <c r="G106" s="20">
        <v>1438416.8285872</v>
      </c>
      <c r="H106" s="20">
        <v>4478.7770424380096</v>
      </c>
      <c r="I106" s="14">
        <f t="shared" si="79"/>
        <v>3.374269139988576E-8</v>
      </c>
      <c r="J106" s="5">
        <f t="shared" si="80"/>
        <v>8.2580723083025926</v>
      </c>
      <c r="N106" s="20">
        <f t="shared" si="82"/>
        <v>175297.61029384358</v>
      </c>
      <c r="O106" s="20">
        <f t="shared" si="83"/>
        <v>539.01624682297188</v>
      </c>
      <c r="P106" s="20">
        <f t="shared" si="84"/>
        <v>127253.88449693512</v>
      </c>
      <c r="Q106" s="20">
        <f t="shared" si="85"/>
        <v>386.76756392143091</v>
      </c>
      <c r="R106" s="20">
        <f t="shared" si="86"/>
        <v>1518121.5726416069</v>
      </c>
      <c r="S106" s="20">
        <f t="shared" si="87"/>
        <v>4478.7783147315795</v>
      </c>
      <c r="U106" s="5">
        <f t="shared" si="81"/>
        <v>8.6602525276690727</v>
      </c>
      <c r="W106" s="11"/>
      <c r="X106" s="10"/>
      <c r="Y106" s="10"/>
      <c r="Z106" s="10"/>
      <c r="AB106" s="4">
        <v>0.71374090172615401</v>
      </c>
      <c r="AC106" s="4">
        <v>8.4682374558418697E-4</v>
      </c>
    </row>
    <row r="107" spans="1:29" x14ac:dyDescent="0.25">
      <c r="A107" t="s">
        <v>106</v>
      </c>
      <c r="B107" s="21">
        <v>45706.832511574103</v>
      </c>
      <c r="C107" s="20">
        <v>41154.797209124801</v>
      </c>
      <c r="D107" s="20">
        <v>218.14323210887699</v>
      </c>
      <c r="E107" s="20">
        <v>29993.074692694001</v>
      </c>
      <c r="F107" s="20">
        <v>142.941168213683</v>
      </c>
      <c r="G107" s="20">
        <v>353189.06659491803</v>
      </c>
      <c r="H107" s="20">
        <v>1761.7970926882399</v>
      </c>
      <c r="I107" s="14">
        <f t="shared" si="79"/>
        <v>1.7205227750164781E-8</v>
      </c>
      <c r="J107" s="5">
        <f t="shared" si="80"/>
        <v>8.5819659078920036</v>
      </c>
      <c r="N107" s="20">
        <f t="shared" si="82"/>
        <v>41216.710895441109</v>
      </c>
      <c r="O107" s="20">
        <f t="shared" si="83"/>
        <v>218.16935246497931</v>
      </c>
      <c r="P107" s="20">
        <f t="shared" si="84"/>
        <v>30025.945513261177</v>
      </c>
      <c r="Q107" s="20">
        <f t="shared" si="85"/>
        <v>142.98102744900604</v>
      </c>
      <c r="R107" s="20">
        <f t="shared" si="86"/>
        <v>357801.63087215449</v>
      </c>
      <c r="S107" s="20">
        <f t="shared" si="87"/>
        <v>1761.800327064567</v>
      </c>
      <c r="U107" s="5">
        <f t="shared" si="81"/>
        <v>8.6809845593897244</v>
      </c>
      <c r="W107" s="29"/>
      <c r="X107" s="29"/>
      <c r="Y107" s="29"/>
      <c r="Z107" s="29"/>
      <c r="AB107" s="4">
        <v>0.71471663719609502</v>
      </c>
      <c r="AC107" s="4">
        <v>1.2234624718435901E-3</v>
      </c>
    </row>
    <row r="108" spans="1:29" x14ac:dyDescent="0.25">
      <c r="A108" t="s">
        <v>134</v>
      </c>
      <c r="B108" s="21">
        <v>45706.839247685202</v>
      </c>
      <c r="C108" s="20">
        <v>86532.321510745503</v>
      </c>
      <c r="D108" s="20">
        <v>212.697873311829</v>
      </c>
      <c r="E108" s="20">
        <v>62785.649468476397</v>
      </c>
      <c r="F108" s="20">
        <v>188.81508828171201</v>
      </c>
      <c r="G108" s="20">
        <v>728654.48434117297</v>
      </c>
      <c r="H108" s="20">
        <v>3969.0302320721898</v>
      </c>
      <c r="I108" s="14">
        <f t="shared" si="79"/>
        <v>3.7369692997638202E-8</v>
      </c>
      <c r="J108" s="5">
        <f t="shared" si="80"/>
        <v>8.4206048285748274</v>
      </c>
      <c r="N108" s="20">
        <f t="shared" si="82"/>
        <v>86806.493721719628</v>
      </c>
      <c r="O108" s="20">
        <f t="shared" si="83"/>
        <v>212.72466230189636</v>
      </c>
      <c r="P108" s="20">
        <f t="shared" si="84"/>
        <v>62929.86434120874</v>
      </c>
      <c r="Q108" s="20">
        <f t="shared" si="85"/>
        <v>188.84526523826773</v>
      </c>
      <c r="R108" s="20">
        <f t="shared" si="86"/>
        <v>748563.18754593236</v>
      </c>
      <c r="S108" s="20">
        <f t="shared" si="87"/>
        <v>3969.031667767732</v>
      </c>
      <c r="U108" s="5">
        <f t="shared" si="81"/>
        <v>8.6233547221207054</v>
      </c>
      <c r="W108" s="13"/>
      <c r="X108" s="13"/>
      <c r="Y108" s="13"/>
      <c r="Z108" s="6"/>
      <c r="AB108" s="4">
        <v>0.71412404672173802</v>
      </c>
      <c r="AC108" s="4">
        <v>1.1181440842562701E-3</v>
      </c>
    </row>
    <row r="109" spans="1:29" x14ac:dyDescent="0.25">
      <c r="A109" t="s">
        <v>135</v>
      </c>
      <c r="B109" s="21">
        <v>45706.845972222203</v>
      </c>
      <c r="C109" s="20">
        <v>174801.151090136</v>
      </c>
      <c r="D109" s="20">
        <v>587.40309235724999</v>
      </c>
      <c r="E109" s="20">
        <v>126866.421463608</v>
      </c>
      <c r="F109" s="20">
        <v>687.07457450722904</v>
      </c>
      <c r="G109" s="20">
        <v>1446950.4703494001</v>
      </c>
      <c r="H109" s="20">
        <v>4560.7523049695701</v>
      </c>
      <c r="I109" s="14">
        <f t="shared" si="79"/>
        <v>3.1765991077233253E-8</v>
      </c>
      <c r="J109" s="5">
        <f t="shared" si="80"/>
        <v>8.2776941760714262</v>
      </c>
      <c r="N109" s="20">
        <f t="shared" si="82"/>
        <v>175923.5861458563</v>
      </c>
      <c r="O109" s="20">
        <f t="shared" si="83"/>
        <v>587.41279314545147</v>
      </c>
      <c r="P109" s="20">
        <f t="shared" si="84"/>
        <v>127456.6252201812</v>
      </c>
      <c r="Q109" s="20">
        <f t="shared" si="85"/>
        <v>687.08286805477178</v>
      </c>
      <c r="R109" s="20">
        <f t="shared" si="86"/>
        <v>1527630.2649063049</v>
      </c>
      <c r="S109" s="20">
        <f t="shared" si="87"/>
        <v>4560.7535543948579</v>
      </c>
      <c r="U109" s="5">
        <f t="shared" si="81"/>
        <v>8.6834875207680433</v>
      </c>
      <c r="W109" s="13"/>
      <c r="X109" s="13"/>
      <c r="Y109" s="13"/>
      <c r="Z109" s="6"/>
      <c r="AB109" s="4">
        <v>0.71293091211566495</v>
      </c>
      <c r="AC109" s="4">
        <v>9.8904257365034802E-4</v>
      </c>
    </row>
    <row r="110" spans="1:29" x14ac:dyDescent="0.25">
      <c r="B110" s="21"/>
      <c r="C110" s="6"/>
      <c r="D110" s="6"/>
      <c r="E110" s="6"/>
      <c r="F110" s="6"/>
      <c r="G110" s="6"/>
      <c r="W110" s="13"/>
      <c r="X110" s="13"/>
      <c r="Y110" s="13"/>
      <c r="Z110" s="6"/>
    </row>
    <row r="111" spans="1:29" x14ac:dyDescent="0.25">
      <c r="B111" s="21"/>
      <c r="C111" s="6"/>
      <c r="D111" s="6"/>
      <c r="E111" s="6"/>
      <c r="F111" s="6"/>
      <c r="G111" s="6"/>
      <c r="H111" s="6"/>
      <c r="I111" s="14"/>
      <c r="W111" s="9" t="s">
        <v>86</v>
      </c>
      <c r="X111" s="18">
        <f>AVERAGE(X62:X109)</f>
        <v>9.2448461897602385</v>
      </c>
      <c r="Y111" s="17"/>
      <c r="Z111" s="16">
        <f>AVERAGE(Z62:Z109)</f>
        <v>0.27771259111368179</v>
      </c>
    </row>
    <row r="112" spans="1:29" x14ac:dyDescent="0.25">
      <c r="B112" s="21"/>
      <c r="C112" s="6"/>
      <c r="D112" s="6"/>
      <c r="E112" s="6"/>
      <c r="F112" s="6"/>
      <c r="G112" s="6"/>
      <c r="H112" s="15"/>
      <c r="I112" s="14"/>
      <c r="W112" s="13"/>
      <c r="X112" s="13"/>
      <c r="Y112" s="13"/>
      <c r="Z112" s="6"/>
    </row>
    <row r="113" spans="1:35" ht="16.5" x14ac:dyDescent="0.25">
      <c r="B113" s="21"/>
      <c r="E113" s="6"/>
      <c r="F113" s="9" t="s">
        <v>85</v>
      </c>
      <c r="G113" s="8" t="s">
        <v>83</v>
      </c>
      <c r="H113" s="12">
        <f>SLOPE(J61:J109,G61:G109)</f>
        <v>-2.7755415795654508E-7</v>
      </c>
      <c r="I113" s="5"/>
      <c r="Q113" s="9" t="s">
        <v>84</v>
      </c>
      <c r="R113" s="8" t="s">
        <v>83</v>
      </c>
      <c r="S113" s="12">
        <f>SLOPE(U61:U109,G61:G109)</f>
        <v>9.6745805514493984E-10</v>
      </c>
      <c r="W113" s="11"/>
      <c r="X113" s="10"/>
      <c r="Y113" s="10"/>
      <c r="Z113" s="10"/>
    </row>
    <row r="114" spans="1:35" ht="16.5" x14ac:dyDescent="0.25">
      <c r="B114" s="21"/>
      <c r="E114" s="6"/>
      <c r="F114" s="9" t="s">
        <v>82</v>
      </c>
      <c r="G114" s="8" t="s">
        <v>80</v>
      </c>
      <c r="H114" s="7">
        <f>INTERCEPT(J61:J109,G61:G109)</f>
        <v>8.6283209128409748</v>
      </c>
      <c r="Q114" s="9" t="s">
        <v>81</v>
      </c>
      <c r="R114" s="8" t="s">
        <v>80</v>
      </c>
      <c r="S114" s="7">
        <f>INTERCEPT(U61:U109,G61:G109)</f>
        <v>8.6282772011404756</v>
      </c>
      <c r="W114" s="6"/>
      <c r="X114" s="6"/>
      <c r="Y114" s="6"/>
      <c r="Z114" s="6"/>
    </row>
    <row r="115" spans="1:35" x14ac:dyDescent="0.25">
      <c r="A115" s="28" t="s">
        <v>151</v>
      </c>
      <c r="B115" s="34"/>
      <c r="C115" s="34"/>
      <c r="D115" s="34"/>
      <c r="E115" s="34"/>
      <c r="F115" s="34"/>
      <c r="G115" s="34"/>
      <c r="H115" s="34"/>
      <c r="I115" s="34"/>
      <c r="J115" s="25"/>
      <c r="K115" s="25"/>
      <c r="L115" s="26">
        <f>L119/1000000000</f>
        <v>3.6650000000000001E-8</v>
      </c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</row>
    <row r="116" spans="1:35" s="43" customFormat="1" x14ac:dyDescent="0.25">
      <c r="A116" s="42" t="s">
        <v>152</v>
      </c>
      <c r="L116" s="44"/>
    </row>
    <row r="117" spans="1:35" x14ac:dyDescent="0.25">
      <c r="A117" t="s">
        <v>106</v>
      </c>
      <c r="B117" s="21">
        <v>45706.8663310185</v>
      </c>
      <c r="C117" s="20">
        <v>52149.032196078799</v>
      </c>
      <c r="D117" s="20">
        <v>244.50492082725299</v>
      </c>
      <c r="E117" s="20">
        <v>37863.234987465701</v>
      </c>
      <c r="F117" s="20">
        <v>181.49102309493699</v>
      </c>
      <c r="G117" s="20">
        <v>443502.54921196401</v>
      </c>
      <c r="H117" s="20">
        <v>2095.3417252770901</v>
      </c>
      <c r="I117" s="14">
        <f t="shared" ref="I117:I125" si="88">($H$170*C117-G117)/(($H$170-1)*C117*G117)</f>
        <v>3.2319609961189363E-8</v>
      </c>
      <c r="J117" s="5">
        <f t="shared" ref="J117:J125" si="89">G117/C117</f>
        <v>8.5045211873617852</v>
      </c>
      <c r="L117" t="s">
        <v>95</v>
      </c>
      <c r="N117" s="20">
        <f>C117/(1-C117*$L$115)</f>
        <v>52248.893522376915</v>
      </c>
      <c r="O117" s="20">
        <f>(D117^2+$L$120^2)^0.5</f>
        <v>244.5131456890316</v>
      </c>
      <c r="P117" s="20">
        <f>E117/(1-E117*$L$115)</f>
        <v>37915.850341398131</v>
      </c>
      <c r="Q117" s="20">
        <f>(F117^2+$L$120^2)^0.5</f>
        <v>181.50210348657475</v>
      </c>
      <c r="R117" s="20">
        <f>G117/(1-G117*$L$115)</f>
        <v>450830.51449340343</v>
      </c>
      <c r="S117" s="20">
        <f>(H117^2+$L$120^2)^0.5</f>
        <v>2095.342685050151</v>
      </c>
      <c r="U117" s="5">
        <f t="shared" ref="U117:U125" si="90">R117/N117</f>
        <v>8.6285179283332347</v>
      </c>
      <c r="W117" s="52" t="s">
        <v>136</v>
      </c>
      <c r="X117" s="52"/>
      <c r="Y117" s="52"/>
      <c r="Z117" s="52"/>
      <c r="AB117" s="4">
        <v>0.71467358972949702</v>
      </c>
      <c r="AC117" s="4">
        <v>1.39569639333683E-3</v>
      </c>
      <c r="AI117" s="11"/>
    </row>
    <row r="118" spans="1:35" x14ac:dyDescent="0.25">
      <c r="A118" t="s">
        <v>106</v>
      </c>
      <c r="B118" s="21">
        <v>45706.8730671296</v>
      </c>
      <c r="C118" s="20">
        <v>52282.448863158999</v>
      </c>
      <c r="D118" s="20">
        <v>334.19912600555801</v>
      </c>
      <c r="E118" s="20">
        <v>38052.938934659098</v>
      </c>
      <c r="F118" s="20">
        <v>154.492971126654</v>
      </c>
      <c r="G118" s="20">
        <v>444360.33364533901</v>
      </c>
      <c r="H118" s="20">
        <v>1979.83558099467</v>
      </c>
      <c r="I118" s="14">
        <f t="shared" si="88"/>
        <v>3.382244504519015E-8</v>
      </c>
      <c r="J118" s="5">
        <f t="shared" si="89"/>
        <v>8.4992257116414258</v>
      </c>
      <c r="L118" t="s">
        <v>93</v>
      </c>
      <c r="N118" s="20">
        <f t="shared" ref="N118:N125" si="91">C118/(1-C118*$L$115)</f>
        <v>52382.822299822474</v>
      </c>
      <c r="O118" s="20">
        <f t="shared" ref="O118:O125" si="92">(D118^2+$L$120^2)^0.5</f>
        <v>334.20514348059214</v>
      </c>
      <c r="P118" s="20">
        <f t="shared" ref="P118:P125" si="93">E118/(1-E118*$L$115)</f>
        <v>38106.083210624747</v>
      </c>
      <c r="Q118" s="20">
        <f t="shared" ref="Q118:Q125" si="94">(F118^2+$L$120^2)^0.5</f>
        <v>154.50598769479933</v>
      </c>
      <c r="R118" s="20">
        <f t="shared" ref="R118:R125" si="95">G118/(1-G118*$L$115)</f>
        <v>451716.90767366969</v>
      </c>
      <c r="S118" s="20">
        <f t="shared" ref="S118:S125" si="96">(H118^2+$L$120^2)^0.5</f>
        <v>1979.836596762093</v>
      </c>
      <c r="U118" s="5">
        <f t="shared" si="90"/>
        <v>8.6233785779656351</v>
      </c>
      <c r="W118" s="11">
        <f>AVERAGE(G117:G118,G123,G127:G128,G133,G137:G138,G143,G147:G148,G153,G157:G158,G163)</f>
        <v>481446.97672709671</v>
      </c>
      <c r="X118" s="24">
        <f>STDEV(G117:G118,G123,G127:G128,G133,G137:G138,G143,G147:G148,G153,G157:G158,G163)/W118*100</f>
        <v>5.7328075329662305</v>
      </c>
      <c r="Y118" s="10">
        <f>AVERAGE(U117:U118,U123,U127:U128,U133,U137:U138,U143,U147:U148,U153,U157:U158,U163)</f>
        <v>8.6154808792103843</v>
      </c>
      <c r="Z118" s="10">
        <f>STDEV(U117:U118,U123,U127:U128,U133,U137:U138,U143,U147:U148,U153,U157:U158,U163)/Y118*100</f>
        <v>0.14612595803742962</v>
      </c>
      <c r="AB118" s="4">
        <v>0.71581416124879205</v>
      </c>
      <c r="AC118" s="4">
        <v>1.3404363655422601E-3</v>
      </c>
    </row>
    <row r="119" spans="1:35" x14ac:dyDescent="0.25">
      <c r="A119" t="s">
        <v>134</v>
      </c>
      <c r="B119" s="21">
        <v>45706.879803240699</v>
      </c>
      <c r="C119" s="20">
        <v>108924.059865599</v>
      </c>
      <c r="D119" s="20">
        <v>215.54846860299</v>
      </c>
      <c r="E119" s="20">
        <v>79103.326550693106</v>
      </c>
      <c r="F119" s="20">
        <v>257.63322262482501</v>
      </c>
      <c r="G119" s="20">
        <v>907536.397880201</v>
      </c>
      <c r="H119" s="20">
        <v>5041.5799682017696</v>
      </c>
      <c r="I119" s="14">
        <f t="shared" si="88"/>
        <v>4.0787376435860504E-8</v>
      </c>
      <c r="J119" s="5">
        <f t="shared" si="89"/>
        <v>8.3318267699533681</v>
      </c>
      <c r="L119" s="13">
        <v>36.65</v>
      </c>
      <c r="N119" s="20">
        <f t="shared" si="91"/>
        <v>109360.63482446061</v>
      </c>
      <c r="O119" s="20">
        <f t="shared" si="92"/>
        <v>215.55779833515302</v>
      </c>
      <c r="P119" s="20">
        <f t="shared" si="93"/>
        <v>79333.324721226672</v>
      </c>
      <c r="Q119" s="20">
        <f t="shared" si="94"/>
        <v>257.64102838262579</v>
      </c>
      <c r="R119" s="20">
        <f t="shared" si="95"/>
        <v>938760.71417888696</v>
      </c>
      <c r="S119" s="20">
        <f t="shared" si="96"/>
        <v>5041.5803670951591</v>
      </c>
      <c r="U119" s="5">
        <f t="shared" si="90"/>
        <v>8.5840825237136897</v>
      </c>
      <c r="AB119" s="4">
        <v>0.71661525364788403</v>
      </c>
      <c r="AC119" s="4">
        <v>1.0581784783266299E-3</v>
      </c>
    </row>
    <row r="120" spans="1:35" x14ac:dyDescent="0.25">
      <c r="A120" t="s">
        <v>134</v>
      </c>
      <c r="B120" s="21">
        <v>45706.886527777802</v>
      </c>
      <c r="C120" s="20">
        <v>108133.790696595</v>
      </c>
      <c r="D120" s="20">
        <v>289.16345931066002</v>
      </c>
      <c r="E120" s="20">
        <v>78734.295596613607</v>
      </c>
      <c r="F120" s="20">
        <v>215.48288121766601</v>
      </c>
      <c r="G120" s="20">
        <v>904959.06257111498</v>
      </c>
      <c r="H120" s="20">
        <v>3479.5453698183401</v>
      </c>
      <c r="I120" s="14">
        <f t="shared" si="88"/>
        <v>3.5525285300050659E-8</v>
      </c>
      <c r="J120" s="5">
        <f t="shared" si="89"/>
        <v>8.3688831838909259</v>
      </c>
      <c r="L120" s="24">
        <f>L119/100*(X167^2+Z167^2)^0.5</f>
        <v>2.0055188865570162</v>
      </c>
      <c r="N120" s="20">
        <f t="shared" si="91"/>
        <v>108564.04122062583</v>
      </c>
      <c r="O120" s="20">
        <f t="shared" si="92"/>
        <v>289.17041395431875</v>
      </c>
      <c r="P120" s="20">
        <f t="shared" si="93"/>
        <v>78962.149718144254</v>
      </c>
      <c r="Q120" s="20">
        <f t="shared" si="94"/>
        <v>215.49221378943392</v>
      </c>
      <c r="R120" s="20">
        <f t="shared" si="95"/>
        <v>936003.24796150567</v>
      </c>
      <c r="S120" s="20">
        <f t="shared" si="96"/>
        <v>3479.5459477825916</v>
      </c>
      <c r="U120" s="5">
        <f t="shared" si="90"/>
        <v>8.6216691773599585</v>
      </c>
      <c r="AB120" s="4">
        <v>0.71658721671588099</v>
      </c>
      <c r="AC120" s="4">
        <v>1.0542589446026201E-3</v>
      </c>
    </row>
    <row r="121" spans="1:35" x14ac:dyDescent="0.25">
      <c r="A121" t="s">
        <v>135</v>
      </c>
      <c r="B121" s="21">
        <v>45706.893252314803</v>
      </c>
      <c r="C121" s="20">
        <v>219107.271604746</v>
      </c>
      <c r="D121" s="20">
        <v>607.25348854130198</v>
      </c>
      <c r="E121" s="20">
        <v>159648.59827554101</v>
      </c>
      <c r="F121" s="20">
        <v>439.89301242648099</v>
      </c>
      <c r="G121" s="20">
        <v>1779983.71248137</v>
      </c>
      <c r="H121" s="20">
        <v>5619.9639386648796</v>
      </c>
      <c r="I121" s="14">
        <f t="shared" si="88"/>
        <v>3.6145751418700107E-8</v>
      </c>
      <c r="J121" s="5">
        <f t="shared" si="89"/>
        <v>8.1238002711855888</v>
      </c>
      <c r="N121" s="20">
        <f t="shared" si="91"/>
        <v>220881.00828019265</v>
      </c>
      <c r="O121" s="20">
        <f t="shared" si="92"/>
        <v>607.25680025141378</v>
      </c>
      <c r="P121" s="20">
        <f t="shared" si="93"/>
        <v>160588.21939878017</v>
      </c>
      <c r="Q121" s="20">
        <f t="shared" si="94"/>
        <v>439.89758408935199</v>
      </c>
      <c r="R121" s="20">
        <f t="shared" si="95"/>
        <v>1904207.3507279218</v>
      </c>
      <c r="S121" s="20">
        <f t="shared" si="96"/>
        <v>5619.9642965057765</v>
      </c>
      <c r="U121" s="5">
        <f t="shared" si="90"/>
        <v>8.6209645888268991</v>
      </c>
      <c r="W121" s="52" t="s">
        <v>137</v>
      </c>
      <c r="X121" s="52"/>
      <c r="Y121" s="52"/>
      <c r="Z121" s="52"/>
      <c r="AB121" s="4">
        <v>0.71656458575397297</v>
      </c>
      <c r="AC121" s="4">
        <v>1.0637025160981899E-3</v>
      </c>
    </row>
    <row r="122" spans="1:35" x14ac:dyDescent="0.25">
      <c r="A122" t="s">
        <v>135</v>
      </c>
      <c r="B122" s="21">
        <v>45706.9</v>
      </c>
      <c r="C122" s="20">
        <v>219887.73979382799</v>
      </c>
      <c r="D122" s="20">
        <v>874.22604009689996</v>
      </c>
      <c r="E122" s="20">
        <v>160211.70497446001</v>
      </c>
      <c r="F122" s="20">
        <v>451.26094276585701</v>
      </c>
      <c r="G122" s="20">
        <v>1788511.8888031901</v>
      </c>
      <c r="H122" s="20">
        <v>5196.9000729152604</v>
      </c>
      <c r="I122" s="14">
        <f t="shared" si="88"/>
        <v>3.5242723840670374E-8</v>
      </c>
      <c r="J122" s="5">
        <f t="shared" si="89"/>
        <v>8.1337499329436991</v>
      </c>
      <c r="N122" s="20">
        <f t="shared" si="91"/>
        <v>221674.18671913439</v>
      </c>
      <c r="O122" s="20">
        <f t="shared" si="92"/>
        <v>874.22834047490755</v>
      </c>
      <c r="P122" s="20">
        <f t="shared" si="93"/>
        <v>161157.98582611189</v>
      </c>
      <c r="Q122" s="20">
        <f t="shared" si="94"/>
        <v>451.2653992629331</v>
      </c>
      <c r="R122" s="20">
        <f t="shared" si="95"/>
        <v>1913970.6775757067</v>
      </c>
      <c r="S122" s="20">
        <f t="shared" si="96"/>
        <v>5196.9004598868969</v>
      </c>
      <c r="U122" s="5">
        <f t="shared" si="90"/>
        <v>8.6341612702102548</v>
      </c>
      <c r="W122" s="20">
        <f>AVERAGE(G119:G120,G124,G129:G130,G134,G139:G140,G144,G149:G150,G154,G159:G160,G164,G164)</f>
        <v>991854.16062952438</v>
      </c>
      <c r="X122" s="24">
        <f>STDEV(G119:G120,G124,G129:G130,G134,G139:G140,G144,G149:G150,G154,G159:G160,G164,G164)/W122*100</f>
        <v>5.4813145312340206</v>
      </c>
      <c r="Y122" s="3">
        <f>AVERAGE(U119:U120,U124,U129:U130,U134,U139:U140,U144,U149:U150,U154,U159:U160,U164,U164)</f>
        <v>8.6102817005419929</v>
      </c>
      <c r="Z122" s="10">
        <f>STDEV(U119:U120,U124,U129:U130,U134,U139:U140,U144,U149:U150,U154,U159:U160,U164,U164)/Y122*100</f>
        <v>0.29080600805116219</v>
      </c>
      <c r="AB122" s="4">
        <v>0.71536335943394203</v>
      </c>
      <c r="AC122" s="4">
        <v>9.2919355683790904E-4</v>
      </c>
    </row>
    <row r="123" spans="1:35" x14ac:dyDescent="0.25">
      <c r="A123" t="s">
        <v>106</v>
      </c>
      <c r="B123" s="21">
        <v>45706.913449074098</v>
      </c>
      <c r="C123" s="20">
        <v>52369.857708894699</v>
      </c>
      <c r="D123" s="20">
        <v>239.30779929757099</v>
      </c>
      <c r="E123" s="20">
        <v>38127.425206217202</v>
      </c>
      <c r="F123" s="20">
        <v>172.84580997170301</v>
      </c>
      <c r="G123" s="20">
        <v>445084.61151330301</v>
      </c>
      <c r="H123" s="20">
        <v>2277.3837283359599</v>
      </c>
      <c r="I123" s="14">
        <f t="shared" si="88"/>
        <v>3.3872381774243945E-8</v>
      </c>
      <c r="J123" s="5">
        <f t="shared" si="89"/>
        <v>8.4988699795093794</v>
      </c>
      <c r="N123" s="20">
        <f t="shared" si="91"/>
        <v>52470.567369684271</v>
      </c>
      <c r="O123" s="20">
        <f t="shared" si="92"/>
        <v>239.31620277501241</v>
      </c>
      <c r="P123" s="20">
        <f t="shared" si="93"/>
        <v>38180.777884919138</v>
      </c>
      <c r="Q123" s="20">
        <f t="shared" si="94"/>
        <v>172.85744453386556</v>
      </c>
      <c r="R123" s="20">
        <f t="shared" si="95"/>
        <v>452465.38570569741</v>
      </c>
      <c r="S123" s="20">
        <f t="shared" si="96"/>
        <v>2277.3846113898726</v>
      </c>
      <c r="U123" s="5">
        <f t="shared" si="90"/>
        <v>8.6232226634377263</v>
      </c>
      <c r="W123" s="29"/>
      <c r="X123" s="29"/>
      <c r="Y123" s="29"/>
      <c r="Z123" s="29"/>
      <c r="AB123" s="4">
        <v>0.71655912740649097</v>
      </c>
      <c r="AC123" s="4">
        <v>1.2576904722924501E-3</v>
      </c>
    </row>
    <row r="124" spans="1:35" x14ac:dyDescent="0.25">
      <c r="A124" t="s">
        <v>134</v>
      </c>
      <c r="B124" s="21">
        <v>45706.920185185198</v>
      </c>
      <c r="C124" s="20">
        <v>109940.959512763</v>
      </c>
      <c r="D124" s="20">
        <v>187.138962213893</v>
      </c>
      <c r="E124" s="20">
        <v>79818.945453843306</v>
      </c>
      <c r="F124" s="20">
        <v>303.29921400865999</v>
      </c>
      <c r="G124" s="20">
        <v>917309.993755623</v>
      </c>
      <c r="H124" s="20">
        <v>5588.6265543626896</v>
      </c>
      <c r="I124" s="14">
        <f t="shared" si="88"/>
        <v>3.8658477803249991E-8</v>
      </c>
      <c r="J124" s="5">
        <f t="shared" si="89"/>
        <v>8.3436600682854039</v>
      </c>
      <c r="N124" s="20">
        <f t="shared" si="91"/>
        <v>110385.74077027514</v>
      </c>
      <c r="O124" s="20">
        <f t="shared" si="92"/>
        <v>187.14970821376454</v>
      </c>
      <c r="P124" s="20">
        <f t="shared" si="93"/>
        <v>80053.130026599742</v>
      </c>
      <c r="Q124" s="20">
        <f t="shared" si="94"/>
        <v>303.30584452706358</v>
      </c>
      <c r="R124" s="20">
        <f t="shared" si="95"/>
        <v>949222.28825210652</v>
      </c>
      <c r="S124" s="20">
        <f t="shared" si="96"/>
        <v>5588.6269142101255</v>
      </c>
      <c r="U124" s="5">
        <f t="shared" si="90"/>
        <v>8.5991386353744943</v>
      </c>
      <c r="W124" s="52" t="s">
        <v>138</v>
      </c>
      <c r="X124" s="52"/>
      <c r="Y124" s="52"/>
      <c r="Z124" s="52"/>
      <c r="AB124" s="4">
        <v>0.71588360454756494</v>
      </c>
      <c r="AC124" s="4">
        <v>1.0253865885398201E-3</v>
      </c>
    </row>
    <row r="125" spans="1:35" x14ac:dyDescent="0.25">
      <c r="A125" t="s">
        <v>135</v>
      </c>
      <c r="B125" s="21">
        <v>45706.926909722199</v>
      </c>
      <c r="C125" s="20">
        <v>220693.21600820901</v>
      </c>
      <c r="D125" s="20">
        <v>566.26815963956005</v>
      </c>
      <c r="E125" s="20">
        <v>160298.98962459501</v>
      </c>
      <c r="F125" s="20">
        <v>818.73565992688896</v>
      </c>
      <c r="G125" s="20">
        <v>1786329.6206859001</v>
      </c>
      <c r="H125" s="20">
        <v>11935.9892444857</v>
      </c>
      <c r="I125" s="14">
        <f t="shared" si="88"/>
        <v>3.8195557257478694E-8</v>
      </c>
      <c r="J125" s="5">
        <f t="shared" si="89"/>
        <v>8.0941754939103117</v>
      </c>
      <c r="N125" s="20">
        <f t="shared" si="91"/>
        <v>222492.82841813151</v>
      </c>
      <c r="O125" s="20">
        <f t="shared" si="92"/>
        <v>566.27171104301033</v>
      </c>
      <c r="P125" s="20">
        <f t="shared" si="93"/>
        <v>161246.30488859158</v>
      </c>
      <c r="Q125" s="20">
        <f t="shared" si="94"/>
        <v>818.73811621416689</v>
      </c>
      <c r="R125" s="20">
        <f t="shared" si="95"/>
        <v>1911471.7260313353</v>
      </c>
      <c r="S125" s="20">
        <f t="shared" si="96"/>
        <v>11935.989412972194</v>
      </c>
      <c r="U125" s="5">
        <f t="shared" si="90"/>
        <v>8.5911610707698856</v>
      </c>
      <c r="W125" s="20">
        <f>AVERAGE(G121:G122,G125,G131:G132,G135,G141:G142,G145,G151:G152,G155,G161:G162,G165)</f>
        <v>1926621.0121133747</v>
      </c>
      <c r="X125" s="24">
        <f>STDEV(G121:G122,G125,G131:G132,G135,G141:G142,G145,G151:G152,G155,G161:G162,G165)/W125*100</f>
        <v>5.1891727004676067</v>
      </c>
      <c r="Y125" s="3">
        <f>AVERAGE(U121:U122,U125,U131:U132,U135,U141:U142,U145,U151:U152,U155,U161:U162,U165)</f>
        <v>8.6170130820728179</v>
      </c>
      <c r="Z125" s="10">
        <f>STDEV(U121:U122,U125,U131:U132,U135,U141:U142,U145,U151:U152,U155,U161:U162,U165)/Y125*100</f>
        <v>0.21520116126943312</v>
      </c>
      <c r="AB125" s="4">
        <v>0.71575755961608201</v>
      </c>
      <c r="AC125" s="4">
        <v>9.3401349638597402E-4</v>
      </c>
    </row>
    <row r="126" spans="1:35" x14ac:dyDescent="0.25">
      <c r="A126" s="42" t="s">
        <v>153</v>
      </c>
      <c r="B126" s="21"/>
      <c r="C126" s="20"/>
      <c r="D126" s="20"/>
      <c r="E126" s="20"/>
      <c r="F126" s="20"/>
      <c r="G126" s="20"/>
      <c r="H126" s="20"/>
      <c r="I126" s="14"/>
      <c r="J126" s="5"/>
      <c r="N126" s="20"/>
      <c r="O126" s="20"/>
      <c r="P126" s="20"/>
      <c r="Q126" s="20"/>
      <c r="R126" s="20"/>
      <c r="S126" s="20"/>
      <c r="U126" s="5"/>
      <c r="W126" s="13"/>
      <c r="X126" s="13"/>
      <c r="Y126" s="13"/>
      <c r="Z126" s="6"/>
      <c r="AB126" s="4"/>
      <c r="AC126" s="4"/>
    </row>
    <row r="127" spans="1:35" x14ac:dyDescent="0.25">
      <c r="A127" t="s">
        <v>106</v>
      </c>
      <c r="B127" s="21">
        <v>45706.947268518503</v>
      </c>
      <c r="C127" s="20">
        <v>54184.346152506499</v>
      </c>
      <c r="D127" s="20">
        <v>268.81485917649798</v>
      </c>
      <c r="E127" s="20">
        <v>39382.320625332497</v>
      </c>
      <c r="F127" s="20">
        <v>196.73435832843401</v>
      </c>
      <c r="G127" s="20">
        <v>459321.67098919599</v>
      </c>
      <c r="H127" s="20">
        <v>2335.6862397275399</v>
      </c>
      <c r="I127" s="14">
        <f t="shared" ref="I127:I135" si="97">($H$170*C127-G127)/(($H$170-1)*C127*G127)</f>
        <v>3.9071085169543673E-8</v>
      </c>
      <c r="J127" s="5">
        <f t="shared" ref="J127:J135" si="98">G127/C127</f>
        <v>8.4770178770155429</v>
      </c>
      <c r="N127" s="20">
        <f>C127/(1-C127*$L$115)</f>
        <v>54292.16258488279</v>
      </c>
      <c r="O127" s="20">
        <f>(D127^2+$L$120^2)^0.5</f>
        <v>268.82234025483223</v>
      </c>
      <c r="P127" s="20">
        <f>E127/(1-E127*$L$115)</f>
        <v>39439.245735944605</v>
      </c>
      <c r="Q127" s="20">
        <f>(F127^2+$L$120^2)^0.5</f>
        <v>196.74458023769046</v>
      </c>
      <c r="R127" s="20">
        <f>G127/(1-G127*$L$115)</f>
        <v>467186.35107504018</v>
      </c>
      <c r="S127" s="20">
        <f>(H127^2+$L$120^2)^0.5</f>
        <v>2335.687100739005</v>
      </c>
      <c r="U127" s="5">
        <f t="shared" ref="U127:U135" si="99">R127/N127</f>
        <v>8.6050422166297054</v>
      </c>
      <c r="W127" s="13"/>
      <c r="X127" s="13"/>
      <c r="Y127" s="13"/>
      <c r="Z127" s="6"/>
      <c r="AA127" s="5"/>
      <c r="AB127" s="4">
        <v>0.71662670099738401</v>
      </c>
      <c r="AC127" s="4">
        <v>1.1954357650734301E-3</v>
      </c>
    </row>
    <row r="128" spans="1:35" x14ac:dyDescent="0.25">
      <c r="A128" t="s">
        <v>106</v>
      </c>
      <c r="B128" s="21">
        <v>45706.954004629602</v>
      </c>
      <c r="C128" s="20">
        <v>54701.837793230101</v>
      </c>
      <c r="D128" s="20">
        <v>213.956876076263</v>
      </c>
      <c r="E128" s="20">
        <v>39763.323924789001</v>
      </c>
      <c r="F128" s="20">
        <v>170.76982231865</v>
      </c>
      <c r="G128" s="20">
        <v>462648.38109421002</v>
      </c>
      <c r="H128" s="20">
        <v>3123.3369868828399</v>
      </c>
      <c r="I128" s="14">
        <f t="shared" si="97"/>
        <v>4.4291764236546631E-8</v>
      </c>
      <c r="J128" s="5">
        <f t="shared" si="98"/>
        <v>8.4576387148635686</v>
      </c>
      <c r="N128" s="20">
        <f t="shared" ref="N128:N135" si="100">C128/(1-C128*$L$115)</f>
        <v>54811.725565967557</v>
      </c>
      <c r="O128" s="20">
        <f t="shared" ref="O128:O135" si="101">(D128^2+$L$120^2)^0.5</f>
        <v>213.96627520784136</v>
      </c>
      <c r="P128" s="20">
        <f t="shared" ref="P128:P135" si="102">E128/(1-E128*$L$115)</f>
        <v>39821.356616046403</v>
      </c>
      <c r="Q128" s="20">
        <f t="shared" ref="Q128:Q135" si="103">(F128^2+$L$120^2)^0.5</f>
        <v>170.78159830832954</v>
      </c>
      <c r="R128" s="20">
        <f t="shared" ref="R128:R135" si="104">G128/(1-G128*$L$115)</f>
        <v>470628.38573089475</v>
      </c>
      <c r="S128" s="20">
        <f t="shared" ref="S128:S135" si="105">(H128^2+$L$120^2)^0.5</f>
        <v>3123.3376307623839</v>
      </c>
      <c r="U128" s="5">
        <f t="shared" si="99"/>
        <v>8.586272022479557</v>
      </c>
      <c r="W128" s="13"/>
      <c r="X128" s="13"/>
      <c r="Y128" s="13"/>
      <c r="Z128" s="6"/>
      <c r="AA128" s="5"/>
      <c r="AB128" s="4">
        <v>0.71729879112057904</v>
      </c>
      <c r="AC128" s="4">
        <v>1.0352045709626E-3</v>
      </c>
    </row>
    <row r="129" spans="1:29" x14ac:dyDescent="0.25">
      <c r="A129" t="s">
        <v>134</v>
      </c>
      <c r="B129" s="21">
        <v>45706.960740740702</v>
      </c>
      <c r="C129" s="20">
        <v>114349.573509012</v>
      </c>
      <c r="D129" s="20">
        <v>200.824966503463</v>
      </c>
      <c r="E129" s="20">
        <v>83152.494122419797</v>
      </c>
      <c r="F129" s="20">
        <v>138.428053583387</v>
      </c>
      <c r="G129" s="20">
        <v>954831.56911281496</v>
      </c>
      <c r="H129" s="20">
        <v>2262.67804727455</v>
      </c>
      <c r="I129" s="14">
        <f t="shared" si="97"/>
        <v>3.6252043122989591E-8</v>
      </c>
      <c r="J129" s="5">
        <f t="shared" si="98"/>
        <v>8.3501104535170292</v>
      </c>
      <c r="N129" s="20">
        <f t="shared" si="100"/>
        <v>114830.81935277663</v>
      </c>
      <c r="O129" s="20">
        <f t="shared" si="101"/>
        <v>200.83498021291354</v>
      </c>
      <c r="P129" s="20">
        <f t="shared" si="102"/>
        <v>83406.679222670296</v>
      </c>
      <c r="Q129" s="20">
        <f t="shared" si="103"/>
        <v>138.44258060614661</v>
      </c>
      <c r="R129" s="20">
        <f t="shared" si="104"/>
        <v>989457.205486311</v>
      </c>
      <c r="S129" s="20">
        <f t="shared" si="105"/>
        <v>2262.6789360676371</v>
      </c>
      <c r="U129" s="5">
        <f t="shared" si="99"/>
        <v>8.6166519673308049</v>
      </c>
      <c r="W129" s="13"/>
      <c r="X129" s="13"/>
      <c r="Y129" s="13"/>
      <c r="Z129" s="6"/>
      <c r="AA129" s="5"/>
      <c r="AB129" s="4">
        <v>0.716067387765707</v>
      </c>
      <c r="AC129" s="4">
        <v>1.04683070009709E-3</v>
      </c>
    </row>
    <row r="130" spans="1:29" x14ac:dyDescent="0.25">
      <c r="A130" t="s">
        <v>134</v>
      </c>
      <c r="B130" s="21">
        <v>45706.967476851903</v>
      </c>
      <c r="C130" s="20">
        <v>113085.73006651799</v>
      </c>
      <c r="D130" s="20">
        <v>315.74477772809001</v>
      </c>
      <c r="E130" s="20">
        <v>82257.7465056043</v>
      </c>
      <c r="F130" s="20">
        <v>504.98152339255302</v>
      </c>
      <c r="G130" s="20">
        <v>946769.114364682</v>
      </c>
      <c r="H130" s="20">
        <v>2882.8856563560098</v>
      </c>
      <c r="I130" s="14">
        <f t="shared" si="97"/>
        <v>3.3505202943661195E-8</v>
      </c>
      <c r="J130" s="5">
        <f t="shared" si="98"/>
        <v>8.3721360228897517</v>
      </c>
      <c r="N130" s="20">
        <f t="shared" si="100"/>
        <v>113556.37491030809</v>
      </c>
      <c r="O130" s="20">
        <f t="shared" si="101"/>
        <v>315.7511468998415</v>
      </c>
      <c r="P130" s="20">
        <f t="shared" si="102"/>
        <v>82506.482627861376</v>
      </c>
      <c r="Q130" s="20">
        <f t="shared" si="103"/>
        <v>504.98550580572891</v>
      </c>
      <c r="R130" s="20">
        <f t="shared" si="104"/>
        <v>980802.0510865855</v>
      </c>
      <c r="S130" s="20">
        <f t="shared" si="105"/>
        <v>2882.8863539392646</v>
      </c>
      <c r="U130" s="5">
        <f t="shared" si="99"/>
        <v>8.6371377376326688</v>
      </c>
      <c r="W130" s="11"/>
      <c r="Y130" s="10"/>
      <c r="Z130" s="10"/>
      <c r="AA130" s="5"/>
      <c r="AB130" s="4">
        <v>0.71741614926702901</v>
      </c>
      <c r="AC130" s="4">
        <v>1.18020830707982E-3</v>
      </c>
    </row>
    <row r="131" spans="1:29" x14ac:dyDescent="0.25">
      <c r="A131" t="s">
        <v>135</v>
      </c>
      <c r="B131" s="21">
        <v>45706.974201388897</v>
      </c>
      <c r="C131" s="20">
        <v>228560.64916943401</v>
      </c>
      <c r="D131" s="20">
        <v>647.58035556434595</v>
      </c>
      <c r="E131" s="20">
        <v>166321.086174556</v>
      </c>
      <c r="F131" s="20">
        <v>707.14361516814995</v>
      </c>
      <c r="G131" s="20">
        <v>1851649.7640718599</v>
      </c>
      <c r="H131" s="20">
        <v>11857.642127458899</v>
      </c>
      <c r="I131" s="14">
        <f t="shared" si="97"/>
        <v>3.6339249981431806E-8</v>
      </c>
      <c r="J131" s="5">
        <f t="shared" si="98"/>
        <v>8.1013497765278739</v>
      </c>
      <c r="N131" s="20">
        <f t="shared" si="100"/>
        <v>230491.41764326597</v>
      </c>
      <c r="O131" s="20">
        <f t="shared" si="101"/>
        <v>647.58346104486725</v>
      </c>
      <c r="P131" s="20">
        <f t="shared" si="102"/>
        <v>167341.14218799511</v>
      </c>
      <c r="Q131" s="20">
        <f t="shared" si="103"/>
        <v>707.14645907271915</v>
      </c>
      <c r="R131" s="20">
        <f t="shared" si="104"/>
        <v>1986456.5962598603</v>
      </c>
      <c r="S131" s="20">
        <f t="shared" si="105"/>
        <v>11857.642297058635</v>
      </c>
      <c r="U131" s="5">
        <f t="shared" si="99"/>
        <v>8.6183538483602913</v>
      </c>
      <c r="W131" s="11"/>
      <c r="X131" s="10"/>
      <c r="Y131" s="10"/>
      <c r="Z131" s="10"/>
      <c r="AA131" s="5"/>
      <c r="AB131" s="4">
        <v>0.71574749628227796</v>
      </c>
      <c r="AC131" s="4">
        <v>1.0078466745038399E-3</v>
      </c>
    </row>
    <row r="132" spans="1:29" x14ac:dyDescent="0.25">
      <c r="A132" t="s">
        <v>135</v>
      </c>
      <c r="B132" s="21">
        <v>45706.980937499997</v>
      </c>
      <c r="C132" s="20">
        <v>229159.59729926399</v>
      </c>
      <c r="D132" s="20">
        <v>678.97924679661401</v>
      </c>
      <c r="E132" s="20">
        <v>166558.041249189</v>
      </c>
      <c r="F132" s="20">
        <v>1005.0872807868</v>
      </c>
      <c r="G132" s="20">
        <v>1859522.25803188</v>
      </c>
      <c r="H132" s="20">
        <v>5381.3187192555497</v>
      </c>
      <c r="I132" s="14">
        <f t="shared" si="97"/>
        <v>3.5254501762166873E-8</v>
      </c>
      <c r="J132" s="5">
        <f t="shared" si="98"/>
        <v>8.1145292623441545</v>
      </c>
      <c r="N132" s="20">
        <f t="shared" si="100"/>
        <v>231100.54123957161</v>
      </c>
      <c r="O132" s="20">
        <f t="shared" si="101"/>
        <v>678.98220866713564</v>
      </c>
      <c r="P132" s="20">
        <f t="shared" si="102"/>
        <v>167581.01478745963</v>
      </c>
      <c r="Q132" s="20">
        <f t="shared" si="103"/>
        <v>1005.0892816588026</v>
      </c>
      <c r="R132" s="20">
        <f t="shared" si="104"/>
        <v>1995519.9150795725</v>
      </c>
      <c r="S132" s="20">
        <f t="shared" si="105"/>
        <v>5381.3190929656075</v>
      </c>
      <c r="U132" s="5">
        <f t="shared" si="99"/>
        <v>8.6348560863425501</v>
      </c>
      <c r="W132" s="11"/>
      <c r="X132" s="10"/>
      <c r="Y132" s="10"/>
      <c r="Z132" s="10"/>
      <c r="AA132" s="5"/>
      <c r="AB132" s="4">
        <v>0.71577493947218596</v>
      </c>
      <c r="AC132" s="4">
        <v>9.767632474608249E-4</v>
      </c>
    </row>
    <row r="133" spans="1:29" x14ac:dyDescent="0.25">
      <c r="A133" t="s">
        <v>106</v>
      </c>
      <c r="B133" s="21">
        <v>45706.994398148097</v>
      </c>
      <c r="C133" s="20">
        <v>54689.794081982698</v>
      </c>
      <c r="D133" s="20">
        <v>254.999903195309</v>
      </c>
      <c r="E133" s="20">
        <v>39783.045901486003</v>
      </c>
      <c r="F133" s="20">
        <v>175.37502082494501</v>
      </c>
      <c r="G133" s="20">
        <v>464237.43478753802</v>
      </c>
      <c r="H133" s="20">
        <v>2255.1917441463502</v>
      </c>
      <c r="I133" s="14">
        <f t="shared" si="97"/>
        <v>3.5392691615061052E-8</v>
      </c>
      <c r="J133" s="5">
        <f t="shared" si="98"/>
        <v>8.4885570073937959</v>
      </c>
      <c r="N133" s="20">
        <f t="shared" si="100"/>
        <v>54799.633423453786</v>
      </c>
      <c r="O133" s="20">
        <f t="shared" si="101"/>
        <v>255.00778955871388</v>
      </c>
      <c r="P133" s="20">
        <f t="shared" si="102"/>
        <v>39841.136215654093</v>
      </c>
      <c r="Q133" s="20">
        <f t="shared" si="103"/>
        <v>175.38648760766671</v>
      </c>
      <c r="R133" s="20">
        <f t="shared" si="104"/>
        <v>472272.82729034842</v>
      </c>
      <c r="S133" s="20">
        <f t="shared" si="105"/>
        <v>2255.1926358898613</v>
      </c>
      <c r="U133" s="5">
        <f t="shared" si="99"/>
        <v>8.6181749363348761</v>
      </c>
      <c r="W133" s="11"/>
      <c r="X133" s="10"/>
      <c r="Y133" s="10"/>
      <c r="Z133" s="10"/>
      <c r="AA133" s="5"/>
      <c r="AB133" s="4">
        <v>0.71671118125143896</v>
      </c>
      <c r="AC133" s="4">
        <v>1.1797402598439999E-3</v>
      </c>
    </row>
    <row r="134" spans="1:29" x14ac:dyDescent="0.25">
      <c r="A134" t="s">
        <v>134</v>
      </c>
      <c r="B134" s="21">
        <v>45707.001134259299</v>
      </c>
      <c r="C134" s="20">
        <v>114610.9186507</v>
      </c>
      <c r="D134" s="20">
        <v>250.288908101347</v>
      </c>
      <c r="E134" s="20">
        <v>83307.8653186765</v>
      </c>
      <c r="F134" s="20">
        <v>187.98949428982399</v>
      </c>
      <c r="G134" s="20">
        <v>955195.43352924497</v>
      </c>
      <c r="H134" s="20">
        <v>3759.9465318601401</v>
      </c>
      <c r="I134" s="14">
        <f t="shared" si="97"/>
        <v>3.8419843941136556E-8</v>
      </c>
      <c r="J134" s="5">
        <f t="shared" si="98"/>
        <v>8.3342446319656212</v>
      </c>
      <c r="N134" s="20">
        <f t="shared" si="100"/>
        <v>115094.37142633153</v>
      </c>
      <c r="O134" s="20">
        <f t="shared" si="101"/>
        <v>250.29694289896725</v>
      </c>
      <c r="P134" s="20">
        <f t="shared" si="102"/>
        <v>83563.002658025813</v>
      </c>
      <c r="Q134" s="20">
        <f t="shared" si="103"/>
        <v>188.00019167370044</v>
      </c>
      <c r="R134" s="20">
        <f t="shared" si="104"/>
        <v>989847.94387413282</v>
      </c>
      <c r="S134" s="20">
        <f t="shared" si="105"/>
        <v>3759.9470667222299</v>
      </c>
      <c r="U134" s="5">
        <f t="shared" si="99"/>
        <v>8.6003158243729132</v>
      </c>
      <c r="W134" s="11"/>
      <c r="X134" s="10"/>
      <c r="Y134" s="10"/>
      <c r="Z134" s="10"/>
      <c r="AA134" s="5"/>
      <c r="AB134" s="4">
        <v>0.71593319180132997</v>
      </c>
      <c r="AC134" s="4">
        <v>1.0235826481600899E-3</v>
      </c>
    </row>
    <row r="135" spans="1:29" x14ac:dyDescent="0.25">
      <c r="A135" t="s">
        <v>135</v>
      </c>
      <c r="B135" s="21">
        <v>45707.007870370398</v>
      </c>
      <c r="C135" s="20">
        <v>230858.951566848</v>
      </c>
      <c r="D135" s="20">
        <v>611.80046838891701</v>
      </c>
      <c r="E135" s="20">
        <v>167826.44888474001</v>
      </c>
      <c r="F135" s="20">
        <v>780.29570237652001</v>
      </c>
      <c r="G135" s="20">
        <v>1864389.9529887401</v>
      </c>
      <c r="H135" s="20">
        <v>12221.1281571524</v>
      </c>
      <c r="I135" s="14">
        <f t="shared" si="97"/>
        <v>3.7884995924591115E-8</v>
      </c>
      <c r="J135" s="5">
        <f t="shared" si="98"/>
        <v>8.075883305953953</v>
      </c>
      <c r="N135" s="20">
        <f t="shared" si="100"/>
        <v>232828.91247255923</v>
      </c>
      <c r="O135" s="20">
        <f t="shared" si="101"/>
        <v>611.80375548610573</v>
      </c>
      <c r="P135" s="20">
        <f t="shared" si="102"/>
        <v>168865.11105493334</v>
      </c>
      <c r="Q135" s="20">
        <f t="shared" si="103"/>
        <v>780.298279668276</v>
      </c>
      <c r="R135" s="20">
        <f t="shared" si="104"/>
        <v>2001126.7255797407</v>
      </c>
      <c r="S135" s="20">
        <f t="shared" si="105"/>
        <v>12221.128321707829</v>
      </c>
      <c r="U135" s="5">
        <f t="shared" si="99"/>
        <v>8.5948377472904696</v>
      </c>
      <c r="W135" s="11"/>
      <c r="X135" s="10"/>
      <c r="Y135" s="10"/>
      <c r="Z135" s="10"/>
      <c r="AA135" s="5"/>
      <c r="AB135" s="4">
        <v>0.71615516151484904</v>
      </c>
      <c r="AC135" s="4">
        <v>8.5648479622760297E-4</v>
      </c>
    </row>
    <row r="136" spans="1:29" x14ac:dyDescent="0.25">
      <c r="A136" s="42" t="s">
        <v>154</v>
      </c>
      <c r="B136" s="21"/>
      <c r="C136" s="20"/>
      <c r="D136" s="20"/>
      <c r="E136" s="20"/>
      <c r="F136" s="20"/>
      <c r="G136" s="20"/>
      <c r="H136" s="20"/>
      <c r="I136" s="14"/>
      <c r="J136" s="5"/>
      <c r="N136" s="20"/>
      <c r="O136" s="20"/>
      <c r="P136" s="20"/>
      <c r="Q136" s="20"/>
      <c r="R136" s="20"/>
      <c r="S136" s="20"/>
      <c r="U136" s="5"/>
      <c r="W136" s="11"/>
      <c r="X136" s="10"/>
      <c r="Y136" s="10"/>
      <c r="Z136" s="10"/>
      <c r="AB136" s="4"/>
      <c r="AC136" s="4"/>
    </row>
    <row r="137" spans="1:29" x14ac:dyDescent="0.25">
      <c r="A137" t="s">
        <v>106</v>
      </c>
      <c r="B137" s="21">
        <v>45707.028217592597</v>
      </c>
      <c r="C137" s="20">
        <v>56473.0991721748</v>
      </c>
      <c r="D137" s="20">
        <v>288.54399818468102</v>
      </c>
      <c r="E137" s="20">
        <v>41090.056845894098</v>
      </c>
      <c r="F137" s="20">
        <v>201.149545476057</v>
      </c>
      <c r="G137" s="20">
        <v>479002.66364162101</v>
      </c>
      <c r="H137" s="20">
        <v>2657.9114314681601</v>
      </c>
      <c r="I137" s="14">
        <f t="shared" ref="I137:I145" si="106">($H$170*C137-G137)/(($H$170-1)*C137*G137)</f>
        <v>3.6110156447617983E-8</v>
      </c>
      <c r="J137" s="5">
        <f t="shared" ref="J137:J145" si="107">G137/C137</f>
        <v>8.4819616890732519</v>
      </c>
      <c r="N137" s="20">
        <f>C137/(1-C137*$L$115)</f>
        <v>56590.226175099167</v>
      </c>
      <c r="O137" s="20">
        <f>(D137^2+$L$120^2)^0.5</f>
        <v>288.55096775856691</v>
      </c>
      <c r="P137" s="20">
        <f>E137/(1-E137*$L$115)</f>
        <v>41152.0297691331</v>
      </c>
      <c r="Q137" s="20">
        <f>(F137^2+$L$120^2)^0.5</f>
        <v>201.15954302798727</v>
      </c>
      <c r="R137" s="20">
        <f>G137/(1-G137*$L$115)</f>
        <v>487562.03338135005</v>
      </c>
      <c r="S137" s="20">
        <f>(H137^2+$L$120^2)^0.5</f>
        <v>2657.9121880971024</v>
      </c>
      <c r="U137" s="5">
        <f t="shared" ref="U137:U145" si="108">R137/N137</f>
        <v>8.6156579737418877</v>
      </c>
      <c r="W137" s="11"/>
      <c r="X137" s="10"/>
      <c r="Y137" s="10"/>
      <c r="Z137" s="10"/>
      <c r="AB137" s="4">
        <v>0.71675692500613597</v>
      </c>
      <c r="AC137" s="4">
        <v>1.3050924870882099E-3</v>
      </c>
    </row>
    <row r="138" spans="1:29" x14ac:dyDescent="0.25">
      <c r="A138" t="s">
        <v>106</v>
      </c>
      <c r="B138" s="21">
        <v>45707.034942129598</v>
      </c>
      <c r="C138" s="20">
        <v>56995.8821755885</v>
      </c>
      <c r="D138" s="20">
        <v>248.1371193594</v>
      </c>
      <c r="E138" s="20">
        <v>41452.798428059599</v>
      </c>
      <c r="F138" s="20">
        <v>176.63977173072999</v>
      </c>
      <c r="G138" s="20">
        <v>483972.14085341699</v>
      </c>
      <c r="H138" s="20">
        <v>2188.72089642439</v>
      </c>
      <c r="I138" s="14">
        <f t="shared" si="106"/>
        <v>3.3190776574692556E-8</v>
      </c>
      <c r="J138" s="5">
        <f t="shared" si="107"/>
        <v>8.4913527500536468</v>
      </c>
      <c r="N138" s="20">
        <f t="shared" ref="N138:N145" si="109">C138/(1-C138*$L$115)</f>
        <v>57115.19004362377</v>
      </c>
      <c r="O138" s="20">
        <f t="shared" ref="O138:O145" si="110">(D138^2+$L$120^2)^0.5</f>
        <v>248.14522383069448</v>
      </c>
      <c r="P138" s="20">
        <f t="shared" ref="P138:P145" si="111">E138/(1-E138*$L$115)</f>
        <v>41515.871210406767</v>
      </c>
      <c r="Q138" s="20">
        <f t="shared" ref="Q138:Q145" si="112">(F138^2+$L$120^2)^0.5</f>
        <v>176.65115641593954</v>
      </c>
      <c r="R138" s="20">
        <f t="shared" ref="R138:R145" si="113">G138/(1-G138*$L$115)</f>
        <v>492711.6526987963</v>
      </c>
      <c r="S138" s="20">
        <f t="shared" ref="S138:S145" si="114">(H138^2+$L$120^2)^0.5</f>
        <v>2188.7218152498936</v>
      </c>
      <c r="U138" s="5">
        <f t="shared" si="108"/>
        <v>8.6266307145694547</v>
      </c>
      <c r="W138" s="11"/>
      <c r="X138" s="10"/>
      <c r="Y138" s="10"/>
      <c r="Z138" s="10"/>
      <c r="AB138" s="4">
        <v>0.71618511577345501</v>
      </c>
      <c r="AC138" s="4">
        <v>1.1834457453288301E-3</v>
      </c>
    </row>
    <row r="139" spans="1:29" x14ac:dyDescent="0.25">
      <c r="A139" t="s">
        <v>134</v>
      </c>
      <c r="B139" s="21">
        <v>45707.041689814803</v>
      </c>
      <c r="C139" s="20">
        <v>119403.562389206</v>
      </c>
      <c r="D139" s="20">
        <v>274.97257794878698</v>
      </c>
      <c r="E139" s="20">
        <v>86689.662131866804</v>
      </c>
      <c r="F139" s="20">
        <v>508.95338804723502</v>
      </c>
      <c r="G139" s="20">
        <v>995256.32265155902</v>
      </c>
      <c r="H139" s="20">
        <v>2190.5659639041901</v>
      </c>
      <c r="I139" s="14">
        <f t="shared" si="106"/>
        <v>3.674315192500491E-8</v>
      </c>
      <c r="J139" s="5">
        <f t="shared" si="107"/>
        <v>8.3352314012829609</v>
      </c>
      <c r="N139" s="20">
        <f t="shared" si="109"/>
        <v>119928.38586306431</v>
      </c>
      <c r="O139" s="20">
        <f t="shared" si="110"/>
        <v>274.97989150082606</v>
      </c>
      <c r="P139" s="20">
        <f t="shared" si="111"/>
        <v>86965.968329446448</v>
      </c>
      <c r="Q139" s="20">
        <f t="shared" si="112"/>
        <v>508.95733938196008</v>
      </c>
      <c r="R139" s="20">
        <f t="shared" si="113"/>
        <v>1032933.7635872242</v>
      </c>
      <c r="S139" s="20">
        <f t="shared" si="114"/>
        <v>2190.5668819557868</v>
      </c>
      <c r="U139" s="5">
        <f t="shared" si="108"/>
        <v>8.6129214210107072</v>
      </c>
      <c r="W139" s="11"/>
      <c r="X139" s="10"/>
      <c r="Y139" s="10"/>
      <c r="Z139" s="10"/>
      <c r="AB139" s="4">
        <v>0.71664531552293298</v>
      </c>
      <c r="AC139" s="4">
        <v>1.06485312293029E-3</v>
      </c>
    </row>
    <row r="140" spans="1:29" x14ac:dyDescent="0.25">
      <c r="A140" t="s">
        <v>134</v>
      </c>
      <c r="B140" s="21">
        <v>45707.048414351899</v>
      </c>
      <c r="C140" s="20">
        <v>118020.999412818</v>
      </c>
      <c r="D140" s="20">
        <v>518.75866916507096</v>
      </c>
      <c r="E140" s="20">
        <v>85932.928209266101</v>
      </c>
      <c r="F140" s="20">
        <v>271.80820801067898</v>
      </c>
      <c r="G140" s="20">
        <v>986835.53629942494</v>
      </c>
      <c r="H140" s="20">
        <v>3273.3512561889602</v>
      </c>
      <c r="I140" s="14">
        <f t="shared" si="106"/>
        <v>3.3557137300626301E-8</v>
      </c>
      <c r="J140" s="5">
        <f t="shared" si="107"/>
        <v>8.3615249930873485</v>
      </c>
      <c r="N140" s="20">
        <f t="shared" si="109"/>
        <v>118533.71339003753</v>
      </c>
      <c r="O140" s="20">
        <f t="shared" si="110"/>
        <v>518.76254581447949</v>
      </c>
      <c r="P140" s="20">
        <f t="shared" si="111"/>
        <v>86204.424027269153</v>
      </c>
      <c r="Q140" s="20">
        <f t="shared" si="112"/>
        <v>271.81560670421567</v>
      </c>
      <c r="R140" s="20">
        <f t="shared" si="113"/>
        <v>1023866.2415300697</v>
      </c>
      <c r="S140" s="20">
        <f t="shared" si="114"/>
        <v>3273.3518705601828</v>
      </c>
      <c r="U140" s="5">
        <f t="shared" si="108"/>
        <v>8.6377639934473116</v>
      </c>
      <c r="W140" s="11"/>
      <c r="X140" s="10"/>
      <c r="Y140" s="10"/>
      <c r="Z140" s="10"/>
      <c r="AB140" s="4">
        <v>0.71534617555366897</v>
      </c>
      <c r="AC140" s="4">
        <v>9.9138236629604305E-4</v>
      </c>
    </row>
    <row r="141" spans="1:29" x14ac:dyDescent="0.25">
      <c r="A141" t="s">
        <v>135</v>
      </c>
      <c r="B141" s="21">
        <v>45707.0551388889</v>
      </c>
      <c r="C141" s="20">
        <v>238900.53839342101</v>
      </c>
      <c r="D141" s="20">
        <v>691.29079331352</v>
      </c>
      <c r="E141" s="20">
        <v>173885.862386108</v>
      </c>
      <c r="F141" s="20">
        <v>552.25775488980298</v>
      </c>
      <c r="G141" s="20">
        <v>1926528.4233651401</v>
      </c>
      <c r="H141" s="20">
        <v>10329.826984858701</v>
      </c>
      <c r="I141" s="14">
        <f t="shared" si="106"/>
        <v>3.7463364820192365E-8</v>
      </c>
      <c r="J141" s="5">
        <f t="shared" si="107"/>
        <v>8.0641443352150848</v>
      </c>
      <c r="N141" s="20">
        <f t="shared" si="109"/>
        <v>241010.75742267829</v>
      </c>
      <c r="O141" s="20">
        <f t="shared" si="110"/>
        <v>691.29370243481912</v>
      </c>
      <c r="P141" s="20">
        <f t="shared" si="111"/>
        <v>175001.1300376227</v>
      </c>
      <c r="Q141" s="20">
        <f t="shared" si="112"/>
        <v>552.26139638936388</v>
      </c>
      <c r="R141" s="20">
        <f t="shared" si="113"/>
        <v>2072889.4840380989</v>
      </c>
      <c r="S141" s="20">
        <f t="shared" si="114"/>
        <v>10329.827179542792</v>
      </c>
      <c r="U141" s="5">
        <f t="shared" si="108"/>
        <v>8.6008172672671215</v>
      </c>
      <c r="W141" s="11"/>
      <c r="X141" s="10"/>
      <c r="Y141" s="10"/>
      <c r="Z141" s="10"/>
      <c r="AB141" s="4">
        <v>0.71610308816840396</v>
      </c>
      <c r="AC141" s="4">
        <v>9.40144694447205E-4</v>
      </c>
    </row>
    <row r="142" spans="1:29" x14ac:dyDescent="0.25">
      <c r="A142" t="s">
        <v>135</v>
      </c>
      <c r="B142" s="21">
        <v>45707.061874999999</v>
      </c>
      <c r="C142" s="20">
        <v>239143.891563902</v>
      </c>
      <c r="D142" s="20">
        <v>714.94255235782703</v>
      </c>
      <c r="E142" s="20">
        <v>174051.90746491501</v>
      </c>
      <c r="F142" s="20">
        <v>982.89921634122504</v>
      </c>
      <c r="G142" s="20">
        <v>1932674.9153449701</v>
      </c>
      <c r="H142" s="20">
        <v>13579.372776267201</v>
      </c>
      <c r="I142" s="14">
        <f t="shared" si="106"/>
        <v>3.6155207680618758E-8</v>
      </c>
      <c r="J142" s="5">
        <f t="shared" si="107"/>
        <v>8.0816403158202235</v>
      </c>
      <c r="N142" s="20">
        <f t="shared" si="109"/>
        <v>241258.43090736019</v>
      </c>
      <c r="O142" s="20">
        <f t="shared" si="110"/>
        <v>714.94536523984027</v>
      </c>
      <c r="P142" s="20">
        <f t="shared" si="111"/>
        <v>175169.31293403212</v>
      </c>
      <c r="Q142" s="20">
        <f t="shared" si="112"/>
        <v>982.90126238101789</v>
      </c>
      <c r="R142" s="20">
        <f t="shared" si="113"/>
        <v>2080007.0918233802</v>
      </c>
      <c r="S142" s="20">
        <f t="shared" si="114"/>
        <v>13579.372924363362</v>
      </c>
      <c r="U142" s="5">
        <f t="shared" si="108"/>
        <v>8.621489761002687</v>
      </c>
      <c r="W142" s="11"/>
      <c r="X142" s="10"/>
      <c r="Y142" s="10"/>
      <c r="Z142" s="10"/>
      <c r="AB142" s="4">
        <v>0.71603148986349197</v>
      </c>
      <c r="AC142" s="4">
        <v>1.04818159221342E-3</v>
      </c>
    </row>
    <row r="143" spans="1:29" x14ac:dyDescent="0.25">
      <c r="A143" t="s">
        <v>106</v>
      </c>
      <c r="B143" s="21">
        <v>45707.075324074103</v>
      </c>
      <c r="C143" s="20">
        <v>56819.8337791987</v>
      </c>
      <c r="D143" s="20">
        <v>263.76280102578102</v>
      </c>
      <c r="E143" s="20">
        <v>41257.943385338302</v>
      </c>
      <c r="F143" s="20">
        <v>187.96144659153899</v>
      </c>
      <c r="G143" s="20">
        <v>481260.49182412098</v>
      </c>
      <c r="H143" s="20">
        <v>2715.23907080459</v>
      </c>
      <c r="I143" s="14">
        <f t="shared" si="106"/>
        <v>3.9222077182802019E-8</v>
      </c>
      <c r="J143" s="5">
        <f t="shared" si="107"/>
        <v>8.4699383967629043</v>
      </c>
      <c r="N143" s="20">
        <f t="shared" si="109"/>
        <v>56938.404984605775</v>
      </c>
      <c r="O143" s="20">
        <f t="shared" si="110"/>
        <v>263.77042539103979</v>
      </c>
      <c r="P143" s="20">
        <f t="shared" si="111"/>
        <v>41320.424148482765</v>
      </c>
      <c r="Q143" s="20">
        <f t="shared" si="112"/>
        <v>187.97214557159342</v>
      </c>
      <c r="R143" s="20">
        <f t="shared" si="113"/>
        <v>489901.47048352001</v>
      </c>
      <c r="S143" s="20">
        <f t="shared" si="114"/>
        <v>2715.2398114586081</v>
      </c>
      <c r="U143" s="5">
        <f t="shared" si="108"/>
        <v>8.6040603107159903</v>
      </c>
      <c r="W143" s="11"/>
      <c r="X143" s="10"/>
      <c r="Y143" s="10"/>
      <c r="Z143" s="10"/>
      <c r="AB143" s="4">
        <v>0.71532838068115201</v>
      </c>
      <c r="AC143" s="4">
        <v>1.16128127816407E-3</v>
      </c>
    </row>
    <row r="144" spans="1:29" x14ac:dyDescent="0.25">
      <c r="A144" t="s">
        <v>134</v>
      </c>
      <c r="B144" s="21">
        <v>45707.082060185203</v>
      </c>
      <c r="C144" s="20">
        <v>119618.81554869399</v>
      </c>
      <c r="D144" s="20">
        <v>256.48956327303802</v>
      </c>
      <c r="E144" s="20">
        <v>86867.526132463798</v>
      </c>
      <c r="F144" s="20">
        <v>439.51628641046199</v>
      </c>
      <c r="G144" s="20">
        <v>997829.14428021398</v>
      </c>
      <c r="H144" s="20">
        <v>2598.9302454518302</v>
      </c>
      <c r="I144" s="14">
        <f t="shared" si="106"/>
        <v>3.579159963914912E-8</v>
      </c>
      <c r="J144" s="5">
        <f t="shared" si="107"/>
        <v>8.3417407178222831</v>
      </c>
      <c r="N144" s="20">
        <f t="shared" si="109"/>
        <v>120145.53713859919</v>
      </c>
      <c r="O144" s="20">
        <f t="shared" si="110"/>
        <v>256.497403834811</v>
      </c>
      <c r="P144" s="20">
        <f t="shared" si="111"/>
        <v>87144.969120352849</v>
      </c>
      <c r="Q144" s="20">
        <f t="shared" si="112"/>
        <v>439.52086199183719</v>
      </c>
      <c r="R144" s="20">
        <f t="shared" si="113"/>
        <v>1035705.3424347867</v>
      </c>
      <c r="S144" s="20">
        <f t="shared" si="114"/>
        <v>2598.9310192520143</v>
      </c>
      <c r="U144" s="5">
        <f t="shared" si="108"/>
        <v>8.6204229229089311</v>
      </c>
      <c r="W144" s="11"/>
      <c r="X144" s="10"/>
      <c r="Y144" s="10"/>
      <c r="Z144" s="10"/>
      <c r="AB144" s="4">
        <v>0.71626855420699898</v>
      </c>
      <c r="AC144" s="4">
        <v>1.0436167514723299E-3</v>
      </c>
    </row>
    <row r="145" spans="1:29" x14ac:dyDescent="0.25">
      <c r="A145" t="s">
        <v>135</v>
      </c>
      <c r="B145" s="21">
        <v>45707.088796296302</v>
      </c>
      <c r="C145" s="20">
        <v>240210.966926867</v>
      </c>
      <c r="D145" s="20">
        <v>717.32075175022203</v>
      </c>
      <c r="E145" s="20">
        <v>174717.26625309899</v>
      </c>
      <c r="F145" s="20">
        <v>843.79677366679005</v>
      </c>
      <c r="G145" s="20">
        <v>1939091.3770252401</v>
      </c>
      <c r="H145" s="20">
        <v>13066.655838840001</v>
      </c>
      <c r="I145" s="14">
        <f t="shared" si="106"/>
        <v>3.665796878566042E-8</v>
      </c>
      <c r="J145" s="5">
        <f t="shared" si="107"/>
        <v>8.072451486428605</v>
      </c>
      <c r="N145" s="20">
        <f t="shared" si="109"/>
        <v>242344.50296761008</v>
      </c>
      <c r="O145" s="20">
        <f t="shared" si="110"/>
        <v>717.32355530646555</v>
      </c>
      <c r="P145" s="20">
        <f t="shared" si="111"/>
        <v>175843.25883285928</v>
      </c>
      <c r="Q145" s="20">
        <f t="shared" si="112"/>
        <v>843.79915700152742</v>
      </c>
      <c r="R145" s="20">
        <f t="shared" si="113"/>
        <v>2087441.0060571141</v>
      </c>
      <c r="S145" s="20">
        <f t="shared" si="114"/>
        <v>13066.655992747244</v>
      </c>
      <c r="U145" s="5">
        <f t="shared" si="108"/>
        <v>8.6135273566989277</v>
      </c>
      <c r="W145" s="29"/>
      <c r="X145" s="29"/>
      <c r="Y145" s="29"/>
      <c r="Z145" s="29"/>
      <c r="AB145" s="4">
        <v>0.71565254901030695</v>
      </c>
      <c r="AC145" s="4">
        <v>1.05262447198928E-3</v>
      </c>
    </row>
    <row r="146" spans="1:29" x14ac:dyDescent="0.25">
      <c r="A146" s="42" t="s">
        <v>155</v>
      </c>
      <c r="B146" s="21"/>
      <c r="C146" s="20"/>
      <c r="D146" s="20"/>
      <c r="E146" s="20"/>
      <c r="F146" s="20"/>
      <c r="G146" s="20"/>
      <c r="H146" s="20"/>
      <c r="I146" s="14"/>
      <c r="J146" s="5"/>
      <c r="N146" s="20"/>
      <c r="O146" s="20"/>
      <c r="P146" s="20"/>
      <c r="Q146" s="20"/>
      <c r="R146" s="20"/>
      <c r="S146" s="20"/>
      <c r="U146" s="5"/>
      <c r="W146" s="29"/>
      <c r="X146" s="29"/>
      <c r="Y146" s="29"/>
      <c r="Z146" s="29"/>
      <c r="AB146" s="4"/>
      <c r="AC146" s="4"/>
    </row>
    <row r="147" spans="1:29" x14ac:dyDescent="0.25">
      <c r="A147" t="s">
        <v>106</v>
      </c>
      <c r="B147" s="21">
        <v>45707.109131944402</v>
      </c>
      <c r="C147" s="20">
        <v>58656.483402696802</v>
      </c>
      <c r="D147" s="20">
        <v>296.21599067061902</v>
      </c>
      <c r="E147" s="20">
        <v>42670.415093164098</v>
      </c>
      <c r="F147" s="20">
        <v>215.63130965590199</v>
      </c>
      <c r="G147" s="20">
        <v>496931.205751209</v>
      </c>
      <c r="H147" s="20">
        <v>2836.3984692343702</v>
      </c>
      <c r="I147" s="14">
        <f t="shared" ref="I147:I155" si="115">($H$170*C147-G147)/(($H$170-1)*C147*G147)</f>
        <v>3.7469698035119859E-8</v>
      </c>
      <c r="J147" s="5">
        <f t="shared" ref="J147:J155" si="116">G147/C147</f>
        <v>8.4718888164434691</v>
      </c>
      <c r="N147" s="20">
        <f>C147/(1-C147*$L$115)</f>
        <v>58782.852434406675</v>
      </c>
      <c r="O147" s="20">
        <f>(D147^2+$L$120^2)^0.5</f>
        <v>296.22277973677279</v>
      </c>
      <c r="P147" s="20">
        <f>E147/(1-E147*$L$115)</f>
        <v>42737.250627782058</v>
      </c>
      <c r="Q147" s="20">
        <f>(F147^2+$L$120^2)^0.5</f>
        <v>215.6406358039315</v>
      </c>
      <c r="R147" s="20">
        <f>G147/(1-G147*$L$115)</f>
        <v>506149.4674489469</v>
      </c>
      <c r="S147" s="20">
        <f>(H147^2+$L$120^2)^0.5</f>
        <v>2836.399178250671</v>
      </c>
      <c r="U147" s="5">
        <f t="shared" ref="U147:U155" si="117">R147/N147</f>
        <v>8.6104951782280033</v>
      </c>
      <c r="W147" s="13"/>
      <c r="X147" s="13"/>
      <c r="Y147" s="13"/>
      <c r="Z147" s="6"/>
      <c r="AB147" s="4">
        <v>0.71653371108888297</v>
      </c>
      <c r="AC147" s="4">
        <v>1.0258936745608301E-3</v>
      </c>
    </row>
    <row r="148" spans="1:29" x14ac:dyDescent="0.25">
      <c r="A148" t="s">
        <v>106</v>
      </c>
      <c r="B148" s="21">
        <v>45707.115856481498</v>
      </c>
      <c r="C148" s="20">
        <v>59344.403178250701</v>
      </c>
      <c r="D148" s="20">
        <v>245.73619470844699</v>
      </c>
      <c r="E148" s="20">
        <v>43135.618528302599</v>
      </c>
      <c r="F148" s="20">
        <v>182.357045488312</v>
      </c>
      <c r="G148" s="20">
        <v>503436.89048932499</v>
      </c>
      <c r="H148" s="20">
        <v>2315.7960824965999</v>
      </c>
      <c r="I148" s="14">
        <f t="shared" si="115"/>
        <v>3.4006136362040831E-8</v>
      </c>
      <c r="J148" s="5">
        <f t="shared" si="116"/>
        <v>8.4833086782787124</v>
      </c>
      <c r="N148" s="20">
        <f t="shared" ref="N148:N155" si="118">C148/(1-C148*$L$115)</f>
        <v>59473.756956757308</v>
      </c>
      <c r="O148" s="20">
        <f t="shared" ref="O148:O155" si="119">(D148^2+$L$120^2)^0.5</f>
        <v>245.74437836050717</v>
      </c>
      <c r="P148" s="20">
        <f t="shared" ref="P148:P155" si="120">E148/(1-E148*$L$115)</f>
        <v>43203.920488386233</v>
      </c>
      <c r="Q148" s="20">
        <f t="shared" ref="Q148:Q155" si="121">(F148^2+$L$120^2)^0.5</f>
        <v>182.36807326182571</v>
      </c>
      <c r="R148" s="20">
        <f t="shared" ref="R148:R155" si="122">G148/(1-G148*$L$115)</f>
        <v>512900.39622861089</v>
      </c>
      <c r="S148" s="20">
        <f t="shared" ref="S148:S155" si="123">(H148^2+$L$120^2)^0.5</f>
        <v>2315.7969509032096</v>
      </c>
      <c r="U148" s="5">
        <f t="shared" si="117"/>
        <v>8.62397841457258</v>
      </c>
      <c r="W148" s="13"/>
      <c r="X148" s="13"/>
      <c r="Y148" s="13"/>
      <c r="Z148" s="6"/>
      <c r="AB148" s="4">
        <v>0.71585678534414499</v>
      </c>
      <c r="AC148" s="4">
        <v>1.1949069920610101E-3</v>
      </c>
    </row>
    <row r="149" spans="1:29" x14ac:dyDescent="0.25">
      <c r="A149" t="s">
        <v>134</v>
      </c>
      <c r="B149" s="21">
        <v>45707.122581018499</v>
      </c>
      <c r="C149" s="20">
        <v>124125.135647163</v>
      </c>
      <c r="D149" s="20">
        <v>243.62676200380301</v>
      </c>
      <c r="E149" s="20">
        <v>90295.020128611097</v>
      </c>
      <c r="F149" s="20">
        <v>148.40519027913601</v>
      </c>
      <c r="G149" s="20">
        <v>1034539.29429931</v>
      </c>
      <c r="H149" s="20">
        <v>2749.4423379699301</v>
      </c>
      <c r="I149" s="14">
        <f t="shared" si="115"/>
        <v>3.5422047789533674E-8</v>
      </c>
      <c r="J149" s="5">
        <f t="shared" si="116"/>
        <v>8.3346478447369599</v>
      </c>
      <c r="N149" s="20">
        <f t="shared" si="118"/>
        <v>124692.3845247651</v>
      </c>
      <c r="O149" s="20">
        <f t="shared" si="119"/>
        <v>243.63501651130122</v>
      </c>
      <c r="P149" s="20">
        <f t="shared" si="120"/>
        <v>90594.826719997829</v>
      </c>
      <c r="Q149" s="20">
        <f t="shared" si="121"/>
        <v>148.4187407566541</v>
      </c>
      <c r="R149" s="20">
        <f t="shared" si="122"/>
        <v>1075310.6270124984</v>
      </c>
      <c r="S149" s="20">
        <f t="shared" si="123"/>
        <v>2749.4430694101598</v>
      </c>
      <c r="U149" s="5">
        <f t="shared" si="117"/>
        <v>8.6237073026615469</v>
      </c>
      <c r="W149" s="13"/>
      <c r="X149" s="13"/>
      <c r="Y149" s="13"/>
      <c r="Z149" s="6"/>
      <c r="AB149" s="4">
        <v>0.71598371274066996</v>
      </c>
      <c r="AC149" s="4">
        <v>9.8592630183438694E-4</v>
      </c>
    </row>
    <row r="150" spans="1:29" x14ac:dyDescent="0.25">
      <c r="A150" t="s">
        <v>134</v>
      </c>
      <c r="B150" s="21">
        <v>45707.129328703697</v>
      </c>
      <c r="C150" s="20">
        <v>122686.053445385</v>
      </c>
      <c r="D150" s="20">
        <v>342.331460822716</v>
      </c>
      <c r="E150" s="20">
        <v>89172.2664446626</v>
      </c>
      <c r="F150" s="20">
        <v>521.69600624523002</v>
      </c>
      <c r="G150" s="20">
        <v>1025172.44825281</v>
      </c>
      <c r="H150" s="20">
        <v>3116.6767722013001</v>
      </c>
      <c r="I150" s="14">
        <f t="shared" si="115"/>
        <v>3.3001969242054792E-8</v>
      </c>
      <c r="J150" s="5">
        <f t="shared" si="116"/>
        <v>8.3560634600507093</v>
      </c>
      <c r="N150" s="20">
        <f t="shared" si="118"/>
        <v>123240.19606814966</v>
      </c>
      <c r="O150" s="20">
        <f t="shared" si="119"/>
        <v>342.33733535070212</v>
      </c>
      <c r="P150" s="20">
        <f t="shared" si="120"/>
        <v>89464.65155926162</v>
      </c>
      <c r="Q150" s="20">
        <f t="shared" si="121"/>
        <v>521.69986106786291</v>
      </c>
      <c r="R150" s="20">
        <f t="shared" si="122"/>
        <v>1065194.5451057751</v>
      </c>
      <c r="S150" s="20">
        <f t="shared" si="123"/>
        <v>3116.677417456789</v>
      </c>
      <c r="U150" s="5">
        <f t="shared" si="117"/>
        <v>8.643239617346449</v>
      </c>
      <c r="W150" s="13"/>
      <c r="X150" s="13"/>
      <c r="Y150" s="13"/>
      <c r="Z150" s="6"/>
      <c r="AB150" s="4">
        <v>0.71616872295249001</v>
      </c>
      <c r="AC150" s="4">
        <v>1.06490856383465E-3</v>
      </c>
    </row>
    <row r="151" spans="1:29" x14ac:dyDescent="0.25">
      <c r="A151" t="s">
        <v>135</v>
      </c>
      <c r="B151" s="21">
        <v>45707.136053240698</v>
      </c>
      <c r="C151" s="20">
        <v>248137.855585969</v>
      </c>
      <c r="D151" s="20">
        <v>698.832276352495</v>
      </c>
      <c r="E151" s="20">
        <v>180383.81690672299</v>
      </c>
      <c r="F151" s="20">
        <v>817.93656328014902</v>
      </c>
      <c r="G151" s="20">
        <v>1996144.83640386</v>
      </c>
      <c r="H151" s="20">
        <v>12914.8019499572</v>
      </c>
      <c r="I151" s="14">
        <f t="shared" si="115"/>
        <v>3.7449415957583231E-8</v>
      </c>
      <c r="J151" s="5">
        <f t="shared" si="116"/>
        <v>8.0444994242818488</v>
      </c>
      <c r="N151" s="20">
        <f t="shared" si="118"/>
        <v>250415.19457201142</v>
      </c>
      <c r="O151" s="20">
        <f t="shared" si="119"/>
        <v>698.83515407999778</v>
      </c>
      <c r="P151" s="20">
        <f t="shared" si="120"/>
        <v>181584.28274606296</v>
      </c>
      <c r="Q151" s="20">
        <f t="shared" si="121"/>
        <v>817.9390219671302</v>
      </c>
      <c r="R151" s="20">
        <f t="shared" si="122"/>
        <v>2153707.2788847387</v>
      </c>
      <c r="S151" s="20">
        <f t="shared" si="123"/>
        <v>12914.802105674105</v>
      </c>
      <c r="U151" s="5">
        <f t="shared" si="117"/>
        <v>8.6005455162801674</v>
      </c>
      <c r="W151" s="11"/>
      <c r="X151" s="10"/>
      <c r="Y151" s="10"/>
      <c r="Z151" s="10"/>
      <c r="AB151" s="4">
        <v>0.71564441111127997</v>
      </c>
      <c r="AC151" s="4">
        <v>1.0390354905377901E-3</v>
      </c>
    </row>
    <row r="152" spans="1:29" x14ac:dyDescent="0.25">
      <c r="A152" t="s">
        <v>135</v>
      </c>
      <c r="B152" s="21">
        <v>45707.142800925903</v>
      </c>
      <c r="C152" s="20">
        <v>248121.077926803</v>
      </c>
      <c r="D152" s="20">
        <v>1086.15736709775</v>
      </c>
      <c r="E152" s="20">
        <v>181224.364357607</v>
      </c>
      <c r="F152" s="20">
        <v>478.958579017668</v>
      </c>
      <c r="G152" s="20">
        <v>2007993.6251310599</v>
      </c>
      <c r="H152" s="20">
        <v>5579.9959902641203</v>
      </c>
      <c r="I152" s="14">
        <f t="shared" si="115"/>
        <v>3.4069257837482186E-8</v>
      </c>
      <c r="J152" s="5">
        <f t="shared" si="116"/>
        <v>8.0927974435264556</v>
      </c>
      <c r="N152" s="20">
        <f t="shared" si="118"/>
        <v>250398.10754904678</v>
      </c>
      <c r="O152" s="20">
        <f t="shared" si="119"/>
        <v>1086.1592186262201</v>
      </c>
      <c r="P152" s="20">
        <f t="shared" si="120"/>
        <v>182436.08163399197</v>
      </c>
      <c r="Q152" s="20">
        <f t="shared" si="121"/>
        <v>478.96277780285601</v>
      </c>
      <c r="R152" s="20">
        <f t="shared" si="122"/>
        <v>2167506.8865179252</v>
      </c>
      <c r="S152" s="20">
        <f t="shared" si="123"/>
        <v>5579.9963506681315</v>
      </c>
      <c r="U152" s="5">
        <f t="shared" si="117"/>
        <v>8.6562430832004758</v>
      </c>
      <c r="W152" s="13"/>
      <c r="X152" s="13"/>
      <c r="Y152" s="13"/>
      <c r="Z152" s="6"/>
      <c r="AB152" s="4">
        <v>0.71600820307770296</v>
      </c>
      <c r="AC152" s="4">
        <v>9.9367688702995511E-4</v>
      </c>
    </row>
    <row r="153" spans="1:29" x14ac:dyDescent="0.25">
      <c r="A153" t="s">
        <v>106</v>
      </c>
      <c r="B153" s="21">
        <v>45707.15625</v>
      </c>
      <c r="C153" s="20">
        <v>59106.694992929602</v>
      </c>
      <c r="D153" s="20">
        <v>274.89604123180698</v>
      </c>
      <c r="E153" s="20">
        <v>42979.471025109699</v>
      </c>
      <c r="F153" s="20">
        <v>198.33959394159999</v>
      </c>
      <c r="G153" s="20">
        <v>500211.92984295002</v>
      </c>
      <c r="H153" s="20">
        <v>2702.66419893799</v>
      </c>
      <c r="I153" s="14">
        <f t="shared" si="115"/>
        <v>3.9593596529303518E-8</v>
      </c>
      <c r="J153" s="5">
        <f t="shared" si="116"/>
        <v>8.4628641459784859</v>
      </c>
      <c r="N153" s="20">
        <f t="shared" si="118"/>
        <v>59235.013455182292</v>
      </c>
      <c r="O153" s="20">
        <f t="shared" si="119"/>
        <v>274.9033568200353</v>
      </c>
      <c r="P153" s="20">
        <f t="shared" si="120"/>
        <v>43047.278996233734</v>
      </c>
      <c r="Q153" s="20">
        <f t="shared" si="121"/>
        <v>198.34973312541439</v>
      </c>
      <c r="R153" s="20">
        <f t="shared" si="122"/>
        <v>509553.45471891429</v>
      </c>
      <c r="S153" s="20">
        <f t="shared" si="123"/>
        <v>2702.664943038099</v>
      </c>
      <c r="U153" s="5">
        <f t="shared" si="117"/>
        <v>8.6022341347900042</v>
      </c>
      <c r="W153" s="11"/>
      <c r="X153" s="10"/>
      <c r="Y153" s="10"/>
      <c r="Z153" s="10"/>
      <c r="AB153" s="4">
        <v>0.71654222277035695</v>
      </c>
      <c r="AC153" s="4">
        <v>1.2259892630887899E-3</v>
      </c>
    </row>
    <row r="154" spans="1:29" x14ac:dyDescent="0.25">
      <c r="A154" t="s">
        <v>134</v>
      </c>
      <c r="B154" s="21">
        <v>45707.1629861111</v>
      </c>
      <c r="C154" s="20">
        <v>124725.433942922</v>
      </c>
      <c r="D154" s="20">
        <v>298.38989245907999</v>
      </c>
      <c r="E154" s="20">
        <v>90529.801781364993</v>
      </c>
      <c r="F154" s="20">
        <v>511.679263793936</v>
      </c>
      <c r="G154" s="20">
        <v>1037551.49082703</v>
      </c>
      <c r="H154" s="20">
        <v>2838.1327758042398</v>
      </c>
      <c r="I154" s="14">
        <f t="shared" si="115"/>
        <v>3.734004479524474E-8</v>
      </c>
      <c r="J154" s="5">
        <f t="shared" si="116"/>
        <v>8.3186841530801487</v>
      </c>
      <c r="N154" s="20">
        <f t="shared" si="118"/>
        <v>125298.19544435764</v>
      </c>
      <c r="O154" s="20">
        <f t="shared" si="119"/>
        <v>298.39663206501791</v>
      </c>
      <c r="P154" s="20">
        <f t="shared" si="120"/>
        <v>90831.172092752866</v>
      </c>
      <c r="Q154" s="20">
        <f t="shared" si="121"/>
        <v>511.68319407882518</v>
      </c>
      <c r="R154" s="20">
        <f t="shared" si="122"/>
        <v>1078565.2975661031</v>
      </c>
      <c r="S154" s="20">
        <f t="shared" si="123"/>
        <v>2838.1334843872801</v>
      </c>
      <c r="U154" s="5">
        <f t="shared" si="117"/>
        <v>8.6079874793174636</v>
      </c>
      <c r="W154" s="29"/>
      <c r="X154" s="29"/>
      <c r="Y154" s="29"/>
      <c r="Z154" s="29"/>
      <c r="AB154" s="4">
        <v>0.71679350634474404</v>
      </c>
      <c r="AC154" s="4">
        <v>9.9095584453041605E-4</v>
      </c>
    </row>
    <row r="155" spans="1:29" x14ac:dyDescent="0.25">
      <c r="A155" t="s">
        <v>135</v>
      </c>
      <c r="B155" s="21">
        <v>45707.169722222199</v>
      </c>
      <c r="C155" s="20">
        <v>250021.369640238</v>
      </c>
      <c r="D155" s="20">
        <v>676.50615372733796</v>
      </c>
      <c r="E155" s="20">
        <v>182036.69647534299</v>
      </c>
      <c r="F155" s="20">
        <v>734.25063450387097</v>
      </c>
      <c r="G155" s="20">
        <v>2014707.18220305</v>
      </c>
      <c r="H155" s="20">
        <v>12231.871198697499</v>
      </c>
      <c r="I155" s="14">
        <f t="shared" si="115"/>
        <v>3.6215125550436215E-8</v>
      </c>
      <c r="J155" s="5">
        <f t="shared" si="116"/>
        <v>8.0581399306069823</v>
      </c>
      <c r="N155" s="20">
        <f t="shared" si="118"/>
        <v>252333.57363565196</v>
      </c>
      <c r="O155" s="20">
        <f t="shared" si="119"/>
        <v>676.50912642547621</v>
      </c>
      <c r="P155" s="20">
        <f t="shared" si="120"/>
        <v>183259.33770585764</v>
      </c>
      <c r="Q155" s="20">
        <f t="shared" si="121"/>
        <v>734.25337341774707</v>
      </c>
      <c r="R155" s="20">
        <f t="shared" si="122"/>
        <v>2175331.5264348546</v>
      </c>
      <c r="S155" s="20">
        <f t="shared" si="123"/>
        <v>12231.871363108403</v>
      </c>
      <c r="U155" s="5">
        <f t="shared" si="117"/>
        <v>8.6208564920332265</v>
      </c>
      <c r="W155" s="13"/>
      <c r="X155" s="13"/>
      <c r="Y155" s="13"/>
      <c r="Z155" s="6"/>
      <c r="AB155" s="4">
        <v>0.71597914752026803</v>
      </c>
      <c r="AC155" s="4">
        <v>9.5113891030511495E-4</v>
      </c>
    </row>
    <row r="156" spans="1:29" x14ac:dyDescent="0.25">
      <c r="A156" s="42" t="s">
        <v>156</v>
      </c>
      <c r="B156" s="21"/>
      <c r="C156" s="20"/>
      <c r="D156" s="20"/>
      <c r="E156" s="20"/>
      <c r="F156" s="20"/>
      <c r="G156" s="20"/>
      <c r="H156" s="20"/>
      <c r="I156" s="14"/>
      <c r="J156" s="5"/>
      <c r="N156" s="20"/>
      <c r="O156" s="20"/>
      <c r="P156" s="20"/>
      <c r="Q156" s="20"/>
      <c r="R156" s="20"/>
      <c r="S156" s="20"/>
      <c r="U156" s="5"/>
      <c r="W156" s="13"/>
      <c r="X156" s="13"/>
      <c r="Y156" s="13"/>
      <c r="Z156" s="6"/>
      <c r="AB156" s="4"/>
      <c r="AC156" s="4"/>
    </row>
    <row r="157" spans="1:29" x14ac:dyDescent="0.25">
      <c r="A157" t="s">
        <v>106</v>
      </c>
      <c r="B157" s="21">
        <v>45707.190081018503</v>
      </c>
      <c r="C157" s="20">
        <v>60928.873783399104</v>
      </c>
      <c r="D157" s="20">
        <v>302.553299653073</v>
      </c>
      <c r="E157" s="20">
        <v>44316.222872661398</v>
      </c>
      <c r="F157" s="20">
        <v>226.416380807374</v>
      </c>
      <c r="G157" s="20">
        <v>516209.49452968099</v>
      </c>
      <c r="H157" s="20">
        <v>3733.7138445870301</v>
      </c>
      <c r="I157" s="14">
        <f t="shared" ref="I157:I165" si="124">($H$170*C157-G157)/(($H$170-1)*C157*G157)</f>
        <v>3.5958234435730376E-8</v>
      </c>
      <c r="J157" s="5">
        <f t="shared" ref="J157:J165" si="125">G157/C157</f>
        <v>8.4723294962712608</v>
      </c>
      <c r="N157" s="20">
        <f>C157/(1-C157*$L$115)</f>
        <v>61065.235092855037</v>
      </c>
      <c r="O157" s="20">
        <f>(D157^2+$L$120^2)^0.5</f>
        <v>302.55994651798596</v>
      </c>
      <c r="P157" s="20">
        <f>E157/(1-E157*$L$115)</f>
        <v>44388.317915573505</v>
      </c>
      <c r="Q157" s="20">
        <f>(F157^2+$L$120^2)^0.5</f>
        <v>226.42526273345501</v>
      </c>
      <c r="R157" s="20">
        <f>G157/(1-G157*$L$115)</f>
        <v>526164.03289541346</v>
      </c>
      <c r="S157" s="20">
        <f>(H157^2+$L$120^2)^0.5</f>
        <v>3733.7143832070051</v>
      </c>
      <c r="U157" s="5">
        <f t="shared" ref="U157:U165" si="126">R157/N157</f>
        <v>8.6164252392598666</v>
      </c>
      <c r="W157" s="13"/>
      <c r="X157" s="13"/>
      <c r="Y157" s="13"/>
      <c r="Z157" s="6"/>
      <c r="AB157" s="4">
        <v>0.71627934543626004</v>
      </c>
      <c r="AC157" s="4">
        <v>1.1058976562248299E-3</v>
      </c>
    </row>
    <row r="158" spans="1:29" x14ac:dyDescent="0.25">
      <c r="A158" t="s">
        <v>106</v>
      </c>
      <c r="B158" s="21">
        <v>45707.196805555599</v>
      </c>
      <c r="C158" s="20">
        <v>61412.588218500503</v>
      </c>
      <c r="D158" s="20">
        <v>290.58560807637502</v>
      </c>
      <c r="E158" s="20">
        <v>44667.175265531303</v>
      </c>
      <c r="F158" s="20">
        <v>212.64522137025401</v>
      </c>
      <c r="G158" s="20">
        <v>521393.85273272899</v>
      </c>
      <c r="H158" s="20">
        <v>2501.79797689821</v>
      </c>
      <c r="I158" s="14">
        <f t="shared" si="124"/>
        <v>3.1145346393157922E-8</v>
      </c>
      <c r="J158" s="5">
        <f t="shared" si="125"/>
        <v>8.4900159374110107</v>
      </c>
      <c r="N158" s="20">
        <f t="shared" ref="N158:N165" si="127">C158/(1-C158*$L$115)</f>
        <v>61551.125729357605</v>
      </c>
      <c r="O158" s="20">
        <f t="shared" ref="O158:O165" si="128">(D158^2+$L$120^2)^0.5</f>
        <v>290.59252868427461</v>
      </c>
      <c r="P158" s="20">
        <f t="shared" ref="P158:P165" si="129">E158/(1-E158*$L$115)</f>
        <v>44740.417654547076</v>
      </c>
      <c r="Q158" s="20">
        <f t="shared" ref="Q158:Q165" si="130">(F158^2+$L$120^2)^0.5</f>
        <v>212.65467847571253</v>
      </c>
      <c r="R158" s="20">
        <f t="shared" ref="R158:R165" si="131">G158/(1-G158*$L$115)</f>
        <v>531551.31177321041</v>
      </c>
      <c r="S158" s="20">
        <f t="shared" ref="S158:S165" si="132">(H158^2+$L$120^2)^0.5</f>
        <v>2501.798780741165</v>
      </c>
      <c r="U158" s="5">
        <f t="shared" si="126"/>
        <v>8.6359316011612783</v>
      </c>
      <c r="W158" s="13"/>
      <c r="X158" s="13"/>
      <c r="Y158" s="13"/>
      <c r="Z158" s="6"/>
      <c r="AB158" s="4">
        <v>0.71561388132077297</v>
      </c>
      <c r="AC158" s="4">
        <v>1.19065547048228E-3</v>
      </c>
    </row>
    <row r="159" spans="1:29" x14ac:dyDescent="0.25">
      <c r="A159" t="s">
        <v>134</v>
      </c>
      <c r="B159" s="21">
        <v>45707.203553240703</v>
      </c>
      <c r="C159" s="20">
        <v>126534.43784071899</v>
      </c>
      <c r="D159" s="20">
        <v>382.67376000658101</v>
      </c>
      <c r="E159" s="20">
        <v>91742.026851994204</v>
      </c>
      <c r="F159" s="20">
        <v>578.86721496308905</v>
      </c>
      <c r="G159" s="20">
        <v>1051644.62269504</v>
      </c>
      <c r="H159" s="20">
        <v>3412.5747233780198</v>
      </c>
      <c r="I159" s="14">
        <f t="shared" si="124"/>
        <v>3.7782655320601746E-8</v>
      </c>
      <c r="J159" s="5">
        <f t="shared" si="125"/>
        <v>8.311133637933775</v>
      </c>
      <c r="N159" s="20">
        <f t="shared" si="127"/>
        <v>127123.9736345071</v>
      </c>
      <c r="O159" s="20">
        <f t="shared" si="128"/>
        <v>382.67901523806955</v>
      </c>
      <c r="P159" s="20">
        <f t="shared" si="129"/>
        <v>92051.535899622817</v>
      </c>
      <c r="Q159" s="20">
        <f t="shared" si="130"/>
        <v>578.87068907064861</v>
      </c>
      <c r="R159" s="20">
        <f t="shared" si="131"/>
        <v>1093802.8191076068</v>
      </c>
      <c r="S159" s="20">
        <f t="shared" si="132"/>
        <v>3412.5753126846262</v>
      </c>
      <c r="U159" s="5">
        <f t="shared" si="126"/>
        <v>8.6042214370390013</v>
      </c>
      <c r="W159" s="11"/>
      <c r="X159" s="10"/>
      <c r="Y159" s="10"/>
      <c r="Z159" s="10"/>
      <c r="AB159" s="4">
        <v>0.71609292803221103</v>
      </c>
      <c r="AC159" s="4">
        <v>1.2618747461324001E-3</v>
      </c>
    </row>
    <row r="160" spans="1:29" x14ac:dyDescent="0.25">
      <c r="A160" t="s">
        <v>134</v>
      </c>
      <c r="B160" s="21">
        <v>45707.210289351897</v>
      </c>
      <c r="C160" s="20">
        <v>125276.14384480299</v>
      </c>
      <c r="D160" s="20">
        <v>395.82316449764801</v>
      </c>
      <c r="E160" s="20">
        <v>90913.707858093301</v>
      </c>
      <c r="F160" s="20">
        <v>613.91256961076397</v>
      </c>
      <c r="G160" s="20">
        <v>1044954.4883554</v>
      </c>
      <c r="H160" s="20">
        <v>3519.1202942824998</v>
      </c>
      <c r="I160" s="14">
        <f t="shared" si="124"/>
        <v>3.4244313702270076E-8</v>
      </c>
      <c r="J160" s="5">
        <f t="shared" si="125"/>
        <v>8.3412089188339849</v>
      </c>
      <c r="N160" s="20">
        <f t="shared" si="127"/>
        <v>125853.98614573575</v>
      </c>
      <c r="O160" s="20">
        <f t="shared" si="128"/>
        <v>395.82824515051527</v>
      </c>
      <c r="P160" s="20">
        <f t="shared" si="129"/>
        <v>91217.643897579124</v>
      </c>
      <c r="Q160" s="20">
        <f t="shared" si="130"/>
        <v>613.91584539910309</v>
      </c>
      <c r="R160" s="20">
        <f t="shared" si="131"/>
        <v>1086567.3921529767</v>
      </c>
      <c r="S160" s="20">
        <f t="shared" si="132"/>
        <v>3519.1208657471475</v>
      </c>
      <c r="U160" s="5">
        <f t="shared" si="126"/>
        <v>8.6335556419703625</v>
      </c>
      <c r="W160" s="13"/>
      <c r="X160" s="13"/>
      <c r="Y160" s="13"/>
      <c r="Z160" s="6"/>
      <c r="AB160" s="4">
        <v>0.715622908909749</v>
      </c>
      <c r="AC160" s="4">
        <v>1.2163100516547E-3</v>
      </c>
    </row>
    <row r="161" spans="1:29" x14ac:dyDescent="0.25">
      <c r="A161" t="s">
        <v>135</v>
      </c>
      <c r="B161" s="21">
        <v>45707.217025462996</v>
      </c>
      <c r="C161" s="20">
        <v>254438.574374032</v>
      </c>
      <c r="D161" s="20">
        <v>706.58969917439902</v>
      </c>
      <c r="E161" s="20">
        <v>184996.34397329399</v>
      </c>
      <c r="F161" s="20">
        <v>1057.9918215176799</v>
      </c>
      <c r="G161" s="20">
        <v>2050144.21750094</v>
      </c>
      <c r="H161" s="20">
        <v>6232.4799048227696</v>
      </c>
      <c r="I161" s="14">
        <f t="shared" si="124"/>
        <v>3.5628778447918741E-8</v>
      </c>
      <c r="J161" s="5">
        <f t="shared" si="125"/>
        <v>8.0575212408129957</v>
      </c>
      <c r="N161" s="20">
        <f t="shared" si="127"/>
        <v>256833.59224677747</v>
      </c>
      <c r="O161" s="20">
        <f t="shared" si="128"/>
        <v>706.59254530837791</v>
      </c>
      <c r="P161" s="20">
        <f t="shared" si="129"/>
        <v>186259.20297677733</v>
      </c>
      <c r="Q161" s="20">
        <f t="shared" si="130"/>
        <v>1057.9937223369061</v>
      </c>
      <c r="R161" s="20">
        <f t="shared" si="131"/>
        <v>2216702.3211858477</v>
      </c>
      <c r="S161" s="20">
        <f t="shared" si="132"/>
        <v>6232.4802274957638</v>
      </c>
      <c r="U161" s="5">
        <f t="shared" si="126"/>
        <v>8.6308893700164369</v>
      </c>
      <c r="W161" s="13"/>
      <c r="X161" s="13"/>
      <c r="Y161" s="13"/>
      <c r="Z161" s="6"/>
      <c r="AB161" s="4">
        <v>0.71589388378645802</v>
      </c>
      <c r="AC161" s="4">
        <v>1.20841005979197E-3</v>
      </c>
    </row>
    <row r="162" spans="1:29" x14ac:dyDescent="0.25">
      <c r="A162" t="s">
        <v>135</v>
      </c>
      <c r="B162" s="21">
        <v>45707.223749999997</v>
      </c>
      <c r="C162" s="20">
        <v>254482.16563658201</v>
      </c>
      <c r="D162" s="20">
        <v>778.03969186676295</v>
      </c>
      <c r="E162" s="20">
        <v>185092.17726399601</v>
      </c>
      <c r="F162" s="20">
        <v>835.31650565576297</v>
      </c>
      <c r="G162" s="20">
        <v>2041821.8364830799</v>
      </c>
      <c r="H162" s="20">
        <v>13658.710481719399</v>
      </c>
      <c r="I162" s="14">
        <f t="shared" si="124"/>
        <v>3.7966461417888967E-8</v>
      </c>
      <c r="J162" s="5">
        <f t="shared" si="125"/>
        <v>8.0234378365002659</v>
      </c>
      <c r="N162" s="20">
        <f t="shared" si="127"/>
        <v>256878.00808815035</v>
      </c>
      <c r="O162" s="20">
        <f t="shared" si="128"/>
        <v>778.04227663163124</v>
      </c>
      <c r="P162" s="20">
        <f t="shared" si="129"/>
        <v>186356.34946953197</v>
      </c>
      <c r="Q162" s="20">
        <f t="shared" si="130"/>
        <v>835.31891318643</v>
      </c>
      <c r="R162" s="20">
        <f t="shared" si="131"/>
        <v>2206975.9616981386</v>
      </c>
      <c r="S162" s="20">
        <f t="shared" si="132"/>
        <v>13658.710628955332</v>
      </c>
      <c r="U162" s="5">
        <f t="shared" si="126"/>
        <v>8.5915333045590732</v>
      </c>
      <c r="W162" s="11"/>
      <c r="X162" s="10"/>
      <c r="Y162" s="10"/>
      <c r="Z162" s="10"/>
      <c r="AB162" s="4">
        <v>0.71623470333628303</v>
      </c>
      <c r="AC162" s="4">
        <v>1.1731798923176699E-3</v>
      </c>
    </row>
    <row r="163" spans="1:29" x14ac:dyDescent="0.25">
      <c r="A163" t="s">
        <v>106</v>
      </c>
      <c r="B163" s="21">
        <v>45707.237222222197</v>
      </c>
      <c r="C163" s="20">
        <v>61429.784824365597</v>
      </c>
      <c r="D163" s="20">
        <v>309.567898583751</v>
      </c>
      <c r="E163" s="20">
        <v>44671.915870548597</v>
      </c>
      <c r="F163" s="20">
        <v>225.758071500456</v>
      </c>
      <c r="G163" s="20">
        <v>520130.99999984802</v>
      </c>
      <c r="H163" s="20">
        <v>3274.9786011994102</v>
      </c>
      <c r="I163" s="14">
        <f t="shared" si="124"/>
        <v>3.701232577527648E-8</v>
      </c>
      <c r="J163" s="5">
        <f t="shared" si="125"/>
        <v>8.4670815873270406</v>
      </c>
      <c r="N163" s="20">
        <f t="shared" si="127"/>
        <v>61568.40001952945</v>
      </c>
      <c r="O163" s="20">
        <f t="shared" si="128"/>
        <v>309.57439483840375</v>
      </c>
      <c r="P163" s="20">
        <f t="shared" si="129"/>
        <v>44745.173819822638</v>
      </c>
      <c r="Q163" s="20">
        <f t="shared" si="130"/>
        <v>225.7669793251647</v>
      </c>
      <c r="R163" s="20">
        <f t="shared" si="131"/>
        <v>530238.8375215251</v>
      </c>
      <c r="S163" s="20">
        <f t="shared" si="132"/>
        <v>3274.9792152653504</v>
      </c>
      <c r="U163" s="5">
        <f t="shared" si="126"/>
        <v>8.6121912759359311</v>
      </c>
      <c r="W163" s="29"/>
      <c r="X163" s="29"/>
      <c r="Y163" s="29"/>
      <c r="Z163" s="29"/>
      <c r="AB163" s="4">
        <v>0.71599732502061297</v>
      </c>
      <c r="AC163" s="4">
        <v>1.17516178916333E-3</v>
      </c>
    </row>
    <row r="164" spans="1:29" x14ac:dyDescent="0.25">
      <c r="A164" t="s">
        <v>134</v>
      </c>
      <c r="B164" s="21">
        <v>45707.243958333303</v>
      </c>
      <c r="C164" s="20">
        <v>127547.696920178</v>
      </c>
      <c r="D164" s="20">
        <v>256.37997550296501</v>
      </c>
      <c r="E164" s="20">
        <v>92476.315676186496</v>
      </c>
      <c r="F164" s="20">
        <v>435.75311367994101</v>
      </c>
      <c r="G164" s="20">
        <v>1054640.82559896</v>
      </c>
      <c r="H164" s="20">
        <v>7234.1495137273296</v>
      </c>
      <c r="I164" s="14">
        <f t="shared" si="124"/>
        <v>4.2972434689146352E-8</v>
      </c>
      <c r="J164" s="5">
        <f t="shared" si="125"/>
        <v>8.268599520530552</v>
      </c>
      <c r="N164" s="20">
        <f t="shared" si="127"/>
        <v>128146.73460494261</v>
      </c>
      <c r="O164" s="20">
        <f t="shared" si="128"/>
        <v>256.38781941602701</v>
      </c>
      <c r="P164" s="20">
        <f t="shared" si="129"/>
        <v>92790.807567442971</v>
      </c>
      <c r="Q164" s="20">
        <f t="shared" si="130"/>
        <v>435.75772877571308</v>
      </c>
      <c r="R164" s="20">
        <f t="shared" si="131"/>
        <v>1097044.4300609718</v>
      </c>
      <c r="S164" s="20">
        <f t="shared" si="132"/>
        <v>7234.1497917217175</v>
      </c>
      <c r="U164" s="5">
        <f t="shared" si="126"/>
        <v>8.5608457635927842</v>
      </c>
      <c r="W164" s="13"/>
      <c r="X164" s="13"/>
      <c r="Y164" s="13"/>
      <c r="Z164" s="6"/>
      <c r="AB164" s="4">
        <v>0.71633883754004901</v>
      </c>
      <c r="AC164" s="4">
        <v>1.1351924800522199E-3</v>
      </c>
    </row>
    <row r="165" spans="1:29" x14ac:dyDescent="0.25">
      <c r="A165" t="s">
        <v>135</v>
      </c>
      <c r="B165" s="21">
        <v>45707.250682870399</v>
      </c>
      <c r="C165" s="20">
        <v>255899.674544921</v>
      </c>
      <c r="D165" s="20">
        <v>782.41933789183804</v>
      </c>
      <c r="E165" s="20">
        <v>186357.28119958201</v>
      </c>
      <c r="F165" s="20">
        <v>662.00419963495006</v>
      </c>
      <c r="G165" s="20">
        <v>2059821.5711803399</v>
      </c>
      <c r="H165" s="20">
        <v>12203.594702737801</v>
      </c>
      <c r="I165" s="14">
        <f t="shared" si="124"/>
        <v>3.5983536945812491E-8</v>
      </c>
      <c r="J165" s="5">
        <f t="shared" si="125"/>
        <v>8.0493325161253999</v>
      </c>
      <c r="N165" s="20">
        <f t="shared" si="127"/>
        <v>258322.40888112749</v>
      </c>
      <c r="O165" s="20">
        <f t="shared" si="128"/>
        <v>782.42190818835491</v>
      </c>
      <c r="P165" s="20">
        <f t="shared" si="129"/>
        <v>187638.85351001509</v>
      </c>
      <c r="Q165" s="20">
        <f t="shared" si="130"/>
        <v>662.00723745312268</v>
      </c>
      <c r="R165" s="20">
        <f t="shared" si="131"/>
        <v>2228020.3063362446</v>
      </c>
      <c r="S165" s="20">
        <f t="shared" si="132"/>
        <v>12203.594867529653</v>
      </c>
      <c r="U165" s="5">
        <f t="shared" si="126"/>
        <v>8.6249594682338042</v>
      </c>
      <c r="W165" s="13"/>
      <c r="X165" s="13"/>
      <c r="Y165" s="13"/>
      <c r="Z165" s="6"/>
      <c r="AB165" s="4">
        <v>0.71546728229301904</v>
      </c>
      <c r="AC165" s="4">
        <v>1.0890146195203401E-3</v>
      </c>
    </row>
    <row r="166" spans="1:29" x14ac:dyDescent="0.25">
      <c r="B166" s="21"/>
      <c r="C166" s="6"/>
      <c r="D166" s="6"/>
      <c r="E166" s="6"/>
      <c r="F166" s="6"/>
      <c r="G166" s="6"/>
      <c r="W166" s="13"/>
      <c r="X166" s="13"/>
      <c r="Y166" s="13"/>
      <c r="Z166" s="6"/>
    </row>
    <row r="167" spans="1:29" x14ac:dyDescent="0.25">
      <c r="B167" s="21"/>
      <c r="C167" s="6"/>
      <c r="D167" s="6"/>
      <c r="E167" s="6"/>
      <c r="F167" s="6"/>
      <c r="G167" s="6"/>
      <c r="H167" s="6"/>
      <c r="I167" s="14"/>
      <c r="W167" s="9" t="s">
        <v>86</v>
      </c>
      <c r="X167" s="18">
        <f>AVERAGE(X118:X165)</f>
        <v>5.4677649215559514</v>
      </c>
      <c r="Y167" s="17"/>
      <c r="Z167" s="16">
        <f>AVERAGE(Z118:Z165)</f>
        <v>0.21737770911934162</v>
      </c>
    </row>
    <row r="168" spans="1:29" x14ac:dyDescent="0.25">
      <c r="B168" s="21"/>
      <c r="C168" s="6"/>
      <c r="D168" s="6"/>
      <c r="E168" s="6"/>
      <c r="F168" s="6"/>
      <c r="G168" s="6"/>
      <c r="H168" s="15"/>
      <c r="I168" s="14"/>
      <c r="W168" s="13"/>
      <c r="X168" s="13"/>
      <c r="Y168" s="13"/>
      <c r="Z168" s="6"/>
    </row>
    <row r="169" spans="1:29" ht="16.5" x14ac:dyDescent="0.25">
      <c r="B169" s="21"/>
      <c r="E169" s="6"/>
      <c r="F169" s="9" t="s">
        <v>85</v>
      </c>
      <c r="G169" s="8" t="s">
        <v>83</v>
      </c>
      <c r="H169" s="12">
        <f>SLOPE(J117:J165,G117:G165)</f>
        <v>-2.776169555567099E-7</v>
      </c>
      <c r="I169" s="5"/>
      <c r="Q169" s="9" t="s">
        <v>84</v>
      </c>
      <c r="R169" s="8" t="s">
        <v>83</v>
      </c>
      <c r="S169" s="12">
        <f>SLOPE(U117:U165,G117:G165)</f>
        <v>1.5974074984906324E-9</v>
      </c>
      <c r="W169" s="11"/>
      <c r="X169" s="10"/>
      <c r="Y169" s="10"/>
      <c r="Z169" s="10"/>
    </row>
    <row r="170" spans="1:29" ht="16.5" x14ac:dyDescent="0.25">
      <c r="B170" s="21"/>
      <c r="E170" s="6"/>
      <c r="F170" s="9" t="s">
        <v>82</v>
      </c>
      <c r="G170" s="8" t="s">
        <v>80</v>
      </c>
      <c r="H170" s="7">
        <f>INTERCEPT(J117:J165,G117:G165)</f>
        <v>8.6136540050363646</v>
      </c>
      <c r="Q170" s="9" t="s">
        <v>81</v>
      </c>
      <c r="R170" s="8" t="s">
        <v>80</v>
      </c>
      <c r="S170" s="7">
        <f>INTERCEPT(U117:U165,G117:G165)</f>
        <v>8.6135490054039732</v>
      </c>
      <c r="W170" s="6"/>
      <c r="X170" s="6"/>
      <c r="Y170" s="6"/>
      <c r="Z170" s="6"/>
    </row>
  </sheetData>
  <mergeCells count="11">
    <mergeCell ref="W124:Z124"/>
    <mergeCell ref="AB1:AC1"/>
    <mergeCell ref="W65:Z65"/>
    <mergeCell ref="W68:Z68"/>
    <mergeCell ref="W117:Z117"/>
    <mergeCell ref="W121:Z121"/>
    <mergeCell ref="W61:Z61"/>
    <mergeCell ref="W1:Z1"/>
    <mergeCell ref="W5:Z5"/>
    <mergeCell ref="W9:Z9"/>
    <mergeCell ref="W12:Z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 1</vt:lpstr>
      <vt:lpstr>Supplementary Table 2</vt:lpstr>
      <vt:lpstr>Supplementary 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Murphy</dc:creator>
  <cp:lastModifiedBy>David Murphy</cp:lastModifiedBy>
  <dcterms:created xsi:type="dcterms:W3CDTF">2025-01-08T05:00:16Z</dcterms:created>
  <dcterms:modified xsi:type="dcterms:W3CDTF">2026-01-05T05:32:05Z</dcterms:modified>
</cp:coreProperties>
</file>