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hesh/Documents/Documents_Mahesh/Papers/Mahrukh/Sickle_Cell_Paper/LOC_SickleCell/SupplimentaryInformation/"/>
    </mc:Choice>
  </mc:AlternateContent>
  <xr:revisionPtr revIDLastSave="0" documentId="13_ncr:1_{3E53F880-C919-684B-ABCF-EFB2E0D6DE7D}" xr6:coauthVersionLast="47" xr6:coauthVersionMax="47" xr10:uidLastSave="{00000000-0000-0000-0000-000000000000}"/>
  <bookViews>
    <workbookView xWindow="1380" yWindow="3280" windowWidth="27520" windowHeight="18340" xr2:uid="{03A05274-FD2B-D84C-B179-09BA36EEB40F}"/>
  </bookViews>
  <sheets>
    <sheet name="TITLE" sheetId="10" r:id="rId1"/>
    <sheet name="DataForTable1_Anemia" sheetId="3" r:id="rId2"/>
    <sheet name="DataForTable1_SCD" sheetId="9" r:id="rId3"/>
    <sheet name="AllData_SickleCellDisease" sheetId="4" r:id="rId4"/>
    <sheet name="Anemia_Statistics" sheetId="5" r:id="rId5"/>
    <sheet name="SCD_Statistics" sheetId="8" r:id="rId6"/>
  </sheets>
  <definedNames>
    <definedName name="solver_eng" localSheetId="4" hidden="1">1</definedName>
    <definedName name="solver_lin" localSheetId="4" hidden="1">2</definedName>
    <definedName name="solver_neg" localSheetId="4" hidden="1">1</definedName>
    <definedName name="solver_num" localSheetId="4" hidden="1">0</definedName>
    <definedName name="solver_opt" localSheetId="4" hidden="1">Anemia_Statistics!$D$3</definedName>
    <definedName name="solver_typ" localSheetId="4" hidden="1">1</definedName>
    <definedName name="solver_val" localSheetId="4" hidden="1">0</definedName>
    <definedName name="solver_ver" localSheetId="4" hidden="1">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36" i="9" l="1"/>
  <c r="I236" i="9" s="1"/>
  <c r="H218" i="9"/>
  <c r="I218" i="9" s="1"/>
  <c r="H131" i="9"/>
  <c r="I131" i="9" s="1"/>
  <c r="H125" i="9"/>
  <c r="I125" i="9" s="1"/>
  <c r="H108" i="9"/>
  <c r="I108" i="9" s="1"/>
  <c r="I98" i="9"/>
  <c r="H98" i="9"/>
  <c r="H91" i="9"/>
  <c r="I91" i="9" s="1"/>
  <c r="I90" i="9"/>
  <c r="H90" i="9"/>
  <c r="H89" i="9"/>
  <c r="I89" i="9" s="1"/>
  <c r="H88" i="9"/>
  <c r="I88" i="9" s="1"/>
  <c r="H87" i="9"/>
  <c r="I87" i="9" s="1"/>
  <c r="I86" i="9"/>
  <c r="H86" i="9"/>
  <c r="H85" i="9"/>
  <c r="I85" i="9" s="1"/>
  <c r="H84" i="9"/>
  <c r="I84" i="9" s="1"/>
  <c r="H83" i="9"/>
  <c r="I83" i="9" s="1"/>
  <c r="I82" i="9"/>
  <c r="H82" i="9"/>
  <c r="H81" i="9"/>
  <c r="I81" i="9" s="1"/>
  <c r="H80" i="9"/>
  <c r="I80" i="9" s="1"/>
  <c r="H79" i="9"/>
  <c r="I79" i="9" s="1"/>
  <c r="I78" i="9"/>
  <c r="H78" i="9"/>
  <c r="H77" i="9"/>
  <c r="I77" i="9" s="1"/>
  <c r="H76" i="9"/>
  <c r="I76" i="9" s="1"/>
  <c r="H75" i="9"/>
  <c r="I75" i="9" s="1"/>
  <c r="I74" i="9"/>
  <c r="H74" i="9"/>
  <c r="H73" i="9"/>
  <c r="I73" i="9" s="1"/>
  <c r="H72" i="9"/>
  <c r="I72" i="9" s="1"/>
  <c r="H71" i="9"/>
  <c r="I71" i="9" s="1"/>
  <c r="I70" i="9"/>
  <c r="H70" i="9"/>
  <c r="H69" i="9"/>
  <c r="I69" i="9" s="1"/>
  <c r="H68" i="9"/>
  <c r="I68" i="9" s="1"/>
  <c r="H67" i="9"/>
  <c r="I67" i="9" s="1"/>
  <c r="I66" i="9"/>
  <c r="H66" i="9"/>
  <c r="H65" i="9"/>
  <c r="I65" i="9" s="1"/>
  <c r="H64" i="9"/>
  <c r="I64" i="9" s="1"/>
  <c r="H63" i="9"/>
  <c r="I63" i="9" s="1"/>
  <c r="I62" i="9"/>
  <c r="H62" i="9"/>
  <c r="H61" i="9"/>
  <c r="I61" i="9" s="1"/>
  <c r="H60" i="9"/>
  <c r="I60" i="9" s="1"/>
  <c r="H59" i="9"/>
  <c r="I59" i="9" s="1"/>
  <c r="I58" i="9"/>
  <c r="H58" i="9"/>
  <c r="H57" i="9"/>
  <c r="I57" i="9" s="1"/>
  <c r="H56" i="9"/>
  <c r="I56" i="9" s="1"/>
  <c r="H55" i="9"/>
  <c r="I55" i="9" s="1"/>
  <c r="I54" i="9"/>
  <c r="H54" i="9"/>
  <c r="H53" i="9"/>
  <c r="I53" i="9" s="1"/>
  <c r="H52" i="9"/>
  <c r="I52" i="9" s="1"/>
  <c r="H51" i="9"/>
  <c r="I51" i="9" s="1"/>
  <c r="I50" i="9"/>
  <c r="H50" i="9"/>
  <c r="H49" i="9"/>
  <c r="I49" i="9" s="1"/>
  <c r="H48" i="9"/>
  <c r="I48" i="9" s="1"/>
  <c r="H47" i="9"/>
  <c r="I47" i="9" s="1"/>
  <c r="I46" i="9"/>
  <c r="H46" i="9"/>
  <c r="H45" i="9"/>
  <c r="I45" i="9" s="1"/>
  <c r="H44" i="9"/>
  <c r="I44" i="9" s="1"/>
  <c r="H43" i="9"/>
  <c r="I43" i="9" s="1"/>
  <c r="I42" i="9"/>
  <c r="H42" i="9"/>
  <c r="H41" i="9"/>
  <c r="I41" i="9" s="1"/>
  <c r="H40" i="9"/>
  <c r="I40" i="9" s="1"/>
  <c r="H39" i="9"/>
  <c r="I39" i="9" s="1"/>
  <c r="I38" i="9"/>
  <c r="H38" i="9"/>
  <c r="H37" i="9"/>
  <c r="I37" i="9" s="1"/>
  <c r="H36" i="9"/>
  <c r="I36" i="9" s="1"/>
  <c r="I35" i="9"/>
  <c r="H35" i="9"/>
  <c r="H34" i="9"/>
  <c r="I34" i="9" s="1"/>
  <c r="H33" i="9"/>
  <c r="I33" i="9" s="1"/>
  <c r="H32" i="9"/>
  <c r="I32" i="9" s="1"/>
  <c r="H31" i="9"/>
  <c r="I31" i="9" s="1"/>
  <c r="H30" i="9"/>
  <c r="I30" i="9" s="1"/>
  <c r="I29" i="9"/>
  <c r="H29" i="9"/>
  <c r="I28" i="9"/>
  <c r="H28" i="9"/>
  <c r="H27" i="9"/>
  <c r="I27" i="9" s="1"/>
  <c r="I26" i="9"/>
  <c r="H26" i="9"/>
  <c r="I25" i="9"/>
  <c r="H25" i="9"/>
  <c r="I24" i="9"/>
  <c r="H24" i="9"/>
  <c r="I23" i="9"/>
  <c r="H23" i="9"/>
  <c r="I22" i="9"/>
  <c r="H22" i="9"/>
  <c r="I21" i="9"/>
  <c r="H21" i="9"/>
  <c r="H20" i="9"/>
  <c r="I20" i="9" s="1"/>
  <c r="O19" i="9" a="1"/>
  <c r="O19" i="9" s="1"/>
  <c r="N19" i="9" a="1"/>
  <c r="N19" i="9" s="1"/>
  <c r="M19" i="9" a="1"/>
  <c r="M19" i="9" s="1"/>
  <c r="H19" i="9"/>
  <c r="I19" i="9" s="1"/>
  <c r="O18" i="9"/>
  <c r="N18" i="9"/>
  <c r="M18" i="9"/>
  <c r="I18" i="9"/>
  <c r="H18" i="9"/>
  <c r="H17" i="9"/>
  <c r="I17" i="9" s="1"/>
  <c r="H16" i="9"/>
  <c r="I16" i="9" s="1"/>
  <c r="I15" i="9"/>
  <c r="H15" i="9"/>
  <c r="I14" i="9"/>
  <c r="H14" i="9"/>
  <c r="O13" i="9"/>
  <c r="N13" i="9"/>
  <c r="P13" i="9" s="1"/>
  <c r="M13" i="9"/>
  <c r="Q13" i="9" s="1"/>
  <c r="I13" i="9"/>
  <c r="H13" i="9"/>
  <c r="H12" i="9"/>
  <c r="I12" i="9" s="1"/>
  <c r="H11" i="9"/>
  <c r="I11" i="9" s="1"/>
  <c r="I10" i="9"/>
  <c r="H10" i="9"/>
  <c r="H9" i="9"/>
  <c r="I9" i="9" s="1"/>
  <c r="H8" i="9"/>
  <c r="I8" i="9" s="1"/>
  <c r="P6" i="9"/>
  <c r="H140" i="9" s="1"/>
  <c r="I140" i="9" s="1"/>
  <c r="O6" i="9"/>
  <c r="H6" i="9"/>
  <c r="I6" i="9" s="1"/>
  <c r="H5" i="9"/>
  <c r="I5" i="9" s="1"/>
  <c r="I3" i="9"/>
  <c r="H3" i="9"/>
  <c r="H2" i="9"/>
  <c r="I2" i="9" s="1"/>
  <c r="I29" i="8"/>
  <c r="I28" i="8"/>
  <c r="I27" i="8"/>
  <c r="I26" i="8"/>
  <c r="I25" i="8"/>
  <c r="I24" i="8"/>
  <c r="H144" i="9" l="1"/>
  <c r="I144" i="9" s="1"/>
  <c r="H148" i="9"/>
  <c r="I148" i="9" s="1"/>
  <c r="H152" i="9"/>
  <c r="I152" i="9" s="1"/>
  <c r="H156" i="9"/>
  <c r="I156" i="9" s="1"/>
  <c r="H160" i="9"/>
  <c r="I160" i="9" s="1"/>
  <c r="H164" i="9"/>
  <c r="I164" i="9" s="1"/>
  <c r="H168" i="9"/>
  <c r="I168" i="9" s="1"/>
  <c r="H172" i="9"/>
  <c r="I172" i="9" s="1"/>
  <c r="H176" i="9"/>
  <c r="I176" i="9" s="1"/>
  <c r="H180" i="9"/>
  <c r="I180" i="9" s="1"/>
  <c r="H184" i="9"/>
  <c r="I184" i="9" s="1"/>
  <c r="H188" i="9"/>
  <c r="I188" i="9" s="1"/>
  <c r="H192" i="9"/>
  <c r="I192" i="9" s="1"/>
  <c r="H196" i="9"/>
  <c r="I196" i="9" s="1"/>
  <c r="H200" i="9"/>
  <c r="I200" i="9" s="1"/>
  <c r="H204" i="9"/>
  <c r="I204" i="9" s="1"/>
  <c r="H208" i="9"/>
  <c r="I208" i="9" s="1"/>
  <c r="H212" i="9"/>
  <c r="I212" i="9" s="1"/>
  <c r="H216" i="9"/>
  <c r="I216" i="9" s="1"/>
  <c r="H220" i="9"/>
  <c r="I220" i="9" s="1"/>
  <c r="H224" i="9"/>
  <c r="I224" i="9" s="1"/>
  <c r="H228" i="9"/>
  <c r="I228" i="9" s="1"/>
  <c r="H232" i="9"/>
  <c r="I232" i="9" s="1"/>
  <c r="H240" i="9"/>
  <c r="I240" i="9" s="1"/>
  <c r="H4" i="9"/>
  <c r="H7" i="9"/>
  <c r="I7" i="9" s="1"/>
  <c r="H93" i="9"/>
  <c r="I93" i="9" s="1"/>
  <c r="H97" i="9"/>
  <c r="I97" i="9" s="1"/>
  <c r="H101" i="9"/>
  <c r="I101" i="9" s="1"/>
  <c r="H105" i="9"/>
  <c r="I105" i="9" s="1"/>
  <c r="H109" i="9"/>
  <c r="I109" i="9" s="1"/>
  <c r="H113" i="9"/>
  <c r="I113" i="9" s="1"/>
  <c r="H117" i="9"/>
  <c r="I117" i="9" s="1"/>
  <c r="H121" i="9"/>
  <c r="I121" i="9" s="1"/>
  <c r="H129" i="9"/>
  <c r="I129" i="9" s="1"/>
  <c r="H133" i="9"/>
  <c r="I133" i="9" s="1"/>
  <c r="H137" i="9"/>
  <c r="I137" i="9" s="1"/>
  <c r="H141" i="9"/>
  <c r="I141" i="9" s="1"/>
  <c r="H145" i="9"/>
  <c r="I145" i="9" s="1"/>
  <c r="H149" i="9"/>
  <c r="I149" i="9" s="1"/>
  <c r="H153" i="9"/>
  <c r="I153" i="9" s="1"/>
  <c r="H157" i="9"/>
  <c r="I157" i="9" s="1"/>
  <c r="H161" i="9"/>
  <c r="I161" i="9" s="1"/>
  <c r="H165" i="9"/>
  <c r="I165" i="9" s="1"/>
  <c r="H169" i="9"/>
  <c r="I169" i="9" s="1"/>
  <c r="H173" i="9"/>
  <c r="I173" i="9" s="1"/>
  <c r="H177" i="9"/>
  <c r="I177" i="9" s="1"/>
  <c r="H181" i="9"/>
  <c r="I181" i="9" s="1"/>
  <c r="H185" i="9"/>
  <c r="I185" i="9" s="1"/>
  <c r="H189" i="9"/>
  <c r="I189" i="9" s="1"/>
  <c r="H193" i="9"/>
  <c r="I193" i="9" s="1"/>
  <c r="H197" i="9"/>
  <c r="I197" i="9" s="1"/>
  <c r="H201" i="9"/>
  <c r="I201" i="9" s="1"/>
  <c r="H205" i="9"/>
  <c r="I205" i="9" s="1"/>
  <c r="H209" i="9"/>
  <c r="I209" i="9" s="1"/>
  <c r="H213" i="9"/>
  <c r="I213" i="9" s="1"/>
  <c r="H217" i="9"/>
  <c r="I217" i="9" s="1"/>
  <c r="H221" i="9"/>
  <c r="I221" i="9" s="1"/>
  <c r="H225" i="9"/>
  <c r="I225" i="9" s="1"/>
  <c r="H229" i="9"/>
  <c r="I229" i="9" s="1"/>
  <c r="H233" i="9"/>
  <c r="I233" i="9" s="1"/>
  <c r="H237" i="9"/>
  <c r="I237" i="9" s="1"/>
  <c r="H241" i="9"/>
  <c r="I241" i="9" s="1"/>
  <c r="H94" i="9"/>
  <c r="I94" i="9" s="1"/>
  <c r="H102" i="9"/>
  <c r="I102" i="9" s="1"/>
  <c r="H106" i="9"/>
  <c r="I106" i="9" s="1"/>
  <c r="H110" i="9"/>
  <c r="I110" i="9" s="1"/>
  <c r="H114" i="9"/>
  <c r="I114" i="9" s="1"/>
  <c r="H118" i="9"/>
  <c r="I118" i="9" s="1"/>
  <c r="H122" i="9"/>
  <c r="I122" i="9" s="1"/>
  <c r="H126" i="9"/>
  <c r="I126" i="9" s="1"/>
  <c r="H130" i="9"/>
  <c r="I130" i="9" s="1"/>
  <c r="H134" i="9"/>
  <c r="I134" i="9" s="1"/>
  <c r="H138" i="9"/>
  <c r="I138" i="9" s="1"/>
  <c r="H142" i="9"/>
  <c r="I142" i="9" s="1"/>
  <c r="H146" i="9"/>
  <c r="I146" i="9" s="1"/>
  <c r="H150" i="9"/>
  <c r="I150" i="9" s="1"/>
  <c r="H154" i="9"/>
  <c r="I154" i="9" s="1"/>
  <c r="H158" i="9"/>
  <c r="I158" i="9" s="1"/>
  <c r="H162" i="9"/>
  <c r="I162" i="9" s="1"/>
  <c r="H166" i="9"/>
  <c r="I166" i="9" s="1"/>
  <c r="H170" i="9"/>
  <c r="I170" i="9" s="1"/>
  <c r="H174" i="9"/>
  <c r="I174" i="9" s="1"/>
  <c r="H178" i="9"/>
  <c r="I178" i="9" s="1"/>
  <c r="H182" i="9"/>
  <c r="I182" i="9" s="1"/>
  <c r="H186" i="9"/>
  <c r="I186" i="9" s="1"/>
  <c r="H190" i="9"/>
  <c r="I190" i="9" s="1"/>
  <c r="H194" i="9"/>
  <c r="I194" i="9" s="1"/>
  <c r="H198" i="9"/>
  <c r="I198" i="9" s="1"/>
  <c r="H202" i="9"/>
  <c r="I202" i="9" s="1"/>
  <c r="H206" i="9"/>
  <c r="I206" i="9" s="1"/>
  <c r="H210" i="9"/>
  <c r="I210" i="9" s="1"/>
  <c r="H214" i="9"/>
  <c r="I214" i="9" s="1"/>
  <c r="H222" i="9"/>
  <c r="I222" i="9" s="1"/>
  <c r="H226" i="9"/>
  <c r="I226" i="9" s="1"/>
  <c r="H230" i="9"/>
  <c r="I230" i="9" s="1"/>
  <c r="H234" i="9"/>
  <c r="I234" i="9" s="1"/>
  <c r="H238" i="9"/>
  <c r="I238" i="9" s="1"/>
  <c r="H242" i="9"/>
  <c r="I242" i="9" s="1"/>
  <c r="H95" i="9"/>
  <c r="I95" i="9" s="1"/>
  <c r="H99" i="9"/>
  <c r="I99" i="9" s="1"/>
  <c r="H103" i="9"/>
  <c r="I103" i="9" s="1"/>
  <c r="H107" i="9"/>
  <c r="I107" i="9" s="1"/>
  <c r="H111" i="9"/>
  <c r="I111" i="9" s="1"/>
  <c r="H115" i="9"/>
  <c r="I115" i="9" s="1"/>
  <c r="H119" i="9"/>
  <c r="I119" i="9" s="1"/>
  <c r="H123" i="9"/>
  <c r="I123" i="9" s="1"/>
  <c r="H127" i="9"/>
  <c r="I127" i="9" s="1"/>
  <c r="H135" i="9"/>
  <c r="I135" i="9" s="1"/>
  <c r="H139" i="9"/>
  <c r="I139" i="9" s="1"/>
  <c r="H143" i="9"/>
  <c r="I143" i="9" s="1"/>
  <c r="H147" i="9"/>
  <c r="I147" i="9" s="1"/>
  <c r="H151" i="9"/>
  <c r="I151" i="9" s="1"/>
  <c r="H155" i="9"/>
  <c r="I155" i="9" s="1"/>
  <c r="H159" i="9"/>
  <c r="I159" i="9" s="1"/>
  <c r="H163" i="9"/>
  <c r="I163" i="9" s="1"/>
  <c r="H167" i="9"/>
  <c r="I167" i="9" s="1"/>
  <c r="H171" i="9"/>
  <c r="I171" i="9" s="1"/>
  <c r="H175" i="9"/>
  <c r="I175" i="9" s="1"/>
  <c r="H179" i="9"/>
  <c r="I179" i="9" s="1"/>
  <c r="H183" i="9"/>
  <c r="I183" i="9" s="1"/>
  <c r="H187" i="9"/>
  <c r="I187" i="9" s="1"/>
  <c r="H191" i="9"/>
  <c r="I191" i="9" s="1"/>
  <c r="H195" i="9"/>
  <c r="I195" i="9" s="1"/>
  <c r="H199" i="9"/>
  <c r="I199" i="9" s="1"/>
  <c r="H203" i="9"/>
  <c r="I203" i="9" s="1"/>
  <c r="H207" i="9"/>
  <c r="I207" i="9" s="1"/>
  <c r="H211" i="9"/>
  <c r="I211" i="9" s="1"/>
  <c r="H215" i="9"/>
  <c r="I215" i="9" s="1"/>
  <c r="H219" i="9"/>
  <c r="I219" i="9" s="1"/>
  <c r="H223" i="9"/>
  <c r="I223" i="9" s="1"/>
  <c r="H227" i="9"/>
  <c r="I227" i="9" s="1"/>
  <c r="H231" i="9"/>
  <c r="I231" i="9" s="1"/>
  <c r="H235" i="9"/>
  <c r="I235" i="9" s="1"/>
  <c r="H239" i="9"/>
  <c r="I239" i="9" s="1"/>
  <c r="H243" i="9"/>
  <c r="I243" i="9" s="1"/>
  <c r="H92" i="9"/>
  <c r="I92" i="9" s="1"/>
  <c r="H96" i="9"/>
  <c r="I96" i="9" s="1"/>
  <c r="H100" i="9"/>
  <c r="I100" i="9" s="1"/>
  <c r="H104" i="9"/>
  <c r="I104" i="9" s="1"/>
  <c r="H112" i="9"/>
  <c r="I112" i="9" s="1"/>
  <c r="H116" i="9"/>
  <c r="I116" i="9" s="1"/>
  <c r="H120" i="9"/>
  <c r="I120" i="9" s="1"/>
  <c r="H124" i="9"/>
  <c r="I124" i="9" s="1"/>
  <c r="H128" i="9"/>
  <c r="I128" i="9" s="1"/>
  <c r="H132" i="9"/>
  <c r="I132" i="9" s="1"/>
  <c r="H136" i="9"/>
  <c r="I136" i="9" s="1"/>
  <c r="Q13" i="4"/>
  <c r="O13" i="4"/>
  <c r="N13" i="4"/>
  <c r="M13" i="4"/>
  <c r="G109" i="3"/>
  <c r="G270" i="3"/>
  <c r="G245" i="3"/>
  <c r="G383" i="3"/>
  <c r="G126" i="3"/>
  <c r="G182" i="3"/>
  <c r="G290" i="3"/>
  <c r="G89" i="3"/>
  <c r="G301" i="3"/>
  <c r="G405" i="3"/>
  <c r="G218" i="3"/>
  <c r="G462" i="3"/>
  <c r="G411" i="3"/>
  <c r="G493" i="3"/>
  <c r="G372" i="3"/>
  <c r="G173" i="3"/>
  <c r="G133" i="3"/>
  <c r="G76" i="3"/>
  <c r="G183" i="3"/>
  <c r="G134" i="3"/>
  <c r="G184" i="3"/>
  <c r="G151" i="3"/>
  <c r="G256" i="3"/>
  <c r="G90" i="3"/>
  <c r="G302" i="3"/>
  <c r="G338" i="3"/>
  <c r="G327" i="3"/>
  <c r="G473" i="3"/>
  <c r="G219" i="3"/>
  <c r="G280" i="3"/>
  <c r="G291" i="3"/>
  <c r="G463" i="3"/>
  <c r="G427" i="3"/>
  <c r="G281" i="3"/>
  <c r="G349" i="3"/>
  <c r="G496" i="3"/>
  <c r="G412" i="3"/>
  <c r="G497" i="3"/>
  <c r="G120" i="3"/>
  <c r="G399" i="3"/>
  <c r="G185" i="3"/>
  <c r="G271" i="3"/>
  <c r="G322" i="3"/>
  <c r="G159" i="3"/>
  <c r="G512" i="3"/>
  <c r="G402" i="3"/>
  <c r="G449" i="3"/>
  <c r="G246" i="3"/>
  <c r="G152" i="3"/>
  <c r="G464" i="3"/>
  <c r="G127" i="3"/>
  <c r="G238" i="3"/>
  <c r="G379" i="3"/>
  <c r="G77" i="3"/>
  <c r="G193" i="3"/>
  <c r="G350" i="3"/>
  <c r="G339" i="3"/>
  <c r="G450" i="3"/>
  <c r="G110" i="3"/>
  <c r="G78" i="3"/>
  <c r="G100" i="3"/>
  <c r="G479" i="3"/>
  <c r="G308" i="3"/>
  <c r="G474" i="3"/>
  <c r="G142" i="3"/>
  <c r="G510" i="3"/>
  <c r="G220" i="3"/>
  <c r="G475" i="3"/>
  <c r="G484" i="3"/>
  <c r="G488" i="3"/>
  <c r="G511" i="3"/>
  <c r="G476" i="3"/>
  <c r="G200" i="3"/>
  <c r="G351" i="3"/>
  <c r="G514" i="3"/>
  <c r="G292" i="3"/>
  <c r="G186" i="3"/>
  <c r="G494" i="3"/>
  <c r="G143" i="3"/>
  <c r="G340" i="3"/>
  <c r="G428" i="3"/>
  <c r="G467" i="3"/>
  <c r="G313" i="3"/>
  <c r="G34" i="3"/>
  <c r="G111" i="3"/>
  <c r="G352" i="3"/>
  <c r="G187" i="3"/>
  <c r="G201" i="3"/>
  <c r="G293" i="3"/>
  <c r="G353" i="3"/>
  <c r="G209" i="3"/>
  <c r="G144" i="3"/>
  <c r="G354" i="3"/>
  <c r="G380" i="3"/>
  <c r="G112" i="3"/>
  <c r="G239" i="3"/>
  <c r="G160" i="3"/>
  <c r="G29" i="3"/>
  <c r="G101" i="3"/>
  <c r="G210" i="3"/>
  <c r="G174" i="3"/>
  <c r="G257" i="3"/>
  <c r="G175" i="3"/>
  <c r="G67" i="3"/>
  <c r="G35" i="3"/>
  <c r="G384" i="3"/>
  <c r="G258" i="3"/>
  <c r="G309" i="3"/>
  <c r="G355" i="3"/>
  <c r="G272" i="3"/>
  <c r="G259" i="3"/>
  <c r="G260" i="3"/>
  <c r="G505" i="3"/>
  <c r="G385" i="3"/>
  <c r="G341" i="3"/>
  <c r="G489" i="3"/>
  <c r="O14" i="9"/>
  <c r="K15" i="3"/>
  <c r="P14" i="9"/>
  <c r="M15" i="9"/>
  <c r="N14" i="9"/>
  <c r="M16" i="9"/>
  <c r="N17" i="9"/>
  <c r="O17" i="9"/>
  <c r="P17" i="9"/>
  <c r="N23" i="9" l="1"/>
  <c r="N32" i="9"/>
  <c r="N27" i="9"/>
  <c r="N35" i="9"/>
  <c r="I4" i="9"/>
  <c r="N10" i="9" a="1"/>
  <c r="N10" i="9" s="1"/>
  <c r="M10" i="9" a="1"/>
  <c r="M10" i="9" s="1"/>
  <c r="E392" i="4"/>
  <c r="E391" i="4"/>
  <c r="E390" i="4"/>
  <c r="E389" i="4"/>
  <c r="E388" i="4"/>
  <c r="E387" i="4"/>
  <c r="E386" i="4"/>
  <c r="E385" i="4"/>
  <c r="E384" i="4"/>
  <c r="E383" i="4"/>
  <c r="E382" i="4"/>
  <c r="E381" i="4"/>
  <c r="E380" i="4"/>
  <c r="E379" i="4"/>
  <c r="E378" i="4"/>
  <c r="E377" i="4"/>
  <c r="E376" i="4"/>
  <c r="E375" i="4"/>
  <c r="E374" i="4"/>
  <c r="E373" i="4"/>
  <c r="E372" i="4"/>
  <c r="E371" i="4"/>
  <c r="E370" i="4"/>
  <c r="E369" i="4"/>
  <c r="E368" i="4"/>
  <c r="E367" i="4"/>
  <c r="E366" i="4"/>
  <c r="E365" i="4"/>
  <c r="E364" i="4"/>
  <c r="E363" i="4"/>
  <c r="E362" i="4"/>
  <c r="E361" i="4"/>
  <c r="E360" i="4"/>
  <c r="E359" i="4"/>
  <c r="E358" i="4"/>
  <c r="E357" i="4"/>
  <c r="E356" i="4"/>
  <c r="E355" i="4"/>
  <c r="J200" i="4" s="1"/>
  <c r="E354" i="4"/>
  <c r="E353" i="4"/>
  <c r="E352" i="4"/>
  <c r="E351" i="4"/>
  <c r="E350" i="4"/>
  <c r="E349" i="4"/>
  <c r="E348" i="4"/>
  <c r="E347" i="4"/>
  <c r="E346" i="4"/>
  <c r="E345" i="4"/>
  <c r="E344" i="4"/>
  <c r="E343" i="4"/>
  <c r="E342" i="4"/>
  <c r="E341" i="4"/>
  <c r="E340" i="4"/>
  <c r="E339" i="4"/>
  <c r="E338" i="4"/>
  <c r="E337" i="4"/>
  <c r="E336" i="4"/>
  <c r="E335" i="4"/>
  <c r="E334" i="4"/>
  <c r="E333" i="4"/>
  <c r="E332" i="4"/>
  <c r="E331" i="4"/>
  <c r="E330" i="4"/>
  <c r="E329" i="4"/>
  <c r="E328" i="4"/>
  <c r="E327" i="4"/>
  <c r="E326" i="4"/>
  <c r="E325" i="4"/>
  <c r="E324" i="4"/>
  <c r="E323" i="4"/>
  <c r="E322" i="4"/>
  <c r="E321" i="4"/>
  <c r="E320" i="4"/>
  <c r="E319" i="4"/>
  <c r="E318" i="4"/>
  <c r="E317" i="4"/>
  <c r="E316" i="4"/>
  <c r="E315" i="4"/>
  <c r="E314" i="4"/>
  <c r="E313" i="4"/>
  <c r="E312" i="4"/>
  <c r="E311" i="4"/>
  <c r="E310" i="4"/>
  <c r="E309" i="4"/>
  <c r="E308" i="4"/>
  <c r="E261" i="4"/>
  <c r="E260" i="4"/>
  <c r="E259" i="4"/>
  <c r="E258" i="4"/>
  <c r="E257" i="4"/>
  <c r="E256" i="4"/>
  <c r="E255" i="4"/>
  <c r="E254" i="4"/>
  <c r="E253" i="4"/>
  <c r="E252" i="4"/>
  <c r="E251" i="4"/>
  <c r="E250" i="4"/>
  <c r="E249" i="4"/>
  <c r="E248" i="4"/>
  <c r="E247" i="4"/>
  <c r="E246" i="4"/>
  <c r="E245" i="4"/>
  <c r="E236" i="4"/>
  <c r="E235" i="4"/>
  <c r="E234" i="4"/>
  <c r="E233" i="4"/>
  <c r="E232" i="4"/>
  <c r="E231" i="4"/>
  <c r="E230" i="4"/>
  <c r="E229" i="4"/>
  <c r="E228" i="4"/>
  <c r="E227" i="4"/>
  <c r="J208" i="4" s="1"/>
  <c r="E226" i="4"/>
  <c r="E225" i="4"/>
  <c r="E224" i="4"/>
  <c r="E223" i="4"/>
  <c r="E222" i="4"/>
  <c r="E221" i="4"/>
  <c r="E220" i="4"/>
  <c r="E219" i="4"/>
  <c r="E218" i="4"/>
  <c r="E217" i="4"/>
  <c r="E216" i="4"/>
  <c r="E215" i="4"/>
  <c r="E214" i="4"/>
  <c r="E213" i="4"/>
  <c r="E212" i="4"/>
  <c r="E211" i="4"/>
  <c r="E210" i="4"/>
  <c r="E209" i="4"/>
  <c r="E208" i="4"/>
  <c r="E207" i="4"/>
  <c r="E206" i="4"/>
  <c r="E205" i="4"/>
  <c r="E204" i="4"/>
  <c r="E203" i="4"/>
  <c r="E202" i="4"/>
  <c r="E201" i="4"/>
  <c r="E200" i="4"/>
  <c r="E199" i="4"/>
  <c r="E198" i="4"/>
  <c r="E197" i="4"/>
  <c r="E196" i="4"/>
  <c r="J202" i="4" s="1"/>
  <c r="E195" i="4"/>
  <c r="E194" i="4"/>
  <c r="E193" i="4"/>
  <c r="E192" i="4"/>
  <c r="E191" i="4"/>
  <c r="E190" i="4"/>
  <c r="J141" i="4" s="1"/>
  <c r="E189" i="4"/>
  <c r="E188" i="4"/>
  <c r="J197" i="4" s="1"/>
  <c r="E187" i="4"/>
  <c r="E186" i="4"/>
  <c r="E185" i="4"/>
  <c r="E184" i="4"/>
  <c r="E183" i="4"/>
  <c r="E182" i="4"/>
  <c r="E181" i="4"/>
  <c r="E180" i="4"/>
  <c r="E179" i="4"/>
  <c r="E178" i="4"/>
  <c r="E177" i="4"/>
  <c r="E176" i="4"/>
  <c r="E175" i="4"/>
  <c r="E174" i="4"/>
  <c r="E173" i="4"/>
  <c r="E172" i="4"/>
  <c r="E171" i="4"/>
  <c r="E170" i="4"/>
  <c r="E169" i="4"/>
  <c r="J178" i="4" s="1"/>
  <c r="E168" i="4"/>
  <c r="E167" i="4"/>
  <c r="E166" i="4"/>
  <c r="E165" i="4"/>
  <c r="E164" i="4"/>
  <c r="E163" i="4"/>
  <c r="E162" i="4"/>
  <c r="E161" i="4"/>
  <c r="E160" i="4"/>
  <c r="J169" i="4" s="1"/>
  <c r="E159" i="4"/>
  <c r="E158" i="4"/>
  <c r="E157" i="4"/>
  <c r="E156" i="4"/>
  <c r="J162" i="4" s="1"/>
  <c r="E155" i="4"/>
  <c r="E154" i="4"/>
  <c r="E153" i="4"/>
  <c r="E152" i="4"/>
  <c r="J161" i="4" s="1"/>
  <c r="E151" i="4"/>
  <c r="J157" i="4" s="1"/>
  <c r="E150" i="4"/>
  <c r="E149" i="4"/>
  <c r="E148" i="4"/>
  <c r="E147" i="4"/>
  <c r="E146" i="4"/>
  <c r="E145" i="4"/>
  <c r="E144" i="4"/>
  <c r="E143" i="4"/>
  <c r="J152" i="4" s="1"/>
  <c r="E142" i="4"/>
  <c r="E141" i="4"/>
  <c r="E140" i="4"/>
  <c r="E139" i="4"/>
  <c r="E138" i="4"/>
  <c r="E137" i="4"/>
  <c r="J143" i="4" s="1"/>
  <c r="E136" i="4"/>
  <c r="E135" i="4"/>
  <c r="E134" i="4"/>
  <c r="E133" i="4"/>
  <c r="E132" i="4"/>
  <c r="E131" i="4"/>
  <c r="E130" i="4"/>
  <c r="E129" i="4"/>
  <c r="J135" i="4" s="1"/>
  <c r="E128" i="4"/>
  <c r="E127" i="4"/>
  <c r="E126" i="4"/>
  <c r="E125" i="4"/>
  <c r="E124" i="4"/>
  <c r="E123" i="4"/>
  <c r="E122" i="4"/>
  <c r="E121" i="4"/>
  <c r="E120" i="4"/>
  <c r="E119" i="4"/>
  <c r="E118" i="4"/>
  <c r="E117" i="4"/>
  <c r="E116" i="4"/>
  <c r="E115" i="4"/>
  <c r="E114" i="4"/>
  <c r="E113" i="4"/>
  <c r="E112" i="4"/>
  <c r="E111" i="4"/>
  <c r="J117" i="4" s="1"/>
  <c r="E110" i="4"/>
  <c r="E109" i="4"/>
  <c r="J115" i="4" s="1"/>
  <c r="E108" i="4"/>
  <c r="E107" i="4"/>
  <c r="H103" i="4"/>
  <c r="I112" i="4" s="1"/>
  <c r="E25" i="4"/>
  <c r="E103" i="4"/>
  <c r="E102" i="4"/>
  <c r="E101" i="4"/>
  <c r="E100" i="4"/>
  <c r="E99" i="4"/>
  <c r="E98" i="4"/>
  <c r="E97" i="4"/>
  <c r="H95" i="4"/>
  <c r="I104" i="4" s="1"/>
  <c r="E96" i="4"/>
  <c r="E95" i="4"/>
  <c r="J103" i="4" s="1"/>
  <c r="E94" i="4"/>
  <c r="E93" i="4"/>
  <c r="E92" i="4"/>
  <c r="E91" i="4"/>
  <c r="J100" i="4" s="1"/>
  <c r="E90" i="4"/>
  <c r="E89" i="4"/>
  <c r="E88" i="4"/>
  <c r="E87" i="4"/>
  <c r="J95" i="4" s="1"/>
  <c r="H85" i="4"/>
  <c r="I94" i="4" s="1"/>
  <c r="E86" i="4"/>
  <c r="E85" i="4"/>
  <c r="H83" i="4"/>
  <c r="I92" i="4" s="1"/>
  <c r="E84" i="4"/>
  <c r="H82" i="4"/>
  <c r="I91" i="4" s="1"/>
  <c r="E83" i="4"/>
  <c r="E82" i="4"/>
  <c r="E81" i="4"/>
  <c r="E80" i="4"/>
  <c r="E79" i="4"/>
  <c r="E78" i="4"/>
  <c r="E77" i="4"/>
  <c r="E76" i="4"/>
  <c r="E75" i="4"/>
  <c r="E74" i="4"/>
  <c r="E73" i="4"/>
  <c r="E72" i="4"/>
  <c r="E71" i="4"/>
  <c r="E70" i="4"/>
  <c r="E69" i="4"/>
  <c r="E68" i="4"/>
  <c r="J66" i="4"/>
  <c r="E67" i="4"/>
  <c r="J65" i="4"/>
  <c r="E66" i="4"/>
  <c r="J64" i="4"/>
  <c r="E65" i="4"/>
  <c r="J63" i="4"/>
  <c r="E64" i="4"/>
  <c r="J62" i="4"/>
  <c r="E63" i="4"/>
  <c r="J61" i="4"/>
  <c r="E62" i="4"/>
  <c r="J70" i="4" s="1"/>
  <c r="J60" i="4"/>
  <c r="E61" i="4"/>
  <c r="J59" i="4"/>
  <c r="E60" i="4"/>
  <c r="J58" i="4"/>
  <c r="E59" i="4"/>
  <c r="J57" i="4"/>
  <c r="E58" i="4"/>
  <c r="J56" i="4"/>
  <c r="E57" i="4"/>
  <c r="J55" i="4"/>
  <c r="E56" i="4"/>
  <c r="J54" i="4"/>
  <c r="E55" i="4"/>
  <c r="J53" i="4"/>
  <c r="E54" i="4"/>
  <c r="J52" i="4"/>
  <c r="E53" i="4"/>
  <c r="J51" i="4"/>
  <c r="H51" i="4"/>
  <c r="I60" i="4" s="1"/>
  <c r="E52" i="4"/>
  <c r="J50" i="4"/>
  <c r="E51" i="4"/>
  <c r="J49" i="4"/>
  <c r="E50" i="4"/>
  <c r="J48" i="4"/>
  <c r="E49" i="4"/>
  <c r="J47" i="4"/>
  <c r="E48" i="4"/>
  <c r="J46" i="4"/>
  <c r="E47" i="4"/>
  <c r="J45" i="4"/>
  <c r="E46" i="4"/>
  <c r="J44" i="4"/>
  <c r="E45" i="4"/>
  <c r="J43" i="4"/>
  <c r="E44" i="4"/>
  <c r="J42" i="4"/>
  <c r="E43" i="4"/>
  <c r="J41" i="4"/>
  <c r="E42" i="4"/>
  <c r="J40" i="4"/>
  <c r="E41" i="4"/>
  <c r="J39" i="4"/>
  <c r="E40" i="4"/>
  <c r="J38" i="4"/>
  <c r="E39" i="4"/>
  <c r="J37" i="4"/>
  <c r="E38" i="4"/>
  <c r="J36" i="4"/>
  <c r="E37" i="4"/>
  <c r="J35" i="4"/>
  <c r="E36" i="4"/>
  <c r="E35" i="4"/>
  <c r="E34" i="4"/>
  <c r="E33" i="4"/>
  <c r="E32" i="4"/>
  <c r="E31" i="4"/>
  <c r="J29" i="4"/>
  <c r="I29" i="4"/>
  <c r="E30" i="4"/>
  <c r="E29" i="4"/>
  <c r="E28" i="4"/>
  <c r="E27" i="4"/>
  <c r="E26" i="4"/>
  <c r="E24" i="4"/>
  <c r="E23" i="4"/>
  <c r="J32" i="4" s="1"/>
  <c r="E22" i="4"/>
  <c r="J31" i="4" s="1"/>
  <c r="J21" i="4"/>
  <c r="I21" i="4"/>
  <c r="E21" i="4"/>
  <c r="J30" i="4" s="1"/>
  <c r="E20" i="4"/>
  <c r="J28" i="4" s="1"/>
  <c r="O19" i="4" a="1"/>
  <c r="O19" i="4" s="1"/>
  <c r="N19" i="4" a="1"/>
  <c r="N19" i="4" s="1"/>
  <c r="M19" i="4" a="1"/>
  <c r="M19" i="4" s="1"/>
  <c r="E19" i="4"/>
  <c r="O18" i="4"/>
  <c r="N18" i="4"/>
  <c r="M18" i="4"/>
  <c r="E18" i="4"/>
  <c r="J26" i="4" s="1"/>
  <c r="E17" i="4"/>
  <c r="E16" i="4"/>
  <c r="J24" i="4" s="1"/>
  <c r="E15" i="4"/>
  <c r="E14" i="4"/>
  <c r="J22" i="4" s="1"/>
  <c r="R13" i="4"/>
  <c r="P13" i="4"/>
  <c r="E13" i="4"/>
  <c r="E12" i="4"/>
  <c r="J19" i="4" s="1"/>
  <c r="H11" i="4"/>
  <c r="I18" i="4" s="1"/>
  <c r="E11" i="4"/>
  <c r="E10" i="4"/>
  <c r="J17" i="4" s="1"/>
  <c r="J9" i="4"/>
  <c r="I9" i="4"/>
  <c r="E9" i="4"/>
  <c r="J16" i="4" s="1"/>
  <c r="J8" i="4"/>
  <c r="I8" i="4"/>
  <c r="E8" i="4"/>
  <c r="J7" i="4"/>
  <c r="I7" i="4"/>
  <c r="E7" i="4"/>
  <c r="P6" i="4"/>
  <c r="H102" i="4" s="1"/>
  <c r="I111" i="4" s="1"/>
  <c r="O6" i="4"/>
  <c r="H173" i="4" s="1"/>
  <c r="I182" i="4" s="1"/>
  <c r="J6" i="4"/>
  <c r="I6" i="4"/>
  <c r="E6" i="4"/>
  <c r="J5" i="4"/>
  <c r="I5" i="4"/>
  <c r="E5" i="4"/>
  <c r="J4" i="4"/>
  <c r="I4" i="4"/>
  <c r="E4" i="4"/>
  <c r="J3" i="4"/>
  <c r="I3" i="4"/>
  <c r="E3" i="4"/>
  <c r="M17" i="4"/>
  <c r="N16" i="4"/>
  <c r="O16" i="9"/>
  <c r="P16" i="9"/>
  <c r="O15" i="9"/>
  <c r="P15" i="9"/>
  <c r="M17" i="9"/>
  <c r="N17" i="4"/>
  <c r="P16" i="4"/>
  <c r="P15" i="4"/>
  <c r="O16" i="4"/>
  <c r="P17" i="4"/>
  <c r="N16" i="9"/>
  <c r="O17" i="4"/>
  <c r="M16" i="4"/>
  <c r="P14" i="4"/>
  <c r="N15" i="9"/>
  <c r="M14" i="9"/>
  <c r="N31" i="9" l="1"/>
  <c r="N28" i="9"/>
  <c r="N36" i="9"/>
  <c r="N24" i="9"/>
  <c r="O10" i="9"/>
  <c r="J96" i="4"/>
  <c r="J68" i="4"/>
  <c r="J191" i="4"/>
  <c r="J128" i="4"/>
  <c r="J73" i="4"/>
  <c r="J79" i="4"/>
  <c r="J87" i="4"/>
  <c r="H28" i="4"/>
  <c r="I37" i="4" s="1"/>
  <c r="H50" i="4"/>
  <c r="I59" i="4" s="1"/>
  <c r="H5" i="4"/>
  <c r="I12" i="4" s="1"/>
  <c r="H19" i="4"/>
  <c r="I27" i="4" s="1"/>
  <c r="H17" i="4"/>
  <c r="I25" i="4" s="1"/>
  <c r="H8" i="4"/>
  <c r="I15" i="4" s="1"/>
  <c r="J18" i="4"/>
  <c r="H14" i="4"/>
  <c r="I22" i="4" s="1"/>
  <c r="H38" i="4"/>
  <c r="I47" i="4" s="1"/>
  <c r="H49" i="4"/>
  <c r="I58" i="4" s="1"/>
  <c r="H57" i="4"/>
  <c r="I66" i="4" s="1"/>
  <c r="H65" i="4"/>
  <c r="I74" i="4" s="1"/>
  <c r="H68" i="4"/>
  <c r="I77" i="4" s="1"/>
  <c r="H72" i="4"/>
  <c r="I81" i="4" s="1"/>
  <c r="H76" i="4"/>
  <c r="I85" i="4" s="1"/>
  <c r="H80" i="4"/>
  <c r="I89" i="4" s="1"/>
  <c r="H84" i="4"/>
  <c r="I93" i="4" s="1"/>
  <c r="H88" i="4"/>
  <c r="I97" i="4" s="1"/>
  <c r="H92" i="4"/>
  <c r="I101" i="4" s="1"/>
  <c r="H96" i="4"/>
  <c r="I105" i="4" s="1"/>
  <c r="H153" i="4"/>
  <c r="I162" i="4" s="1"/>
  <c r="H12" i="4"/>
  <c r="I19" i="4" s="1"/>
  <c r="H21" i="4"/>
  <c r="I30" i="4" s="1"/>
  <c r="H18" i="4"/>
  <c r="I26" i="4" s="1"/>
  <c r="H4" i="4"/>
  <c r="I11" i="4" s="1"/>
  <c r="H20" i="4"/>
  <c r="I28" i="4" s="1"/>
  <c r="H23" i="4"/>
  <c r="I32" i="4" s="1"/>
  <c r="H27" i="4"/>
  <c r="I36" i="4" s="1"/>
  <c r="H30" i="4"/>
  <c r="I39" i="4" s="1"/>
  <c r="H44" i="4"/>
  <c r="I53" i="4" s="1"/>
  <c r="H52" i="4"/>
  <c r="I61" i="4" s="1"/>
  <c r="H60" i="4"/>
  <c r="I69" i="4" s="1"/>
  <c r="H36" i="4"/>
  <c r="I45" i="4" s="1"/>
  <c r="H47" i="4"/>
  <c r="I56" i="4" s="1"/>
  <c r="H55" i="4"/>
  <c r="I64" i="4" s="1"/>
  <c r="H63" i="4"/>
  <c r="I72" i="4" s="1"/>
  <c r="H69" i="4"/>
  <c r="I78" i="4" s="1"/>
  <c r="H73" i="4"/>
  <c r="I82" i="4" s="1"/>
  <c r="H77" i="4"/>
  <c r="I86" i="4" s="1"/>
  <c r="H81" i="4"/>
  <c r="I90" i="4" s="1"/>
  <c r="H89" i="4"/>
  <c r="I98" i="4" s="1"/>
  <c r="H93" i="4"/>
  <c r="I102" i="4" s="1"/>
  <c r="H97" i="4"/>
  <c r="I106" i="4" s="1"/>
  <c r="H358" i="4"/>
  <c r="H16" i="4"/>
  <c r="I24" i="4" s="1"/>
  <c r="H24" i="4"/>
  <c r="I33" i="4" s="1"/>
  <c r="H42" i="4"/>
  <c r="I51" i="4" s="1"/>
  <c r="H58" i="4"/>
  <c r="I67" i="4" s="1"/>
  <c r="H66" i="4"/>
  <c r="I75" i="4" s="1"/>
  <c r="H3" i="4"/>
  <c r="H9" i="4"/>
  <c r="I16" i="4" s="1"/>
  <c r="H45" i="4"/>
  <c r="I54" i="4" s="1"/>
  <c r="H53" i="4"/>
  <c r="I62" i="4" s="1"/>
  <c r="H61" i="4"/>
  <c r="I70" i="4" s="1"/>
  <c r="H70" i="4"/>
  <c r="I79" i="4" s="1"/>
  <c r="H74" i="4"/>
  <c r="I83" i="4" s="1"/>
  <c r="H78" i="4"/>
  <c r="I87" i="4" s="1"/>
  <c r="H86" i="4"/>
  <c r="I95" i="4" s="1"/>
  <c r="H90" i="4"/>
  <c r="I99" i="4" s="1"/>
  <c r="H94" i="4"/>
  <c r="I103" i="4" s="1"/>
  <c r="H98" i="4"/>
  <c r="I107" i="4" s="1"/>
  <c r="H25" i="4"/>
  <c r="I34" i="4" s="1"/>
  <c r="H29" i="4"/>
  <c r="I38" i="4" s="1"/>
  <c r="H33" i="4"/>
  <c r="I42" i="4" s="1"/>
  <c r="H37" i="4"/>
  <c r="I46" i="4" s="1"/>
  <c r="H48" i="4"/>
  <c r="I57" i="4" s="1"/>
  <c r="H56" i="4"/>
  <c r="I65" i="4" s="1"/>
  <c r="H64" i="4"/>
  <c r="I73" i="4" s="1"/>
  <c r="J84" i="4"/>
  <c r="J92" i="4"/>
  <c r="H43" i="4"/>
  <c r="I52" i="4" s="1"/>
  <c r="H59" i="4"/>
  <c r="I68" i="4" s="1"/>
  <c r="H67" i="4"/>
  <c r="I76" i="4" s="1"/>
  <c r="H71" i="4"/>
  <c r="I80" i="4" s="1"/>
  <c r="H75" i="4"/>
  <c r="I84" i="4" s="1"/>
  <c r="H79" i="4"/>
  <c r="I88" i="4" s="1"/>
  <c r="H87" i="4"/>
  <c r="I96" i="4" s="1"/>
  <c r="H91" i="4"/>
  <c r="I100" i="4" s="1"/>
  <c r="H99" i="4"/>
  <c r="I108" i="4" s="1"/>
  <c r="H22" i="4"/>
  <c r="I31" i="4" s="1"/>
  <c r="H26" i="4"/>
  <c r="I35" i="4" s="1"/>
  <c r="H41" i="4"/>
  <c r="I50" i="4" s="1"/>
  <c r="H46" i="4"/>
  <c r="I55" i="4" s="1"/>
  <c r="H54" i="4"/>
  <c r="I63" i="4" s="1"/>
  <c r="H62" i="4"/>
  <c r="I71" i="4" s="1"/>
  <c r="J12" i="4"/>
  <c r="J201" i="4"/>
  <c r="J10" i="4"/>
  <c r="J91" i="4"/>
  <c r="J119" i="4"/>
  <c r="J25" i="4"/>
  <c r="J151" i="4"/>
  <c r="J166" i="4"/>
  <c r="J181" i="4"/>
  <c r="J167" i="4"/>
  <c r="J182" i="4"/>
  <c r="J124" i="4"/>
  <c r="J132" i="4"/>
  <c r="J148" i="4"/>
  <c r="J155" i="4"/>
  <c r="J168" i="4"/>
  <c r="J199" i="4"/>
  <c r="J111" i="4"/>
  <c r="J133" i="4"/>
  <c r="J118" i="4"/>
  <c r="J134" i="4"/>
  <c r="J142" i="4"/>
  <c r="J147" i="4"/>
  <c r="H40" i="4"/>
  <c r="I49" i="4" s="1"/>
  <c r="H10" i="4"/>
  <c r="I17" i="4" s="1"/>
  <c r="H209" i="4"/>
  <c r="H110" i="4"/>
  <c r="I119" i="4" s="1"/>
  <c r="H194" i="4"/>
  <c r="H352" i="4"/>
  <c r="H360" i="4"/>
  <c r="H368" i="4"/>
  <c r="H375" i="4"/>
  <c r="H383" i="4"/>
  <c r="H391" i="4"/>
  <c r="H339" i="4"/>
  <c r="H335" i="4"/>
  <c r="H372" i="4"/>
  <c r="H343" i="4"/>
  <c r="H380" i="4"/>
  <c r="H350" i="4"/>
  <c r="H381" i="4"/>
  <c r="H337" i="4"/>
  <c r="H359" i="4"/>
  <c r="H338" i="4"/>
  <c r="H353" i="4"/>
  <c r="H361" i="4"/>
  <c r="H369" i="4"/>
  <c r="H376" i="4"/>
  <c r="H384" i="4"/>
  <c r="H392" i="4"/>
  <c r="H340" i="4"/>
  <c r="H364" i="4"/>
  <c r="H395" i="4"/>
  <c r="H357" i="4"/>
  <c r="H336" i="4"/>
  <c r="H366" i="4"/>
  <c r="H389" i="4"/>
  <c r="H345" i="4"/>
  <c r="H351" i="4"/>
  <c r="H382" i="4"/>
  <c r="H346" i="4"/>
  <c r="H354" i="4"/>
  <c r="H362" i="4"/>
  <c r="H370" i="4"/>
  <c r="H377" i="4"/>
  <c r="H385" i="4"/>
  <c r="H393" i="4"/>
  <c r="H341" i="4"/>
  <c r="H356" i="4"/>
  <c r="H387" i="4"/>
  <c r="H349" i="4"/>
  <c r="H373" i="4"/>
  <c r="H344" i="4"/>
  <c r="H374" i="4"/>
  <c r="H367" i="4"/>
  <c r="H390" i="4"/>
  <c r="H347" i="4"/>
  <c r="H355" i="4"/>
  <c r="H363" i="4"/>
  <c r="H371" i="4"/>
  <c r="H378" i="4"/>
  <c r="H386" i="4"/>
  <c r="H394" i="4"/>
  <c r="H342" i="4"/>
  <c r="H348" i="4"/>
  <c r="H379" i="4"/>
  <c r="H365" i="4"/>
  <c r="H388" i="4"/>
  <c r="H35" i="4"/>
  <c r="I44" i="4" s="1"/>
  <c r="H168" i="4"/>
  <c r="I177" i="4" s="1"/>
  <c r="H174" i="4"/>
  <c r="I183" i="4" s="1"/>
  <c r="H150" i="4"/>
  <c r="I159" i="4" s="1"/>
  <c r="H32" i="4"/>
  <c r="I41" i="4" s="1"/>
  <c r="H101" i="4"/>
  <c r="I110" i="4" s="1"/>
  <c r="H227" i="4"/>
  <c r="H151" i="4"/>
  <c r="I160" i="4" s="1"/>
  <c r="H221" i="4"/>
  <c r="H300" i="4"/>
  <c r="J97" i="4"/>
  <c r="J109" i="4"/>
  <c r="J67" i="4"/>
  <c r="J75" i="4"/>
  <c r="J123" i="4"/>
  <c r="J131" i="4"/>
  <c r="J164" i="4"/>
  <c r="J190" i="4"/>
  <c r="J205" i="4"/>
  <c r="J193" i="4"/>
  <c r="J187" i="4"/>
  <c r="J198" i="4"/>
  <c r="J146" i="4"/>
  <c r="J173" i="4"/>
  <c r="J179" i="4"/>
  <c r="J185" i="4"/>
  <c r="J136" i="4"/>
  <c r="J116" i="4"/>
  <c r="J130" i="4"/>
  <c r="J154" i="4"/>
  <c r="J69" i="4"/>
  <c r="J11" i="4"/>
  <c r="J121" i="4"/>
  <c r="J170" i="4"/>
  <c r="J203" i="4"/>
  <c r="J72" i="4"/>
  <c r="J82" i="4"/>
  <c r="J94" i="4"/>
  <c r="J102" i="4"/>
  <c r="J106" i="4"/>
  <c r="J110" i="4"/>
  <c r="J138" i="4"/>
  <c r="J153" i="4"/>
  <c r="J183" i="4"/>
  <c r="J175" i="4"/>
  <c r="J107" i="4"/>
  <c r="J150" i="4"/>
  <c r="J156" i="4"/>
  <c r="J99" i="4"/>
  <c r="J125" i="4"/>
  <c r="J122" i="4"/>
  <c r="J158" i="4"/>
  <c r="J196" i="4"/>
  <c r="J76" i="4"/>
  <c r="J88" i="4"/>
  <c r="J108" i="4"/>
  <c r="J159" i="4"/>
  <c r="J215" i="4"/>
  <c r="J27" i="4"/>
  <c r="J71" i="4"/>
  <c r="J126" i="4"/>
  <c r="J140" i="4"/>
  <c r="J20" i="4"/>
  <c r="J13" i="4"/>
  <c r="J34" i="4"/>
  <c r="J77" i="4"/>
  <c r="J81" i="4"/>
  <c r="J85" i="4"/>
  <c r="J89" i="4"/>
  <c r="J93" i="4"/>
  <c r="J101" i="4"/>
  <c r="J105" i="4"/>
  <c r="J120" i="4"/>
  <c r="J165" i="4"/>
  <c r="J209" i="4"/>
  <c r="J206" i="4"/>
  <c r="J177" i="4"/>
  <c r="J114" i="4"/>
  <c r="J195" i="4"/>
  <c r="J211" i="4"/>
  <c r="J171" i="4"/>
  <c r="J15" i="4"/>
  <c r="J145" i="4"/>
  <c r="J184" i="4"/>
  <c r="J192" i="4"/>
  <c r="J14" i="4"/>
  <c r="J78" i="4"/>
  <c r="J137" i="4"/>
  <c r="J204" i="4"/>
  <c r="J174" i="4"/>
  <c r="J188" i="4"/>
  <c r="J194" i="4"/>
  <c r="J113" i="4"/>
  <c r="J127" i="4"/>
  <c r="J129" i="4"/>
  <c r="J139" i="4"/>
  <c r="J163" i="4"/>
  <c r="J180" i="4"/>
  <c r="J189" i="4"/>
  <c r="J210" i="4"/>
  <c r="J86" i="4"/>
  <c r="J90" i="4"/>
  <c r="J83" i="4"/>
  <c r="J104" i="4"/>
  <c r="J112" i="4"/>
  <c r="J144" i="4"/>
  <c r="J149" i="4"/>
  <c r="J216" i="4"/>
  <c r="J160" i="4"/>
  <c r="J176" i="4"/>
  <c r="J23" i="4"/>
  <c r="J80" i="4"/>
  <c r="J98" i="4"/>
  <c r="J74" i="4"/>
  <c r="J186" i="4"/>
  <c r="J207" i="4"/>
  <c r="J212" i="4"/>
  <c r="J214" i="4"/>
  <c r="J33" i="4"/>
  <c r="J172" i="4"/>
  <c r="J213" i="4"/>
  <c r="I10" i="4"/>
  <c r="H210" i="4"/>
  <c r="H202" i="4"/>
  <c r="H334" i="4"/>
  <c r="H330" i="4"/>
  <c r="H326" i="4"/>
  <c r="H322" i="4"/>
  <c r="H318" i="4"/>
  <c r="H314" i="4"/>
  <c r="H310" i="4"/>
  <c r="H306" i="4"/>
  <c r="H302" i="4"/>
  <c r="H298" i="4"/>
  <c r="H294" i="4"/>
  <c r="H290" i="4"/>
  <c r="H286" i="4"/>
  <c r="H282" i="4"/>
  <c r="H278" i="4"/>
  <c r="H274" i="4"/>
  <c r="H270" i="4"/>
  <c r="H266" i="4"/>
  <c r="H262" i="4"/>
  <c r="H258" i="4"/>
  <c r="H254" i="4"/>
  <c r="H250" i="4"/>
  <c r="H246" i="4"/>
  <c r="H242" i="4"/>
  <c r="H238" i="4"/>
  <c r="H234" i="4"/>
  <c r="H230" i="4"/>
  <c r="H226" i="4"/>
  <c r="H222" i="4"/>
  <c r="H218" i="4"/>
  <c r="H215" i="4"/>
  <c r="H207" i="4"/>
  <c r="H199" i="4"/>
  <c r="H191" i="4"/>
  <c r="H212" i="4"/>
  <c r="H333" i="4"/>
  <c r="H329" i="4"/>
  <c r="H325" i="4"/>
  <c r="H321" i="4"/>
  <c r="H317" i="4"/>
  <c r="H313" i="4"/>
  <c r="H309" i="4"/>
  <c r="H305" i="4"/>
  <c r="H301" i="4"/>
  <c r="H297" i="4"/>
  <c r="H293" i="4"/>
  <c r="H289" i="4"/>
  <c r="H285" i="4"/>
  <c r="H281" i="4"/>
  <c r="H277" i="4"/>
  <c r="H273" i="4"/>
  <c r="H269" i="4"/>
  <c r="H265" i="4"/>
  <c r="H261" i="4"/>
  <c r="H257" i="4"/>
  <c r="H253" i="4"/>
  <c r="H332" i="4"/>
  <c r="H328" i="4"/>
  <c r="H324" i="4"/>
  <c r="H320" i="4"/>
  <c r="H316" i="4"/>
  <c r="H312" i="4"/>
  <c r="H308" i="4"/>
  <c r="H304" i="4"/>
  <c r="H331" i="4"/>
  <c r="H327" i="4"/>
  <c r="H323" i="4"/>
  <c r="H319" i="4"/>
  <c r="H315" i="4"/>
  <c r="H311" i="4"/>
  <c r="H307" i="4"/>
  <c r="H303" i="4"/>
  <c r="H299" i="4"/>
  <c r="H295" i="4"/>
  <c r="H291" i="4"/>
  <c r="H287" i="4"/>
  <c r="H283" i="4"/>
  <c r="H279" i="4"/>
  <c r="H275" i="4"/>
  <c r="H271" i="4"/>
  <c r="H267" i="4"/>
  <c r="H263" i="4"/>
  <c r="H259" i="4"/>
  <c r="H255" i="4"/>
  <c r="H251" i="4"/>
  <c r="H247" i="4"/>
  <c r="H243" i="4"/>
  <c r="H239" i="4"/>
  <c r="H235" i="4"/>
  <c r="H231" i="4"/>
  <c r="H296" i="4"/>
  <c r="H264" i="4"/>
  <c r="H225" i="4"/>
  <c r="H213" i="4"/>
  <c r="H206" i="4"/>
  <c r="H203" i="4"/>
  <c r="H200" i="4"/>
  <c r="H181" i="4"/>
  <c r="H165" i="4"/>
  <c r="I174" i="4" s="1"/>
  <c r="H158" i="4"/>
  <c r="I167" i="4" s="1"/>
  <c r="H149" i="4"/>
  <c r="I158" i="4" s="1"/>
  <c r="H142" i="4"/>
  <c r="I151" i="4" s="1"/>
  <c r="H133" i="4"/>
  <c r="I142" i="4" s="1"/>
  <c r="H126" i="4"/>
  <c r="I135" i="4" s="1"/>
  <c r="H117" i="4"/>
  <c r="I126" i="4" s="1"/>
  <c r="H276" i="4"/>
  <c r="H245" i="4"/>
  <c r="H240" i="4"/>
  <c r="H229" i="4"/>
  <c r="H220" i="4"/>
  <c r="H216" i="4"/>
  <c r="H196" i="4"/>
  <c r="H183" i="4"/>
  <c r="H176" i="4"/>
  <c r="I185" i="4" s="1"/>
  <c r="H167" i="4"/>
  <c r="I176" i="4" s="1"/>
  <c r="H160" i="4"/>
  <c r="I169" i="4" s="1"/>
  <c r="H288" i="4"/>
  <c r="H256" i="4"/>
  <c r="H224" i="4"/>
  <c r="H193" i="4"/>
  <c r="H190" i="4"/>
  <c r="H185" i="4"/>
  <c r="H178" i="4"/>
  <c r="I187" i="4" s="1"/>
  <c r="H169" i="4"/>
  <c r="I178" i="4" s="1"/>
  <c r="H162" i="4"/>
  <c r="I171" i="4" s="1"/>
  <c r="H268" i="4"/>
  <c r="H249" i="4"/>
  <c r="H244" i="4"/>
  <c r="H233" i="4"/>
  <c r="H228" i="4"/>
  <c r="H219" i="4"/>
  <c r="H205" i="4"/>
  <c r="H187" i="4"/>
  <c r="H180" i="4"/>
  <c r="H171" i="4"/>
  <c r="I180" i="4" s="1"/>
  <c r="H164" i="4"/>
  <c r="I173" i="4" s="1"/>
  <c r="H155" i="4"/>
  <c r="I164" i="4" s="1"/>
  <c r="H148" i="4"/>
  <c r="I157" i="4" s="1"/>
  <c r="H139" i="4"/>
  <c r="I148" i="4" s="1"/>
  <c r="H132" i="4"/>
  <c r="I141" i="4" s="1"/>
  <c r="H123" i="4"/>
  <c r="I132" i="4" s="1"/>
  <c r="H116" i="4"/>
  <c r="I125" i="4" s="1"/>
  <c r="H107" i="4"/>
  <c r="I116" i="4" s="1"/>
  <c r="H100" i="4"/>
  <c r="I109" i="4" s="1"/>
  <c r="H13" i="4"/>
  <c r="I20" i="4" s="1"/>
  <c r="H6" i="4"/>
  <c r="I13" i="4" s="1"/>
  <c r="H166" i="4"/>
  <c r="I175" i="4" s="1"/>
  <c r="H157" i="4"/>
  <c r="I166" i="4" s="1"/>
  <c r="H141" i="4"/>
  <c r="I150" i="4" s="1"/>
  <c r="H134" i="4"/>
  <c r="I143" i="4" s="1"/>
  <c r="H125" i="4"/>
  <c r="I134" i="4" s="1"/>
  <c r="H118" i="4"/>
  <c r="I127" i="4" s="1"/>
  <c r="H109" i="4"/>
  <c r="I118" i="4" s="1"/>
  <c r="H280" i="4"/>
  <c r="H223" i="4"/>
  <c r="H211" i="4"/>
  <c r="H208" i="4"/>
  <c r="H198" i="4"/>
  <c r="H195" i="4"/>
  <c r="H182" i="4"/>
  <c r="H292" i="4"/>
  <c r="H260" i="4"/>
  <c r="H248" i="4"/>
  <c r="H237" i="4"/>
  <c r="H232" i="4"/>
  <c r="H214" i="4"/>
  <c r="H204" i="4"/>
  <c r="H201" i="4"/>
  <c r="H192" i="4"/>
  <c r="H189" i="4"/>
  <c r="H184" i="4"/>
  <c r="H175" i="4"/>
  <c r="I184" i="4" s="1"/>
  <c r="H159" i="4"/>
  <c r="I168" i="4" s="1"/>
  <c r="H152" i="4"/>
  <c r="I161" i="4" s="1"/>
  <c r="H143" i="4"/>
  <c r="I152" i="4" s="1"/>
  <c r="H136" i="4"/>
  <c r="I145" i="4" s="1"/>
  <c r="H127" i="4"/>
  <c r="I136" i="4" s="1"/>
  <c r="H120" i="4"/>
  <c r="I129" i="4" s="1"/>
  <c r="H111" i="4"/>
  <c r="I120" i="4" s="1"/>
  <c r="H104" i="4"/>
  <c r="I113" i="4" s="1"/>
  <c r="H272" i="4"/>
  <c r="H217" i="4"/>
  <c r="H186" i="4"/>
  <c r="H177" i="4"/>
  <c r="I186" i="4" s="1"/>
  <c r="H170" i="4"/>
  <c r="I179" i="4" s="1"/>
  <c r="H161" i="4"/>
  <c r="I170" i="4" s="1"/>
  <c r="H154" i="4"/>
  <c r="I163" i="4" s="1"/>
  <c r="H145" i="4"/>
  <c r="I154" i="4" s="1"/>
  <c r="H138" i="4"/>
  <c r="I147" i="4" s="1"/>
  <c r="H129" i="4"/>
  <c r="I138" i="4" s="1"/>
  <c r="H122" i="4"/>
  <c r="I131" i="4" s="1"/>
  <c r="H113" i="4"/>
  <c r="I122" i="4" s="1"/>
  <c r="H106" i="4"/>
  <c r="I115" i="4" s="1"/>
  <c r="H284" i="4"/>
  <c r="H252" i="4"/>
  <c r="H241" i="4"/>
  <c r="H236" i="4"/>
  <c r="H197" i="4"/>
  <c r="H188" i="4"/>
  <c r="H179" i="4"/>
  <c r="H172" i="4"/>
  <c r="I181" i="4" s="1"/>
  <c r="H163" i="4"/>
  <c r="I172" i="4" s="1"/>
  <c r="H156" i="4"/>
  <c r="I165" i="4" s="1"/>
  <c r="H147" i="4"/>
  <c r="I156" i="4" s="1"/>
  <c r="H140" i="4"/>
  <c r="I149" i="4" s="1"/>
  <c r="H131" i="4"/>
  <c r="I140" i="4" s="1"/>
  <c r="H124" i="4"/>
  <c r="I133" i="4" s="1"/>
  <c r="H115" i="4"/>
  <c r="I124" i="4" s="1"/>
  <c r="H108" i="4"/>
  <c r="I117" i="4" s="1"/>
  <c r="H34" i="4"/>
  <c r="I43" i="4" s="1"/>
  <c r="H112" i="4"/>
  <c r="I121" i="4" s="1"/>
  <c r="H146" i="4"/>
  <c r="I155" i="4" s="1"/>
  <c r="H121" i="4"/>
  <c r="I130" i="4" s="1"/>
  <c r="H15" i="4"/>
  <c r="I23" i="4" s="1"/>
  <c r="H7" i="4"/>
  <c r="I14" i="4" s="1"/>
  <c r="H130" i="4"/>
  <c r="I139" i="4" s="1"/>
  <c r="H31" i="4"/>
  <c r="I40" i="4" s="1"/>
  <c r="H105" i="4"/>
  <c r="I114" i="4" s="1"/>
  <c r="H135" i="4"/>
  <c r="I144" i="4" s="1"/>
  <c r="H114" i="4"/>
  <c r="I123" i="4" s="1"/>
  <c r="H144" i="4"/>
  <c r="I153" i="4" s="1"/>
  <c r="H39" i="4"/>
  <c r="I48" i="4" s="1"/>
  <c r="H119" i="4"/>
  <c r="I128" i="4" s="1"/>
  <c r="H128" i="4"/>
  <c r="I137" i="4" s="1"/>
  <c r="H137" i="4"/>
  <c r="I146" i="4" s="1"/>
  <c r="K8" i="3"/>
  <c r="K7" i="3"/>
  <c r="H398" i="3" s="1"/>
  <c r="K6" i="3"/>
  <c r="H403" i="3" s="1"/>
  <c r="G519" i="3"/>
  <c r="G518" i="3"/>
  <c r="G517" i="3"/>
  <c r="G516" i="3"/>
  <c r="G515" i="3"/>
  <c r="G513" i="3"/>
  <c r="H397" i="3"/>
  <c r="G509" i="3"/>
  <c r="H396" i="3"/>
  <c r="G508" i="3"/>
  <c r="G507" i="3"/>
  <c r="G506" i="3"/>
  <c r="G504" i="3"/>
  <c r="G503" i="3"/>
  <c r="G502" i="3"/>
  <c r="G501" i="3"/>
  <c r="G500" i="3"/>
  <c r="G499" i="3"/>
  <c r="G498" i="3"/>
  <c r="G495" i="3"/>
  <c r="G492" i="3"/>
  <c r="G491" i="3"/>
  <c r="G490" i="3"/>
  <c r="G487" i="3"/>
  <c r="G486" i="3"/>
  <c r="G485" i="3"/>
  <c r="G483" i="3"/>
  <c r="G482" i="3"/>
  <c r="G481" i="3"/>
  <c r="G480" i="3"/>
  <c r="G478" i="3"/>
  <c r="G477" i="3"/>
  <c r="G472" i="3"/>
  <c r="G471" i="3"/>
  <c r="G470" i="3"/>
  <c r="G469" i="3"/>
  <c r="G468" i="3"/>
  <c r="G466" i="3"/>
  <c r="G465" i="3"/>
  <c r="G461" i="3"/>
  <c r="G460" i="3"/>
  <c r="G459" i="3"/>
  <c r="G458" i="3"/>
  <c r="G457" i="3"/>
  <c r="G456" i="3"/>
  <c r="G455" i="3"/>
  <c r="G454" i="3"/>
  <c r="G453" i="3"/>
  <c r="H357" i="3"/>
  <c r="G452" i="3"/>
  <c r="G451" i="3"/>
  <c r="G448" i="3"/>
  <c r="G447" i="3"/>
  <c r="G446" i="3"/>
  <c r="G445" i="3"/>
  <c r="G444" i="3"/>
  <c r="G443" i="3"/>
  <c r="G442" i="3"/>
  <c r="G441" i="3"/>
  <c r="G440" i="3"/>
  <c r="H346" i="3"/>
  <c r="G439" i="3"/>
  <c r="G438" i="3"/>
  <c r="G437" i="3"/>
  <c r="G436" i="3"/>
  <c r="G435" i="3"/>
  <c r="G434" i="3"/>
  <c r="G433" i="3"/>
  <c r="G432" i="3"/>
  <c r="G431" i="3"/>
  <c r="G430" i="3"/>
  <c r="H336" i="3"/>
  <c r="G429" i="3"/>
  <c r="G426" i="3"/>
  <c r="G425" i="3"/>
  <c r="G424" i="3"/>
  <c r="G423" i="3"/>
  <c r="G422" i="3"/>
  <c r="G421" i="3"/>
  <c r="H329" i="3"/>
  <c r="G420" i="3"/>
  <c r="G419" i="3"/>
  <c r="G418" i="3"/>
  <c r="G417" i="3"/>
  <c r="G416" i="3"/>
  <c r="G415" i="3"/>
  <c r="G414" i="3"/>
  <c r="G413" i="3"/>
  <c r="G410" i="3"/>
  <c r="G409" i="3"/>
  <c r="G408" i="3"/>
  <c r="H318" i="3"/>
  <c r="G407" i="3"/>
  <c r="G406" i="3"/>
  <c r="H316" i="3"/>
  <c r="G404" i="3"/>
  <c r="G403" i="3"/>
  <c r="G401" i="3"/>
  <c r="G400" i="3"/>
  <c r="G398" i="3"/>
  <c r="G397" i="3"/>
  <c r="G396" i="3"/>
  <c r="G395" i="3"/>
  <c r="G394" i="3"/>
  <c r="G393" i="3"/>
  <c r="G392" i="3"/>
  <c r="H305" i="3"/>
  <c r="G391" i="3"/>
  <c r="G390" i="3"/>
  <c r="G389" i="3"/>
  <c r="G388" i="3"/>
  <c r="G387" i="3"/>
  <c r="H300" i="3"/>
  <c r="G386" i="3"/>
  <c r="G382" i="3"/>
  <c r="G381" i="3"/>
  <c r="G378" i="3"/>
  <c r="H296" i="3"/>
  <c r="G377" i="3"/>
  <c r="G376" i="3"/>
  <c r="G375" i="3"/>
  <c r="H293" i="3"/>
  <c r="G374" i="3"/>
  <c r="G373" i="3"/>
  <c r="G371" i="3"/>
  <c r="H290" i="3"/>
  <c r="G370" i="3"/>
  <c r="G369" i="3"/>
  <c r="H288" i="3"/>
  <c r="G368" i="3"/>
  <c r="G367" i="3"/>
  <c r="G366" i="3"/>
  <c r="G365" i="3"/>
  <c r="H284" i="3"/>
  <c r="G364" i="3"/>
  <c r="G363" i="3"/>
  <c r="H282" i="3"/>
  <c r="G362" i="3"/>
  <c r="G361" i="3"/>
  <c r="G360" i="3"/>
  <c r="G359" i="3"/>
  <c r="H278" i="3"/>
  <c r="G358" i="3"/>
  <c r="G357" i="3"/>
  <c r="G356" i="3"/>
  <c r="G348" i="3"/>
  <c r="G347" i="3"/>
  <c r="G346" i="3"/>
  <c r="G345" i="3"/>
  <c r="G344" i="3"/>
  <c r="G343" i="3"/>
  <c r="H269" i="3"/>
  <c r="G342" i="3"/>
  <c r="H268" i="3"/>
  <c r="G337" i="3"/>
  <c r="G336" i="3"/>
  <c r="G335" i="3"/>
  <c r="G334" i="3"/>
  <c r="G333" i="3"/>
  <c r="G332" i="3"/>
  <c r="G331" i="3"/>
  <c r="G330" i="3"/>
  <c r="G329" i="3"/>
  <c r="G328" i="3"/>
  <c r="G326" i="3"/>
  <c r="G325" i="3"/>
  <c r="G324" i="3"/>
  <c r="G323" i="3"/>
  <c r="G321" i="3"/>
  <c r="G320" i="3"/>
  <c r="H252" i="3"/>
  <c r="G319" i="3"/>
  <c r="G318" i="3"/>
  <c r="G317" i="3"/>
  <c r="H249" i="3"/>
  <c r="G316" i="3"/>
  <c r="G315" i="3"/>
  <c r="G314" i="3"/>
  <c r="G312" i="3"/>
  <c r="G311" i="3"/>
  <c r="G310" i="3"/>
  <c r="G307" i="3"/>
  <c r="G306" i="3"/>
  <c r="G305" i="3"/>
  <c r="H240" i="3"/>
  <c r="G304" i="3"/>
  <c r="G303" i="3"/>
  <c r="G300" i="3"/>
  <c r="G299" i="3"/>
  <c r="G298" i="3"/>
  <c r="G297" i="3"/>
  <c r="G296" i="3"/>
  <c r="H233" i="3"/>
  <c r="G295" i="3"/>
  <c r="G294" i="3"/>
  <c r="G289" i="3"/>
  <c r="G288" i="3"/>
  <c r="G287" i="3"/>
  <c r="H228" i="3"/>
  <c r="G286" i="3"/>
  <c r="G285" i="3"/>
  <c r="G284" i="3"/>
  <c r="G283" i="3"/>
  <c r="G282" i="3"/>
  <c r="G279" i="3"/>
  <c r="H222" i="3"/>
  <c r="G278" i="3"/>
  <c r="G277" i="3"/>
  <c r="G276" i="3"/>
  <c r="G275" i="3"/>
  <c r="G274" i="3"/>
  <c r="H217" i="3"/>
  <c r="G273" i="3"/>
  <c r="G269" i="3"/>
  <c r="G268" i="3"/>
  <c r="G267" i="3"/>
  <c r="H213" i="3"/>
  <c r="G266" i="3"/>
  <c r="G265" i="3"/>
  <c r="G264" i="3"/>
  <c r="G263" i="3"/>
  <c r="H209" i="3"/>
  <c r="G262" i="3"/>
  <c r="G261" i="3"/>
  <c r="G255" i="3"/>
  <c r="H206" i="3"/>
  <c r="G254" i="3"/>
  <c r="G253" i="3"/>
  <c r="H204" i="3"/>
  <c r="G252" i="3"/>
  <c r="G251" i="3"/>
  <c r="G250" i="3"/>
  <c r="G249" i="3"/>
  <c r="G248" i="3"/>
  <c r="G247" i="3"/>
  <c r="G244" i="3"/>
  <c r="G243" i="3"/>
  <c r="G242" i="3"/>
  <c r="H195" i="3"/>
  <c r="G241" i="3"/>
  <c r="G240" i="3"/>
  <c r="G237" i="3"/>
  <c r="G236" i="3"/>
  <c r="H191" i="3"/>
  <c r="G235" i="3"/>
  <c r="G234" i="3"/>
  <c r="H189" i="3"/>
  <c r="G233" i="3"/>
  <c r="H188" i="3"/>
  <c r="G232" i="3"/>
  <c r="G231" i="3"/>
  <c r="G230" i="3"/>
  <c r="H185" i="3"/>
  <c r="G229" i="3"/>
  <c r="H184" i="3"/>
  <c r="G228" i="3"/>
  <c r="G227" i="3"/>
  <c r="G226" i="3"/>
  <c r="G225" i="3"/>
  <c r="H180" i="3"/>
  <c r="G224" i="3"/>
  <c r="G223" i="3"/>
  <c r="H178" i="3"/>
  <c r="G222" i="3"/>
  <c r="G221" i="3"/>
  <c r="G217" i="3"/>
  <c r="G216" i="3"/>
  <c r="H174" i="3"/>
  <c r="G215" i="3"/>
  <c r="H173" i="3"/>
  <c r="G214" i="3"/>
  <c r="G213" i="3"/>
  <c r="H171" i="3"/>
  <c r="G212" i="3"/>
  <c r="H170" i="3"/>
  <c r="G211" i="3"/>
  <c r="H169" i="3"/>
  <c r="G208" i="3"/>
  <c r="G207" i="3"/>
  <c r="G206" i="3"/>
  <c r="G205" i="3"/>
  <c r="H165" i="3"/>
  <c r="G204" i="3"/>
  <c r="G203" i="3"/>
  <c r="G202" i="3"/>
  <c r="G199" i="3"/>
  <c r="H161" i="3"/>
  <c r="G198" i="3"/>
  <c r="H160" i="3"/>
  <c r="G197" i="3"/>
  <c r="G196" i="3"/>
  <c r="G195" i="3"/>
  <c r="H157" i="3"/>
  <c r="G194" i="3"/>
  <c r="H156" i="3"/>
  <c r="G192" i="3"/>
  <c r="H155" i="3"/>
  <c r="G191" i="3"/>
  <c r="G190" i="3"/>
  <c r="H153" i="3"/>
  <c r="G189" i="3"/>
  <c r="G188" i="3"/>
  <c r="H151" i="3"/>
  <c r="G181" i="3"/>
  <c r="G180" i="3"/>
  <c r="K149" i="3"/>
  <c r="H149" i="3"/>
  <c r="G179" i="3"/>
  <c r="H148" i="3"/>
  <c r="G178" i="3"/>
  <c r="H147" i="3"/>
  <c r="G177" i="3"/>
  <c r="G176" i="3"/>
  <c r="G172" i="3"/>
  <c r="H144" i="3"/>
  <c r="G171" i="3"/>
  <c r="H143" i="3"/>
  <c r="G170" i="3"/>
  <c r="G169" i="3"/>
  <c r="G168" i="3"/>
  <c r="H140" i="3"/>
  <c r="G167" i="3"/>
  <c r="G166" i="3"/>
  <c r="G165" i="3"/>
  <c r="G164" i="3"/>
  <c r="H136" i="3"/>
  <c r="G163" i="3"/>
  <c r="G162" i="3"/>
  <c r="G161" i="3"/>
  <c r="H133" i="3"/>
  <c r="G158" i="3"/>
  <c r="G157" i="3"/>
  <c r="H131" i="3"/>
  <c r="G156" i="3"/>
  <c r="K130" i="3"/>
  <c r="G155" i="3"/>
  <c r="H129" i="3"/>
  <c r="G154" i="3"/>
  <c r="G153" i="3"/>
  <c r="G150" i="3"/>
  <c r="H126" i="3"/>
  <c r="G149" i="3"/>
  <c r="H125" i="3"/>
  <c r="G148" i="3"/>
  <c r="H124" i="3"/>
  <c r="G147" i="3"/>
  <c r="G146" i="3"/>
  <c r="G145" i="3"/>
  <c r="G141" i="3"/>
  <c r="H120" i="3"/>
  <c r="G140" i="3"/>
  <c r="G139" i="3"/>
  <c r="G138" i="3"/>
  <c r="H117" i="3"/>
  <c r="G137" i="3"/>
  <c r="H116" i="3"/>
  <c r="G136" i="3"/>
  <c r="H115" i="3"/>
  <c r="G135" i="3"/>
  <c r="H114" i="3"/>
  <c r="G132" i="3"/>
  <c r="K113" i="3"/>
  <c r="H113" i="3"/>
  <c r="G131" i="3"/>
  <c r="G130" i="3"/>
  <c r="H111" i="3"/>
  <c r="G129" i="3"/>
  <c r="G128" i="3"/>
  <c r="H109" i="3"/>
  <c r="G125" i="3"/>
  <c r="H108" i="3"/>
  <c r="G124" i="3"/>
  <c r="H107" i="3"/>
  <c r="G123" i="3"/>
  <c r="G122" i="3"/>
  <c r="H105" i="3"/>
  <c r="G121" i="3"/>
  <c r="H104" i="3"/>
  <c r="G119" i="3"/>
  <c r="H103" i="3"/>
  <c r="G118" i="3"/>
  <c r="G117" i="3"/>
  <c r="H101" i="3"/>
  <c r="G116" i="3"/>
  <c r="G115" i="3"/>
  <c r="G114" i="3"/>
  <c r="H98" i="3"/>
  <c r="G113" i="3"/>
  <c r="G108" i="3"/>
  <c r="H96" i="3"/>
  <c r="G107" i="3"/>
  <c r="H95" i="3"/>
  <c r="G106" i="3"/>
  <c r="H94" i="3"/>
  <c r="G105" i="3"/>
  <c r="G104" i="3"/>
  <c r="G103" i="3"/>
  <c r="H91" i="3"/>
  <c r="G102" i="3"/>
  <c r="H90" i="3"/>
  <c r="G99" i="3"/>
  <c r="G98" i="3"/>
  <c r="H88" i="3"/>
  <c r="G97" i="3"/>
  <c r="H87" i="3"/>
  <c r="G96" i="3"/>
  <c r="H86" i="3"/>
  <c r="G95" i="3"/>
  <c r="G94" i="3"/>
  <c r="H84" i="3"/>
  <c r="G93" i="3"/>
  <c r="H83" i="3"/>
  <c r="G92" i="3"/>
  <c r="G91" i="3"/>
  <c r="G88" i="3"/>
  <c r="H80" i="3"/>
  <c r="G87" i="3"/>
  <c r="H79" i="3"/>
  <c r="G86" i="3"/>
  <c r="H78" i="3"/>
  <c r="G85" i="3"/>
  <c r="G84" i="3"/>
  <c r="G83" i="3"/>
  <c r="G82" i="3"/>
  <c r="H74" i="3"/>
  <c r="G81" i="3"/>
  <c r="H73" i="3"/>
  <c r="G80" i="3"/>
  <c r="G79" i="3"/>
  <c r="H71" i="3"/>
  <c r="G75" i="3"/>
  <c r="H70" i="3"/>
  <c r="G74" i="3"/>
  <c r="H69" i="3"/>
  <c r="G73" i="3"/>
  <c r="H68" i="3"/>
  <c r="G72" i="3"/>
  <c r="H67" i="3"/>
  <c r="G71" i="3"/>
  <c r="H66" i="3"/>
  <c r="G70" i="3"/>
  <c r="H65" i="3"/>
  <c r="G69" i="3"/>
  <c r="G68" i="3"/>
  <c r="H63" i="3"/>
  <c r="G66" i="3"/>
  <c r="H62" i="3"/>
  <c r="G65" i="3"/>
  <c r="H61" i="3"/>
  <c r="G64" i="3"/>
  <c r="G63" i="3"/>
  <c r="H59" i="3"/>
  <c r="G62" i="3"/>
  <c r="H58" i="3"/>
  <c r="G61" i="3"/>
  <c r="H57" i="3"/>
  <c r="G60" i="3"/>
  <c r="H56" i="3"/>
  <c r="G59" i="3"/>
  <c r="H55" i="3"/>
  <c r="G58" i="3"/>
  <c r="H54" i="3"/>
  <c r="G57" i="3"/>
  <c r="G56" i="3"/>
  <c r="G55" i="3"/>
  <c r="H51" i="3"/>
  <c r="G54" i="3"/>
  <c r="H50" i="3"/>
  <c r="G53" i="3"/>
  <c r="H49" i="3"/>
  <c r="G52" i="3"/>
  <c r="G51" i="3"/>
  <c r="G50" i="3"/>
  <c r="H46" i="3"/>
  <c r="G49" i="3"/>
  <c r="H45" i="3"/>
  <c r="G48" i="3"/>
  <c r="H44" i="3"/>
  <c r="G47" i="3"/>
  <c r="G46" i="3"/>
  <c r="H42" i="3"/>
  <c r="G45" i="3"/>
  <c r="H41" i="3"/>
  <c r="G44" i="3"/>
  <c r="H40" i="3"/>
  <c r="G43" i="3"/>
  <c r="G42" i="3"/>
  <c r="H38" i="3"/>
  <c r="G41" i="3"/>
  <c r="H37" i="3"/>
  <c r="G40" i="3"/>
  <c r="G39" i="3"/>
  <c r="H35" i="3"/>
  <c r="G38" i="3"/>
  <c r="H34" i="3"/>
  <c r="G37" i="3"/>
  <c r="H33" i="3"/>
  <c r="G36" i="3"/>
  <c r="G33" i="3"/>
  <c r="H31" i="3"/>
  <c r="G32" i="3"/>
  <c r="H30" i="3"/>
  <c r="G31" i="3"/>
  <c r="H29" i="3"/>
  <c r="G30" i="3"/>
  <c r="H28" i="3"/>
  <c r="G28" i="3"/>
  <c r="H27" i="3"/>
  <c r="G27" i="3"/>
  <c r="H26" i="3"/>
  <c r="G26" i="3"/>
  <c r="H25" i="3"/>
  <c r="G25" i="3"/>
  <c r="G24" i="3"/>
  <c r="H23" i="3"/>
  <c r="G23" i="3"/>
  <c r="H22" i="3"/>
  <c r="G22" i="3"/>
  <c r="H21" i="3"/>
  <c r="G21" i="3"/>
  <c r="H20" i="3"/>
  <c r="G20" i="3"/>
  <c r="H19" i="3"/>
  <c r="G19" i="3"/>
  <c r="H18" i="3"/>
  <c r="G18" i="3"/>
  <c r="H17" i="3"/>
  <c r="G17" i="3"/>
  <c r="H16" i="3"/>
  <c r="G16" i="3"/>
  <c r="H15" i="3"/>
  <c r="G15" i="3"/>
  <c r="H14" i="3"/>
  <c r="G14" i="3"/>
  <c r="H13" i="3"/>
  <c r="G13" i="3"/>
  <c r="H12" i="3"/>
  <c r="G12" i="3"/>
  <c r="H11" i="3"/>
  <c r="G11" i="3"/>
  <c r="H10" i="3"/>
  <c r="G10" i="3"/>
  <c r="H9" i="3"/>
  <c r="G9" i="3"/>
  <c r="H8" i="3"/>
  <c r="G8" i="3"/>
  <c r="H7" i="3"/>
  <c r="G7" i="3"/>
  <c r="H6" i="3"/>
  <c r="G6" i="3"/>
  <c r="H5" i="3"/>
  <c r="G5" i="3"/>
  <c r="H4" i="3"/>
  <c r="G4" i="3"/>
  <c r="O15" i="4"/>
  <c r="N15" i="4"/>
  <c r="M14" i="4"/>
  <c r="O14" i="4"/>
  <c r="N14" i="4"/>
  <c r="M15" i="4"/>
  <c r="N14" i="3" l="1"/>
  <c r="M14" i="3"/>
  <c r="L14" i="3"/>
  <c r="K14" i="3"/>
  <c r="H392" i="3"/>
  <c r="H386" i="3"/>
  <c r="H53" i="3"/>
  <c r="H99" i="3"/>
  <c r="H164" i="3"/>
  <c r="H310" i="3"/>
  <c r="H380" i="3"/>
  <c r="H393" i="3"/>
  <c r="H400" i="3"/>
  <c r="H404" i="3"/>
  <c r="H412" i="3"/>
  <c r="H420" i="3"/>
  <c r="H428" i="3"/>
  <c r="H436" i="3"/>
  <c r="H444" i="3"/>
  <c r="H452" i="3"/>
  <c r="H460" i="3"/>
  <c r="H468" i="3"/>
  <c r="H476" i="3"/>
  <c r="H484" i="3"/>
  <c r="H492" i="3"/>
  <c r="H500" i="3"/>
  <c r="H508" i="3"/>
  <c r="H516" i="3"/>
  <c r="H414" i="3"/>
  <c r="H438" i="3"/>
  <c r="H454" i="3"/>
  <c r="H470" i="3"/>
  <c r="H486" i="3"/>
  <c r="H502" i="3"/>
  <c r="H518" i="3"/>
  <c r="H415" i="3"/>
  <c r="H431" i="3"/>
  <c r="H447" i="3"/>
  <c r="H463" i="3"/>
  <c r="H479" i="3"/>
  <c r="H495" i="3"/>
  <c r="H511" i="3"/>
  <c r="H408" i="3"/>
  <c r="H424" i="3"/>
  <c r="H440" i="3"/>
  <c r="H456" i="3"/>
  <c r="H472" i="3"/>
  <c r="H488" i="3"/>
  <c r="H504" i="3"/>
  <c r="H417" i="3"/>
  <c r="H425" i="3"/>
  <c r="H441" i="3"/>
  <c r="H457" i="3"/>
  <c r="H473" i="3"/>
  <c r="H489" i="3"/>
  <c r="H505" i="3"/>
  <c r="H410" i="3"/>
  <c r="H434" i="3"/>
  <c r="H450" i="3"/>
  <c r="H466" i="3"/>
  <c r="H482" i="3"/>
  <c r="H498" i="3"/>
  <c r="H514" i="3"/>
  <c r="H411" i="3"/>
  <c r="H427" i="3"/>
  <c r="H443" i="3"/>
  <c r="H459" i="3"/>
  <c r="H475" i="3"/>
  <c r="H491" i="3"/>
  <c r="H507" i="3"/>
  <c r="H405" i="3"/>
  <c r="H413" i="3"/>
  <c r="H421" i="3"/>
  <c r="H429" i="3"/>
  <c r="H437" i="3"/>
  <c r="H445" i="3"/>
  <c r="H453" i="3"/>
  <c r="H461" i="3"/>
  <c r="H469" i="3"/>
  <c r="H477" i="3"/>
  <c r="H485" i="3"/>
  <c r="H493" i="3"/>
  <c r="H501" i="3"/>
  <c r="H509" i="3"/>
  <c r="H517" i="3"/>
  <c r="H406" i="3"/>
  <c r="H422" i="3"/>
  <c r="H430" i="3"/>
  <c r="H446" i="3"/>
  <c r="H462" i="3"/>
  <c r="H478" i="3"/>
  <c r="H494" i="3"/>
  <c r="H510" i="3"/>
  <c r="H407" i="3"/>
  <c r="H423" i="3"/>
  <c r="H439" i="3"/>
  <c r="H455" i="3"/>
  <c r="H471" i="3"/>
  <c r="H487" i="3"/>
  <c r="H503" i="3"/>
  <c r="H519" i="3"/>
  <c r="H416" i="3"/>
  <c r="H432" i="3"/>
  <c r="H448" i="3"/>
  <c r="H464" i="3"/>
  <c r="H480" i="3"/>
  <c r="H496" i="3"/>
  <c r="H512" i="3"/>
  <c r="H409" i="3"/>
  <c r="H433" i="3"/>
  <c r="H449" i="3"/>
  <c r="H465" i="3"/>
  <c r="H481" i="3"/>
  <c r="H497" i="3"/>
  <c r="H513" i="3"/>
  <c r="H418" i="3"/>
  <c r="H426" i="3"/>
  <c r="H442" i="3"/>
  <c r="H458" i="3"/>
  <c r="H474" i="3"/>
  <c r="H490" i="3"/>
  <c r="H506" i="3"/>
  <c r="H419" i="3"/>
  <c r="H435" i="3"/>
  <c r="H451" i="3"/>
  <c r="H467" i="3"/>
  <c r="H483" i="3"/>
  <c r="H499" i="3"/>
  <c r="H515" i="3"/>
  <c r="H75" i="3"/>
  <c r="H145" i="3"/>
  <c r="H273" i="3"/>
  <c r="H324" i="3"/>
  <c r="H352" i="3"/>
  <c r="H366" i="3"/>
  <c r="H82" i="3"/>
  <c r="H141" i="3"/>
  <c r="H232" i="3"/>
  <c r="H238" i="3"/>
  <c r="H264" i="3"/>
  <c r="H334" i="3"/>
  <c r="H374" i="3"/>
  <c r="H245" i="3"/>
  <c r="H258" i="3"/>
  <c r="H341" i="3"/>
  <c r="H361" i="3"/>
  <c r="H122" i="3"/>
  <c r="H166" i="3"/>
  <c r="H193" i="3"/>
  <c r="H229" i="3"/>
  <c r="H277" i="3"/>
  <c r="H313" i="3"/>
  <c r="H338" i="3"/>
  <c r="H350" i="3"/>
  <c r="H356" i="3"/>
  <c r="H152" i="3"/>
  <c r="H200" i="3"/>
  <c r="H218" i="3"/>
  <c r="H224" i="3"/>
  <c r="H254" i="3"/>
  <c r="H260" i="3"/>
  <c r="H272" i="3"/>
  <c r="H301" i="3"/>
  <c r="H345" i="3"/>
  <c r="H369" i="3"/>
  <c r="N31" i="4"/>
  <c r="N32" i="4"/>
  <c r="N36" i="4"/>
  <c r="N35" i="4"/>
  <c r="N27" i="4"/>
  <c r="N28" i="4"/>
  <c r="N23" i="4"/>
  <c r="N24" i="4"/>
  <c r="S12" i="4" a="1"/>
  <c r="S12" i="4" s="1"/>
  <c r="T12" i="4" a="1"/>
  <c r="T12" i="4" s="1"/>
  <c r="N10" i="4" a="1"/>
  <c r="N10" i="4" s="1"/>
  <c r="M10" i="4" a="1"/>
  <c r="M10" i="4" s="1"/>
  <c r="H39" i="3"/>
  <c r="H43" i="3"/>
  <c r="H52" i="3"/>
  <c r="H60" i="3"/>
  <c r="H64" i="3"/>
  <c r="H72" i="3"/>
  <c r="H93" i="3"/>
  <c r="H97" i="3"/>
  <c r="H162" i="3"/>
  <c r="H176" i="3"/>
  <c r="H202" i="3"/>
  <c r="H274" i="3"/>
  <c r="H309" i="3"/>
  <c r="H314" i="3"/>
  <c r="H325" i="3"/>
  <c r="H354" i="3"/>
  <c r="H365" i="3"/>
  <c r="H370" i="3"/>
  <c r="H382" i="3"/>
  <c r="H388" i="3"/>
  <c r="H77" i="3"/>
  <c r="H81" i="3"/>
  <c r="H85" i="3"/>
  <c r="H89" i="3"/>
  <c r="H102" i="3"/>
  <c r="H106" i="3"/>
  <c r="H110" i="3"/>
  <c r="H118" i="3"/>
  <c r="H128" i="3"/>
  <c r="H132" i="3"/>
  <c r="H137" i="3"/>
  <c r="H142" i="3"/>
  <c r="H150" i="3"/>
  <c r="H154" i="3"/>
  <c r="H158" i="3"/>
  <c r="H172" i="3"/>
  <c r="H182" i="3"/>
  <c r="H192" i="3"/>
  <c r="H197" i="3"/>
  <c r="H214" i="3"/>
  <c r="H237" i="3"/>
  <c r="H242" i="3"/>
  <c r="H248" i="3"/>
  <c r="H265" i="3"/>
  <c r="H270" i="3"/>
  <c r="H304" i="3"/>
  <c r="H320" i="3"/>
  <c r="H332" i="3"/>
  <c r="H360" i="3"/>
  <c r="H377" i="3"/>
  <c r="H205" i="3"/>
  <c r="H210" i="3"/>
  <c r="H215" i="3"/>
  <c r="H220" i="3"/>
  <c r="H236" i="3"/>
  <c r="H250" i="3"/>
  <c r="H281" i="3"/>
  <c r="H286" i="3"/>
  <c r="H306" i="3"/>
  <c r="H322" i="3"/>
  <c r="H337" i="3"/>
  <c r="H342" i="3"/>
  <c r="H368" i="3"/>
  <c r="H373" i="3"/>
  <c r="H378" i="3"/>
  <c r="H196" i="3"/>
  <c r="H201" i="3"/>
  <c r="H226" i="3"/>
  <c r="H241" i="3"/>
  <c r="H246" i="3"/>
  <c r="H256" i="3"/>
  <c r="H261" i="3"/>
  <c r="H292" i="3"/>
  <c r="H297" i="3"/>
  <c r="H302" i="3"/>
  <c r="H328" i="3"/>
  <c r="H333" i="3"/>
  <c r="H348" i="3"/>
  <c r="H364" i="3"/>
  <c r="H384" i="3"/>
  <c r="H389" i="3"/>
  <c r="H47" i="3"/>
  <c r="H92" i="3"/>
  <c r="H121" i="3"/>
  <c r="H130" i="3"/>
  <c r="H138" i="3"/>
  <c r="H168" i="3"/>
  <c r="H181" i="3"/>
  <c r="H190" i="3"/>
  <c r="H194" i="3"/>
  <c r="H198" i="3"/>
  <c r="H212" i="3"/>
  <c r="H216" i="3"/>
  <c r="H225" i="3"/>
  <c r="H234" i="3"/>
  <c r="H257" i="3"/>
  <c r="H266" i="3"/>
  <c r="H280" i="3"/>
  <c r="H289" i="3"/>
  <c r="H298" i="3"/>
  <c r="H312" i="3"/>
  <c r="H321" i="3"/>
  <c r="H330" i="3"/>
  <c r="H344" i="3"/>
  <c r="H353" i="3"/>
  <c r="H362" i="3"/>
  <c r="H376" i="3"/>
  <c r="H385" i="3"/>
  <c r="H394" i="3"/>
  <c r="H134" i="3"/>
  <c r="H177" i="3"/>
  <c r="H186" i="3"/>
  <c r="H208" i="3"/>
  <c r="H221" i="3"/>
  <c r="H230" i="3"/>
  <c r="H244" i="3"/>
  <c r="H253" i="3"/>
  <c r="H262" i="3"/>
  <c r="H276" i="3"/>
  <c r="H285" i="3"/>
  <c r="H294" i="3"/>
  <c r="H308" i="3"/>
  <c r="H317" i="3"/>
  <c r="H326" i="3"/>
  <c r="H340" i="3"/>
  <c r="H349" i="3"/>
  <c r="H358" i="3"/>
  <c r="H372" i="3"/>
  <c r="H381" i="3"/>
  <c r="H390" i="3"/>
  <c r="H119" i="3"/>
  <c r="H123" i="3"/>
  <c r="H127" i="3"/>
  <c r="H24" i="3"/>
  <c r="H32" i="3"/>
  <c r="H36" i="3"/>
  <c r="H48" i="3"/>
  <c r="H76" i="3"/>
  <c r="H100" i="3"/>
  <c r="H112" i="3"/>
  <c r="H135" i="3"/>
  <c r="H139" i="3"/>
  <c r="H159" i="3"/>
  <c r="H163" i="3"/>
  <c r="H167" i="3"/>
  <c r="H175" i="3"/>
  <c r="H179" i="3"/>
  <c r="H183" i="3"/>
  <c r="H187" i="3"/>
  <c r="H199" i="3"/>
  <c r="H203" i="3"/>
  <c r="H207" i="3"/>
  <c r="H211" i="3"/>
  <c r="H219" i="3"/>
  <c r="H223" i="3"/>
  <c r="H227" i="3"/>
  <c r="H231" i="3"/>
  <c r="H235" i="3"/>
  <c r="H239" i="3"/>
  <c r="H243" i="3"/>
  <c r="H247" i="3"/>
  <c r="H251" i="3"/>
  <c r="H255" i="3"/>
  <c r="H259" i="3"/>
  <c r="H263" i="3"/>
  <c r="H267" i="3"/>
  <c r="H271" i="3"/>
  <c r="H275" i="3"/>
  <c r="H279" i="3"/>
  <c r="H283" i="3"/>
  <c r="H287" i="3"/>
  <c r="H291" i="3"/>
  <c r="H295" i="3"/>
  <c r="H299" i="3"/>
  <c r="H303" i="3"/>
  <c r="H307" i="3"/>
  <c r="H311" i="3"/>
  <c r="H315" i="3"/>
  <c r="H319" i="3"/>
  <c r="H323" i="3"/>
  <c r="H327" i="3"/>
  <c r="H331" i="3"/>
  <c r="H335" i="3"/>
  <c r="H339" i="3"/>
  <c r="H343" i="3"/>
  <c r="H347" i="3"/>
  <c r="H351" i="3"/>
  <c r="H355" i="3"/>
  <c r="H359" i="3"/>
  <c r="H363" i="3"/>
  <c r="H367" i="3"/>
  <c r="H371" i="3"/>
  <c r="H375" i="3"/>
  <c r="H379" i="3"/>
  <c r="H383" i="3"/>
  <c r="H387" i="3"/>
  <c r="H391" i="3"/>
  <c r="H395" i="3"/>
  <c r="H399" i="3"/>
  <c r="H401" i="3"/>
  <c r="H146" i="3"/>
  <c r="H402" i="3"/>
  <c r="N19" i="3"/>
  <c r="M20" i="3" a="1"/>
  <c r="M20" i="3" s="1"/>
  <c r="O20" i="3" s="1"/>
  <c r="N20" i="3" a="1"/>
  <c r="N20" i="3" s="1"/>
  <c r="K20" i="3" a="1"/>
  <c r="K20" i="3" s="1"/>
  <c r="K19" i="3"/>
  <c r="L19" i="3"/>
  <c r="L20" i="3" a="1"/>
  <c r="L20" i="3" s="1"/>
  <c r="M19" i="3"/>
  <c r="K16" i="3"/>
  <c r="N18" i="3"/>
  <c r="O10" i="4" l="1"/>
  <c r="U12" i="4"/>
  <c r="O14" i="3"/>
  <c r="P14" i="3" s="1"/>
  <c r="O19" i="3"/>
  <c r="M17" i="3"/>
  <c r="N17" i="3"/>
  <c r="L15" i="3"/>
  <c r="N15" i="3"/>
  <c r="L18" i="3"/>
  <c r="O16" i="3"/>
  <c r="L16" i="3"/>
  <c r="L17" i="3"/>
  <c r="K17" i="3"/>
  <c r="M15" i="3"/>
  <c r="K18" i="3"/>
  <c r="N16" i="3"/>
  <c r="M18" i="3"/>
  <c r="O17" i="3"/>
  <c r="M16" i="3"/>
  <c r="L28" i="3" l="1"/>
  <c r="L24" i="3"/>
  <c r="L32" i="3"/>
  <c r="L23" i="3"/>
  <c r="L27" i="3"/>
  <c r="O15" i="3"/>
  <c r="O18" i="3"/>
  <c r="L31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<sst xmlns="http://schemas.openxmlformats.org/spreadsheetml/2006/main" count="963" uniqueCount="178">
  <si>
    <t>TO OBTAIN CORRECT CALCULATION: Use Data-&gt;Sort-&gt;Hb</t>
  </si>
  <si>
    <t>S No</t>
  </si>
  <si>
    <t>Name</t>
  </si>
  <si>
    <t>mu_base</t>
  </si>
  <si>
    <t>Hb</t>
  </si>
  <si>
    <t>HCT</t>
  </si>
  <si>
    <t>CBC</t>
  </si>
  <si>
    <t>GUESS</t>
  </si>
  <si>
    <t>Min Viscosity</t>
  </si>
  <si>
    <t>Max Viscosity</t>
  </si>
  <si>
    <t>Min Hb</t>
  </si>
  <si>
    <t>Max Hb</t>
  </si>
  <si>
    <t>Severe</t>
  </si>
  <si>
    <t>Moderate</t>
  </si>
  <si>
    <t>Mild</t>
  </si>
  <si>
    <t>Normal</t>
  </si>
  <si>
    <t>&lt;8.0</t>
  </si>
  <si>
    <t>8.0-10.9</t>
  </si>
  <si>
    <t>11.0-11.9</t>
  </si>
  <si>
    <t>&gt;=12.0</t>
  </si>
  <si>
    <t>&lt;12.0</t>
  </si>
  <si>
    <t>Anemia</t>
  </si>
  <si>
    <t>Total</t>
  </si>
  <si>
    <t>Guess, TP</t>
  </si>
  <si>
    <t>Guess, FP</t>
  </si>
  <si>
    <t>Guess, TN</t>
  </si>
  <si>
    <t>Guess, FN</t>
  </si>
  <si>
    <t>Start E-Row No</t>
  </si>
  <si>
    <t>End E-Row No</t>
  </si>
  <si>
    <t>Severe vs Not</t>
  </si>
  <si>
    <t>Sensitivity</t>
  </si>
  <si>
    <t>TP/(TP+FN)=</t>
  </si>
  <si>
    <t>Specificity</t>
  </si>
  <si>
    <t>TN/(TN+FP)=</t>
  </si>
  <si>
    <t>Normal vs Not</t>
  </si>
  <si>
    <t>Anemia vs Not</t>
  </si>
  <si>
    <t>HbS</t>
  </si>
  <si>
    <t>HPLC</t>
  </si>
  <si>
    <t>TP</t>
  </si>
  <si>
    <t>Guess2</t>
  </si>
  <si>
    <t>TO OBTAIN CORRECT CALCULATION: Use Data-&gt;Sort-&gt;HPLC</t>
  </si>
  <si>
    <t>AA</t>
  </si>
  <si>
    <t>Max %inc</t>
  </si>
  <si>
    <t>Min % inc</t>
  </si>
  <si>
    <t>AS</t>
  </si>
  <si>
    <t>SS</t>
  </si>
  <si>
    <t>n</t>
  </si>
  <si>
    <t>-</t>
  </si>
  <si>
    <t>SS+HU</t>
  </si>
  <si>
    <t>Correct</t>
  </si>
  <si>
    <t>Wrong</t>
  </si>
  <si>
    <t>%correct</t>
  </si>
  <si>
    <t>SS vs Others</t>
  </si>
  <si>
    <t>AS vs Others</t>
  </si>
  <si>
    <t>AA vs Others</t>
  </si>
  <si>
    <t>SCD vs Others</t>
  </si>
  <si>
    <t>SCD</t>
  </si>
  <si>
    <t>%Correct</t>
  </si>
  <si>
    <t>%mu increase</t>
  </si>
  <si>
    <t>Viscosity_Sickle</t>
  </si>
  <si>
    <t>Base_Viscosity</t>
  </si>
  <si>
    <t>Assay</t>
  </si>
  <si>
    <t xml:space="preserve"> </t>
  </si>
  <si>
    <t>`</t>
  </si>
  <si>
    <t>Others</t>
  </si>
  <si>
    <t>Anova: Single Factor</t>
  </si>
  <si>
    <t>SUMMARY</t>
  </si>
  <si>
    <t>Groups</t>
  </si>
  <si>
    <t>Count</t>
  </si>
  <si>
    <t>Sum</t>
  </si>
  <si>
    <t>Average</t>
  </si>
  <si>
    <t>Variance</t>
  </si>
  <si>
    <t>Column 1</t>
  </si>
  <si>
    <t>Column 2</t>
  </si>
  <si>
    <t>ANOVA</t>
  </si>
  <si>
    <t>Source of Variation</t>
  </si>
  <si>
    <t>df</t>
  </si>
  <si>
    <t>MS</t>
  </si>
  <si>
    <t>F</t>
  </si>
  <si>
    <t>P-value</t>
  </si>
  <si>
    <t>F crit</t>
  </si>
  <si>
    <t>Between Groups</t>
  </si>
  <si>
    <t>Within Groups</t>
  </si>
  <si>
    <t>Severe Anemia</t>
  </si>
  <si>
    <t>(Severe Anemia vs Others)</t>
  </si>
  <si>
    <t>(Anemia vs Normal)</t>
  </si>
  <si>
    <t>(Sickle Cell Disease)</t>
  </si>
  <si>
    <t>Pair</t>
  </si>
  <si>
    <t>Difference</t>
  </si>
  <si>
    <t>SE</t>
  </si>
  <si>
    <t>Q</t>
  </si>
  <si>
    <t>Lower CI</t>
  </si>
  <si>
    <t>Upper CI</t>
  </si>
  <si>
    <t>Critical Mean</t>
  </si>
  <si>
    <t>p-value</t>
  </si>
  <si>
    <t>Normal vs SCT</t>
  </si>
  <si>
    <t>Normal vs SCA</t>
  </si>
  <si>
    <t>Normal vs SCA-HU</t>
  </si>
  <si>
    <t>SCT vs SCA</t>
  </si>
  <si>
    <t>SCT vs SCA-HU</t>
  </si>
  <si>
    <t>SCA vs SCA-HU</t>
  </si>
  <si>
    <t>Tukey HSD / Tukey Kramer</t>
  </si>
  <si>
    <t>Base Viscosity</t>
  </si>
  <si>
    <t>Hb cutoff</t>
  </si>
  <si>
    <t>Guess1:</t>
  </si>
  <si>
    <t>Guess2:</t>
  </si>
  <si>
    <t>TOTAL</t>
  </si>
  <si>
    <t>D26</t>
  </si>
  <si>
    <t>D35</t>
  </si>
  <si>
    <t>D63</t>
  </si>
  <si>
    <t>D11</t>
  </si>
  <si>
    <t>D21</t>
  </si>
  <si>
    <t>D24</t>
  </si>
  <si>
    <t>D33</t>
  </si>
  <si>
    <t>D43</t>
  </si>
  <si>
    <t>D44</t>
  </si>
  <si>
    <t>D47</t>
  </si>
  <si>
    <t>D61</t>
  </si>
  <si>
    <t>D62</t>
  </si>
  <si>
    <t>D10</t>
  </si>
  <si>
    <t>D12</t>
  </si>
  <si>
    <t>D13</t>
  </si>
  <si>
    <t>D14</t>
  </si>
  <si>
    <t>D15</t>
  </si>
  <si>
    <t>D16</t>
  </si>
  <si>
    <t>D17</t>
  </si>
  <si>
    <t>D18</t>
  </si>
  <si>
    <t>D19</t>
  </si>
  <si>
    <t>D20</t>
  </si>
  <si>
    <t>D22</t>
  </si>
  <si>
    <t>D23</t>
  </si>
  <si>
    <t>D25</t>
  </si>
  <si>
    <t>D27</t>
  </si>
  <si>
    <t>D28</t>
  </si>
  <si>
    <t>D29</t>
  </si>
  <si>
    <t>D30</t>
  </si>
  <si>
    <t>D31</t>
  </si>
  <si>
    <t>D32</t>
  </si>
  <si>
    <t>D34</t>
  </si>
  <si>
    <t>D36</t>
  </si>
  <si>
    <t>D37</t>
  </si>
  <si>
    <t>D38</t>
  </si>
  <si>
    <t>D39</t>
  </si>
  <si>
    <t>D40</t>
  </si>
  <si>
    <t>D41</t>
  </si>
  <si>
    <t>D42</t>
  </si>
  <si>
    <t>D45</t>
  </si>
  <si>
    <t>D48</t>
  </si>
  <si>
    <t>D49</t>
  </si>
  <si>
    <t>D50</t>
  </si>
  <si>
    <t>D51</t>
  </si>
  <si>
    <t>D55</t>
  </si>
  <si>
    <t>D56</t>
  </si>
  <si>
    <t>D57</t>
  </si>
  <si>
    <t>D58</t>
  </si>
  <si>
    <t>D59</t>
  </si>
  <si>
    <t>D64</t>
  </si>
  <si>
    <t>D65</t>
  </si>
  <si>
    <t>D66</t>
  </si>
  <si>
    <t>D67</t>
  </si>
  <si>
    <t>D68</t>
  </si>
  <si>
    <t>D69</t>
  </si>
  <si>
    <t>D8</t>
  </si>
  <si>
    <t>D9</t>
  </si>
  <si>
    <t>D46</t>
  </si>
  <si>
    <t>D52</t>
  </si>
  <si>
    <t>D60</t>
  </si>
  <si>
    <t>D53</t>
  </si>
  <si>
    <t>SS+TransFus</t>
  </si>
  <si>
    <t>Only %Delta mu constraint</t>
  </si>
  <si>
    <t>%Delta mu and Hb constraint</t>
  </si>
  <si>
    <t>Guess2 (%Dmu+Hb)</t>
  </si>
  <si>
    <t>Guess1(%Dmu)</t>
  </si>
  <si>
    <t>%D_mu</t>
  </si>
  <si>
    <t>Fluid Mechanics of Thin Blood Films to Detect Anemia and Sickle Cell Disease</t>
  </si>
  <si>
    <t xml:space="preserve">Mahrukh A Mir, Mahesh S Tirumkudulu and Bhavesh Raicha </t>
  </si>
  <si>
    <t>Mahesh S Tirumkudulu</t>
  </si>
  <si>
    <t>Email: mahesh@che.iitb.ac.in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</si>
</sst>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7" x14ac:knownFonts="1"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Times New Roman"/>
      <family val="1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rgb="FF000000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</font>
    <font>
      <i/>
      <sz val="12"/>
      <color theme="1"/>
      <name val="Calibri"/>
      <family val="2"/>
      <scheme val="minor"/>
    </font>
    <font>
      <b/>
      <sz val="12"/>
      <color rgb="FF212529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rgb="FF17A2B8"/>
      <name val="Calibri"/>
      <family val="2"/>
      <scheme val="minor"/>
    </font>
    <font>
      <sz val="12"/>
      <color rgb="FF212529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26"/>
      <color theme="1"/>
      <name val="Arial"/>
      <family val="2"/>
    </font>
    <font>
      <sz val="26"/>
      <color theme="1"/>
      <name val="Calibri"/>
      <family val="2"/>
      <scheme val="minor"/>
    </font>
    <font>
      <sz val="26"/>
      <color theme="1"/>
      <name val="Arial"/>
      <family val="2"/>
    </font>
    <font>
      <i/>
      <sz val="26"/>
      <color theme="1"/>
      <name val="Arial"/>
      <family val="2"/>
    </font>
    <font>
      <u/>
      <sz val="26"/>
      <color theme="10"/>
      <name val="Calibri"/>
      <family val="2"/>
      <scheme val="minor"/>
    </font>
  </fonts>
  <fills count="28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 tint="0.79998168889431442"/>
        <bgColor theme="4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rgb="FFDCE6F1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rgb="FFFBE4D5"/>
        <bgColor rgb="FFFBE4D5"/>
      </patternFill>
    </fill>
    <fill>
      <patternFill patternType="solid">
        <fgColor rgb="FFFEF2CB"/>
        <bgColor rgb="FFFEF2CB"/>
      </patternFill>
    </fill>
    <fill>
      <patternFill patternType="solid">
        <fgColor rgb="FFF2F2F2"/>
        <bgColor rgb="FFF2F2F2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rgb="FF000000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59999389629810485"/>
        <bgColor rgb="FF000000"/>
      </patternFill>
    </fill>
  </fills>
  <borders count="10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rgb="FF95B3D7"/>
      </left>
      <right/>
      <top style="thin">
        <color rgb="FF95B3D7"/>
      </top>
      <bottom style="thin">
        <color rgb="FF95B3D7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9BC2E6"/>
      </top>
      <bottom style="thin">
        <color rgb="FF9BC2E6"/>
      </bottom>
      <diagonal/>
    </border>
    <border>
      <left/>
      <right/>
      <top/>
      <bottom style="thin">
        <color rgb="FF9BC2E6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1" fillId="0" borderId="0" applyNumberFormat="0" applyFill="0" applyBorder="0" applyAlignment="0" applyProtection="0"/>
  </cellStyleXfs>
  <cellXfs count="165">
    <xf numFmtId="0" fontId="0" fillId="0" borderId="0" xfId="0"/>
    <xf numFmtId="0" fontId="0" fillId="2" borderId="0" xfId="0" applyFill="1"/>
    <xf numFmtId="0" fontId="2" fillId="0" borderId="0" xfId="0" applyFont="1"/>
    <xf numFmtId="0" fontId="2" fillId="3" borderId="0" xfId="0" applyFont="1" applyFill="1"/>
    <xf numFmtId="0" fontId="1" fillId="0" borderId="0" xfId="0" applyFont="1"/>
    <xf numFmtId="0" fontId="0" fillId="4" borderId="0" xfId="0" applyFill="1"/>
    <xf numFmtId="0" fontId="0" fillId="3" borderId="0" xfId="0" applyFill="1"/>
    <xf numFmtId="164" fontId="0" fillId="0" borderId="0" xfId="0" applyNumberFormat="1"/>
    <xf numFmtId="0" fontId="0" fillId="6" borderId="0" xfId="0" applyFill="1"/>
    <xf numFmtId="0" fontId="0" fillId="3" borderId="0" xfId="0" applyFill="1" applyAlignment="1">
      <alignment horizontal="center"/>
    </xf>
    <xf numFmtId="0" fontId="0" fillId="7" borderId="0" xfId="0" applyFill="1" applyAlignment="1">
      <alignment horizontal="center" vertical="center"/>
    </xf>
    <xf numFmtId="0" fontId="0" fillId="8" borderId="0" xfId="0" applyFill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5" fillId="10" borderId="0" xfId="0" applyFont="1" applyFill="1" applyAlignment="1">
      <alignment horizontal="center" vertical="center"/>
    </xf>
    <xf numFmtId="0" fontId="5" fillId="12" borderId="0" xfId="0" applyFont="1" applyFill="1" applyAlignment="1">
      <alignment horizontal="center" vertical="center"/>
    </xf>
    <xf numFmtId="0" fontId="5" fillId="6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/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5" fillId="12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0" fillId="13" borderId="1" xfId="0" applyFill="1" applyBorder="1" applyAlignment="1">
      <alignment horizontal="center" vertical="center"/>
    </xf>
    <xf numFmtId="0" fontId="0" fillId="13" borderId="2" xfId="0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7" borderId="3" xfId="0" applyFill="1" applyBorder="1" applyAlignment="1">
      <alignment horizontal="center" vertical="center"/>
    </xf>
    <xf numFmtId="0" fontId="0" fillId="9" borderId="1" xfId="0" applyFill="1" applyBorder="1"/>
    <xf numFmtId="0" fontId="5" fillId="12" borderId="3" xfId="0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0" fontId="0" fillId="6" borderId="5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8" borderId="5" xfId="0" applyFill="1" applyBorder="1" applyAlignment="1">
      <alignment horizontal="center" vertical="center"/>
    </xf>
    <xf numFmtId="0" fontId="5" fillId="6" borderId="5" xfId="0" applyFont="1" applyFill="1" applyBorder="1" applyAlignment="1">
      <alignment horizontal="center" vertical="center"/>
    </xf>
    <xf numFmtId="0" fontId="5" fillId="12" borderId="5" xfId="0" applyFont="1" applyFill="1" applyBorder="1" applyAlignment="1">
      <alignment horizontal="center" vertical="center"/>
    </xf>
    <xf numFmtId="0" fontId="0" fillId="7" borderId="5" xfId="0" applyFill="1" applyBorder="1" applyAlignment="1">
      <alignment horizontal="center" vertical="center"/>
    </xf>
    <xf numFmtId="0" fontId="6" fillId="0" borderId="0" xfId="0" applyFont="1"/>
    <xf numFmtId="2" fontId="2" fillId="0" borderId="0" xfId="0" applyNumberFormat="1" applyFont="1"/>
    <xf numFmtId="0" fontId="6" fillId="3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0" fontId="7" fillId="14" borderId="0" xfId="0" applyFont="1" applyFill="1"/>
    <xf numFmtId="0" fontId="0" fillId="0" borderId="0" xfId="0" applyAlignment="1">
      <alignment horizontal="center"/>
    </xf>
    <xf numFmtId="164" fontId="0" fillId="3" borderId="0" xfId="0" applyNumberFormat="1" applyFill="1"/>
    <xf numFmtId="0" fontId="0" fillId="15" borderId="0" xfId="0" applyFill="1"/>
    <xf numFmtId="164" fontId="0" fillId="15" borderId="0" xfId="0" applyNumberFormat="1" applyFill="1"/>
    <xf numFmtId="0" fontId="0" fillId="16" borderId="0" xfId="0" applyFill="1"/>
    <xf numFmtId="164" fontId="0" fillId="16" borderId="0" xfId="0" applyNumberFormat="1" applyFill="1"/>
    <xf numFmtId="0" fontId="0" fillId="17" borderId="0" xfId="0" applyFill="1"/>
    <xf numFmtId="164" fontId="0" fillId="17" borderId="0" xfId="0" applyNumberFormat="1" applyFill="1"/>
    <xf numFmtId="0" fontId="0" fillId="11" borderId="0" xfId="0" applyFill="1" applyAlignment="1">
      <alignment horizontal="center"/>
    </xf>
    <xf numFmtId="0" fontId="8" fillId="0" borderId="0" xfId="0" applyFont="1"/>
    <xf numFmtId="0" fontId="5" fillId="18" borderId="0" xfId="0" applyFont="1" applyFill="1"/>
    <xf numFmtId="164" fontId="5" fillId="0" borderId="0" xfId="0" applyNumberFormat="1" applyFont="1"/>
    <xf numFmtId="0" fontId="5" fillId="0" borderId="0" xfId="0" applyFont="1"/>
    <xf numFmtId="164" fontId="5" fillId="17" borderId="0" xfId="0" applyNumberFormat="1" applyFont="1" applyFill="1"/>
    <xf numFmtId="164" fontId="0" fillId="16" borderId="6" xfId="0" applyNumberFormat="1" applyFill="1" applyBorder="1"/>
    <xf numFmtId="164" fontId="0" fillId="16" borderId="7" xfId="0" applyNumberFormat="1" applyFill="1" applyBorder="1"/>
    <xf numFmtId="0" fontId="0" fillId="17" borderId="7" xfId="0" applyFill="1" applyBorder="1"/>
    <xf numFmtId="164" fontId="0" fillId="17" borderId="7" xfId="0" applyNumberFormat="1" applyFill="1" applyBorder="1"/>
    <xf numFmtId="0" fontId="5" fillId="18" borderId="7" xfId="0" applyFont="1" applyFill="1" applyBorder="1"/>
    <xf numFmtId="0" fontId="3" fillId="4" borderId="7" xfId="0" applyFont="1" applyFill="1" applyBorder="1"/>
    <xf numFmtId="0" fontId="0" fillId="3" borderId="7" xfId="0" applyFill="1" applyBorder="1"/>
    <xf numFmtId="0" fontId="0" fillId="0" borderId="7" xfId="0" applyBorder="1"/>
    <xf numFmtId="0" fontId="5" fillId="0" borderId="7" xfId="0" applyFont="1" applyBorder="1"/>
    <xf numFmtId="0" fontId="0" fillId="0" borderId="5" xfId="0" applyBorder="1"/>
    <xf numFmtId="0" fontId="3" fillId="4" borderId="0" xfId="0" applyFont="1" applyFill="1"/>
    <xf numFmtId="164" fontId="0" fillId="6" borderId="0" xfId="0" applyNumberFormat="1" applyFill="1"/>
    <xf numFmtId="164" fontId="2" fillId="0" borderId="0" xfId="0" applyNumberFormat="1" applyFont="1" applyAlignment="1">
      <alignment horizontal="center"/>
    </xf>
    <xf numFmtId="0" fontId="10" fillId="0" borderId="0" xfId="0" applyFont="1" applyAlignment="1">
      <alignment horizontal="center" vertical="center"/>
    </xf>
    <xf numFmtId="0" fontId="5" fillId="10" borderId="1" xfId="0" applyFont="1" applyFill="1" applyBorder="1" applyAlignment="1">
      <alignment horizontal="center" vertical="center"/>
    </xf>
    <xf numFmtId="164" fontId="4" fillId="19" borderId="0" xfId="0" applyNumberFormat="1" applyFont="1" applyFill="1" applyAlignment="1">
      <alignment horizontal="center" vertical="center"/>
    </xf>
    <xf numFmtId="164" fontId="10" fillId="19" borderId="0" xfId="0" applyNumberFormat="1" applyFont="1" applyFill="1" applyAlignment="1">
      <alignment horizontal="center" vertical="center"/>
    </xf>
    <xf numFmtId="164" fontId="10" fillId="20" borderId="0" xfId="0" applyNumberFormat="1" applyFont="1" applyFill="1" applyAlignment="1">
      <alignment horizontal="center" vertical="center"/>
    </xf>
    <xf numFmtId="0" fontId="4" fillId="20" borderId="0" xfId="0" applyFont="1" applyFill="1" applyAlignment="1">
      <alignment horizontal="center" vertical="center"/>
    </xf>
    <xf numFmtId="0" fontId="10" fillId="20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19" borderId="0" xfId="0" applyFont="1" applyFill="1" applyAlignment="1">
      <alignment horizontal="center" vertical="center"/>
    </xf>
    <xf numFmtId="164" fontId="10" fillId="21" borderId="0" xfId="0" applyNumberFormat="1" applyFont="1" applyFill="1" applyAlignment="1">
      <alignment horizontal="center" vertical="center"/>
    </xf>
    <xf numFmtId="0" fontId="4" fillId="21" borderId="0" xfId="0" applyFont="1" applyFill="1" applyAlignment="1">
      <alignment horizontal="center" vertical="center"/>
    </xf>
    <xf numFmtId="0" fontId="10" fillId="21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3" fillId="5" borderId="0" xfId="0" applyFont="1" applyFill="1" applyAlignment="1">
      <alignment horizontal="center" vertical="center"/>
    </xf>
    <xf numFmtId="0" fontId="0" fillId="9" borderId="0" xfId="0" applyFill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9" borderId="5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2" fontId="0" fillId="0" borderId="0" xfId="0" applyNumberFormat="1"/>
    <xf numFmtId="0" fontId="0" fillId="6" borderId="7" xfId="0" applyFill="1" applyBorder="1"/>
    <xf numFmtId="164" fontId="0" fillId="6" borderId="0" xfId="0" applyNumberFormat="1" applyFill="1" applyAlignment="1">
      <alignment horizontal="right"/>
    </xf>
    <xf numFmtId="0" fontId="0" fillId="6" borderId="0" xfId="0" applyFill="1" applyAlignment="1">
      <alignment horizontal="center"/>
    </xf>
    <xf numFmtId="0" fontId="0" fillId="6" borderId="5" xfId="0" applyFill="1" applyBorder="1"/>
    <xf numFmtId="0" fontId="11" fillId="6" borderId="7" xfId="0" applyFont="1" applyFill="1" applyBorder="1"/>
    <xf numFmtId="0" fontId="0" fillId="4" borderId="3" xfId="0" applyFill="1" applyBorder="1" applyAlignment="1">
      <alignment horizontal="center" vertical="center"/>
    </xf>
    <xf numFmtId="164" fontId="0" fillId="0" borderId="0" xfId="0" applyNumberFormat="1" applyAlignment="1">
      <alignment horizontal="center"/>
    </xf>
    <xf numFmtId="164" fontId="12" fillId="0" borderId="0" xfId="0" applyNumberFormat="1" applyFont="1" applyAlignment="1">
      <alignment horizontal="center" wrapText="1"/>
    </xf>
    <xf numFmtId="164" fontId="13" fillId="0" borderId="0" xfId="0" applyNumberFormat="1" applyFont="1" applyAlignment="1">
      <alignment horizontal="center" wrapText="1"/>
    </xf>
    <xf numFmtId="164" fontId="12" fillId="0" borderId="0" xfId="0" applyNumberFormat="1" applyFont="1" applyAlignment="1">
      <alignment horizontal="center"/>
    </xf>
    <xf numFmtId="0" fontId="13" fillId="0" borderId="0" xfId="0" applyFont="1" applyAlignment="1">
      <alignment horizontal="center" vertical="center"/>
    </xf>
    <xf numFmtId="0" fontId="0" fillId="0" borderId="1" xfId="0" applyBorder="1"/>
    <xf numFmtId="0" fontId="0" fillId="0" borderId="3" xfId="0" applyBorder="1"/>
    <xf numFmtId="0" fontId="4" fillId="6" borderId="3" xfId="0" applyFont="1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5" fillId="10" borderId="5" xfId="0" applyFont="1" applyFill="1" applyBorder="1" applyAlignment="1">
      <alignment horizontal="center" vertical="center"/>
    </xf>
    <xf numFmtId="0" fontId="0" fillId="0" borderId="8" xfId="0" applyBorder="1"/>
    <xf numFmtId="0" fontId="14" fillId="0" borderId="9" xfId="0" applyFont="1" applyBorder="1" applyAlignment="1">
      <alignment horizontal="center"/>
    </xf>
    <xf numFmtId="0" fontId="15" fillId="0" borderId="0" xfId="0" applyFont="1"/>
    <xf numFmtId="0" fontId="16" fillId="0" borderId="0" xfId="0" applyFont="1"/>
    <xf numFmtId="0" fontId="17" fillId="0" borderId="0" xfId="0" applyFont="1"/>
    <xf numFmtId="0" fontId="18" fillId="0" borderId="0" xfId="0" applyFont="1"/>
    <xf numFmtId="11" fontId="1" fillId="0" borderId="0" xfId="0" applyNumberFormat="1" applyFont="1"/>
    <xf numFmtId="0" fontId="19" fillId="0" borderId="9" xfId="0" applyFont="1" applyBorder="1" applyAlignment="1">
      <alignment horizontal="center"/>
    </xf>
    <xf numFmtId="0" fontId="0" fillId="14" borderId="0" xfId="0" applyFill="1"/>
    <xf numFmtId="0" fontId="0" fillId="22" borderId="0" xfId="0" applyFill="1"/>
    <xf numFmtId="164" fontId="0" fillId="22" borderId="0" xfId="0" applyNumberFormat="1" applyFill="1"/>
    <xf numFmtId="164" fontId="11" fillId="22" borderId="0" xfId="0" applyNumberFormat="1" applyFont="1" applyFill="1"/>
    <xf numFmtId="0" fontId="5" fillId="23" borderId="0" xfId="0" applyFont="1" applyFill="1"/>
    <xf numFmtId="164" fontId="5" fillId="23" borderId="0" xfId="0" applyNumberFormat="1" applyFont="1" applyFill="1"/>
    <xf numFmtId="0" fontId="5" fillId="22" borderId="0" xfId="0" applyFont="1" applyFill="1"/>
    <xf numFmtId="164" fontId="5" fillId="22" borderId="0" xfId="0" applyNumberFormat="1" applyFont="1" applyFill="1"/>
    <xf numFmtId="0" fontId="0" fillId="24" borderId="0" xfId="0" applyFill="1"/>
    <xf numFmtId="164" fontId="0" fillId="24" borderId="0" xfId="0" applyNumberFormat="1" applyFill="1"/>
    <xf numFmtId="164" fontId="11" fillId="24" borderId="0" xfId="0" applyNumberFormat="1" applyFont="1" applyFill="1"/>
    <xf numFmtId="0" fontId="5" fillId="24" borderId="0" xfId="0" applyFont="1" applyFill="1"/>
    <xf numFmtId="164" fontId="11" fillId="0" borderId="0" xfId="0" applyNumberFormat="1" applyFont="1"/>
    <xf numFmtId="0" fontId="0" fillId="24" borderId="6" xfId="0" applyFill="1" applyBorder="1"/>
    <xf numFmtId="0" fontId="0" fillId="24" borderId="7" xfId="0" applyFill="1" applyBorder="1"/>
    <xf numFmtId="164" fontId="0" fillId="24" borderId="7" xfId="0" applyNumberFormat="1" applyFill="1" applyBorder="1"/>
    <xf numFmtId="0" fontId="5" fillId="23" borderId="7" xfId="0" applyFont="1" applyFill="1" applyBorder="1"/>
    <xf numFmtId="0" fontId="11" fillId="0" borderId="0" xfId="0" applyFont="1"/>
    <xf numFmtId="0" fontId="0" fillId="25" borderId="0" xfId="0" applyFill="1"/>
    <xf numFmtId="0" fontId="0" fillId="25" borderId="7" xfId="0" applyFill="1" applyBorder="1"/>
    <xf numFmtId="164" fontId="0" fillId="25" borderId="0" xfId="0" applyNumberFormat="1" applyFill="1"/>
    <xf numFmtId="164" fontId="0" fillId="25" borderId="7" xfId="0" applyNumberFormat="1" applyFill="1" applyBorder="1"/>
    <xf numFmtId="0" fontId="5" fillId="25" borderId="0" xfId="0" applyFont="1" applyFill="1"/>
    <xf numFmtId="0" fontId="0" fillId="26" borderId="0" xfId="0" applyFill="1"/>
    <xf numFmtId="164" fontId="0" fillId="26" borderId="0" xfId="0" applyNumberFormat="1" applyFill="1"/>
    <xf numFmtId="0" fontId="5" fillId="27" borderId="0" xfId="0" applyFont="1" applyFill="1"/>
    <xf numFmtId="164" fontId="5" fillId="26" borderId="0" xfId="0" applyNumberFormat="1" applyFont="1" applyFill="1"/>
    <xf numFmtId="0" fontId="5" fillId="26" borderId="0" xfId="0" applyFont="1" applyFill="1"/>
    <xf numFmtId="0" fontId="2" fillId="11" borderId="0" xfId="0" applyFont="1" applyFill="1"/>
    <xf numFmtId="0" fontId="0" fillId="11" borderId="0" xfId="0" applyFill="1"/>
    <xf numFmtId="0" fontId="20" fillId="0" borderId="0" xfId="0" applyFont="1"/>
    <xf numFmtId="0" fontId="1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3" fillId="0" borderId="0" xfId="0" applyFont="1"/>
    <xf numFmtId="0" fontId="24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26" fillId="0" borderId="0" xfId="1" applyFont="1" applyAlignment="1">
      <alignment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mahesh@che.iitb.ac.i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846551-4098-774A-AC2D-75E4A2EDF3D5}">
  <dimension ref="D4:E10"/>
  <sheetViews>
    <sheetView tabSelected="1" workbookViewId="0">
      <selection activeCell="F18" sqref="F18"/>
    </sheetView>
  </sheetViews>
  <sheetFormatPr baseColWidth="10" defaultRowHeight="16" x14ac:dyDescent="0.2"/>
  <sheetData>
    <row r="4" spans="4:5" ht="34" x14ac:dyDescent="0.4">
      <c r="D4" s="160" t="s">
        <v>174</v>
      </c>
      <c r="E4" s="161"/>
    </row>
    <row r="5" spans="4:5" ht="34" x14ac:dyDescent="0.4">
      <c r="D5" s="162"/>
      <c r="E5" s="161"/>
    </row>
    <row r="6" spans="4:5" ht="34" x14ac:dyDescent="0.4">
      <c r="D6" s="163" t="s">
        <v>175</v>
      </c>
      <c r="E6" s="161"/>
    </row>
    <row r="7" spans="4:5" ht="34" x14ac:dyDescent="0.4">
      <c r="D7" s="162"/>
      <c r="E7" s="161"/>
    </row>
    <row r="8" spans="4:5" ht="34" x14ac:dyDescent="0.4">
      <c r="D8" s="162" t="s">
        <v>176</v>
      </c>
      <c r="E8" s="161"/>
    </row>
    <row r="9" spans="4:5" ht="34" x14ac:dyDescent="0.4">
      <c r="D9" s="164" t="s">
        <v>177</v>
      </c>
      <c r="E9" s="161"/>
    </row>
    <row r="10" spans="4:5" x14ac:dyDescent="0.2">
      <c r="D10" s="159"/>
    </row>
  </sheetData>
  <hyperlinks>
    <hyperlink ref="D9" r:id="rId1" display="mailto:mahesh@che.iitb.ac.in" xr:uid="{12D1534C-08A2-1F47-BE5B-2BB648B8D436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248302-47D0-DA41-9A0B-5A1FF7F2A1F4}">
  <dimension ref="A2:R519"/>
  <sheetViews>
    <sheetView zoomScale="102" zoomScaleNormal="102" workbookViewId="0">
      <selection activeCell="O22" sqref="O22"/>
    </sheetView>
  </sheetViews>
  <sheetFormatPr baseColWidth="10" defaultColWidth="10.6640625" defaultRowHeight="16" x14ac:dyDescent="0.2"/>
  <cols>
    <col min="1" max="1" width="22.6640625" customWidth="1"/>
    <col min="3" max="3" width="18.6640625" customWidth="1"/>
    <col min="10" max="10" width="20.6640625" customWidth="1"/>
    <col min="11" max="11" width="12.1640625" bestFit="1" customWidth="1"/>
    <col min="12" max="12" width="13" customWidth="1"/>
    <col min="14" max="14" width="15.1640625" customWidth="1"/>
    <col min="15" max="15" width="12.6640625" customWidth="1"/>
  </cols>
  <sheetData>
    <row r="2" spans="1:18" x14ac:dyDescent="0.2">
      <c r="J2" s="1" t="s">
        <v>0</v>
      </c>
      <c r="K2" s="1"/>
      <c r="L2" s="1"/>
      <c r="M2" s="1"/>
      <c r="N2" s="1"/>
    </row>
    <row r="3" spans="1:18" x14ac:dyDescent="0.2">
      <c r="B3" s="86" t="s">
        <v>1</v>
      </c>
      <c r="C3" s="86" t="s">
        <v>2</v>
      </c>
      <c r="D3" s="86" t="s">
        <v>3</v>
      </c>
      <c r="E3" s="86" t="s">
        <v>4</v>
      </c>
      <c r="F3" s="86" t="s">
        <v>5</v>
      </c>
      <c r="G3" s="3" t="s">
        <v>6</v>
      </c>
      <c r="H3" s="2" t="s">
        <v>7</v>
      </c>
      <c r="I3" s="2"/>
    </row>
    <row r="4" spans="1:18" x14ac:dyDescent="0.2">
      <c r="A4" s="4"/>
      <c r="B4" s="16">
        <v>348</v>
      </c>
      <c r="C4" s="10"/>
      <c r="D4" s="76">
        <v>2.38</v>
      </c>
      <c r="E4" s="75">
        <v>6.2</v>
      </c>
      <c r="F4" s="76">
        <v>25.5</v>
      </c>
      <c r="G4" s="6" t="str">
        <f t="shared" ref="G4:G67" si="0">IF(E4&lt;=$N$5,$J$5,IF(AND(E4&gt;=$M$6,E4&lt;=$N$6), $J$6, IF(AND(E4&gt;=$M$7,E4&lt;=$N$7),$J$7, $J$8)))</f>
        <v>Severe</v>
      </c>
      <c r="H4" t="str">
        <f>IF(D4&lt;=$L$5,$J$5,IF(AND(D4&gt;=$K$6,D4&lt;=$L$6), $J$6, IF(AND(D4&gt;=$K$7,D4&lt;=$L$7),$J$7, $J$8)))</f>
        <v>Severe</v>
      </c>
      <c r="I4" s="7"/>
      <c r="K4" s="2" t="s">
        <v>8</v>
      </c>
      <c r="L4" s="2" t="s">
        <v>9</v>
      </c>
      <c r="M4" s="2" t="s">
        <v>10</v>
      </c>
      <c r="N4" s="2" t="s">
        <v>11</v>
      </c>
      <c r="O4" s="2"/>
      <c r="P4" s="2"/>
      <c r="Q4" s="2"/>
      <c r="R4" s="2"/>
    </row>
    <row r="5" spans="1:18" x14ac:dyDescent="0.2">
      <c r="B5" s="16">
        <v>345</v>
      </c>
      <c r="C5" s="87"/>
      <c r="D5" s="76">
        <v>2.66</v>
      </c>
      <c r="E5" s="75">
        <v>6.4</v>
      </c>
      <c r="F5" s="76">
        <v>27.7</v>
      </c>
      <c r="G5" s="6" t="str">
        <f t="shared" si="0"/>
        <v>Severe</v>
      </c>
      <c r="H5" t="str">
        <f t="shared" ref="H5:H68" si="1">IF(D5&lt;=$L$5,$J$5,IF(AND(D5&gt;=$K$6,D5&lt;=$L$6), $J$6, IF(AND(D5&gt;=$K$7,D5&lt;=$L$7),$J$7, $J$8)))</f>
        <v>Severe</v>
      </c>
      <c r="I5" s="7"/>
      <c r="J5" s="2" t="s">
        <v>12</v>
      </c>
      <c r="K5">
        <v>0</v>
      </c>
      <c r="L5">
        <v>3</v>
      </c>
      <c r="M5">
        <v>0</v>
      </c>
      <c r="N5">
        <v>7.9</v>
      </c>
    </row>
    <row r="6" spans="1:18" x14ac:dyDescent="0.2">
      <c r="B6" s="16">
        <v>381</v>
      </c>
      <c r="C6" s="11"/>
      <c r="D6" s="77">
        <v>2.8254819358024861</v>
      </c>
      <c r="E6" s="78">
        <v>6.4</v>
      </c>
      <c r="F6" s="79">
        <v>18.600000000000001</v>
      </c>
      <c r="G6" s="6" t="str">
        <f t="shared" si="0"/>
        <v>Severe</v>
      </c>
      <c r="H6" t="str">
        <f t="shared" si="1"/>
        <v>Severe</v>
      </c>
      <c r="I6" s="7"/>
      <c r="J6" s="2" t="s">
        <v>13</v>
      </c>
      <c r="K6">
        <f>L5</f>
        <v>3</v>
      </c>
      <c r="L6">
        <v>3.3</v>
      </c>
      <c r="M6">
        <v>8</v>
      </c>
      <c r="N6">
        <v>11</v>
      </c>
    </row>
    <row r="7" spans="1:18" x14ac:dyDescent="0.2">
      <c r="B7" s="16">
        <v>359</v>
      </c>
      <c r="C7" s="10"/>
      <c r="D7" s="76">
        <v>2.4700000000000002</v>
      </c>
      <c r="E7" s="75">
        <v>6.6</v>
      </c>
      <c r="F7" s="76">
        <v>24.1</v>
      </c>
      <c r="G7" s="6" t="str">
        <f t="shared" si="0"/>
        <v>Severe</v>
      </c>
      <c r="H7" t="str">
        <f t="shared" si="1"/>
        <v>Severe</v>
      </c>
      <c r="I7" s="7"/>
      <c r="J7" s="2" t="s">
        <v>14</v>
      </c>
      <c r="K7">
        <f>L6</f>
        <v>3.3</v>
      </c>
      <c r="L7">
        <v>3.6</v>
      </c>
      <c r="M7">
        <v>11</v>
      </c>
      <c r="N7">
        <v>12</v>
      </c>
    </row>
    <row r="8" spans="1:18" x14ac:dyDescent="0.2">
      <c r="B8" s="16">
        <v>3</v>
      </c>
      <c r="C8" s="88"/>
      <c r="D8" s="102">
        <v>2.6432290716379967</v>
      </c>
      <c r="E8" s="80">
        <v>6.8</v>
      </c>
      <c r="F8" s="73">
        <v>20.7</v>
      </c>
      <c r="G8" s="6" t="str">
        <f t="shared" si="0"/>
        <v>Severe</v>
      </c>
      <c r="H8" t="str">
        <f t="shared" si="1"/>
        <v>Severe</v>
      </c>
      <c r="I8" s="7"/>
      <c r="J8" s="2" t="s">
        <v>15</v>
      </c>
      <c r="K8">
        <f>L7</f>
        <v>3.6</v>
      </c>
      <c r="L8" t="s">
        <v>63</v>
      </c>
      <c r="M8">
        <v>12</v>
      </c>
      <c r="N8">
        <v>20</v>
      </c>
    </row>
    <row r="9" spans="1:18" x14ac:dyDescent="0.2">
      <c r="B9" s="16">
        <v>397</v>
      </c>
      <c r="C9" s="14"/>
      <c r="D9" s="77">
        <v>3.2597295000760313</v>
      </c>
      <c r="E9" s="78">
        <v>6.9</v>
      </c>
      <c r="F9" s="79">
        <v>19.8</v>
      </c>
      <c r="G9" s="6" t="str">
        <f t="shared" si="0"/>
        <v>Severe</v>
      </c>
      <c r="H9" t="str">
        <f t="shared" si="1"/>
        <v>Moderate</v>
      </c>
      <c r="I9" s="7"/>
    </row>
    <row r="10" spans="1:18" x14ac:dyDescent="0.2">
      <c r="B10" s="16">
        <v>372</v>
      </c>
      <c r="C10" s="12"/>
      <c r="D10" s="76">
        <v>2.6</v>
      </c>
      <c r="E10" s="75">
        <v>7</v>
      </c>
      <c r="F10" s="76">
        <v>22.1</v>
      </c>
      <c r="G10" s="6" t="str">
        <f t="shared" si="0"/>
        <v>Severe</v>
      </c>
      <c r="H10" t="str">
        <f t="shared" si="1"/>
        <v>Severe</v>
      </c>
      <c r="I10" s="7"/>
    </row>
    <row r="11" spans="1:18" x14ac:dyDescent="0.2">
      <c r="B11" s="16">
        <v>396</v>
      </c>
      <c r="C11" s="11"/>
      <c r="D11" s="77">
        <v>2.9246160997745361</v>
      </c>
      <c r="E11" s="78">
        <v>7</v>
      </c>
      <c r="F11" s="79">
        <v>21.6</v>
      </c>
      <c r="G11" s="6" t="str">
        <f t="shared" si="0"/>
        <v>Severe</v>
      </c>
      <c r="H11" t="str">
        <f t="shared" si="1"/>
        <v>Severe</v>
      </c>
      <c r="I11" s="7"/>
    </row>
    <row r="12" spans="1:18" x14ac:dyDescent="0.2">
      <c r="B12" s="16">
        <v>25</v>
      </c>
      <c r="C12" s="88"/>
      <c r="D12" s="102">
        <v>2.4042378486955731</v>
      </c>
      <c r="E12" s="80">
        <v>7.4</v>
      </c>
      <c r="F12" s="73">
        <v>24.4</v>
      </c>
      <c r="G12" s="6" t="str">
        <f t="shared" si="0"/>
        <v>Severe</v>
      </c>
      <c r="H12" t="str">
        <f t="shared" si="1"/>
        <v>Severe</v>
      </c>
      <c r="I12" s="7"/>
      <c r="K12" s="2" t="s">
        <v>16</v>
      </c>
      <c r="L12" s="2" t="s">
        <v>17</v>
      </c>
      <c r="M12" s="2" t="s">
        <v>18</v>
      </c>
      <c r="N12" s="2" t="s">
        <v>19</v>
      </c>
      <c r="O12" s="2" t="s">
        <v>20</v>
      </c>
    </row>
    <row r="13" spans="1:18" x14ac:dyDescent="0.2">
      <c r="B13" s="16">
        <v>383</v>
      </c>
      <c r="C13" s="10"/>
      <c r="D13" s="77">
        <v>2.6432290716379967</v>
      </c>
      <c r="E13" s="78">
        <v>7.4</v>
      </c>
      <c r="F13" s="79">
        <v>22.5</v>
      </c>
      <c r="G13" s="6" t="str">
        <f t="shared" si="0"/>
        <v>Severe</v>
      </c>
      <c r="H13" t="str">
        <f t="shared" si="1"/>
        <v>Severe</v>
      </c>
      <c r="I13" s="7"/>
      <c r="K13" s="2" t="s">
        <v>12</v>
      </c>
      <c r="L13" s="2" t="s">
        <v>13</v>
      </c>
      <c r="M13" s="2" t="s">
        <v>14</v>
      </c>
      <c r="N13" s="2" t="s">
        <v>15</v>
      </c>
      <c r="O13" s="2" t="s">
        <v>21</v>
      </c>
      <c r="P13" s="2" t="s">
        <v>22</v>
      </c>
    </row>
    <row r="14" spans="1:18" x14ac:dyDescent="0.2">
      <c r="B14" s="16">
        <v>116</v>
      </c>
      <c r="C14" s="12"/>
      <c r="D14" s="102">
        <v>2.5593210157893909</v>
      </c>
      <c r="E14" s="80">
        <v>7.6</v>
      </c>
      <c r="F14" s="89">
        <v>23.2</v>
      </c>
      <c r="G14" s="6" t="str">
        <f t="shared" si="0"/>
        <v>Severe</v>
      </c>
      <c r="H14" t="str">
        <f t="shared" si="1"/>
        <v>Severe</v>
      </c>
      <c r="I14" s="7"/>
      <c r="J14" s="2" t="s">
        <v>6</v>
      </c>
      <c r="K14" s="2">
        <f>COUNTIF($G$4:$G$519,"="&amp;"Severe")</f>
        <v>14</v>
      </c>
      <c r="L14" s="2">
        <f>COUNTIF($G$4:$G$519,"="&amp;"Moderate")</f>
        <v>138</v>
      </c>
      <c r="M14" s="2">
        <f>COUNTIF($G$3:$G$519,"="&amp;"Mild")</f>
        <v>72</v>
      </c>
      <c r="N14" s="2">
        <f>COUNTIF($G$3:$G$519,"="&amp;"Normal")</f>
        <v>292</v>
      </c>
      <c r="O14" s="2">
        <f>SUM(K14:M14)</f>
        <v>224</v>
      </c>
      <c r="P14" s="2">
        <f>SUM(N14:O14)</f>
        <v>516</v>
      </c>
    </row>
    <row r="15" spans="1:18" x14ac:dyDescent="0.2">
      <c r="B15" s="16">
        <v>250</v>
      </c>
      <c r="C15" s="12"/>
      <c r="D15" s="102">
        <v>2.7318243962519664</v>
      </c>
      <c r="E15" s="81">
        <v>7.6</v>
      </c>
      <c r="F15" s="16">
        <v>25.1</v>
      </c>
      <c r="G15" s="6" t="str">
        <f t="shared" si="0"/>
        <v>Severe</v>
      </c>
      <c r="H15" t="str">
        <f t="shared" si="1"/>
        <v>Severe</v>
      </c>
      <c r="I15" s="7"/>
      <c r="J15" s="2" t="s">
        <v>23</v>
      </c>
      <c r="K15">
        <f ca="1">COUNTIF(INDIRECT("H"&amp;K19&amp;":H"&amp;K20), "Severe")</f>
        <v>13</v>
      </c>
      <c r="L15">
        <f ca="1">COUNTIF(INDIRECT("H"&amp;L19&amp;":H"&amp;L20), "Moderate")</f>
        <v>55</v>
      </c>
      <c r="M15">
        <f ca="1">COUNTIF(INDIRECT("H"&amp;M19&amp;":H"&amp;M20), "Mild")</f>
        <v>24</v>
      </c>
      <c r="N15">
        <f ca="1">COUNTIF(INDIRECT("H"&amp;N19&amp;":H"&amp;N20), "Normal")</f>
        <v>226</v>
      </c>
      <c r="O15">
        <f ca="1">COUNTIF(INDIRECT("H"&amp;O19&amp;":H"&amp;O20), "&lt;&gt;normal")</f>
        <v>197</v>
      </c>
    </row>
    <row r="16" spans="1:18" x14ac:dyDescent="0.2">
      <c r="B16" s="16">
        <v>75</v>
      </c>
      <c r="C16" s="90"/>
      <c r="D16" s="102">
        <v>2.8254819358024861</v>
      </c>
      <c r="E16" s="81">
        <v>7.7</v>
      </c>
      <c r="F16" s="16">
        <v>25.2</v>
      </c>
      <c r="G16" s="6" t="str">
        <f t="shared" si="0"/>
        <v>Severe</v>
      </c>
      <c r="H16" t="str">
        <f t="shared" si="1"/>
        <v>Severe</v>
      </c>
      <c r="I16" s="7"/>
      <c r="J16" s="2" t="s">
        <v>24</v>
      </c>
      <c r="K16">
        <f ca="1">COUNTIF(INDIRECT("H"&amp;N20&amp;":H"&amp;L19), "Severe")</f>
        <v>61</v>
      </c>
      <c r="L16">
        <f ca="1">COUNTIF(INDIRECT("H"&amp;K19&amp;":H"&amp;K20), "Moderate")+COUNTIF(INDIRECT("H"&amp;M19&amp;":H"&amp;M20), "Moderate")+COUNTIF(INDIRECT("H"&amp;N19&amp;":H"&amp;N20), "Moderate")</f>
        <v>53</v>
      </c>
      <c r="M16">
        <f ca="1">COUNTIF(INDIRECT("H"&amp;K19&amp;":H"&amp;K20), "Mild")+COUNTIF(INDIRECT("H"&amp;L19&amp;":H"&amp;L20), "Mild")+COUNTIF(INDIRECT("H"&amp;N19&amp;":H"&amp;N20), "Mild")</f>
        <v>57</v>
      </c>
      <c r="N16">
        <f ca="1">COUNTIF(INDIRECT("H"&amp;K19&amp;":H"&amp;K20), "Normal")+COUNTIF(INDIRECT("H"&amp;L19&amp;":H"&amp;L20), "Normal")+COUNTIF(INDIRECT("H"&amp;M19&amp;":H"&amp;M20), "Normal")</f>
        <v>27</v>
      </c>
      <c r="O16">
        <f ca="1">COUNTIF(INDIRECT("H"&amp;N19&amp;":H"&amp;N20), "&lt;&gt;normal")</f>
        <v>66</v>
      </c>
    </row>
    <row r="17" spans="1:15" x14ac:dyDescent="0.2">
      <c r="B17" s="16">
        <v>226</v>
      </c>
      <c r="C17" s="12"/>
      <c r="D17" s="102">
        <v>2.7318243962519664</v>
      </c>
      <c r="E17" s="81">
        <v>7.7</v>
      </c>
      <c r="F17" s="16">
        <v>22.6</v>
      </c>
      <c r="G17" s="6" t="str">
        <f t="shared" si="0"/>
        <v>Severe</v>
      </c>
      <c r="H17" t="str">
        <f t="shared" si="1"/>
        <v>Severe</v>
      </c>
      <c r="I17" s="7"/>
      <c r="J17" s="2" t="s">
        <v>25</v>
      </c>
      <c r="K17">
        <f ca="1">COUNTIF(INDIRECT("H"&amp;L19&amp;":H"&amp;N20), "&lt;&gt;Severe")</f>
        <v>441</v>
      </c>
      <c r="L17">
        <f ca="1">COUNTIF(INDIRECT("H"&amp;K19&amp;":H"&amp;K20), "&lt;&gt;Moderate")+COUNTIF(INDIRECT("H"&amp;M19&amp;":H"&amp;M20), "&lt;&gt;Moderate")+COUNTIF(INDIRECT("H"&amp;N19&amp;":H"&amp;N20), "&lt;&gt;Moderate")</f>
        <v>325</v>
      </c>
      <c r="M17">
        <f ca="1">COUNTIF(INDIRECT("H"&amp;K19&amp;":H"&amp;K20), "&lt;&gt;Mild")+COUNTIF(INDIRECT("H"&amp;L19&amp;":H"&amp;L20), "&lt;&gt;Mild")+COUNTIF(INDIRECT("H"&amp;N19&amp;":H"&amp;N20), "&lt;&gt;Mild")</f>
        <v>387</v>
      </c>
      <c r="N17">
        <f ca="1">COUNTIF(INDIRECT("H"&amp;L19&amp;":H"&amp;L20), "&lt;&gt;Normal")+COUNTIF(INDIRECT("H"&amp;M19&amp;":H"&amp;M20), "&lt;&gt;Normal")+COUNTIF(INDIRECT("H"&amp;K19&amp;":H"&amp;K20), "&lt;&gt;Normal")</f>
        <v>197</v>
      </c>
      <c r="O17">
        <f ca="1">COUNTIF(INDIRECT("H"&amp;N19&amp;":H"&amp;N20), "normal")</f>
        <v>226</v>
      </c>
    </row>
    <row r="18" spans="1:15" x14ac:dyDescent="0.2">
      <c r="B18" s="16">
        <v>384</v>
      </c>
      <c r="C18" s="11"/>
      <c r="D18" s="77">
        <v>2.8254819358024861</v>
      </c>
      <c r="E18" s="78">
        <v>8</v>
      </c>
      <c r="F18" s="79">
        <v>23.8</v>
      </c>
      <c r="G18" s="6" t="str">
        <f t="shared" si="0"/>
        <v>Moderate</v>
      </c>
      <c r="H18" t="str">
        <f t="shared" si="1"/>
        <v>Severe</v>
      </c>
      <c r="I18" s="7"/>
      <c r="J18" s="2" t="s">
        <v>26</v>
      </c>
      <c r="K18">
        <f ca="1">COUNTIF(INDIRECT("H"&amp;K19&amp;":H"&amp;K20), "&lt;&gt;Severe")</f>
        <v>1</v>
      </c>
      <c r="L18">
        <f ca="1">COUNTIF(INDIRECT("H"&amp;L19&amp;":H"&amp;L20), "&lt;&gt;Moderate")</f>
        <v>83</v>
      </c>
      <c r="M18">
        <f ca="1">COUNTIF(INDIRECT("H"&amp;M19&amp;":H"&amp;M20), "&lt;&gt;Mild")</f>
        <v>48</v>
      </c>
      <c r="N18">
        <f ca="1">COUNTIF(INDIRECT("H"&amp;N19&amp;":H"&amp;N20), "&lt;&gt;Normal")</f>
        <v>66</v>
      </c>
      <c r="O18">
        <f ca="1">COUNTIF(INDIRECT("H"&amp;O19&amp;":H"&amp;O20), "normal")</f>
        <v>27</v>
      </c>
    </row>
    <row r="19" spans="1:15" x14ac:dyDescent="0.2">
      <c r="A19" s="4"/>
      <c r="B19" s="16">
        <v>352</v>
      </c>
      <c r="C19" s="14"/>
      <c r="D19" s="76">
        <v>3.16</v>
      </c>
      <c r="E19" s="75">
        <v>8.1</v>
      </c>
      <c r="F19" s="76">
        <v>26.2</v>
      </c>
      <c r="G19" s="6" t="str">
        <f t="shared" si="0"/>
        <v>Moderate</v>
      </c>
      <c r="H19" t="str">
        <f t="shared" si="1"/>
        <v>Moderate</v>
      </c>
      <c r="I19" s="7"/>
      <c r="J19" t="s">
        <v>27</v>
      </c>
      <c r="K19">
        <f>MATCH("Severe", G1:G940, 0)</f>
        <v>4</v>
      </c>
      <c r="L19">
        <f>MATCH("Moderate", G1:G938, 0)</f>
        <v>18</v>
      </c>
      <c r="M19">
        <f>MATCH("Mild", G1:G938, 0)</f>
        <v>156</v>
      </c>
      <c r="N19">
        <f>MATCH("Normal", G1:G938, 0)</f>
        <v>228</v>
      </c>
      <c r="O19">
        <f>K19</f>
        <v>4</v>
      </c>
    </row>
    <row r="20" spans="1:15" x14ac:dyDescent="0.2">
      <c r="A20" s="4"/>
      <c r="B20" s="16">
        <v>365</v>
      </c>
      <c r="C20" s="88"/>
      <c r="D20" s="76">
        <v>2.74</v>
      </c>
      <c r="E20" s="75">
        <v>8.1</v>
      </c>
      <c r="F20" s="76">
        <v>24.7</v>
      </c>
      <c r="G20" s="6" t="str">
        <f t="shared" si="0"/>
        <v>Moderate</v>
      </c>
      <c r="H20" t="str">
        <f t="shared" si="1"/>
        <v>Severe</v>
      </c>
      <c r="I20" s="7"/>
      <c r="J20" t="s">
        <v>28</v>
      </c>
      <c r="K20" cm="1">
        <f t="array" ref="K20">MAX(IF(G1:G938="Severe", ROW(G1:G938)))</f>
        <v>17</v>
      </c>
      <c r="L20" cm="1">
        <f t="array" ref="L20">MAX(IF(G1:G938="Moderate", ROW(G1:G938)))</f>
        <v>155</v>
      </c>
      <c r="M20" cm="1">
        <f t="array" ref="M20">MAX(IF(G1:G938="Mild", ROW(G1:G938)))</f>
        <v>227</v>
      </c>
      <c r="N20" cm="1">
        <f t="array" ref="N20">MAX(IF(G1:G938="Normal", ROW(G1:G938)))</f>
        <v>519</v>
      </c>
      <c r="O20">
        <f>M20</f>
        <v>227</v>
      </c>
    </row>
    <row r="21" spans="1:15" x14ac:dyDescent="0.2">
      <c r="B21" s="16">
        <v>357</v>
      </c>
      <c r="C21" s="12"/>
      <c r="D21" s="76">
        <v>2.34</v>
      </c>
      <c r="E21" s="75">
        <v>8.1999999999999993</v>
      </c>
      <c r="F21" s="76">
        <v>23.9</v>
      </c>
      <c r="G21" s="6" t="str">
        <f t="shared" si="0"/>
        <v>Moderate</v>
      </c>
      <c r="H21" t="str">
        <f t="shared" si="1"/>
        <v>Severe</v>
      </c>
      <c r="I21" s="7"/>
      <c r="J21" s="2"/>
    </row>
    <row r="22" spans="1:15" x14ac:dyDescent="0.2">
      <c r="B22" s="16">
        <v>266</v>
      </c>
      <c r="C22" s="12"/>
      <c r="D22" s="102">
        <v>2.6432290716379967</v>
      </c>
      <c r="E22" s="81">
        <v>8.3000000000000007</v>
      </c>
      <c r="F22" s="16">
        <v>23.9</v>
      </c>
      <c r="G22" s="6" t="str">
        <f t="shared" si="0"/>
        <v>Moderate</v>
      </c>
      <c r="H22" t="str">
        <f t="shared" si="1"/>
        <v>Severe</v>
      </c>
      <c r="I22" s="7"/>
      <c r="J22" s="2" t="s">
        <v>29</v>
      </c>
    </row>
    <row r="23" spans="1:15" x14ac:dyDescent="0.2">
      <c r="B23" s="16">
        <v>370</v>
      </c>
      <c r="C23" s="11"/>
      <c r="D23" s="76">
        <v>3.02</v>
      </c>
      <c r="E23" s="75">
        <v>8.4</v>
      </c>
      <c r="F23" s="76">
        <v>26.5</v>
      </c>
      <c r="G23" s="6" t="str">
        <f t="shared" si="0"/>
        <v>Moderate</v>
      </c>
      <c r="H23" t="str">
        <f t="shared" si="1"/>
        <v>Moderate</v>
      </c>
      <c r="I23" s="7"/>
      <c r="J23" t="s">
        <v>30</v>
      </c>
      <c r="K23" t="s">
        <v>31</v>
      </c>
      <c r="L23" s="152">
        <f ca="1">100*K15/(K15+K18)</f>
        <v>92.857142857142861</v>
      </c>
    </row>
    <row r="24" spans="1:15" x14ac:dyDescent="0.2">
      <c r="B24" s="16">
        <v>387</v>
      </c>
      <c r="C24" s="15"/>
      <c r="D24" s="77">
        <v>4.3501140166026415</v>
      </c>
      <c r="E24" s="78">
        <v>8.4</v>
      </c>
      <c r="F24" s="79">
        <v>24.3</v>
      </c>
      <c r="G24" s="6" t="str">
        <f t="shared" si="0"/>
        <v>Moderate</v>
      </c>
      <c r="H24" t="str">
        <f t="shared" si="1"/>
        <v>Normal</v>
      </c>
      <c r="I24" s="7"/>
      <c r="J24" t="s">
        <v>32</v>
      </c>
      <c r="K24" t="s">
        <v>33</v>
      </c>
      <c r="L24" s="152">
        <f ca="1">100*K17/(K17+K16)</f>
        <v>87.848605577689241</v>
      </c>
    </row>
    <row r="25" spans="1:15" x14ac:dyDescent="0.2">
      <c r="B25" s="16">
        <v>95</v>
      </c>
      <c r="C25" s="90"/>
      <c r="D25" s="102">
        <v>2.5593210157893909</v>
      </c>
      <c r="E25" s="81">
        <v>8.6</v>
      </c>
      <c r="F25" s="16">
        <v>26</v>
      </c>
      <c r="G25" s="6" t="str">
        <f t="shared" si="0"/>
        <v>Moderate</v>
      </c>
      <c r="H25" t="str">
        <f t="shared" si="1"/>
        <v>Severe</v>
      </c>
      <c r="I25" s="7"/>
    </row>
    <row r="26" spans="1:15" x14ac:dyDescent="0.2">
      <c r="B26" s="16">
        <v>100</v>
      </c>
      <c r="C26" s="14"/>
      <c r="D26" s="102">
        <v>2.9246160997745361</v>
      </c>
      <c r="E26" s="81">
        <v>8.6</v>
      </c>
      <c r="F26" s="73">
        <v>26.1</v>
      </c>
      <c r="G26" s="6" t="str">
        <f t="shared" si="0"/>
        <v>Moderate</v>
      </c>
      <c r="H26" t="str">
        <f t="shared" si="1"/>
        <v>Severe</v>
      </c>
      <c r="I26" s="7"/>
      <c r="J26" s="2" t="s">
        <v>34</v>
      </c>
    </row>
    <row r="27" spans="1:15" x14ac:dyDescent="0.2">
      <c r="B27" s="16">
        <v>347</v>
      </c>
      <c r="C27" s="10"/>
      <c r="D27" s="76">
        <v>3.03</v>
      </c>
      <c r="E27" s="75">
        <v>8.6</v>
      </c>
      <c r="F27" s="76">
        <v>25.8</v>
      </c>
      <c r="G27" s="6" t="str">
        <f t="shared" si="0"/>
        <v>Moderate</v>
      </c>
      <c r="H27" t="str">
        <f t="shared" si="1"/>
        <v>Moderate</v>
      </c>
      <c r="I27" s="7"/>
      <c r="J27" t="s">
        <v>30</v>
      </c>
      <c r="K27" t="s">
        <v>31</v>
      </c>
      <c r="L27" s="7">
        <f ca="1">100*N15/(N15+N18)</f>
        <v>77.397260273972606</v>
      </c>
    </row>
    <row r="28" spans="1:15" x14ac:dyDescent="0.2">
      <c r="B28" s="16">
        <v>364</v>
      </c>
      <c r="C28" s="10"/>
      <c r="D28" s="76">
        <v>2.62</v>
      </c>
      <c r="E28" s="75">
        <v>8.6</v>
      </c>
      <c r="F28" s="76">
        <v>24.1</v>
      </c>
      <c r="G28" s="6" t="str">
        <f t="shared" si="0"/>
        <v>Moderate</v>
      </c>
      <c r="H28" t="str">
        <f t="shared" si="1"/>
        <v>Severe</v>
      </c>
      <c r="I28" s="7"/>
      <c r="J28" t="s">
        <v>32</v>
      </c>
      <c r="K28" t="s">
        <v>33</v>
      </c>
      <c r="L28" s="7">
        <f ca="1">100*N17/(N17+N16)</f>
        <v>87.946428571428569</v>
      </c>
    </row>
    <row r="29" spans="1:15" x14ac:dyDescent="0.2">
      <c r="B29" s="16">
        <v>498</v>
      </c>
      <c r="D29" s="110">
        <v>2.4797602479953906</v>
      </c>
      <c r="E29" s="113">
        <v>8.6</v>
      </c>
      <c r="F29" s="114">
        <v>27.7</v>
      </c>
      <c r="G29" s="6" t="str">
        <f t="shared" si="0"/>
        <v>Moderate</v>
      </c>
      <c r="H29" t="str">
        <f t="shared" si="1"/>
        <v>Severe</v>
      </c>
      <c r="I29" s="7"/>
    </row>
    <row r="30" spans="1:15" x14ac:dyDescent="0.2">
      <c r="B30" s="16">
        <v>237</v>
      </c>
      <c r="C30" s="12"/>
      <c r="D30" s="102">
        <v>2.9246160997745361</v>
      </c>
      <c r="E30" s="81">
        <v>8.6999999999999993</v>
      </c>
      <c r="F30" s="16">
        <v>28.8</v>
      </c>
      <c r="G30" s="6" t="str">
        <f t="shared" si="0"/>
        <v>Moderate</v>
      </c>
      <c r="H30" t="str">
        <f t="shared" si="1"/>
        <v>Severe</v>
      </c>
      <c r="I30" s="7"/>
      <c r="J30" s="2" t="s">
        <v>35</v>
      </c>
    </row>
    <row r="31" spans="1:15" x14ac:dyDescent="0.2">
      <c r="B31" s="16">
        <v>306</v>
      </c>
      <c r="C31" s="11"/>
      <c r="D31" s="102">
        <v>2.7318243962519664</v>
      </c>
      <c r="E31" s="81">
        <v>8.6999999999999993</v>
      </c>
      <c r="F31" s="16">
        <v>28.8</v>
      </c>
      <c r="G31" s="6" t="str">
        <f t="shared" si="0"/>
        <v>Moderate</v>
      </c>
      <c r="H31" t="str">
        <f t="shared" si="1"/>
        <v>Severe</v>
      </c>
      <c r="I31" s="7"/>
      <c r="J31" t="s">
        <v>30</v>
      </c>
      <c r="K31" t="s">
        <v>31</v>
      </c>
      <c r="L31" s="152">
        <f ca="1">100*O15/(O15+O18)</f>
        <v>87.946428571428569</v>
      </c>
    </row>
    <row r="32" spans="1:15" x14ac:dyDescent="0.2">
      <c r="B32" s="16">
        <v>375</v>
      </c>
      <c r="C32" s="15"/>
      <c r="D32" s="76">
        <v>2.4500000000000002</v>
      </c>
      <c r="E32" s="75">
        <v>8.6999999999999993</v>
      </c>
      <c r="F32" s="76">
        <v>25.6</v>
      </c>
      <c r="G32" s="6" t="str">
        <f t="shared" si="0"/>
        <v>Moderate</v>
      </c>
      <c r="H32" t="str">
        <f t="shared" si="1"/>
        <v>Severe</v>
      </c>
      <c r="I32" s="7"/>
      <c r="J32" t="s">
        <v>32</v>
      </c>
      <c r="K32" t="s">
        <v>33</v>
      </c>
      <c r="L32" s="152">
        <f ca="1">100*O17/(O17+O16)</f>
        <v>77.397260273972606</v>
      </c>
    </row>
    <row r="33" spans="2:10" x14ac:dyDescent="0.2">
      <c r="B33" s="16">
        <v>374</v>
      </c>
      <c r="C33" s="11"/>
      <c r="D33" s="76">
        <v>3.46</v>
      </c>
      <c r="E33" s="75">
        <v>8.8000000000000007</v>
      </c>
      <c r="F33" s="76">
        <v>25.4</v>
      </c>
      <c r="G33" s="6" t="str">
        <f t="shared" si="0"/>
        <v>Moderate</v>
      </c>
      <c r="H33" t="str">
        <f t="shared" si="1"/>
        <v>Mild</v>
      </c>
      <c r="I33" s="7"/>
    </row>
    <row r="34" spans="2:10" x14ac:dyDescent="0.2">
      <c r="B34" s="16">
        <v>484</v>
      </c>
      <c r="D34" s="110">
        <v>2.5593210157893909</v>
      </c>
      <c r="E34" s="112">
        <v>8.8000000000000007</v>
      </c>
      <c r="F34" s="114">
        <v>29.1</v>
      </c>
      <c r="G34" s="6" t="str">
        <f t="shared" si="0"/>
        <v>Moderate</v>
      </c>
      <c r="H34" t="str">
        <f t="shared" si="1"/>
        <v>Severe</v>
      </c>
      <c r="I34" s="7"/>
    </row>
    <row r="35" spans="2:10" x14ac:dyDescent="0.2">
      <c r="B35" s="87">
        <v>505</v>
      </c>
      <c r="D35" s="110">
        <v>2.7318243962519664</v>
      </c>
      <c r="E35" s="113">
        <v>8.8000000000000007</v>
      </c>
      <c r="F35" s="114">
        <v>28.9</v>
      </c>
      <c r="G35" s="6" t="str">
        <f t="shared" si="0"/>
        <v>Moderate</v>
      </c>
      <c r="H35" t="str">
        <f t="shared" si="1"/>
        <v>Severe</v>
      </c>
      <c r="I35" s="7"/>
    </row>
    <row r="36" spans="2:10" x14ac:dyDescent="0.2">
      <c r="B36" s="16">
        <v>268</v>
      </c>
      <c r="C36" s="12"/>
      <c r="D36" s="102">
        <v>2.4797602479953906</v>
      </c>
      <c r="E36" s="81">
        <v>8.9</v>
      </c>
      <c r="F36" s="16">
        <v>26.5</v>
      </c>
      <c r="G36" s="6" t="str">
        <f t="shared" si="0"/>
        <v>Moderate</v>
      </c>
      <c r="H36" t="str">
        <f t="shared" si="1"/>
        <v>Severe</v>
      </c>
      <c r="I36" s="7"/>
    </row>
    <row r="37" spans="2:10" x14ac:dyDescent="0.2">
      <c r="B37" s="16">
        <v>272</v>
      </c>
      <c r="C37" s="90"/>
      <c r="D37" s="102">
        <v>2.6432290716379967</v>
      </c>
      <c r="E37" s="81">
        <v>8.9</v>
      </c>
      <c r="F37" s="16">
        <v>26.5</v>
      </c>
      <c r="G37" s="6" t="str">
        <f t="shared" si="0"/>
        <v>Moderate</v>
      </c>
      <c r="H37" t="str">
        <f t="shared" si="1"/>
        <v>Severe</v>
      </c>
      <c r="I37" s="7"/>
      <c r="J37" s="2"/>
    </row>
    <row r="38" spans="2:10" x14ac:dyDescent="0.2">
      <c r="B38" s="16">
        <v>366</v>
      </c>
      <c r="C38" s="12"/>
      <c r="D38" s="76">
        <v>2.63</v>
      </c>
      <c r="E38" s="75">
        <v>8.9</v>
      </c>
      <c r="F38" s="76">
        <v>26.1</v>
      </c>
      <c r="G38" s="6" t="str">
        <f t="shared" si="0"/>
        <v>Moderate</v>
      </c>
      <c r="H38" t="str">
        <f t="shared" si="1"/>
        <v>Severe</v>
      </c>
      <c r="I38" s="7"/>
      <c r="J38" s="2"/>
    </row>
    <row r="39" spans="2:10" x14ac:dyDescent="0.2">
      <c r="B39" s="16">
        <v>386</v>
      </c>
      <c r="C39" s="91"/>
      <c r="D39" s="77">
        <v>3.5204335797172317</v>
      </c>
      <c r="E39" s="78">
        <v>8.9</v>
      </c>
      <c r="F39" s="79">
        <v>27.2</v>
      </c>
      <c r="G39" s="6" t="str">
        <f t="shared" si="0"/>
        <v>Moderate</v>
      </c>
      <c r="H39" t="str">
        <f t="shared" si="1"/>
        <v>Mild</v>
      </c>
      <c r="I39" s="7"/>
      <c r="J39" s="2"/>
    </row>
    <row r="40" spans="2:10" x14ac:dyDescent="0.2">
      <c r="B40" s="16">
        <v>358</v>
      </c>
      <c r="C40" s="12"/>
      <c r="D40" s="76">
        <v>2.73</v>
      </c>
      <c r="E40" s="75">
        <v>9</v>
      </c>
      <c r="F40" s="76">
        <v>27.9</v>
      </c>
      <c r="G40" s="6" t="str">
        <f t="shared" si="0"/>
        <v>Moderate</v>
      </c>
      <c r="H40" t="str">
        <f t="shared" si="1"/>
        <v>Severe</v>
      </c>
      <c r="I40" s="7"/>
    </row>
    <row r="41" spans="2:10" x14ac:dyDescent="0.2">
      <c r="B41" s="16">
        <v>177</v>
      </c>
      <c r="C41" s="12"/>
      <c r="D41" s="102">
        <v>2.9246160997745361</v>
      </c>
      <c r="E41" s="81">
        <v>9.1</v>
      </c>
      <c r="F41" s="16">
        <v>28</v>
      </c>
      <c r="G41" s="6" t="str">
        <f t="shared" si="0"/>
        <v>Moderate</v>
      </c>
      <c r="H41" t="str">
        <f t="shared" si="1"/>
        <v>Severe</v>
      </c>
      <c r="I41" s="7"/>
    </row>
    <row r="42" spans="2:10" x14ac:dyDescent="0.2">
      <c r="B42" s="16">
        <v>353</v>
      </c>
      <c r="C42" s="12"/>
      <c r="D42" s="76">
        <v>3.01</v>
      </c>
      <c r="E42" s="75">
        <v>9.1</v>
      </c>
      <c r="F42" s="76">
        <v>27.9</v>
      </c>
      <c r="G42" s="6" t="str">
        <f t="shared" si="0"/>
        <v>Moderate</v>
      </c>
      <c r="H42" t="str">
        <f t="shared" si="1"/>
        <v>Moderate</v>
      </c>
      <c r="I42" s="7"/>
    </row>
    <row r="43" spans="2:10" x14ac:dyDescent="0.2">
      <c r="B43" s="16">
        <v>373</v>
      </c>
      <c r="C43" s="12"/>
      <c r="D43" s="76">
        <v>2.82</v>
      </c>
      <c r="E43" s="75">
        <v>9.1</v>
      </c>
      <c r="F43" s="76">
        <v>30.7</v>
      </c>
      <c r="G43" s="6" t="str">
        <f t="shared" si="0"/>
        <v>Moderate</v>
      </c>
      <c r="H43" t="str">
        <f t="shared" si="1"/>
        <v>Severe</v>
      </c>
      <c r="I43" s="7"/>
    </row>
    <row r="44" spans="2:10" x14ac:dyDescent="0.2">
      <c r="B44" s="16">
        <v>155</v>
      </c>
      <c r="C44" s="12"/>
      <c r="D44" s="102">
        <v>2.9246160997745361</v>
      </c>
      <c r="E44" s="81">
        <v>9.1999999999999993</v>
      </c>
      <c r="F44" s="16">
        <v>28.1</v>
      </c>
      <c r="G44" s="6" t="str">
        <f t="shared" si="0"/>
        <v>Moderate</v>
      </c>
      <c r="H44" t="str">
        <f t="shared" si="1"/>
        <v>Severe</v>
      </c>
      <c r="I44" s="7"/>
    </row>
    <row r="45" spans="2:10" x14ac:dyDescent="0.2">
      <c r="B45" s="16">
        <v>283</v>
      </c>
      <c r="C45" s="87"/>
      <c r="D45" s="102">
        <v>3.1412012724847487</v>
      </c>
      <c r="E45" s="81">
        <v>9.1999999999999993</v>
      </c>
      <c r="F45" s="16">
        <v>28.2</v>
      </c>
      <c r="G45" s="6" t="str">
        <f t="shared" si="0"/>
        <v>Moderate</v>
      </c>
      <c r="H45" t="str">
        <f t="shared" si="1"/>
        <v>Moderate</v>
      </c>
      <c r="I45" s="7"/>
    </row>
    <row r="46" spans="2:10" x14ac:dyDescent="0.2">
      <c r="B46" s="16">
        <v>356</v>
      </c>
      <c r="C46" s="10"/>
      <c r="D46" s="76">
        <v>3.05</v>
      </c>
      <c r="E46" s="75">
        <v>9.1999999999999993</v>
      </c>
      <c r="F46" s="76">
        <v>29.9</v>
      </c>
      <c r="G46" s="6" t="str">
        <f t="shared" si="0"/>
        <v>Moderate</v>
      </c>
      <c r="H46" t="str">
        <f t="shared" si="1"/>
        <v>Moderate</v>
      </c>
      <c r="I46" s="7"/>
    </row>
    <row r="47" spans="2:10" x14ac:dyDescent="0.2">
      <c r="B47" s="16">
        <v>389</v>
      </c>
      <c r="C47" s="11"/>
      <c r="D47" s="77">
        <v>2.9246160997745361</v>
      </c>
      <c r="E47" s="78">
        <v>9.1999999999999993</v>
      </c>
      <c r="F47" s="79">
        <v>29.1</v>
      </c>
      <c r="G47" s="6" t="str">
        <f t="shared" si="0"/>
        <v>Moderate</v>
      </c>
      <c r="H47" t="str">
        <f t="shared" si="1"/>
        <v>Severe</v>
      </c>
      <c r="I47" s="7"/>
    </row>
    <row r="48" spans="2:10" x14ac:dyDescent="0.2">
      <c r="B48" s="16">
        <v>60</v>
      </c>
      <c r="C48" s="88"/>
      <c r="D48" s="102">
        <v>3.1412012724847487</v>
      </c>
      <c r="E48" s="80">
        <v>9.3000000000000007</v>
      </c>
      <c r="F48" s="73">
        <v>29.5</v>
      </c>
      <c r="G48" s="6" t="str">
        <f t="shared" si="0"/>
        <v>Moderate</v>
      </c>
      <c r="H48" t="str">
        <f t="shared" si="1"/>
        <v>Moderate</v>
      </c>
      <c r="I48" s="7"/>
    </row>
    <row r="49" spans="1:9" x14ac:dyDescent="0.2">
      <c r="B49" s="16">
        <v>380</v>
      </c>
      <c r="C49" s="12"/>
      <c r="D49" s="77">
        <v>2.9246160997745361</v>
      </c>
      <c r="E49" s="78">
        <v>9.3000000000000007</v>
      </c>
      <c r="F49" s="79">
        <v>26.9</v>
      </c>
      <c r="G49" s="6" t="str">
        <f t="shared" si="0"/>
        <v>Moderate</v>
      </c>
      <c r="H49" t="str">
        <f t="shared" si="1"/>
        <v>Severe</v>
      </c>
      <c r="I49" s="7"/>
    </row>
    <row r="50" spans="1:9" x14ac:dyDescent="0.2">
      <c r="B50" s="16">
        <v>67</v>
      </c>
      <c r="C50" s="91"/>
      <c r="D50" s="102">
        <v>3.5204335797172317</v>
      </c>
      <c r="E50" s="80">
        <v>9.4</v>
      </c>
      <c r="F50" s="73">
        <v>30</v>
      </c>
      <c r="G50" s="6" t="str">
        <f t="shared" si="0"/>
        <v>Moderate</v>
      </c>
      <c r="H50" t="str">
        <f t="shared" si="1"/>
        <v>Mild</v>
      </c>
      <c r="I50" s="7"/>
    </row>
    <row r="51" spans="1:9" x14ac:dyDescent="0.2">
      <c r="B51" s="16">
        <v>392</v>
      </c>
      <c r="C51" s="12"/>
      <c r="D51" s="77">
        <v>3.385903990534314</v>
      </c>
      <c r="E51" s="78">
        <v>9.4</v>
      </c>
      <c r="F51" s="79">
        <v>26.2</v>
      </c>
      <c r="G51" s="6" t="str">
        <f t="shared" si="0"/>
        <v>Moderate</v>
      </c>
      <c r="H51" t="str">
        <f t="shared" si="1"/>
        <v>Mild</v>
      </c>
      <c r="I51" s="7"/>
    </row>
    <row r="52" spans="1:9" x14ac:dyDescent="0.2">
      <c r="B52" s="16">
        <v>35</v>
      </c>
      <c r="C52" s="90"/>
      <c r="D52" s="102">
        <v>3.1412012724847487</v>
      </c>
      <c r="E52" s="80">
        <v>9.5</v>
      </c>
      <c r="F52" s="73">
        <v>29.2</v>
      </c>
      <c r="G52" s="6" t="str">
        <f t="shared" si="0"/>
        <v>Moderate</v>
      </c>
      <c r="H52" t="str">
        <f t="shared" si="1"/>
        <v>Moderate</v>
      </c>
      <c r="I52" s="7"/>
    </row>
    <row r="53" spans="1:9" x14ac:dyDescent="0.2">
      <c r="B53" s="16">
        <v>41</v>
      </c>
      <c r="C53" s="88"/>
      <c r="D53" s="102">
        <v>3.5204335797172317</v>
      </c>
      <c r="E53" s="80">
        <v>9.5</v>
      </c>
      <c r="F53" s="73">
        <v>30.5</v>
      </c>
      <c r="G53" s="6" t="str">
        <f t="shared" si="0"/>
        <v>Moderate</v>
      </c>
      <c r="H53" t="str">
        <f t="shared" si="1"/>
        <v>Mild</v>
      </c>
      <c r="I53" s="7"/>
    </row>
    <row r="54" spans="1:9" x14ac:dyDescent="0.2">
      <c r="B54" s="16">
        <v>46</v>
      </c>
      <c r="C54" s="88"/>
      <c r="D54" s="102">
        <v>3.2597295000760313</v>
      </c>
      <c r="E54" s="80">
        <v>9.5</v>
      </c>
      <c r="F54" s="73">
        <v>30.6</v>
      </c>
      <c r="G54" s="6" t="str">
        <f t="shared" si="0"/>
        <v>Moderate</v>
      </c>
      <c r="H54" t="str">
        <f t="shared" si="1"/>
        <v>Moderate</v>
      </c>
      <c r="I54" s="7"/>
    </row>
    <row r="55" spans="1:9" x14ac:dyDescent="0.2">
      <c r="B55" s="16">
        <v>185</v>
      </c>
      <c r="C55" s="11"/>
      <c r="D55" s="102">
        <v>3.0296859589682725</v>
      </c>
      <c r="E55" s="81">
        <v>9.5</v>
      </c>
      <c r="F55" s="16">
        <v>31.7</v>
      </c>
      <c r="G55" s="6" t="str">
        <f t="shared" si="0"/>
        <v>Moderate</v>
      </c>
      <c r="H55" t="str">
        <f t="shared" si="1"/>
        <v>Moderate</v>
      </c>
      <c r="I55" s="7"/>
    </row>
    <row r="56" spans="1:9" x14ac:dyDescent="0.2">
      <c r="B56" s="16">
        <v>361</v>
      </c>
      <c r="C56" s="88"/>
      <c r="D56" s="76">
        <v>2.74</v>
      </c>
      <c r="E56" s="75">
        <v>9.5</v>
      </c>
      <c r="F56" s="76">
        <v>28</v>
      </c>
      <c r="G56" s="6" t="str">
        <f t="shared" si="0"/>
        <v>Moderate</v>
      </c>
      <c r="H56" t="str">
        <f t="shared" si="1"/>
        <v>Severe</v>
      </c>
      <c r="I56" s="7"/>
    </row>
    <row r="57" spans="1:9" x14ac:dyDescent="0.2">
      <c r="B57" s="16">
        <v>160</v>
      </c>
      <c r="C57" s="12"/>
      <c r="D57" s="102">
        <v>2.5593210157893909</v>
      </c>
      <c r="E57" s="81">
        <v>9.6</v>
      </c>
      <c r="F57" s="16">
        <v>30.5</v>
      </c>
      <c r="G57" s="6" t="str">
        <f t="shared" si="0"/>
        <v>Moderate</v>
      </c>
      <c r="H57" t="str">
        <f t="shared" si="1"/>
        <v>Severe</v>
      </c>
      <c r="I57" s="7"/>
    </row>
    <row r="58" spans="1:9" x14ac:dyDescent="0.2">
      <c r="B58" s="16">
        <v>254</v>
      </c>
      <c r="C58" s="11"/>
      <c r="D58" s="102">
        <v>2.9246160997745361</v>
      </c>
      <c r="E58" s="81">
        <v>9.6</v>
      </c>
      <c r="F58" s="16">
        <v>31.2</v>
      </c>
      <c r="G58" s="6" t="str">
        <f t="shared" si="0"/>
        <v>Moderate</v>
      </c>
      <c r="H58" t="str">
        <f t="shared" si="1"/>
        <v>Severe</v>
      </c>
      <c r="I58" s="7"/>
    </row>
    <row r="59" spans="1:9" x14ac:dyDescent="0.2">
      <c r="B59" s="16">
        <v>103</v>
      </c>
      <c r="C59" s="87"/>
      <c r="D59" s="102">
        <v>2.7318243962519664</v>
      </c>
      <c r="E59" s="81">
        <v>9.6999999999999993</v>
      </c>
      <c r="F59" s="73">
        <v>30.8</v>
      </c>
      <c r="G59" s="6" t="str">
        <f t="shared" si="0"/>
        <v>Moderate</v>
      </c>
      <c r="H59" t="str">
        <f t="shared" si="1"/>
        <v>Severe</v>
      </c>
      <c r="I59" s="7"/>
    </row>
    <row r="60" spans="1:9" x14ac:dyDescent="0.2">
      <c r="B60" s="16">
        <v>4</v>
      </c>
      <c r="C60" s="87"/>
      <c r="D60" s="102">
        <v>3.1412012724847487</v>
      </c>
      <c r="E60" s="80">
        <v>9.8000000000000007</v>
      </c>
      <c r="F60" s="73">
        <v>30.2</v>
      </c>
      <c r="G60" s="6" t="str">
        <f t="shared" si="0"/>
        <v>Moderate</v>
      </c>
      <c r="H60" t="str">
        <f t="shared" si="1"/>
        <v>Moderate</v>
      </c>
      <c r="I60" s="7"/>
    </row>
    <row r="61" spans="1:9" x14ac:dyDescent="0.2">
      <c r="B61" s="16">
        <v>80</v>
      </c>
      <c r="C61" s="90"/>
      <c r="D61" s="102">
        <v>3.0296859589682725</v>
      </c>
      <c r="E61" s="81">
        <v>9.8000000000000007</v>
      </c>
      <c r="F61" s="16">
        <v>30.2</v>
      </c>
      <c r="G61" s="6" t="str">
        <f t="shared" si="0"/>
        <v>Moderate</v>
      </c>
      <c r="H61" t="str">
        <f t="shared" si="1"/>
        <v>Moderate</v>
      </c>
      <c r="I61" s="7"/>
    </row>
    <row r="62" spans="1:9" x14ac:dyDescent="0.2">
      <c r="B62" s="16">
        <v>145</v>
      </c>
      <c r="C62" s="90"/>
      <c r="D62" s="102">
        <v>2.9246160997745361</v>
      </c>
      <c r="E62" s="81">
        <v>9.8000000000000007</v>
      </c>
      <c r="F62" s="73">
        <v>29.4</v>
      </c>
      <c r="G62" s="6" t="str">
        <f t="shared" si="0"/>
        <v>Moderate</v>
      </c>
      <c r="H62" t="str">
        <f t="shared" si="1"/>
        <v>Severe</v>
      </c>
      <c r="I62" s="7"/>
    </row>
    <row r="63" spans="1:9" x14ac:dyDescent="0.2">
      <c r="A63" s="4"/>
      <c r="B63" s="16">
        <v>159</v>
      </c>
      <c r="C63" s="15"/>
      <c r="D63" s="102">
        <v>3.0296859589682725</v>
      </c>
      <c r="E63" s="81">
        <v>9.8000000000000007</v>
      </c>
      <c r="F63" s="16">
        <v>31.9</v>
      </c>
      <c r="G63" s="6" t="str">
        <f t="shared" si="0"/>
        <v>Moderate</v>
      </c>
      <c r="H63" t="str">
        <f t="shared" si="1"/>
        <v>Moderate</v>
      </c>
      <c r="I63" s="7"/>
    </row>
    <row r="64" spans="1:9" x14ac:dyDescent="0.2">
      <c r="A64" s="4"/>
      <c r="B64" s="16">
        <v>175</v>
      </c>
      <c r="C64" s="10"/>
      <c r="D64" s="102">
        <v>2.6432290716379967</v>
      </c>
      <c r="E64" s="81">
        <v>9.8000000000000007</v>
      </c>
      <c r="F64" s="16">
        <v>30</v>
      </c>
      <c r="G64" s="6" t="str">
        <f t="shared" si="0"/>
        <v>Moderate</v>
      </c>
      <c r="H64" t="str">
        <f t="shared" si="1"/>
        <v>Severe</v>
      </c>
      <c r="I64" s="7"/>
    </row>
    <row r="65" spans="2:9" x14ac:dyDescent="0.2">
      <c r="B65" s="16">
        <v>363</v>
      </c>
      <c r="C65" s="12"/>
      <c r="D65" s="76">
        <v>2.83</v>
      </c>
      <c r="E65" s="75">
        <v>9.8000000000000007</v>
      </c>
      <c r="F65" s="76">
        <v>27.6</v>
      </c>
      <c r="G65" s="6" t="str">
        <f t="shared" si="0"/>
        <v>Moderate</v>
      </c>
      <c r="H65" t="str">
        <f t="shared" si="1"/>
        <v>Severe</v>
      </c>
      <c r="I65" s="7"/>
    </row>
    <row r="66" spans="2:9" x14ac:dyDescent="0.2">
      <c r="B66" s="16">
        <v>377</v>
      </c>
      <c r="C66" s="12"/>
      <c r="D66" s="77">
        <v>3.385903990534314</v>
      </c>
      <c r="E66" s="78">
        <v>9.8000000000000007</v>
      </c>
      <c r="F66" s="79">
        <v>30.7</v>
      </c>
      <c r="G66" s="6" t="str">
        <f t="shared" si="0"/>
        <v>Moderate</v>
      </c>
      <c r="H66" t="str">
        <f t="shared" si="1"/>
        <v>Mild</v>
      </c>
      <c r="I66" s="7"/>
    </row>
    <row r="67" spans="2:9" x14ac:dyDescent="0.2">
      <c r="B67" s="16">
        <v>504</v>
      </c>
      <c r="D67" s="110">
        <v>2.4797602479953906</v>
      </c>
      <c r="E67" s="113">
        <v>9.8000000000000007</v>
      </c>
      <c r="F67" s="114">
        <v>30.3</v>
      </c>
      <c r="G67" s="6" t="str">
        <f t="shared" si="0"/>
        <v>Moderate</v>
      </c>
      <c r="H67" t="str">
        <f t="shared" si="1"/>
        <v>Severe</v>
      </c>
      <c r="I67" s="7"/>
    </row>
    <row r="68" spans="2:9" x14ac:dyDescent="0.2">
      <c r="B68" s="16">
        <v>2</v>
      </c>
      <c r="C68" s="90"/>
      <c r="D68" s="102">
        <v>3.1412012724847487</v>
      </c>
      <c r="E68" s="80">
        <v>9.9</v>
      </c>
      <c r="F68" s="73">
        <v>19.3</v>
      </c>
      <c r="G68" s="6" t="str">
        <f t="shared" ref="G68:G131" si="2">IF(E68&lt;=$N$5,$J$5,IF(AND(E68&gt;=$M$6,E68&lt;=$N$6), $J$6, IF(AND(E68&gt;=$M$7,E68&lt;=$N$7),$J$7, $J$8)))</f>
        <v>Moderate</v>
      </c>
      <c r="H68" t="str">
        <f t="shared" si="1"/>
        <v>Moderate</v>
      </c>
      <c r="I68" s="7"/>
    </row>
    <row r="69" spans="2:9" x14ac:dyDescent="0.2">
      <c r="B69" s="16">
        <v>102</v>
      </c>
      <c r="C69" s="87"/>
      <c r="D69" s="102">
        <v>3.0296859589682725</v>
      </c>
      <c r="E69" s="81">
        <v>9.9</v>
      </c>
      <c r="F69" s="73">
        <v>31.2</v>
      </c>
      <c r="G69" s="6" t="str">
        <f t="shared" si="2"/>
        <v>Moderate</v>
      </c>
      <c r="H69" t="str">
        <f t="shared" ref="H69:H132" si="3">IF(D69&lt;=$L$5,$J$5,IF(AND(D69&gt;=$K$6,D69&lt;=$L$6), $J$6, IF(AND(D69&gt;=$K$7,D69&lt;=$L$7),$J$7, $J$8)))</f>
        <v>Moderate</v>
      </c>
      <c r="I69" s="7"/>
    </row>
    <row r="70" spans="2:9" x14ac:dyDescent="0.2">
      <c r="B70" s="16">
        <v>333</v>
      </c>
      <c r="C70" s="11"/>
      <c r="D70" s="102">
        <v>2.8254819358024861</v>
      </c>
      <c r="E70" s="80">
        <v>9.9</v>
      </c>
      <c r="F70" s="16">
        <v>29.3</v>
      </c>
      <c r="G70" s="6" t="str">
        <f t="shared" si="2"/>
        <v>Moderate</v>
      </c>
      <c r="H70" t="str">
        <f t="shared" si="3"/>
        <v>Severe</v>
      </c>
      <c r="I70" s="7"/>
    </row>
    <row r="71" spans="2:9" x14ac:dyDescent="0.2">
      <c r="B71" s="16">
        <v>17</v>
      </c>
      <c r="C71" s="12"/>
      <c r="D71" s="102">
        <v>3.2597295000760313</v>
      </c>
      <c r="E71" s="80">
        <v>10</v>
      </c>
      <c r="F71" s="73">
        <v>31</v>
      </c>
      <c r="G71" s="6" t="str">
        <f t="shared" si="2"/>
        <v>Moderate</v>
      </c>
      <c r="H71" t="str">
        <f t="shared" si="3"/>
        <v>Moderate</v>
      </c>
      <c r="I71" s="7"/>
    </row>
    <row r="72" spans="2:9" x14ac:dyDescent="0.2">
      <c r="B72" s="16">
        <v>183</v>
      </c>
      <c r="C72" s="12"/>
      <c r="D72" s="102">
        <v>2.9246160997745361</v>
      </c>
      <c r="E72" s="81">
        <v>10</v>
      </c>
      <c r="F72" s="16">
        <v>31.1</v>
      </c>
      <c r="G72" s="6" t="str">
        <f t="shared" si="2"/>
        <v>Moderate</v>
      </c>
      <c r="H72" t="str">
        <f t="shared" si="3"/>
        <v>Severe</v>
      </c>
      <c r="I72" s="7"/>
    </row>
    <row r="73" spans="2:9" x14ac:dyDescent="0.2">
      <c r="B73" s="16">
        <v>220</v>
      </c>
      <c r="C73" s="12"/>
      <c r="D73" s="102">
        <v>3.1412012724847487</v>
      </c>
      <c r="E73" s="81">
        <v>10</v>
      </c>
      <c r="F73" s="16">
        <v>30.1</v>
      </c>
      <c r="G73" s="6" t="str">
        <f t="shared" si="2"/>
        <v>Moderate</v>
      </c>
      <c r="H73" t="str">
        <f t="shared" si="3"/>
        <v>Moderate</v>
      </c>
      <c r="I73" s="7"/>
    </row>
    <row r="74" spans="2:9" x14ac:dyDescent="0.2">
      <c r="B74" s="16">
        <v>224</v>
      </c>
      <c r="C74" s="90"/>
      <c r="D74" s="102">
        <v>3.385903990534314</v>
      </c>
      <c r="E74" s="81">
        <v>10</v>
      </c>
      <c r="F74" s="16">
        <v>30.6</v>
      </c>
      <c r="G74" s="6" t="str">
        <f t="shared" si="2"/>
        <v>Moderate</v>
      </c>
      <c r="H74" t="str">
        <f t="shared" si="3"/>
        <v>Mild</v>
      </c>
      <c r="I74" s="7"/>
    </row>
    <row r="75" spans="2:9" x14ac:dyDescent="0.2">
      <c r="B75" s="16">
        <v>395</v>
      </c>
      <c r="C75" s="11"/>
      <c r="D75" s="77">
        <v>4.5556104690196335</v>
      </c>
      <c r="E75" s="78">
        <v>10</v>
      </c>
      <c r="F75" s="79">
        <v>30.7</v>
      </c>
      <c r="G75" s="6" t="str">
        <f t="shared" si="2"/>
        <v>Moderate</v>
      </c>
      <c r="H75" t="str">
        <f t="shared" si="3"/>
        <v>Normal</v>
      </c>
      <c r="I75" s="7"/>
    </row>
    <row r="76" spans="2:9" x14ac:dyDescent="0.2">
      <c r="B76" s="16">
        <v>418</v>
      </c>
      <c r="C76" s="12"/>
      <c r="D76" s="110">
        <v>3.0296859589682725</v>
      </c>
      <c r="E76" s="112">
        <v>10</v>
      </c>
      <c r="F76" s="114">
        <v>30.4</v>
      </c>
      <c r="G76" s="6" t="str">
        <f t="shared" si="2"/>
        <v>Moderate</v>
      </c>
      <c r="H76" t="str">
        <f t="shared" si="3"/>
        <v>Moderate</v>
      </c>
      <c r="I76" s="7"/>
    </row>
    <row r="77" spans="2:9" x14ac:dyDescent="0.2">
      <c r="B77" s="16">
        <v>454</v>
      </c>
      <c r="D77" s="110">
        <v>2.9246160997745361</v>
      </c>
      <c r="E77" s="112">
        <v>10</v>
      </c>
      <c r="F77" s="114">
        <v>32.700000000000003</v>
      </c>
      <c r="G77" s="6" t="str">
        <f t="shared" si="2"/>
        <v>Moderate</v>
      </c>
      <c r="H77" t="str">
        <f t="shared" si="3"/>
        <v>Severe</v>
      </c>
      <c r="I77" s="7"/>
    </row>
    <row r="78" spans="2:9" x14ac:dyDescent="0.2">
      <c r="B78" s="16">
        <v>460</v>
      </c>
      <c r="D78" s="110">
        <v>2.1992091529333679</v>
      </c>
      <c r="E78" s="112">
        <v>10</v>
      </c>
      <c r="F78" s="114">
        <v>31.6</v>
      </c>
      <c r="G78" s="6" t="str">
        <f t="shared" si="2"/>
        <v>Moderate</v>
      </c>
      <c r="H78" t="str">
        <f t="shared" si="3"/>
        <v>Severe</v>
      </c>
      <c r="I78" s="7"/>
    </row>
    <row r="79" spans="2:9" x14ac:dyDescent="0.2">
      <c r="B79" s="16">
        <v>198</v>
      </c>
      <c r="C79" s="88"/>
      <c r="D79" s="102">
        <v>3.1412012724847487</v>
      </c>
      <c r="E79" s="80">
        <v>10.1</v>
      </c>
      <c r="F79" s="16">
        <v>31.9</v>
      </c>
      <c r="G79" s="6" t="str">
        <f t="shared" si="2"/>
        <v>Moderate</v>
      </c>
      <c r="H79" t="str">
        <f t="shared" si="3"/>
        <v>Moderate</v>
      </c>
      <c r="I79" s="7"/>
    </row>
    <row r="80" spans="2:9" x14ac:dyDescent="0.2">
      <c r="B80" s="16">
        <v>310</v>
      </c>
      <c r="C80" s="16"/>
      <c r="D80" s="102">
        <v>3.0296859589682725</v>
      </c>
      <c r="E80" s="81">
        <v>10.1</v>
      </c>
      <c r="F80" s="16">
        <v>32.1</v>
      </c>
      <c r="G80" s="6" t="str">
        <f t="shared" si="2"/>
        <v>Moderate</v>
      </c>
      <c r="H80" t="str">
        <f t="shared" si="3"/>
        <v>Moderate</v>
      </c>
      <c r="I80" s="7"/>
    </row>
    <row r="81" spans="1:15" x14ac:dyDescent="0.2">
      <c r="B81" s="16">
        <v>336</v>
      </c>
      <c r="C81" s="10"/>
      <c r="D81" s="102">
        <v>2.6432290716379967</v>
      </c>
      <c r="E81" s="80">
        <v>10.1</v>
      </c>
      <c r="F81" s="16">
        <v>30.3</v>
      </c>
      <c r="G81" s="6" t="str">
        <f t="shared" si="2"/>
        <v>Moderate</v>
      </c>
      <c r="H81" t="str">
        <f t="shared" si="3"/>
        <v>Severe</v>
      </c>
      <c r="I81" s="7"/>
    </row>
    <row r="82" spans="1:15" x14ac:dyDescent="0.2">
      <c r="B82" s="16">
        <v>382</v>
      </c>
      <c r="C82" s="16"/>
      <c r="D82" s="77">
        <v>3.1412012724847487</v>
      </c>
      <c r="E82" s="78">
        <v>10.1</v>
      </c>
      <c r="F82" s="79">
        <v>30</v>
      </c>
      <c r="G82" s="6" t="str">
        <f t="shared" si="2"/>
        <v>Moderate</v>
      </c>
      <c r="H82" t="str">
        <f t="shared" si="3"/>
        <v>Moderate</v>
      </c>
      <c r="I82" s="7"/>
    </row>
    <row r="83" spans="1:15" x14ac:dyDescent="0.2">
      <c r="B83" s="16">
        <v>391</v>
      </c>
      <c r="C83" s="10"/>
      <c r="D83" s="77">
        <v>3.385903990534314</v>
      </c>
      <c r="E83" s="78">
        <v>10.1</v>
      </c>
      <c r="F83" s="79">
        <v>28</v>
      </c>
      <c r="G83" s="6" t="str">
        <f t="shared" si="2"/>
        <v>Moderate</v>
      </c>
      <c r="H83" t="str">
        <f t="shared" si="3"/>
        <v>Mild</v>
      </c>
      <c r="I83" s="7"/>
    </row>
    <row r="84" spans="1:15" x14ac:dyDescent="0.2">
      <c r="B84" s="16">
        <v>8</v>
      </c>
      <c r="C84" s="87"/>
      <c r="D84" s="102">
        <v>3.385903990534314</v>
      </c>
      <c r="E84" s="80">
        <v>10.199999999999999</v>
      </c>
      <c r="F84" s="73">
        <v>32.1</v>
      </c>
      <c r="G84" s="6" t="str">
        <f t="shared" si="2"/>
        <v>Moderate</v>
      </c>
      <c r="H84" t="str">
        <f t="shared" si="3"/>
        <v>Mild</v>
      </c>
      <c r="I84" s="7"/>
    </row>
    <row r="85" spans="1:15" x14ac:dyDescent="0.2">
      <c r="B85" s="16">
        <v>138</v>
      </c>
      <c r="C85" s="88"/>
      <c r="D85" s="102">
        <v>3.1412012724847487</v>
      </c>
      <c r="E85" s="81">
        <v>10.199999999999999</v>
      </c>
      <c r="F85" s="73">
        <v>31.5</v>
      </c>
      <c r="G85" s="6" t="str">
        <f t="shared" si="2"/>
        <v>Moderate</v>
      </c>
      <c r="H85" t="str">
        <f t="shared" si="3"/>
        <v>Moderate</v>
      </c>
      <c r="I85" s="7"/>
    </row>
    <row r="86" spans="1:15" x14ac:dyDescent="0.2">
      <c r="B86" s="16">
        <v>153</v>
      </c>
      <c r="C86" s="90"/>
      <c r="D86" s="102">
        <v>2.7318243962519664</v>
      </c>
      <c r="E86" s="81">
        <v>10.199999999999999</v>
      </c>
      <c r="F86" s="73">
        <v>32</v>
      </c>
      <c r="G86" s="6" t="str">
        <f t="shared" si="2"/>
        <v>Moderate</v>
      </c>
      <c r="H86" t="str">
        <f t="shared" si="3"/>
        <v>Severe</v>
      </c>
      <c r="I86" s="7"/>
    </row>
    <row r="87" spans="1:15" x14ac:dyDescent="0.2">
      <c r="B87" s="16">
        <v>339</v>
      </c>
      <c r="C87" s="14"/>
      <c r="D87" s="102">
        <v>3.0296859589682725</v>
      </c>
      <c r="E87" s="80">
        <v>10.199999999999999</v>
      </c>
      <c r="F87" s="16">
        <v>32.4</v>
      </c>
      <c r="G87" s="6" t="str">
        <f t="shared" si="2"/>
        <v>Moderate</v>
      </c>
      <c r="H87" t="str">
        <f t="shared" si="3"/>
        <v>Moderate</v>
      </c>
      <c r="I87" s="7"/>
    </row>
    <row r="88" spans="1:15" x14ac:dyDescent="0.2">
      <c r="B88" s="16">
        <v>360</v>
      </c>
      <c r="C88" s="90"/>
      <c r="D88" s="76">
        <v>3.01</v>
      </c>
      <c r="E88" s="75">
        <v>10.199999999999999</v>
      </c>
      <c r="F88" s="76">
        <v>29.6</v>
      </c>
      <c r="G88" s="6" t="str">
        <f t="shared" si="2"/>
        <v>Moderate</v>
      </c>
      <c r="H88" t="str">
        <f t="shared" si="3"/>
        <v>Moderate</v>
      </c>
      <c r="I88" s="7"/>
    </row>
    <row r="89" spans="1:15" x14ac:dyDescent="0.2">
      <c r="B89" s="16">
        <v>408</v>
      </c>
      <c r="C89" s="10"/>
      <c r="D89" s="110">
        <v>3.1412012724847487</v>
      </c>
      <c r="E89" s="112">
        <v>10.199999999999999</v>
      </c>
      <c r="F89" s="114">
        <v>30.8</v>
      </c>
      <c r="G89" s="6" t="str">
        <f t="shared" si="2"/>
        <v>Moderate</v>
      </c>
      <c r="H89" t="str">
        <f t="shared" si="3"/>
        <v>Moderate</v>
      </c>
      <c r="I89" s="7"/>
    </row>
    <row r="90" spans="1:15" x14ac:dyDescent="0.2">
      <c r="B90" s="16">
        <v>424</v>
      </c>
      <c r="D90" s="110">
        <v>2.8254819358024861</v>
      </c>
      <c r="E90" s="112">
        <v>10.199999999999999</v>
      </c>
      <c r="F90" s="114">
        <v>32</v>
      </c>
      <c r="G90" s="6" t="str">
        <f t="shared" si="2"/>
        <v>Moderate</v>
      </c>
      <c r="H90" t="str">
        <f t="shared" si="3"/>
        <v>Severe</v>
      </c>
      <c r="I90" s="7"/>
    </row>
    <row r="91" spans="1:15" x14ac:dyDescent="0.2">
      <c r="B91" s="16">
        <v>38</v>
      </c>
      <c r="C91" s="13"/>
      <c r="D91" s="102">
        <v>3.9826256205206239</v>
      </c>
      <c r="E91" s="80">
        <v>10.3</v>
      </c>
      <c r="F91" s="73">
        <v>31.1</v>
      </c>
      <c r="G91" s="6" t="str">
        <f t="shared" si="2"/>
        <v>Moderate</v>
      </c>
      <c r="H91" t="str">
        <f t="shared" si="3"/>
        <v>Normal</v>
      </c>
      <c r="I91" s="7"/>
    </row>
    <row r="92" spans="1:15" x14ac:dyDescent="0.2">
      <c r="B92" s="16">
        <v>79</v>
      </c>
      <c r="C92" s="90"/>
      <c r="D92" s="102">
        <v>3.1412012724847487</v>
      </c>
      <c r="E92" s="81">
        <v>10.3</v>
      </c>
      <c r="F92" s="16">
        <v>33.5</v>
      </c>
      <c r="G92" s="6" t="str">
        <f t="shared" si="2"/>
        <v>Moderate</v>
      </c>
      <c r="H92" t="str">
        <f t="shared" si="3"/>
        <v>Moderate</v>
      </c>
      <c r="I92" s="7"/>
    </row>
    <row r="93" spans="1:15" x14ac:dyDescent="0.2">
      <c r="B93" s="16">
        <v>165</v>
      </c>
      <c r="C93" s="11"/>
      <c r="D93" s="102">
        <v>2.7318243962519664</v>
      </c>
      <c r="E93" s="81">
        <v>10.3</v>
      </c>
      <c r="F93" s="16">
        <v>32.6</v>
      </c>
      <c r="G93" s="6" t="str">
        <f t="shared" si="2"/>
        <v>Moderate</v>
      </c>
      <c r="H93" t="str">
        <f t="shared" si="3"/>
        <v>Severe</v>
      </c>
      <c r="I93" s="7"/>
    </row>
    <row r="94" spans="1:15" x14ac:dyDescent="0.2">
      <c r="A94" s="17"/>
      <c r="B94" s="16">
        <v>217</v>
      </c>
      <c r="C94" s="22"/>
      <c r="D94" s="102">
        <v>3.5204335797172317</v>
      </c>
      <c r="E94" s="81">
        <v>10.3</v>
      </c>
      <c r="F94" s="16">
        <v>31.4</v>
      </c>
      <c r="G94" s="6" t="str">
        <f t="shared" si="2"/>
        <v>Moderate</v>
      </c>
      <c r="H94" t="str">
        <f t="shared" si="3"/>
        <v>Mild</v>
      </c>
      <c r="I94" s="7"/>
    </row>
    <row r="95" spans="1:15" x14ac:dyDescent="0.2">
      <c r="B95" s="16">
        <v>242</v>
      </c>
      <c r="C95" s="22"/>
      <c r="D95" s="102">
        <v>3.0296859589682725</v>
      </c>
      <c r="E95" s="81">
        <v>10.3</v>
      </c>
      <c r="F95" s="16">
        <v>30.3</v>
      </c>
      <c r="G95" s="6" t="str">
        <f t="shared" si="2"/>
        <v>Moderate</v>
      </c>
      <c r="H95" t="str">
        <f t="shared" si="3"/>
        <v>Moderate</v>
      </c>
      <c r="I95" s="7"/>
    </row>
    <row r="96" spans="1:15" x14ac:dyDescent="0.2">
      <c r="B96" s="16">
        <v>273</v>
      </c>
      <c r="C96" s="22"/>
      <c r="D96" s="102">
        <v>2.9246160997745361</v>
      </c>
      <c r="E96" s="81">
        <v>10.3</v>
      </c>
      <c r="F96" s="16">
        <v>31</v>
      </c>
      <c r="G96" s="6" t="str">
        <f t="shared" si="2"/>
        <v>Moderate</v>
      </c>
      <c r="H96" t="str">
        <f t="shared" si="3"/>
        <v>Severe</v>
      </c>
      <c r="I96" s="7"/>
      <c r="J96">
        <v>93</v>
      </c>
      <c r="K96" s="20">
        <v>1</v>
      </c>
      <c r="L96" s="21">
        <v>7.43</v>
      </c>
      <c r="M96" s="21">
        <v>17.399999999999999</v>
      </c>
      <c r="N96" s="21"/>
      <c r="O96" s="21">
        <v>51.7</v>
      </c>
    </row>
    <row r="97" spans="1:9" x14ac:dyDescent="0.2">
      <c r="B97" s="16">
        <v>318</v>
      </c>
      <c r="C97" s="22"/>
      <c r="D97" s="102">
        <v>3.1412012724847487</v>
      </c>
      <c r="E97" s="81">
        <v>10.3</v>
      </c>
      <c r="F97" s="16">
        <v>32.4</v>
      </c>
      <c r="G97" s="6" t="str">
        <f t="shared" si="2"/>
        <v>Moderate</v>
      </c>
      <c r="H97" t="str">
        <f t="shared" si="3"/>
        <v>Moderate</v>
      </c>
      <c r="I97" s="7"/>
    </row>
    <row r="98" spans="1:9" x14ac:dyDescent="0.2">
      <c r="B98" s="16">
        <v>355</v>
      </c>
      <c r="C98" s="18"/>
      <c r="D98" s="76">
        <v>3.18</v>
      </c>
      <c r="E98" s="75">
        <v>10.3</v>
      </c>
      <c r="F98" s="76">
        <v>31.5</v>
      </c>
      <c r="G98" s="6" t="str">
        <f t="shared" si="2"/>
        <v>Moderate</v>
      </c>
      <c r="H98" t="str">
        <f t="shared" si="3"/>
        <v>Moderate</v>
      </c>
      <c r="I98" s="7"/>
    </row>
    <row r="99" spans="1:9" x14ac:dyDescent="0.2">
      <c r="B99" s="16">
        <v>394</v>
      </c>
      <c r="C99" s="19"/>
      <c r="D99" s="77">
        <v>4.5556104690196335</v>
      </c>
      <c r="E99" s="78">
        <v>10.3</v>
      </c>
      <c r="F99" s="79">
        <v>29.1</v>
      </c>
      <c r="G99" s="6" t="str">
        <f t="shared" si="2"/>
        <v>Moderate</v>
      </c>
      <c r="H99" t="str">
        <f t="shared" si="3"/>
        <v>Normal</v>
      </c>
      <c r="I99" s="7"/>
    </row>
    <row r="100" spans="1:9" x14ac:dyDescent="0.2">
      <c r="B100" s="87">
        <v>461</v>
      </c>
      <c r="C100" s="115"/>
      <c r="D100" s="110">
        <v>2.5593210157893909</v>
      </c>
      <c r="E100" s="112">
        <v>10.3</v>
      </c>
      <c r="F100" s="114">
        <v>32</v>
      </c>
      <c r="G100" s="6" t="str">
        <f t="shared" si="2"/>
        <v>Moderate</v>
      </c>
      <c r="H100" t="str">
        <f t="shared" si="3"/>
        <v>Severe</v>
      </c>
      <c r="I100" s="7"/>
    </row>
    <row r="101" spans="1:9" x14ac:dyDescent="0.2">
      <c r="B101" s="87">
        <v>499</v>
      </c>
      <c r="C101" s="115"/>
      <c r="D101" s="110">
        <v>3.0296859589682725</v>
      </c>
      <c r="E101" s="113">
        <v>10.3</v>
      </c>
      <c r="F101" s="114">
        <v>32.4</v>
      </c>
      <c r="G101" s="6" t="str">
        <f t="shared" si="2"/>
        <v>Moderate</v>
      </c>
      <c r="H101" t="str">
        <f t="shared" si="3"/>
        <v>Moderate</v>
      </c>
      <c r="I101" s="7"/>
    </row>
    <row r="102" spans="1:9" x14ac:dyDescent="0.2">
      <c r="B102" s="16">
        <v>14</v>
      </c>
      <c r="C102" s="95"/>
      <c r="D102" s="102">
        <v>3.385903990534314</v>
      </c>
      <c r="E102" s="80">
        <v>10.4</v>
      </c>
      <c r="F102" s="73">
        <v>32.299999999999997</v>
      </c>
      <c r="G102" s="6" t="str">
        <f t="shared" si="2"/>
        <v>Moderate</v>
      </c>
      <c r="H102" t="str">
        <f t="shared" si="3"/>
        <v>Mild</v>
      </c>
      <c r="I102" s="7"/>
    </row>
    <row r="103" spans="1:9" x14ac:dyDescent="0.2">
      <c r="B103" s="16">
        <v>21</v>
      </c>
      <c r="C103" s="93"/>
      <c r="D103" s="102">
        <v>3.2597295000760313</v>
      </c>
      <c r="E103" s="80">
        <v>10.4</v>
      </c>
      <c r="F103" s="73">
        <v>32.1</v>
      </c>
      <c r="G103" s="6" t="str">
        <f t="shared" si="2"/>
        <v>Moderate</v>
      </c>
      <c r="H103" t="str">
        <f t="shared" si="3"/>
        <v>Moderate</v>
      </c>
      <c r="I103" s="7"/>
    </row>
    <row r="104" spans="1:9" x14ac:dyDescent="0.2">
      <c r="B104" s="16">
        <v>136</v>
      </c>
      <c r="C104" s="22"/>
      <c r="D104" s="102">
        <v>3.0296859589682725</v>
      </c>
      <c r="E104" s="80">
        <v>10.4</v>
      </c>
      <c r="F104" s="89">
        <v>32.4</v>
      </c>
      <c r="G104" s="6" t="str">
        <f t="shared" si="2"/>
        <v>Moderate</v>
      </c>
      <c r="H104" t="str">
        <f t="shared" si="3"/>
        <v>Moderate</v>
      </c>
      <c r="I104" s="7"/>
    </row>
    <row r="105" spans="1:9" x14ac:dyDescent="0.2">
      <c r="B105" s="16">
        <v>286</v>
      </c>
      <c r="C105" s="22"/>
      <c r="D105" s="102">
        <v>2.7318243962519664</v>
      </c>
      <c r="E105" s="81">
        <v>10.4</v>
      </c>
      <c r="F105" s="16">
        <v>32.4</v>
      </c>
      <c r="G105" s="6" t="str">
        <f t="shared" si="2"/>
        <v>Moderate</v>
      </c>
      <c r="H105" t="str">
        <f t="shared" si="3"/>
        <v>Severe</v>
      </c>
      <c r="I105" s="7"/>
    </row>
    <row r="106" spans="1:9" x14ac:dyDescent="0.2">
      <c r="B106" s="16">
        <v>303</v>
      </c>
      <c r="C106" s="22"/>
      <c r="D106" s="102">
        <v>2.7318243962519664</v>
      </c>
      <c r="E106" s="81">
        <v>10.4</v>
      </c>
      <c r="F106" s="16">
        <v>32.299999999999997</v>
      </c>
      <c r="G106" s="6" t="str">
        <f t="shared" si="2"/>
        <v>Moderate</v>
      </c>
      <c r="H106" t="str">
        <f t="shared" si="3"/>
        <v>Severe</v>
      </c>
      <c r="I106" s="7"/>
    </row>
    <row r="107" spans="1:9" x14ac:dyDescent="0.2">
      <c r="B107" s="16">
        <v>330</v>
      </c>
      <c r="C107" s="20"/>
      <c r="D107" s="102">
        <v>3.1412012724847487</v>
      </c>
      <c r="E107" s="80">
        <v>10.4</v>
      </c>
      <c r="F107" s="16">
        <v>33.4</v>
      </c>
      <c r="G107" s="6" t="str">
        <f t="shared" si="2"/>
        <v>Moderate</v>
      </c>
      <c r="H107" t="str">
        <f t="shared" si="3"/>
        <v>Moderate</v>
      </c>
      <c r="I107" s="7"/>
    </row>
    <row r="108" spans="1:9" x14ac:dyDescent="0.2">
      <c r="B108" s="16">
        <v>385</v>
      </c>
      <c r="C108" s="20"/>
      <c r="D108" s="77">
        <v>3.9826256205206239</v>
      </c>
      <c r="E108" s="78">
        <v>10.4</v>
      </c>
      <c r="F108" s="79">
        <v>30.3</v>
      </c>
      <c r="G108" s="6" t="str">
        <f t="shared" si="2"/>
        <v>Moderate</v>
      </c>
      <c r="H108" t="str">
        <f t="shared" si="3"/>
        <v>Normal</v>
      </c>
      <c r="I108" s="7"/>
    </row>
    <row r="109" spans="1:9" x14ac:dyDescent="0.2">
      <c r="B109" s="87">
        <v>401</v>
      </c>
      <c r="C109" s="19"/>
      <c r="D109" s="110">
        <v>3.2597295000760313</v>
      </c>
      <c r="E109" s="111">
        <v>10.4</v>
      </c>
      <c r="F109" s="114">
        <v>31.9</v>
      </c>
      <c r="G109" s="6" t="str">
        <f t="shared" si="2"/>
        <v>Moderate</v>
      </c>
      <c r="H109" t="str">
        <f t="shared" si="3"/>
        <v>Moderate</v>
      </c>
      <c r="I109" s="7"/>
    </row>
    <row r="110" spans="1:9" x14ac:dyDescent="0.2">
      <c r="B110" s="87">
        <v>459</v>
      </c>
      <c r="C110" s="115"/>
      <c r="D110" s="110">
        <v>3.0296859589682725</v>
      </c>
      <c r="E110" s="112">
        <v>10.4</v>
      </c>
      <c r="F110" s="114">
        <v>32.6</v>
      </c>
      <c r="G110" s="6" t="str">
        <f t="shared" si="2"/>
        <v>Moderate</v>
      </c>
      <c r="H110" t="str">
        <f t="shared" si="3"/>
        <v>Moderate</v>
      </c>
      <c r="I110" s="7"/>
    </row>
    <row r="111" spans="1:9" x14ac:dyDescent="0.2">
      <c r="B111" s="87">
        <v>485</v>
      </c>
      <c r="C111" s="115"/>
      <c r="D111" s="110">
        <v>3.0296859589682725</v>
      </c>
      <c r="E111" s="112">
        <v>10.4</v>
      </c>
      <c r="F111" s="114">
        <v>33.299999999999997</v>
      </c>
      <c r="G111" s="6" t="str">
        <f t="shared" si="2"/>
        <v>Moderate</v>
      </c>
      <c r="H111" t="str">
        <f t="shared" si="3"/>
        <v>Moderate</v>
      </c>
      <c r="I111" s="7"/>
    </row>
    <row r="112" spans="1:9" x14ac:dyDescent="0.2">
      <c r="A112" s="17"/>
      <c r="B112" s="87">
        <v>495</v>
      </c>
      <c r="C112" s="115"/>
      <c r="D112" s="110">
        <v>2.8254819358024861</v>
      </c>
      <c r="E112" s="113">
        <v>10.4</v>
      </c>
      <c r="F112" s="114">
        <v>32.200000000000003</v>
      </c>
      <c r="G112" s="6" t="str">
        <f t="shared" si="2"/>
        <v>Moderate</v>
      </c>
      <c r="H112" t="str">
        <f t="shared" si="3"/>
        <v>Severe</v>
      </c>
      <c r="I112" s="7"/>
    </row>
    <row r="113" spans="2:15" x14ac:dyDescent="0.2">
      <c r="B113" s="16">
        <v>118</v>
      </c>
      <c r="C113" s="20"/>
      <c r="D113" s="102">
        <v>2.9246160997745361</v>
      </c>
      <c r="E113" s="80">
        <v>10.5</v>
      </c>
      <c r="F113" s="89">
        <v>32</v>
      </c>
      <c r="G113" s="6" t="str">
        <f t="shared" si="2"/>
        <v>Moderate</v>
      </c>
      <c r="H113" t="str">
        <f t="shared" si="3"/>
        <v>Severe</v>
      </c>
      <c r="I113" s="7"/>
      <c r="J113">
        <v>110</v>
      </c>
      <c r="K113" s="25">
        <f>C109+1</f>
        <v>1</v>
      </c>
      <c r="L113" s="26">
        <v>3.61</v>
      </c>
      <c r="M113" s="26">
        <v>11.5</v>
      </c>
      <c r="N113" s="26"/>
      <c r="O113" s="26">
        <v>35</v>
      </c>
    </row>
    <row r="114" spans="2:15" x14ac:dyDescent="0.2">
      <c r="B114" s="16">
        <v>127</v>
      </c>
      <c r="C114" s="92"/>
      <c r="D114" s="102">
        <v>2.9246160997745361</v>
      </c>
      <c r="E114" s="80">
        <v>10.5</v>
      </c>
      <c r="F114" s="89">
        <v>33.700000000000003</v>
      </c>
      <c r="G114" s="6" t="str">
        <f t="shared" si="2"/>
        <v>Moderate</v>
      </c>
      <c r="H114" t="str">
        <f t="shared" si="3"/>
        <v>Severe</v>
      </c>
      <c r="I114" s="7"/>
    </row>
    <row r="115" spans="2:15" x14ac:dyDescent="0.2">
      <c r="B115" s="16">
        <v>218</v>
      </c>
      <c r="C115" s="27"/>
      <c r="D115" s="102">
        <v>3.385903990534314</v>
      </c>
      <c r="E115" s="81">
        <v>10.5</v>
      </c>
      <c r="F115" s="16">
        <v>32.4</v>
      </c>
      <c r="G115" s="6" t="str">
        <f t="shared" si="2"/>
        <v>Moderate</v>
      </c>
      <c r="H115" t="str">
        <f t="shared" si="3"/>
        <v>Mild</v>
      </c>
      <c r="I115" s="7"/>
    </row>
    <row r="116" spans="2:15" x14ac:dyDescent="0.2">
      <c r="B116" s="16">
        <v>289</v>
      </c>
      <c r="C116" s="22"/>
      <c r="D116" s="102">
        <v>2.8254819358024861</v>
      </c>
      <c r="E116" s="81">
        <v>10.5</v>
      </c>
      <c r="F116" s="16">
        <v>33</v>
      </c>
      <c r="G116" s="6" t="str">
        <f t="shared" si="2"/>
        <v>Moderate</v>
      </c>
      <c r="H116" t="str">
        <f t="shared" si="3"/>
        <v>Severe</v>
      </c>
      <c r="I116" s="7"/>
    </row>
    <row r="117" spans="2:15" x14ac:dyDescent="0.2">
      <c r="B117" s="16">
        <v>295</v>
      </c>
      <c r="C117" s="93"/>
      <c r="D117" s="102">
        <v>3.2597295000760313</v>
      </c>
      <c r="E117" s="81">
        <v>10.5</v>
      </c>
      <c r="F117" s="16">
        <v>34.4</v>
      </c>
      <c r="G117" s="6" t="str">
        <f t="shared" si="2"/>
        <v>Moderate</v>
      </c>
      <c r="H117" t="str">
        <f t="shared" si="3"/>
        <v>Moderate</v>
      </c>
      <c r="I117" s="7"/>
    </row>
    <row r="118" spans="2:15" x14ac:dyDescent="0.2">
      <c r="B118" s="16">
        <v>331</v>
      </c>
      <c r="C118" s="22"/>
      <c r="D118" s="102">
        <v>3.2597295000760313</v>
      </c>
      <c r="E118" s="80">
        <v>10.5</v>
      </c>
      <c r="F118" s="16">
        <v>31.7</v>
      </c>
      <c r="G118" s="6" t="str">
        <f t="shared" si="2"/>
        <v>Moderate</v>
      </c>
      <c r="H118" t="str">
        <f t="shared" si="3"/>
        <v>Moderate</v>
      </c>
      <c r="I118" s="7"/>
    </row>
    <row r="119" spans="2:15" x14ac:dyDescent="0.2">
      <c r="B119" s="16">
        <v>371</v>
      </c>
      <c r="C119" s="18"/>
      <c r="D119" s="76">
        <v>3.19</v>
      </c>
      <c r="E119" s="75">
        <v>10.5</v>
      </c>
      <c r="F119" s="76">
        <v>31.3</v>
      </c>
      <c r="G119" s="6" t="str">
        <f t="shared" si="2"/>
        <v>Moderate</v>
      </c>
      <c r="H119" t="str">
        <f t="shared" si="3"/>
        <v>Moderate</v>
      </c>
      <c r="I119" s="7"/>
    </row>
    <row r="120" spans="2:15" x14ac:dyDescent="0.2">
      <c r="B120" s="87">
        <v>439</v>
      </c>
      <c r="C120" s="115"/>
      <c r="D120" s="110">
        <v>2.9246160997745361</v>
      </c>
      <c r="E120" s="112">
        <v>10.5</v>
      </c>
      <c r="F120" s="114">
        <v>31.3</v>
      </c>
      <c r="G120" s="6" t="str">
        <f t="shared" si="2"/>
        <v>Moderate</v>
      </c>
      <c r="H120" t="str">
        <f t="shared" si="3"/>
        <v>Severe</v>
      </c>
      <c r="I120" s="7"/>
    </row>
    <row r="121" spans="2:15" x14ac:dyDescent="0.2">
      <c r="B121" s="16">
        <v>148</v>
      </c>
      <c r="C121" s="27"/>
      <c r="D121" s="102">
        <v>2.9246160997745361</v>
      </c>
      <c r="E121" s="81">
        <v>10.6</v>
      </c>
      <c r="F121" s="73">
        <v>33.1</v>
      </c>
      <c r="G121" s="6" t="str">
        <f t="shared" si="2"/>
        <v>Moderate</v>
      </c>
      <c r="H121" t="str">
        <f t="shared" si="3"/>
        <v>Severe</v>
      </c>
      <c r="I121" s="7"/>
    </row>
    <row r="122" spans="2:15" x14ac:dyDescent="0.2">
      <c r="B122" s="16">
        <v>214</v>
      </c>
      <c r="C122" s="22"/>
      <c r="D122" s="102">
        <v>3.8178406578823258</v>
      </c>
      <c r="E122" s="81">
        <v>10.6</v>
      </c>
      <c r="F122" s="16">
        <v>32.5</v>
      </c>
      <c r="G122" s="6" t="str">
        <f t="shared" si="2"/>
        <v>Moderate</v>
      </c>
      <c r="H122" t="str">
        <f t="shared" si="3"/>
        <v>Normal</v>
      </c>
      <c r="I122" s="7"/>
    </row>
    <row r="123" spans="2:15" x14ac:dyDescent="0.2">
      <c r="B123" s="16">
        <v>264</v>
      </c>
      <c r="C123" s="20"/>
      <c r="D123" s="102">
        <v>2.9246160997745361</v>
      </c>
      <c r="E123" s="81">
        <v>10.6</v>
      </c>
      <c r="F123" s="16">
        <v>33.200000000000003</v>
      </c>
      <c r="G123" s="6" t="str">
        <f t="shared" si="2"/>
        <v>Moderate</v>
      </c>
      <c r="H123" t="str">
        <f t="shared" si="3"/>
        <v>Severe</v>
      </c>
      <c r="I123" s="7"/>
    </row>
    <row r="124" spans="2:15" x14ac:dyDescent="0.2">
      <c r="B124" s="16">
        <v>343</v>
      </c>
      <c r="C124" s="22"/>
      <c r="D124" s="76">
        <v>3.05</v>
      </c>
      <c r="E124" s="82">
        <v>10.6</v>
      </c>
      <c r="F124" s="76">
        <v>34.6</v>
      </c>
      <c r="G124" s="6" t="str">
        <f t="shared" si="2"/>
        <v>Moderate</v>
      </c>
      <c r="H124" t="str">
        <f t="shared" si="3"/>
        <v>Moderate</v>
      </c>
      <c r="I124" s="7"/>
    </row>
    <row r="125" spans="2:15" x14ac:dyDescent="0.2">
      <c r="B125" s="16">
        <v>354</v>
      </c>
      <c r="C125" s="22"/>
      <c r="D125" s="76">
        <v>3.05</v>
      </c>
      <c r="E125" s="75">
        <v>10.6</v>
      </c>
      <c r="F125" s="76">
        <v>32</v>
      </c>
      <c r="G125" s="6" t="str">
        <f t="shared" si="2"/>
        <v>Moderate</v>
      </c>
      <c r="H125" t="str">
        <f t="shared" si="3"/>
        <v>Moderate</v>
      </c>
      <c r="I125" s="7"/>
    </row>
    <row r="126" spans="2:15" x14ac:dyDescent="0.2">
      <c r="B126" s="87">
        <v>405</v>
      </c>
      <c r="C126" s="19"/>
      <c r="D126" s="110">
        <v>3.2597295000760313</v>
      </c>
      <c r="E126" s="111">
        <v>10.6</v>
      </c>
      <c r="F126" s="114">
        <v>32.700000000000003</v>
      </c>
      <c r="G126" s="6" t="str">
        <f t="shared" si="2"/>
        <v>Moderate</v>
      </c>
      <c r="H126" t="str">
        <f t="shared" si="3"/>
        <v>Moderate</v>
      </c>
      <c r="I126" s="7"/>
    </row>
    <row r="127" spans="2:15" x14ac:dyDescent="0.2">
      <c r="B127" s="87">
        <v>451</v>
      </c>
      <c r="C127" s="115"/>
      <c r="D127" s="110">
        <v>3.0296859589682725</v>
      </c>
      <c r="E127" s="112">
        <v>10.6</v>
      </c>
      <c r="F127" s="114">
        <v>33.4</v>
      </c>
      <c r="G127" s="6" t="str">
        <f t="shared" si="2"/>
        <v>Moderate</v>
      </c>
      <c r="H127" t="str">
        <f t="shared" si="3"/>
        <v>Moderate</v>
      </c>
      <c r="I127" s="7"/>
    </row>
    <row r="128" spans="2:15" x14ac:dyDescent="0.2">
      <c r="B128" s="16">
        <v>16</v>
      </c>
      <c r="C128" s="93"/>
      <c r="D128" s="102">
        <v>3.1412012724847487</v>
      </c>
      <c r="E128" s="80">
        <v>10.7</v>
      </c>
      <c r="F128" s="73">
        <v>34.299999999999997</v>
      </c>
      <c r="G128" s="6" t="str">
        <f t="shared" si="2"/>
        <v>Moderate</v>
      </c>
      <c r="H128" t="str">
        <f t="shared" si="3"/>
        <v>Moderate</v>
      </c>
      <c r="I128" s="7"/>
    </row>
    <row r="129" spans="2:15" x14ac:dyDescent="0.2">
      <c r="B129" s="16">
        <v>29</v>
      </c>
      <c r="C129" s="94"/>
      <c r="D129" s="102">
        <v>3.0296859589682725</v>
      </c>
      <c r="E129" s="80">
        <v>10.7</v>
      </c>
      <c r="F129" s="73">
        <v>33.299999999999997</v>
      </c>
      <c r="G129" s="6" t="str">
        <f t="shared" si="2"/>
        <v>Moderate</v>
      </c>
      <c r="H129" t="str">
        <f t="shared" si="3"/>
        <v>Moderate</v>
      </c>
      <c r="I129" s="7"/>
    </row>
    <row r="130" spans="2:15" x14ac:dyDescent="0.2">
      <c r="B130" s="16">
        <v>33</v>
      </c>
      <c r="C130" s="18"/>
      <c r="D130" s="102">
        <v>3.5204335797172317</v>
      </c>
      <c r="E130" s="80">
        <v>10.7</v>
      </c>
      <c r="F130" s="73">
        <v>33</v>
      </c>
      <c r="G130" s="6" t="str">
        <f t="shared" si="2"/>
        <v>Moderate</v>
      </c>
      <c r="H130" t="str">
        <f t="shared" si="3"/>
        <v>Mild</v>
      </c>
      <c r="I130" s="7"/>
      <c r="J130">
        <v>127</v>
      </c>
      <c r="K130" s="20">
        <f>C125+1</f>
        <v>1</v>
      </c>
      <c r="L130" s="21">
        <v>5.21</v>
      </c>
      <c r="M130" s="21">
        <v>11.6</v>
      </c>
      <c r="N130" s="21"/>
      <c r="O130" s="21">
        <v>34.799999999999997</v>
      </c>
    </row>
    <row r="131" spans="2:15" x14ac:dyDescent="0.2">
      <c r="B131" s="16">
        <v>121</v>
      </c>
      <c r="C131" s="18"/>
      <c r="D131" s="102">
        <v>2.8254819358024861</v>
      </c>
      <c r="E131" s="80">
        <v>10.7</v>
      </c>
      <c r="F131" s="89">
        <v>33.700000000000003</v>
      </c>
      <c r="G131" s="6" t="str">
        <f t="shared" si="2"/>
        <v>Moderate</v>
      </c>
      <c r="H131" t="str">
        <f t="shared" si="3"/>
        <v>Severe</v>
      </c>
      <c r="I131" s="7"/>
    </row>
    <row r="132" spans="2:15" x14ac:dyDescent="0.2">
      <c r="B132" s="16">
        <v>362</v>
      </c>
      <c r="C132" s="22"/>
      <c r="D132" s="76">
        <v>2.67</v>
      </c>
      <c r="E132" s="75">
        <v>10.7</v>
      </c>
      <c r="F132" s="76">
        <v>30.8</v>
      </c>
      <c r="G132" s="6" t="str">
        <f t="shared" ref="G132:G195" si="4">IF(E132&lt;=$N$5,$J$5,IF(AND(E132&gt;=$M$6,E132&lt;=$N$6), $J$6, IF(AND(E132&gt;=$M$7,E132&lt;=$N$7),$J$7, $J$8)))</f>
        <v>Moderate</v>
      </c>
      <c r="H132" t="str">
        <f t="shared" si="3"/>
        <v>Severe</v>
      </c>
      <c r="I132" s="7"/>
    </row>
    <row r="133" spans="2:15" x14ac:dyDescent="0.2">
      <c r="B133" s="87">
        <v>417</v>
      </c>
      <c r="C133" s="22"/>
      <c r="D133" s="110">
        <v>2.9246160997745361</v>
      </c>
      <c r="E133" s="112">
        <v>10.7</v>
      </c>
      <c r="F133" s="114">
        <v>33.200000000000003</v>
      </c>
      <c r="G133" s="6" t="str">
        <f t="shared" si="4"/>
        <v>Moderate</v>
      </c>
      <c r="H133" t="str">
        <f t="shared" ref="H133:H196" si="5">IF(D133&lt;=$L$5,$J$5,IF(AND(D133&gt;=$K$6,D133&lt;=$L$6), $J$6, IF(AND(D133&gt;=$K$7,D133&lt;=$L$7),$J$7, $J$8)))</f>
        <v>Severe</v>
      </c>
      <c r="I133" s="7"/>
    </row>
    <row r="134" spans="2:15" x14ac:dyDescent="0.2">
      <c r="B134" s="16">
        <v>420</v>
      </c>
      <c r="C134" s="22"/>
      <c r="D134" s="110">
        <v>3.6641138858216151</v>
      </c>
      <c r="E134" s="112">
        <v>10.7</v>
      </c>
      <c r="F134" s="114">
        <v>33.9</v>
      </c>
      <c r="G134" s="6" t="str">
        <f t="shared" si="4"/>
        <v>Moderate</v>
      </c>
      <c r="H134" t="str">
        <f t="shared" si="5"/>
        <v>Normal</v>
      </c>
      <c r="I134" s="7"/>
    </row>
    <row r="135" spans="2:15" x14ac:dyDescent="0.2">
      <c r="B135" s="16">
        <v>98</v>
      </c>
      <c r="C135" s="20"/>
      <c r="D135" s="102">
        <v>3.0296859589682725</v>
      </c>
      <c r="E135" s="81">
        <v>10.8</v>
      </c>
      <c r="F135" s="73">
        <v>33.700000000000003</v>
      </c>
      <c r="G135" s="6" t="str">
        <f t="shared" si="4"/>
        <v>Moderate</v>
      </c>
      <c r="H135" t="str">
        <f t="shared" si="5"/>
        <v>Moderate</v>
      </c>
      <c r="I135" s="7"/>
    </row>
    <row r="136" spans="2:15" x14ac:dyDescent="0.2">
      <c r="B136" s="16">
        <v>182</v>
      </c>
      <c r="C136" s="18"/>
      <c r="D136" s="102">
        <v>3.385903990534314</v>
      </c>
      <c r="E136" s="81">
        <v>10.8</v>
      </c>
      <c r="F136" s="16">
        <v>32.9</v>
      </c>
      <c r="G136" s="6" t="str">
        <f t="shared" si="4"/>
        <v>Moderate</v>
      </c>
      <c r="H136" t="str">
        <f t="shared" si="5"/>
        <v>Mild</v>
      </c>
      <c r="I136" s="7"/>
    </row>
    <row r="137" spans="2:15" x14ac:dyDescent="0.2">
      <c r="B137" s="16">
        <v>255</v>
      </c>
      <c r="C137" s="18"/>
      <c r="D137" s="102">
        <v>3.0296859589682725</v>
      </c>
      <c r="E137" s="81">
        <v>10.8</v>
      </c>
      <c r="F137" s="16">
        <v>32.4</v>
      </c>
      <c r="G137" s="6" t="str">
        <f t="shared" si="4"/>
        <v>Moderate</v>
      </c>
      <c r="H137" t="str">
        <f t="shared" si="5"/>
        <v>Moderate</v>
      </c>
      <c r="I137" s="7"/>
    </row>
    <row r="138" spans="2:15" x14ac:dyDescent="0.2">
      <c r="B138" s="16">
        <v>321</v>
      </c>
      <c r="C138" s="22"/>
      <c r="D138" s="102">
        <v>3.2597295000760313</v>
      </c>
      <c r="E138" s="81">
        <v>10.8</v>
      </c>
      <c r="F138" s="16">
        <v>33.200000000000003</v>
      </c>
      <c r="G138" s="6" t="str">
        <f t="shared" si="4"/>
        <v>Moderate</v>
      </c>
      <c r="H138" t="str">
        <f t="shared" si="5"/>
        <v>Moderate</v>
      </c>
      <c r="I138" s="7"/>
    </row>
    <row r="139" spans="2:15" x14ac:dyDescent="0.2">
      <c r="B139" s="16">
        <v>326</v>
      </c>
      <c r="C139" s="18"/>
      <c r="D139" s="102">
        <v>3.385903990534314</v>
      </c>
      <c r="E139" s="80">
        <v>10.8</v>
      </c>
      <c r="F139" s="16">
        <v>33.799999999999997</v>
      </c>
      <c r="G139" s="6" t="str">
        <f t="shared" si="4"/>
        <v>Moderate</v>
      </c>
      <c r="H139" t="str">
        <f t="shared" si="5"/>
        <v>Mild</v>
      </c>
      <c r="I139" s="7"/>
    </row>
    <row r="140" spans="2:15" x14ac:dyDescent="0.2">
      <c r="B140" s="16">
        <v>335</v>
      </c>
      <c r="C140" s="23"/>
      <c r="D140" s="102">
        <v>3.1412012724847487</v>
      </c>
      <c r="E140" s="80">
        <v>10.8</v>
      </c>
      <c r="F140" s="16">
        <v>32.799999999999997</v>
      </c>
      <c r="G140" s="6" t="str">
        <f t="shared" si="4"/>
        <v>Moderate</v>
      </c>
      <c r="H140" t="str">
        <f t="shared" si="5"/>
        <v>Moderate</v>
      </c>
      <c r="I140" s="7"/>
    </row>
    <row r="141" spans="2:15" x14ac:dyDescent="0.2">
      <c r="B141" s="16">
        <v>351</v>
      </c>
      <c r="C141" s="18"/>
      <c r="D141" s="76">
        <v>3.27</v>
      </c>
      <c r="E141" s="75">
        <v>10.8</v>
      </c>
      <c r="F141" s="76">
        <v>35.200000000000003</v>
      </c>
      <c r="G141" s="6" t="str">
        <f t="shared" si="4"/>
        <v>Moderate</v>
      </c>
      <c r="H141" t="str">
        <f t="shared" si="5"/>
        <v>Moderate</v>
      </c>
      <c r="I141" s="7"/>
    </row>
    <row r="142" spans="2:15" x14ac:dyDescent="0.2">
      <c r="B142" s="87">
        <v>465</v>
      </c>
      <c r="C142" s="115"/>
      <c r="D142" s="110">
        <v>3.1412012724847487</v>
      </c>
      <c r="E142" s="112">
        <v>10.8</v>
      </c>
      <c r="F142" s="114">
        <v>33.9</v>
      </c>
      <c r="G142" s="6" t="str">
        <f t="shared" si="4"/>
        <v>Moderate</v>
      </c>
      <c r="H142" t="str">
        <f t="shared" si="5"/>
        <v>Moderate</v>
      </c>
      <c r="I142" s="7"/>
    </row>
    <row r="143" spans="2:15" x14ac:dyDescent="0.2">
      <c r="B143" s="87">
        <v>479</v>
      </c>
      <c r="C143" s="115"/>
      <c r="D143" s="110">
        <v>2.8254819358024861</v>
      </c>
      <c r="E143" s="112">
        <v>10.8</v>
      </c>
      <c r="F143" s="114">
        <v>32.200000000000003</v>
      </c>
      <c r="G143" s="6" t="str">
        <f t="shared" si="4"/>
        <v>Moderate</v>
      </c>
      <c r="H143" t="str">
        <f t="shared" si="5"/>
        <v>Severe</v>
      </c>
      <c r="I143" s="7"/>
    </row>
    <row r="144" spans="2:15" x14ac:dyDescent="0.2">
      <c r="B144" s="16">
        <v>492</v>
      </c>
      <c r="C144" s="115"/>
      <c r="D144" s="110">
        <v>2.8254819358024861</v>
      </c>
      <c r="E144" s="112">
        <v>10.8</v>
      </c>
      <c r="F144" s="114">
        <v>34.4</v>
      </c>
      <c r="G144" s="6" t="str">
        <f t="shared" si="4"/>
        <v>Moderate</v>
      </c>
      <c r="H144" t="str">
        <f t="shared" si="5"/>
        <v>Severe</v>
      </c>
      <c r="I144" s="7"/>
    </row>
    <row r="145" spans="2:15" x14ac:dyDescent="0.2">
      <c r="B145" s="16">
        <v>59</v>
      </c>
      <c r="C145" s="94"/>
      <c r="D145" s="102">
        <v>3.9826256205206239</v>
      </c>
      <c r="E145" s="80">
        <v>10.9</v>
      </c>
      <c r="F145" s="73">
        <v>34.5</v>
      </c>
      <c r="G145" s="6" t="str">
        <f t="shared" si="4"/>
        <v>Moderate</v>
      </c>
      <c r="H145" t="str">
        <f t="shared" si="5"/>
        <v>Normal</v>
      </c>
      <c r="I145" s="7"/>
    </row>
    <row r="146" spans="2:15" x14ac:dyDescent="0.2">
      <c r="B146" s="16">
        <v>73</v>
      </c>
      <c r="C146" s="92"/>
      <c r="D146" s="102">
        <v>4.1596153695086633</v>
      </c>
      <c r="E146" s="80">
        <v>10.9</v>
      </c>
      <c r="F146" s="73">
        <v>33</v>
      </c>
      <c r="G146" s="6" t="str">
        <f t="shared" si="4"/>
        <v>Moderate</v>
      </c>
      <c r="H146" t="str">
        <f t="shared" si="5"/>
        <v>Normal</v>
      </c>
      <c r="I146" s="7"/>
    </row>
    <row r="147" spans="2:15" x14ac:dyDescent="0.2">
      <c r="B147" s="16">
        <v>158</v>
      </c>
      <c r="C147" s="18"/>
      <c r="D147" s="102">
        <v>2.9246160997745361</v>
      </c>
      <c r="E147" s="81">
        <v>10.9</v>
      </c>
      <c r="F147" s="16">
        <v>33</v>
      </c>
      <c r="G147" s="6" t="str">
        <f t="shared" si="4"/>
        <v>Moderate</v>
      </c>
      <c r="H147" t="str">
        <f t="shared" si="5"/>
        <v>Severe</v>
      </c>
      <c r="I147" s="7"/>
    </row>
    <row r="148" spans="2:15" x14ac:dyDescent="0.2">
      <c r="B148" s="16">
        <v>219</v>
      </c>
      <c r="C148" s="18"/>
      <c r="D148" s="102">
        <v>3.2597295000760313</v>
      </c>
      <c r="E148" s="81">
        <v>10.9</v>
      </c>
      <c r="F148" s="16">
        <v>32.5</v>
      </c>
      <c r="G148" s="6" t="str">
        <f t="shared" si="4"/>
        <v>Moderate</v>
      </c>
      <c r="H148" t="str">
        <f t="shared" si="5"/>
        <v>Moderate</v>
      </c>
      <c r="I148" s="7"/>
    </row>
    <row r="149" spans="2:15" x14ac:dyDescent="0.2">
      <c r="B149" s="16">
        <v>249</v>
      </c>
      <c r="C149" s="18"/>
      <c r="D149" s="102">
        <v>3.1412012724847487</v>
      </c>
      <c r="E149" s="81">
        <v>10.9</v>
      </c>
      <c r="F149" s="16">
        <v>33.299999999999997</v>
      </c>
      <c r="G149" s="6" t="str">
        <f t="shared" si="4"/>
        <v>Moderate</v>
      </c>
      <c r="H149" t="str">
        <f t="shared" si="5"/>
        <v>Moderate</v>
      </c>
      <c r="I149" s="7"/>
      <c r="J149">
        <v>146</v>
      </c>
      <c r="K149" s="20">
        <f>C143+1</f>
        <v>1</v>
      </c>
      <c r="L149" s="21">
        <v>5.85</v>
      </c>
      <c r="M149" s="21">
        <v>11</v>
      </c>
      <c r="N149" s="21"/>
      <c r="O149" s="21">
        <v>34.4</v>
      </c>
    </row>
    <row r="150" spans="2:15" x14ac:dyDescent="0.2">
      <c r="B150" s="16">
        <v>388</v>
      </c>
      <c r="C150" s="18"/>
      <c r="D150" s="77">
        <v>3.6641138858216151</v>
      </c>
      <c r="E150" s="78">
        <v>10.9</v>
      </c>
      <c r="F150" s="79">
        <v>32.700000000000003</v>
      </c>
      <c r="G150" s="6" t="str">
        <f t="shared" si="4"/>
        <v>Moderate</v>
      </c>
      <c r="H150" t="str">
        <f t="shared" si="5"/>
        <v>Normal</v>
      </c>
      <c r="I150" s="7"/>
    </row>
    <row r="151" spans="2:15" x14ac:dyDescent="0.2">
      <c r="B151" s="16">
        <v>422</v>
      </c>
      <c r="C151" s="22"/>
      <c r="D151" s="110">
        <v>3.2597295000760313</v>
      </c>
      <c r="E151" s="112">
        <v>10.9</v>
      </c>
      <c r="F151" s="114">
        <v>35.6</v>
      </c>
      <c r="G151" s="6" t="str">
        <f t="shared" si="4"/>
        <v>Moderate</v>
      </c>
      <c r="H151" t="str">
        <f t="shared" si="5"/>
        <v>Moderate</v>
      </c>
      <c r="I151" s="7"/>
    </row>
    <row r="152" spans="2:15" x14ac:dyDescent="0.2">
      <c r="B152" s="87">
        <v>449</v>
      </c>
      <c r="C152" s="115"/>
      <c r="D152" s="110">
        <v>3.2597295000760313</v>
      </c>
      <c r="E152" s="112">
        <v>10.9</v>
      </c>
      <c r="F152" s="114">
        <v>33.299999999999997</v>
      </c>
      <c r="G152" s="6" t="str">
        <f t="shared" si="4"/>
        <v>Moderate</v>
      </c>
      <c r="H152" t="str">
        <f t="shared" si="5"/>
        <v>Moderate</v>
      </c>
      <c r="I152" s="7"/>
    </row>
    <row r="153" spans="2:15" x14ac:dyDescent="0.2">
      <c r="B153" s="16">
        <v>10</v>
      </c>
      <c r="C153" s="95"/>
      <c r="D153" s="102">
        <v>3.6641138858216151</v>
      </c>
      <c r="E153" s="80">
        <v>11</v>
      </c>
      <c r="F153" s="73">
        <v>33.5</v>
      </c>
      <c r="G153" s="6" t="str">
        <f t="shared" si="4"/>
        <v>Moderate</v>
      </c>
      <c r="H153" t="str">
        <f t="shared" si="5"/>
        <v>Normal</v>
      </c>
      <c r="I153" s="7"/>
    </row>
    <row r="154" spans="2:15" x14ac:dyDescent="0.2">
      <c r="B154" s="16">
        <v>120</v>
      </c>
      <c r="C154" s="22"/>
      <c r="D154" s="102">
        <v>3.6641138858216151</v>
      </c>
      <c r="E154" s="80">
        <v>11</v>
      </c>
      <c r="F154" s="89">
        <v>34.4</v>
      </c>
      <c r="G154" s="6" t="str">
        <f t="shared" si="4"/>
        <v>Moderate</v>
      </c>
      <c r="H154" t="str">
        <f t="shared" si="5"/>
        <v>Normal</v>
      </c>
      <c r="I154" s="7"/>
    </row>
    <row r="155" spans="2:15" x14ac:dyDescent="0.2">
      <c r="B155" s="16">
        <v>368</v>
      </c>
      <c r="C155" s="22"/>
      <c r="D155" s="76">
        <v>3.69</v>
      </c>
      <c r="E155" s="75">
        <v>11</v>
      </c>
      <c r="F155" s="76">
        <v>33.9</v>
      </c>
      <c r="G155" s="6" t="str">
        <f t="shared" si="4"/>
        <v>Moderate</v>
      </c>
      <c r="H155" t="str">
        <f t="shared" si="5"/>
        <v>Normal</v>
      </c>
      <c r="I155" s="7"/>
    </row>
    <row r="156" spans="2:15" x14ac:dyDescent="0.2">
      <c r="B156" s="16">
        <v>93</v>
      </c>
      <c r="C156" s="92"/>
      <c r="D156" s="102">
        <v>3.2597295000760313</v>
      </c>
      <c r="E156" s="81">
        <v>11.1</v>
      </c>
      <c r="F156" s="16">
        <v>32.700000000000003</v>
      </c>
      <c r="G156" s="6" t="str">
        <f t="shared" si="4"/>
        <v>Mild</v>
      </c>
      <c r="H156" t="str">
        <f t="shared" si="5"/>
        <v>Moderate</v>
      </c>
      <c r="I156" s="7"/>
    </row>
    <row r="157" spans="2:15" x14ac:dyDescent="0.2">
      <c r="B157" s="16">
        <v>112</v>
      </c>
      <c r="C157" s="94"/>
      <c r="D157" s="102">
        <v>3.2597295000760313</v>
      </c>
      <c r="E157" s="81">
        <v>11.1</v>
      </c>
      <c r="F157" s="73">
        <v>33.6</v>
      </c>
      <c r="G157" s="6" t="str">
        <f t="shared" si="4"/>
        <v>Mild</v>
      </c>
      <c r="H157" t="str">
        <f t="shared" si="5"/>
        <v>Moderate</v>
      </c>
      <c r="I157" s="7"/>
    </row>
    <row r="158" spans="2:15" x14ac:dyDescent="0.2">
      <c r="B158" s="16">
        <v>191</v>
      </c>
      <c r="C158" s="19"/>
      <c r="D158" s="102">
        <v>3.1412012724847487</v>
      </c>
      <c r="E158" s="81">
        <v>11.1</v>
      </c>
      <c r="F158" s="16">
        <v>34.6</v>
      </c>
      <c r="G158" s="6" t="str">
        <f t="shared" si="4"/>
        <v>Mild</v>
      </c>
      <c r="H158" t="str">
        <f t="shared" si="5"/>
        <v>Moderate</v>
      </c>
      <c r="I158" s="7"/>
    </row>
    <row r="159" spans="2:15" x14ac:dyDescent="0.2">
      <c r="B159" s="16">
        <v>444</v>
      </c>
      <c r="C159" s="115"/>
      <c r="D159" s="110">
        <v>3.5204335797172317</v>
      </c>
      <c r="E159" s="112">
        <v>11.1</v>
      </c>
      <c r="F159" s="114">
        <v>35.200000000000003</v>
      </c>
      <c r="G159" s="6" t="str">
        <f t="shared" si="4"/>
        <v>Mild</v>
      </c>
      <c r="H159" t="str">
        <f t="shared" si="5"/>
        <v>Mild</v>
      </c>
      <c r="I159" s="7"/>
    </row>
    <row r="160" spans="2:15" x14ac:dyDescent="0.2">
      <c r="B160" s="87">
        <v>497</v>
      </c>
      <c r="C160" s="115"/>
      <c r="D160" s="110">
        <v>2.8254819358024861</v>
      </c>
      <c r="E160" s="113">
        <v>11.1</v>
      </c>
      <c r="F160" s="114">
        <v>34.6</v>
      </c>
      <c r="G160" s="6" t="str">
        <f t="shared" si="4"/>
        <v>Mild</v>
      </c>
      <c r="H160" t="str">
        <f t="shared" si="5"/>
        <v>Severe</v>
      </c>
      <c r="I160" s="7"/>
    </row>
    <row r="161" spans="2:9" x14ac:dyDescent="0.2">
      <c r="B161" s="16">
        <v>13</v>
      </c>
      <c r="C161" s="18"/>
      <c r="D161" s="102">
        <v>3.5204335797172317</v>
      </c>
      <c r="E161" s="80">
        <v>11.2</v>
      </c>
      <c r="F161" s="73">
        <v>35.700000000000003</v>
      </c>
      <c r="G161" s="6" t="str">
        <f t="shared" si="4"/>
        <v>Mild</v>
      </c>
      <c r="H161" t="str">
        <f t="shared" si="5"/>
        <v>Mild</v>
      </c>
      <c r="I161" s="7"/>
    </row>
    <row r="162" spans="2:9" x14ac:dyDescent="0.2">
      <c r="B162" s="16">
        <v>19</v>
      </c>
      <c r="C162" s="22"/>
      <c r="D162" s="102">
        <v>3.385903990534314</v>
      </c>
      <c r="E162" s="80">
        <v>11.2</v>
      </c>
      <c r="F162" s="73">
        <v>34.1</v>
      </c>
      <c r="G162" s="6" t="str">
        <f t="shared" si="4"/>
        <v>Mild</v>
      </c>
      <c r="H162" t="str">
        <f t="shared" si="5"/>
        <v>Mild</v>
      </c>
      <c r="I162" s="7"/>
    </row>
    <row r="163" spans="2:9" x14ac:dyDescent="0.2">
      <c r="B163" s="16">
        <v>96</v>
      </c>
      <c r="C163" s="22"/>
      <c r="D163" s="102">
        <v>3.385903990534314</v>
      </c>
      <c r="E163" s="81">
        <v>11.2</v>
      </c>
      <c r="F163" s="73">
        <v>34.5</v>
      </c>
      <c r="G163" s="6" t="str">
        <f t="shared" si="4"/>
        <v>Mild</v>
      </c>
      <c r="H163" t="str">
        <f t="shared" si="5"/>
        <v>Mild</v>
      </c>
      <c r="I163" s="7"/>
    </row>
    <row r="164" spans="2:9" x14ac:dyDescent="0.2">
      <c r="B164" s="16">
        <v>139</v>
      </c>
      <c r="C164" s="33"/>
      <c r="D164" s="102">
        <v>3.5204335797172317</v>
      </c>
      <c r="E164" s="81">
        <v>11.2</v>
      </c>
      <c r="F164" s="73">
        <v>35</v>
      </c>
      <c r="G164" s="6" t="str">
        <f t="shared" si="4"/>
        <v>Mild</v>
      </c>
      <c r="H164" t="str">
        <f t="shared" si="5"/>
        <v>Mild</v>
      </c>
      <c r="I164" s="7"/>
    </row>
    <row r="165" spans="2:9" x14ac:dyDescent="0.2">
      <c r="B165" s="16">
        <v>344</v>
      </c>
      <c r="C165" s="97"/>
      <c r="D165" s="76">
        <v>3.31</v>
      </c>
      <c r="E165" s="75">
        <v>11.2</v>
      </c>
      <c r="F165" s="76">
        <v>34.799999999999997</v>
      </c>
      <c r="G165" s="6" t="str">
        <f t="shared" si="4"/>
        <v>Mild</v>
      </c>
      <c r="H165" t="str">
        <f t="shared" si="5"/>
        <v>Mild</v>
      </c>
      <c r="I165" s="7"/>
    </row>
    <row r="166" spans="2:9" x14ac:dyDescent="0.2">
      <c r="B166" s="16">
        <v>52</v>
      </c>
      <c r="C166" s="30"/>
      <c r="D166" s="102">
        <v>3.9826256205206239</v>
      </c>
      <c r="E166" s="80">
        <v>11.3</v>
      </c>
      <c r="F166" s="73">
        <v>36.4</v>
      </c>
      <c r="G166" s="6" t="str">
        <f t="shared" si="4"/>
        <v>Mild</v>
      </c>
      <c r="H166" t="str">
        <f t="shared" si="5"/>
        <v>Normal</v>
      </c>
      <c r="I166" s="7"/>
    </row>
    <row r="167" spans="2:9" x14ac:dyDescent="0.2">
      <c r="B167" s="16">
        <v>164</v>
      </c>
      <c r="C167" s="29"/>
      <c r="D167" s="102">
        <v>3.1412012724847487</v>
      </c>
      <c r="E167" s="81">
        <v>11.3</v>
      </c>
      <c r="F167" s="16">
        <v>34.4</v>
      </c>
      <c r="G167" s="6" t="str">
        <f t="shared" si="4"/>
        <v>Mild</v>
      </c>
      <c r="H167" t="str">
        <f t="shared" si="5"/>
        <v>Moderate</v>
      </c>
      <c r="I167" s="7"/>
    </row>
    <row r="168" spans="2:9" x14ac:dyDescent="0.2">
      <c r="B168" s="16">
        <v>188</v>
      </c>
      <c r="C168" s="29"/>
      <c r="D168" s="102">
        <v>3.6641138858216151</v>
      </c>
      <c r="E168" s="81">
        <v>11.3</v>
      </c>
      <c r="F168" s="16">
        <v>35.799999999999997</v>
      </c>
      <c r="G168" s="6" t="str">
        <f t="shared" si="4"/>
        <v>Mild</v>
      </c>
      <c r="H168" t="str">
        <f t="shared" si="5"/>
        <v>Normal</v>
      </c>
      <c r="I168" s="7"/>
    </row>
    <row r="169" spans="2:9" x14ac:dyDescent="0.2">
      <c r="B169" s="16">
        <v>223</v>
      </c>
      <c r="C169" s="28"/>
      <c r="D169" s="102">
        <v>4.1596153695086633</v>
      </c>
      <c r="E169" s="81">
        <v>11.3</v>
      </c>
      <c r="F169" s="16">
        <v>35.4</v>
      </c>
      <c r="G169" s="6" t="str">
        <f t="shared" si="4"/>
        <v>Mild</v>
      </c>
      <c r="H169" t="str">
        <f t="shared" si="5"/>
        <v>Normal</v>
      </c>
      <c r="I169" s="7"/>
    </row>
    <row r="170" spans="2:9" x14ac:dyDescent="0.2">
      <c r="B170" s="16">
        <v>290</v>
      </c>
      <c r="C170" s="30"/>
      <c r="D170" s="102">
        <v>3.1412012724847487</v>
      </c>
      <c r="E170" s="81">
        <v>11.3</v>
      </c>
      <c r="F170" s="16">
        <v>34.700000000000003</v>
      </c>
      <c r="G170" s="6" t="str">
        <f t="shared" si="4"/>
        <v>Mild</v>
      </c>
      <c r="H170" t="str">
        <f t="shared" si="5"/>
        <v>Moderate</v>
      </c>
      <c r="I170" s="7"/>
    </row>
    <row r="171" spans="2:9" x14ac:dyDescent="0.2">
      <c r="B171" s="16">
        <v>327</v>
      </c>
      <c r="C171" s="30"/>
      <c r="D171" s="102">
        <v>3.6641138858216151</v>
      </c>
      <c r="E171" s="80">
        <v>11.3</v>
      </c>
      <c r="F171" s="16">
        <v>36.1</v>
      </c>
      <c r="G171" s="6" t="str">
        <f t="shared" si="4"/>
        <v>Mild</v>
      </c>
      <c r="H171" t="str">
        <f t="shared" si="5"/>
        <v>Normal</v>
      </c>
      <c r="I171" s="7"/>
    </row>
    <row r="172" spans="2:9" x14ac:dyDescent="0.2">
      <c r="B172" s="16">
        <v>329</v>
      </c>
      <c r="C172" s="28"/>
      <c r="D172" s="102">
        <v>3.0296859589682725</v>
      </c>
      <c r="E172" s="80">
        <v>11.3</v>
      </c>
      <c r="F172" s="16">
        <v>34.4</v>
      </c>
      <c r="G172" s="6" t="str">
        <f t="shared" si="4"/>
        <v>Mild</v>
      </c>
      <c r="H172" t="str">
        <f t="shared" si="5"/>
        <v>Moderate</v>
      </c>
      <c r="I172" s="7"/>
    </row>
    <row r="173" spans="2:9" x14ac:dyDescent="0.2">
      <c r="B173" s="16">
        <v>416</v>
      </c>
      <c r="C173" s="29"/>
      <c r="D173" s="110">
        <v>3.1412012724847487</v>
      </c>
      <c r="E173" s="112">
        <v>11.3</v>
      </c>
      <c r="F173" s="114">
        <v>35.4</v>
      </c>
      <c r="G173" s="6" t="str">
        <f t="shared" si="4"/>
        <v>Mild</v>
      </c>
      <c r="H173" t="str">
        <f t="shared" si="5"/>
        <v>Moderate</v>
      </c>
      <c r="I173" s="7"/>
    </row>
    <row r="174" spans="2:9" x14ac:dyDescent="0.2">
      <c r="B174" s="87">
        <v>501</v>
      </c>
      <c r="C174" s="116"/>
      <c r="D174" s="110">
        <v>2.9246160997745361</v>
      </c>
      <c r="E174" s="113">
        <v>11.3</v>
      </c>
      <c r="F174" s="114">
        <v>35.1</v>
      </c>
      <c r="G174" s="6" t="str">
        <f t="shared" si="4"/>
        <v>Mild</v>
      </c>
      <c r="H174" t="str">
        <f t="shared" si="5"/>
        <v>Severe</v>
      </c>
      <c r="I174" s="7"/>
    </row>
    <row r="175" spans="2:9" x14ac:dyDescent="0.2">
      <c r="B175" s="87">
        <v>503</v>
      </c>
      <c r="C175" s="116"/>
      <c r="D175" s="110">
        <v>3.1412012724847487</v>
      </c>
      <c r="E175" s="113">
        <v>11.3</v>
      </c>
      <c r="F175" s="114">
        <v>35.5</v>
      </c>
      <c r="G175" s="6" t="str">
        <f t="shared" si="4"/>
        <v>Mild</v>
      </c>
      <c r="H175" t="str">
        <f t="shared" si="5"/>
        <v>Moderate</v>
      </c>
      <c r="I175" s="7"/>
    </row>
    <row r="176" spans="2:9" x14ac:dyDescent="0.2">
      <c r="B176" s="16">
        <v>40</v>
      </c>
      <c r="C176" s="96"/>
      <c r="D176" s="102">
        <v>3.8178406578823258</v>
      </c>
      <c r="E176" s="80">
        <v>11.4</v>
      </c>
      <c r="F176" s="73">
        <v>35.6</v>
      </c>
      <c r="G176" s="6" t="str">
        <f t="shared" si="4"/>
        <v>Mild</v>
      </c>
      <c r="H176" t="str">
        <f t="shared" si="5"/>
        <v>Normal</v>
      </c>
      <c r="I176" s="7"/>
    </row>
    <row r="177" spans="2:9" x14ac:dyDescent="0.2">
      <c r="B177" s="16">
        <v>122</v>
      </c>
      <c r="C177" s="29"/>
      <c r="D177" s="102">
        <v>2.9246160997745361</v>
      </c>
      <c r="E177" s="80">
        <v>11.4</v>
      </c>
      <c r="F177" s="89">
        <v>35.299999999999997</v>
      </c>
      <c r="G177" s="6" t="str">
        <f t="shared" si="4"/>
        <v>Mild</v>
      </c>
      <c r="H177" t="str">
        <f t="shared" si="5"/>
        <v>Severe</v>
      </c>
      <c r="I177" s="7"/>
    </row>
    <row r="178" spans="2:9" x14ac:dyDescent="0.2">
      <c r="B178" s="16">
        <v>131</v>
      </c>
      <c r="C178" s="29"/>
      <c r="D178" s="102">
        <v>3.1412012724847487</v>
      </c>
      <c r="E178" s="80">
        <v>11.4</v>
      </c>
      <c r="F178" s="89">
        <v>35.9</v>
      </c>
      <c r="G178" s="6" t="str">
        <f t="shared" si="4"/>
        <v>Mild</v>
      </c>
      <c r="H178" t="str">
        <f t="shared" si="5"/>
        <v>Moderate</v>
      </c>
      <c r="I178" s="7"/>
    </row>
    <row r="179" spans="2:9" x14ac:dyDescent="0.2">
      <c r="B179" s="16">
        <v>146</v>
      </c>
      <c r="C179" s="109"/>
      <c r="D179" s="102">
        <v>3.1412012724847487</v>
      </c>
      <c r="E179" s="81">
        <v>11.4</v>
      </c>
      <c r="F179" s="73">
        <v>34.5</v>
      </c>
      <c r="G179" s="6" t="str">
        <f t="shared" si="4"/>
        <v>Mild</v>
      </c>
      <c r="H179" t="str">
        <f t="shared" si="5"/>
        <v>Moderate</v>
      </c>
      <c r="I179" s="7"/>
    </row>
    <row r="180" spans="2:9" x14ac:dyDescent="0.2">
      <c r="B180" s="16">
        <v>197</v>
      </c>
      <c r="C180" s="96"/>
      <c r="D180" s="102">
        <v>3.2597295000760313</v>
      </c>
      <c r="E180" s="80">
        <v>11.4</v>
      </c>
      <c r="F180" s="16">
        <v>34.200000000000003</v>
      </c>
      <c r="G180" s="6" t="str">
        <f t="shared" si="4"/>
        <v>Mild</v>
      </c>
      <c r="H180" t="str">
        <f t="shared" si="5"/>
        <v>Moderate</v>
      </c>
      <c r="I180" s="7"/>
    </row>
    <row r="181" spans="2:9" x14ac:dyDescent="0.2">
      <c r="B181" s="16">
        <v>267</v>
      </c>
      <c r="C181" s="34"/>
      <c r="D181" s="102">
        <v>3.1412012724847487</v>
      </c>
      <c r="E181" s="81">
        <v>11.4</v>
      </c>
      <c r="F181" s="16">
        <v>34.1</v>
      </c>
      <c r="G181" s="6" t="str">
        <f t="shared" si="4"/>
        <v>Mild</v>
      </c>
      <c r="H181" t="str">
        <f t="shared" si="5"/>
        <v>Moderate</v>
      </c>
      <c r="I181" s="7"/>
    </row>
    <row r="182" spans="2:9" x14ac:dyDescent="0.2">
      <c r="B182" s="16">
        <v>406</v>
      </c>
      <c r="C182" s="22"/>
      <c r="D182" s="110">
        <v>3.5204335797172317</v>
      </c>
      <c r="E182" s="111">
        <v>11.4</v>
      </c>
      <c r="F182" s="114">
        <v>36.1</v>
      </c>
      <c r="G182" s="6" t="str">
        <f t="shared" si="4"/>
        <v>Mild</v>
      </c>
      <c r="H182" t="str">
        <f t="shared" si="5"/>
        <v>Mild</v>
      </c>
      <c r="I182" s="7"/>
    </row>
    <row r="183" spans="2:9" x14ac:dyDescent="0.2">
      <c r="B183" s="87">
        <v>419</v>
      </c>
      <c r="C183" s="19"/>
      <c r="D183" s="110">
        <v>3.5204335797172317</v>
      </c>
      <c r="E183" s="112">
        <v>11.4</v>
      </c>
      <c r="F183" s="114">
        <v>35.1</v>
      </c>
      <c r="G183" s="6" t="str">
        <f t="shared" si="4"/>
        <v>Mild</v>
      </c>
      <c r="H183" t="str">
        <f t="shared" si="5"/>
        <v>Mild</v>
      </c>
      <c r="I183" s="7"/>
    </row>
    <row r="184" spans="2:9" x14ac:dyDescent="0.2">
      <c r="B184" s="87">
        <v>421</v>
      </c>
      <c r="C184" s="19"/>
      <c r="D184" s="110">
        <v>3.2597295000760313</v>
      </c>
      <c r="E184" s="112">
        <v>11.4</v>
      </c>
      <c r="F184" s="114">
        <v>34</v>
      </c>
      <c r="G184" s="6" t="str">
        <f t="shared" si="4"/>
        <v>Mild</v>
      </c>
      <c r="H184" t="str">
        <f t="shared" si="5"/>
        <v>Moderate</v>
      </c>
      <c r="I184" s="7"/>
    </row>
    <row r="185" spans="2:9" x14ac:dyDescent="0.2">
      <c r="B185" s="87">
        <v>441</v>
      </c>
      <c r="C185" s="115"/>
      <c r="D185" s="110">
        <v>3.385903990534314</v>
      </c>
      <c r="E185" s="112">
        <v>11.4</v>
      </c>
      <c r="F185" s="114">
        <v>35</v>
      </c>
      <c r="G185" s="6" t="str">
        <f t="shared" si="4"/>
        <v>Mild</v>
      </c>
      <c r="H185" t="str">
        <f t="shared" si="5"/>
        <v>Mild</v>
      </c>
      <c r="I185" s="7"/>
    </row>
    <row r="186" spans="2:9" x14ac:dyDescent="0.2">
      <c r="B186" s="87">
        <v>477</v>
      </c>
      <c r="C186" s="115"/>
      <c r="D186" s="110">
        <v>3.5204335797172317</v>
      </c>
      <c r="E186" s="112">
        <v>11.4</v>
      </c>
      <c r="F186" s="114">
        <v>35.299999999999997</v>
      </c>
      <c r="G186" s="6" t="str">
        <f t="shared" si="4"/>
        <v>Mild</v>
      </c>
      <c r="H186" t="str">
        <f t="shared" si="5"/>
        <v>Mild</v>
      </c>
      <c r="I186" s="7"/>
    </row>
    <row r="187" spans="2:9" x14ac:dyDescent="0.2">
      <c r="B187" s="87">
        <v>487</v>
      </c>
      <c r="C187" s="115"/>
      <c r="D187" s="110">
        <v>3.6641138858216151</v>
      </c>
      <c r="E187" s="112">
        <v>11.4</v>
      </c>
      <c r="F187" s="114">
        <v>34.5</v>
      </c>
      <c r="G187" s="6" t="str">
        <f t="shared" si="4"/>
        <v>Mild</v>
      </c>
      <c r="H187" t="str">
        <f t="shared" si="5"/>
        <v>Normal</v>
      </c>
      <c r="I187" s="7"/>
    </row>
    <row r="188" spans="2:9" x14ac:dyDescent="0.2">
      <c r="B188" s="16">
        <v>66</v>
      </c>
      <c r="C188" s="95"/>
      <c r="D188" s="102">
        <v>3.9826256205206239</v>
      </c>
      <c r="E188" s="80">
        <v>11.5</v>
      </c>
      <c r="F188" s="73">
        <v>34</v>
      </c>
      <c r="G188" s="6" t="str">
        <f t="shared" si="4"/>
        <v>Mild</v>
      </c>
      <c r="H188" t="str">
        <f t="shared" si="5"/>
        <v>Normal</v>
      </c>
      <c r="I188" s="7"/>
    </row>
    <row r="189" spans="2:9" x14ac:dyDescent="0.2">
      <c r="B189" s="16">
        <v>70</v>
      </c>
      <c r="C189" s="27"/>
      <c r="D189" s="102">
        <v>3.9826256205206239</v>
      </c>
      <c r="E189" s="80">
        <v>11.5</v>
      </c>
      <c r="F189" s="73">
        <v>35.1</v>
      </c>
      <c r="G189" s="6" t="str">
        <f t="shared" si="4"/>
        <v>Mild</v>
      </c>
      <c r="H189" t="str">
        <f t="shared" si="5"/>
        <v>Normal</v>
      </c>
      <c r="I189" s="7"/>
    </row>
    <row r="190" spans="2:9" x14ac:dyDescent="0.2">
      <c r="B190" s="16">
        <v>125</v>
      </c>
      <c r="C190" s="20"/>
      <c r="D190" s="102">
        <v>3.1412012724847487</v>
      </c>
      <c r="E190" s="80">
        <v>11.5</v>
      </c>
      <c r="F190" s="89">
        <v>34.799999999999997</v>
      </c>
      <c r="G190" s="6" t="str">
        <f t="shared" si="4"/>
        <v>Mild</v>
      </c>
      <c r="H190" t="str">
        <f t="shared" si="5"/>
        <v>Moderate</v>
      </c>
      <c r="I190" s="7"/>
    </row>
    <row r="191" spans="2:9" x14ac:dyDescent="0.2">
      <c r="B191" s="16">
        <v>134</v>
      </c>
      <c r="C191" s="94"/>
      <c r="D191" s="102">
        <v>3.1412012724847487</v>
      </c>
      <c r="E191" s="80">
        <v>11.5</v>
      </c>
      <c r="F191" s="89">
        <v>34.200000000000003</v>
      </c>
      <c r="G191" s="6" t="str">
        <f t="shared" si="4"/>
        <v>Mild</v>
      </c>
      <c r="H191" t="str">
        <f t="shared" si="5"/>
        <v>Moderate</v>
      </c>
      <c r="I191" s="7"/>
    </row>
    <row r="192" spans="2:9" x14ac:dyDescent="0.2">
      <c r="B192" s="16">
        <v>166</v>
      </c>
      <c r="C192" s="74"/>
      <c r="D192" s="102">
        <v>2.9246160997745361</v>
      </c>
      <c r="E192" s="81">
        <v>11.5</v>
      </c>
      <c r="F192" s="16">
        <v>35.6</v>
      </c>
      <c r="G192" s="6" t="str">
        <f t="shared" si="4"/>
        <v>Mild</v>
      </c>
      <c r="H192" t="str">
        <f t="shared" si="5"/>
        <v>Severe</v>
      </c>
      <c r="I192" s="7"/>
    </row>
    <row r="193" spans="2:9" x14ac:dyDescent="0.2">
      <c r="B193" s="87">
        <v>455</v>
      </c>
      <c r="C193" s="115"/>
      <c r="D193" s="110">
        <v>3.6641138858216151</v>
      </c>
      <c r="E193" s="112">
        <v>11.5</v>
      </c>
      <c r="F193" s="114">
        <v>36</v>
      </c>
      <c r="G193" s="6" t="str">
        <f t="shared" si="4"/>
        <v>Mild</v>
      </c>
      <c r="H193" t="str">
        <f t="shared" si="5"/>
        <v>Normal</v>
      </c>
      <c r="I193" s="7"/>
    </row>
    <row r="194" spans="2:9" x14ac:dyDescent="0.2">
      <c r="B194" s="16">
        <v>161</v>
      </c>
      <c r="C194" s="95"/>
      <c r="D194" s="102">
        <v>3.2597295000760313</v>
      </c>
      <c r="E194" s="81">
        <v>11.6</v>
      </c>
      <c r="F194" s="16">
        <v>36.6</v>
      </c>
      <c r="G194" s="6" t="str">
        <f t="shared" si="4"/>
        <v>Mild</v>
      </c>
      <c r="H194" t="str">
        <f t="shared" si="5"/>
        <v>Moderate</v>
      </c>
      <c r="I194" s="7"/>
    </row>
    <row r="195" spans="2:9" x14ac:dyDescent="0.2">
      <c r="B195" s="16">
        <v>202</v>
      </c>
      <c r="C195" s="27"/>
      <c r="D195" s="102">
        <v>3.1412012724847487</v>
      </c>
      <c r="E195" s="80">
        <v>11.6</v>
      </c>
      <c r="F195" s="16">
        <v>35.1</v>
      </c>
      <c r="G195" s="6" t="str">
        <f t="shared" si="4"/>
        <v>Mild</v>
      </c>
      <c r="H195" t="str">
        <f t="shared" si="5"/>
        <v>Moderate</v>
      </c>
      <c r="I195" s="7"/>
    </row>
    <row r="196" spans="2:9" x14ac:dyDescent="0.2">
      <c r="B196" s="16">
        <v>315</v>
      </c>
      <c r="C196" s="19"/>
      <c r="D196" s="102">
        <v>3.5204335797172317</v>
      </c>
      <c r="E196" s="81">
        <v>11.6</v>
      </c>
      <c r="F196" s="16">
        <v>36.299999999999997</v>
      </c>
      <c r="G196" s="6" t="str">
        <f t="shared" ref="G196:G259" si="6">IF(E196&lt;=$N$5,$J$5,IF(AND(E196&gt;=$M$6,E196&lt;=$N$6), $J$6, IF(AND(E196&gt;=$M$7,E196&lt;=$N$7),$J$7, $J$8)))</f>
        <v>Mild</v>
      </c>
      <c r="H196" t="str">
        <f t="shared" si="5"/>
        <v>Mild</v>
      </c>
      <c r="I196" s="7"/>
    </row>
    <row r="197" spans="2:9" x14ac:dyDescent="0.2">
      <c r="B197" s="16">
        <v>325</v>
      </c>
      <c r="C197" s="22"/>
      <c r="D197" s="102">
        <v>3.385903990534314</v>
      </c>
      <c r="E197" s="81">
        <v>11.6</v>
      </c>
      <c r="F197" s="16">
        <v>34.799999999999997</v>
      </c>
      <c r="G197" s="6" t="str">
        <f t="shared" si="6"/>
        <v>Mild</v>
      </c>
      <c r="H197" t="str">
        <f t="shared" ref="H197:H260" si="7">IF(D197&lt;=$L$5,$J$5,IF(AND(D197&gt;=$K$6,D197&lt;=$L$6), $J$6, IF(AND(D197&gt;=$K$7,D197&lt;=$L$7),$J$7, $J$8)))</f>
        <v>Mild</v>
      </c>
      <c r="I197" s="7"/>
    </row>
    <row r="198" spans="2:9" x14ac:dyDescent="0.2">
      <c r="B198" s="16">
        <v>367</v>
      </c>
      <c r="C198" s="18"/>
      <c r="D198" s="76">
        <v>3.18</v>
      </c>
      <c r="E198" s="75">
        <v>11.6</v>
      </c>
      <c r="F198" s="76">
        <v>36.6</v>
      </c>
      <c r="G198" s="6" t="str">
        <f t="shared" si="6"/>
        <v>Mild</v>
      </c>
      <c r="H198" t="str">
        <f t="shared" si="7"/>
        <v>Moderate</v>
      </c>
      <c r="I198" s="7"/>
    </row>
    <row r="199" spans="2:9" x14ac:dyDescent="0.2">
      <c r="B199" s="16">
        <v>94</v>
      </c>
      <c r="C199" s="92"/>
      <c r="D199" s="102">
        <v>3.385903990534314</v>
      </c>
      <c r="E199" s="81">
        <v>11.7</v>
      </c>
      <c r="F199" s="16">
        <v>33.6</v>
      </c>
      <c r="G199" s="6" t="str">
        <f t="shared" si="6"/>
        <v>Mild</v>
      </c>
      <c r="H199" t="str">
        <f t="shared" si="7"/>
        <v>Mild</v>
      </c>
      <c r="I199" s="7"/>
    </row>
    <row r="200" spans="2:9" x14ac:dyDescent="0.2">
      <c r="B200" s="87">
        <v>473</v>
      </c>
      <c r="C200" s="115"/>
      <c r="D200" s="110">
        <v>2.8254819358024861</v>
      </c>
      <c r="E200" s="112">
        <v>11.7</v>
      </c>
      <c r="F200" s="114">
        <v>34</v>
      </c>
      <c r="G200" s="6" t="str">
        <f t="shared" si="6"/>
        <v>Mild</v>
      </c>
      <c r="H200" t="str">
        <f t="shared" si="7"/>
        <v>Severe</v>
      </c>
      <c r="I200" s="7"/>
    </row>
    <row r="201" spans="2:9" x14ac:dyDescent="0.2">
      <c r="B201" s="16">
        <v>488</v>
      </c>
      <c r="C201" s="115"/>
      <c r="D201" s="110">
        <v>3.2597295000760313</v>
      </c>
      <c r="E201" s="112">
        <v>11.7</v>
      </c>
      <c r="F201" s="114">
        <v>36.1</v>
      </c>
      <c r="G201" s="6" t="str">
        <f t="shared" si="6"/>
        <v>Mild</v>
      </c>
      <c r="H201" t="str">
        <f t="shared" si="7"/>
        <v>Moderate</v>
      </c>
      <c r="I201" s="7"/>
    </row>
    <row r="202" spans="2:9" x14ac:dyDescent="0.2">
      <c r="B202" s="16">
        <v>62</v>
      </c>
      <c r="C202" s="18"/>
      <c r="D202" s="102">
        <v>4.1596153695086633</v>
      </c>
      <c r="E202" s="80">
        <v>11.8</v>
      </c>
      <c r="F202" s="73">
        <v>36.1</v>
      </c>
      <c r="G202" s="6" t="str">
        <f t="shared" si="6"/>
        <v>Mild</v>
      </c>
      <c r="H202" t="str">
        <f t="shared" si="7"/>
        <v>Normal</v>
      </c>
      <c r="I202" s="7"/>
    </row>
    <row r="203" spans="2:9" x14ac:dyDescent="0.2">
      <c r="B203" s="16">
        <v>141</v>
      </c>
      <c r="C203" s="19"/>
      <c r="D203" s="102">
        <v>3.0296859589682725</v>
      </c>
      <c r="E203" s="81">
        <v>11.8</v>
      </c>
      <c r="F203" s="73">
        <v>35.6</v>
      </c>
      <c r="G203" s="6" t="str">
        <f t="shared" si="6"/>
        <v>Mild</v>
      </c>
      <c r="H203" t="str">
        <f t="shared" si="7"/>
        <v>Moderate</v>
      </c>
      <c r="I203" s="7"/>
    </row>
    <row r="204" spans="2:9" x14ac:dyDescent="0.2">
      <c r="B204" s="16">
        <v>154</v>
      </c>
      <c r="C204" s="22"/>
      <c r="D204" s="102">
        <v>3.2597295000760313</v>
      </c>
      <c r="E204" s="81">
        <v>11.8</v>
      </c>
      <c r="F204" s="73">
        <v>35.5</v>
      </c>
      <c r="G204" s="6" t="str">
        <f t="shared" si="6"/>
        <v>Mild</v>
      </c>
      <c r="H204" t="str">
        <f t="shared" si="7"/>
        <v>Moderate</v>
      </c>
      <c r="I204" s="7"/>
    </row>
    <row r="205" spans="2:9" x14ac:dyDescent="0.2">
      <c r="B205" s="16">
        <v>199</v>
      </c>
      <c r="C205" s="18"/>
      <c r="D205" s="102">
        <v>3.8178406578823258</v>
      </c>
      <c r="E205" s="80">
        <v>11.8</v>
      </c>
      <c r="F205" s="16">
        <v>35.700000000000003</v>
      </c>
      <c r="G205" s="6" t="str">
        <f t="shared" si="6"/>
        <v>Mild</v>
      </c>
      <c r="H205" t="str">
        <f t="shared" si="7"/>
        <v>Normal</v>
      </c>
      <c r="I205" s="7"/>
    </row>
    <row r="206" spans="2:9" x14ac:dyDescent="0.2">
      <c r="B206" s="16">
        <v>203</v>
      </c>
      <c r="C206" s="22"/>
      <c r="D206" s="102">
        <v>3.5204335797172317</v>
      </c>
      <c r="E206" s="80">
        <v>11.8</v>
      </c>
      <c r="F206" s="16">
        <v>36.700000000000003</v>
      </c>
      <c r="G206" s="6" t="str">
        <f t="shared" si="6"/>
        <v>Mild</v>
      </c>
      <c r="H206" t="str">
        <f t="shared" si="7"/>
        <v>Mild</v>
      </c>
      <c r="I206" s="7"/>
    </row>
    <row r="207" spans="2:9" x14ac:dyDescent="0.2">
      <c r="B207" s="16">
        <v>248</v>
      </c>
      <c r="C207" s="22"/>
      <c r="D207" s="102">
        <v>3.385903990534314</v>
      </c>
      <c r="E207" s="81">
        <v>11.8</v>
      </c>
      <c r="F207" s="16">
        <v>36.299999999999997</v>
      </c>
      <c r="G207" s="6" t="str">
        <f t="shared" si="6"/>
        <v>Mild</v>
      </c>
      <c r="H207" t="str">
        <f t="shared" si="7"/>
        <v>Mild</v>
      </c>
      <c r="I207" s="7"/>
    </row>
    <row r="208" spans="2:9" x14ac:dyDescent="0.2">
      <c r="B208" s="16">
        <v>281</v>
      </c>
      <c r="C208" s="18"/>
      <c r="D208" s="102">
        <v>3.5204335797172317</v>
      </c>
      <c r="E208" s="81">
        <v>11.8</v>
      </c>
      <c r="F208" s="16">
        <v>36.4</v>
      </c>
      <c r="G208" s="6" t="str">
        <f t="shared" si="6"/>
        <v>Mild</v>
      </c>
      <c r="H208" t="str">
        <f t="shared" si="7"/>
        <v>Mild</v>
      </c>
      <c r="I208" s="7"/>
    </row>
    <row r="209" spans="1:9" x14ac:dyDescent="0.2">
      <c r="B209" s="87">
        <v>491</v>
      </c>
      <c r="C209" s="115"/>
      <c r="D209" s="110">
        <v>2.9246160997745361</v>
      </c>
      <c r="E209" s="112">
        <v>11.8</v>
      </c>
      <c r="F209" s="114">
        <v>36.700000000000003</v>
      </c>
      <c r="G209" s="6" t="str">
        <f t="shared" si="6"/>
        <v>Mild</v>
      </c>
      <c r="H209" t="str">
        <f t="shared" si="7"/>
        <v>Severe</v>
      </c>
      <c r="I209" s="7"/>
    </row>
    <row r="210" spans="1:9" x14ac:dyDescent="0.2">
      <c r="B210" s="16">
        <v>500</v>
      </c>
      <c r="C210" s="115"/>
      <c r="D210" s="110">
        <v>3.1412012724847487</v>
      </c>
      <c r="E210" s="113">
        <v>11.8</v>
      </c>
      <c r="F210" s="114">
        <v>36.700000000000003</v>
      </c>
      <c r="G210" s="6" t="str">
        <f t="shared" si="6"/>
        <v>Mild</v>
      </c>
      <c r="H210" t="str">
        <f t="shared" si="7"/>
        <v>Moderate</v>
      </c>
      <c r="I210" s="7"/>
    </row>
    <row r="211" spans="1:9" x14ac:dyDescent="0.2">
      <c r="B211" s="16">
        <v>137</v>
      </c>
      <c r="C211" s="92"/>
      <c r="D211" s="102">
        <v>3.2597295000760313</v>
      </c>
      <c r="E211" s="81">
        <v>11.9</v>
      </c>
      <c r="F211" s="73">
        <v>35.799999999999997</v>
      </c>
      <c r="G211" s="6" t="str">
        <f t="shared" si="6"/>
        <v>Mild</v>
      </c>
      <c r="H211" t="str">
        <f t="shared" si="7"/>
        <v>Moderate</v>
      </c>
      <c r="I211" s="7"/>
    </row>
    <row r="212" spans="1:9" x14ac:dyDescent="0.2">
      <c r="B212" s="16">
        <v>152</v>
      </c>
      <c r="C212" s="18"/>
      <c r="D212" s="102">
        <v>3.0296859589682725</v>
      </c>
      <c r="E212" s="81">
        <v>11.9</v>
      </c>
      <c r="F212" s="73">
        <v>35</v>
      </c>
      <c r="G212" s="6" t="str">
        <f t="shared" si="6"/>
        <v>Mild</v>
      </c>
      <c r="H212" t="str">
        <f t="shared" si="7"/>
        <v>Moderate</v>
      </c>
      <c r="I212" s="7"/>
    </row>
    <row r="213" spans="1:9" x14ac:dyDescent="0.2">
      <c r="B213" s="16">
        <v>170</v>
      </c>
      <c r="C213" s="18"/>
      <c r="D213" s="102">
        <v>3.0296859589682725</v>
      </c>
      <c r="E213" s="81">
        <v>11.9</v>
      </c>
      <c r="F213" s="16">
        <v>37.5</v>
      </c>
      <c r="G213" s="6" t="str">
        <f t="shared" si="6"/>
        <v>Mild</v>
      </c>
      <c r="H213" t="str">
        <f t="shared" si="7"/>
        <v>Moderate</v>
      </c>
      <c r="I213" s="7"/>
    </row>
    <row r="214" spans="1:9" x14ac:dyDescent="0.2">
      <c r="B214" s="16">
        <v>230</v>
      </c>
      <c r="C214" s="27"/>
      <c r="D214" s="102">
        <v>3.385903990534314</v>
      </c>
      <c r="E214" s="81">
        <v>11.9</v>
      </c>
      <c r="F214" s="16">
        <v>36.4</v>
      </c>
      <c r="G214" s="6" t="str">
        <f t="shared" si="6"/>
        <v>Mild</v>
      </c>
      <c r="H214" t="str">
        <f t="shared" si="7"/>
        <v>Mild</v>
      </c>
      <c r="I214" s="7"/>
    </row>
    <row r="215" spans="1:9" x14ac:dyDescent="0.2">
      <c r="B215" s="16">
        <v>233</v>
      </c>
      <c r="C215" s="92"/>
      <c r="D215" s="102">
        <v>3.5204335797172317</v>
      </c>
      <c r="E215" s="81">
        <v>11.9</v>
      </c>
      <c r="F215" s="16">
        <v>36.200000000000003</v>
      </c>
      <c r="G215" s="6" t="str">
        <f t="shared" si="6"/>
        <v>Mild</v>
      </c>
      <c r="H215" t="str">
        <f t="shared" si="7"/>
        <v>Mild</v>
      </c>
      <c r="I215" s="7"/>
    </row>
    <row r="216" spans="1:9" x14ac:dyDescent="0.2">
      <c r="B216" s="16">
        <v>256</v>
      </c>
      <c r="C216" s="27"/>
      <c r="D216" s="102">
        <v>3.6641138858216151</v>
      </c>
      <c r="E216" s="81">
        <v>11.9</v>
      </c>
      <c r="F216" s="16">
        <v>36.9</v>
      </c>
      <c r="G216" s="6" t="str">
        <f t="shared" si="6"/>
        <v>Mild</v>
      </c>
      <c r="H216" t="str">
        <f t="shared" si="7"/>
        <v>Normal</v>
      </c>
      <c r="I216" s="7"/>
    </row>
    <row r="217" spans="1:9" x14ac:dyDescent="0.2">
      <c r="B217" s="16">
        <v>270</v>
      </c>
      <c r="C217" s="19"/>
      <c r="D217" s="102">
        <v>3.2597295000760313</v>
      </c>
      <c r="E217" s="81">
        <v>11.9</v>
      </c>
      <c r="F217" s="16">
        <v>36.700000000000003</v>
      </c>
      <c r="G217" s="6" t="str">
        <f t="shared" si="6"/>
        <v>Mild</v>
      </c>
      <c r="H217" t="str">
        <f t="shared" si="7"/>
        <v>Moderate</v>
      </c>
      <c r="I217" s="7"/>
    </row>
    <row r="218" spans="1:9" x14ac:dyDescent="0.2">
      <c r="B218" s="87">
        <v>411</v>
      </c>
      <c r="C218" s="18"/>
      <c r="D218" s="110">
        <v>3.385903990534314</v>
      </c>
      <c r="E218" s="111">
        <v>11.9</v>
      </c>
      <c r="F218" s="114">
        <v>36.799999999999997</v>
      </c>
      <c r="G218" s="6" t="str">
        <f t="shared" si="6"/>
        <v>Mild</v>
      </c>
      <c r="H218" t="str">
        <f t="shared" si="7"/>
        <v>Mild</v>
      </c>
      <c r="I218" s="7"/>
    </row>
    <row r="219" spans="1:9" x14ac:dyDescent="0.2">
      <c r="B219" s="87">
        <v>429</v>
      </c>
      <c r="C219" s="115"/>
      <c r="D219" s="110">
        <v>3.5204335797172317</v>
      </c>
      <c r="E219" s="112">
        <v>11.9</v>
      </c>
      <c r="F219" s="114">
        <v>37.200000000000003</v>
      </c>
      <c r="G219" s="6" t="str">
        <f t="shared" si="6"/>
        <v>Mild</v>
      </c>
      <c r="H219" t="str">
        <f t="shared" si="7"/>
        <v>Mild</v>
      </c>
      <c r="I219" s="7"/>
    </row>
    <row r="220" spans="1:9" x14ac:dyDescent="0.2">
      <c r="B220" s="87">
        <v>467</v>
      </c>
      <c r="C220" s="115"/>
      <c r="D220" s="110">
        <v>3.1412012724847487</v>
      </c>
      <c r="E220" s="112">
        <v>11.9</v>
      </c>
      <c r="F220" s="114">
        <v>35.5</v>
      </c>
      <c r="G220" s="6" t="str">
        <f t="shared" si="6"/>
        <v>Mild</v>
      </c>
      <c r="H220" t="str">
        <f t="shared" si="7"/>
        <v>Moderate</v>
      </c>
      <c r="I220" s="7"/>
    </row>
    <row r="221" spans="1:9" x14ac:dyDescent="0.2">
      <c r="B221" s="16">
        <v>92</v>
      </c>
      <c r="C221" s="19"/>
      <c r="D221" s="102">
        <v>3.5204335797172317</v>
      </c>
      <c r="E221" s="81">
        <v>12</v>
      </c>
      <c r="F221" s="16">
        <v>37.4</v>
      </c>
      <c r="G221" s="6" t="str">
        <f t="shared" si="6"/>
        <v>Mild</v>
      </c>
      <c r="H221" t="str">
        <f t="shared" si="7"/>
        <v>Mild</v>
      </c>
      <c r="I221" s="7"/>
    </row>
    <row r="222" spans="1:9" x14ac:dyDescent="0.2">
      <c r="A222" s="17"/>
      <c r="B222" s="16">
        <v>126</v>
      </c>
      <c r="C222" s="31"/>
      <c r="D222" s="102">
        <v>3.2597295000760313</v>
      </c>
      <c r="E222" s="80">
        <v>12</v>
      </c>
      <c r="F222" s="89">
        <v>37</v>
      </c>
      <c r="G222" s="6" t="str">
        <f t="shared" si="6"/>
        <v>Mild</v>
      </c>
      <c r="H222" t="str">
        <f t="shared" si="7"/>
        <v>Moderate</v>
      </c>
      <c r="I222" s="7"/>
    </row>
    <row r="223" spans="1:9" x14ac:dyDescent="0.2">
      <c r="B223" s="16">
        <v>178</v>
      </c>
      <c r="C223" s="29"/>
      <c r="D223" s="102">
        <v>3.5204335797172317</v>
      </c>
      <c r="E223" s="81">
        <v>12</v>
      </c>
      <c r="F223" s="16">
        <v>36.9</v>
      </c>
      <c r="G223" s="6" t="str">
        <f t="shared" si="6"/>
        <v>Mild</v>
      </c>
      <c r="H223" t="str">
        <f t="shared" si="7"/>
        <v>Mild</v>
      </c>
      <c r="I223" s="7"/>
    </row>
    <row r="224" spans="1:9" x14ac:dyDescent="0.2">
      <c r="B224" s="16">
        <v>193</v>
      </c>
      <c r="C224" s="29"/>
      <c r="D224" s="102">
        <v>3.6641138858216151</v>
      </c>
      <c r="E224" s="80">
        <v>12</v>
      </c>
      <c r="F224" s="16">
        <v>36.5</v>
      </c>
      <c r="G224" s="6" t="str">
        <f t="shared" si="6"/>
        <v>Mild</v>
      </c>
      <c r="H224" t="str">
        <f t="shared" si="7"/>
        <v>Normal</v>
      </c>
      <c r="I224" s="7"/>
    </row>
    <row r="225" spans="2:9" x14ac:dyDescent="0.2">
      <c r="B225" s="16">
        <v>244</v>
      </c>
      <c r="C225" s="29"/>
      <c r="D225" s="102">
        <v>3.5204335797172317</v>
      </c>
      <c r="E225" s="81">
        <v>12</v>
      </c>
      <c r="F225" s="16">
        <v>37.6</v>
      </c>
      <c r="G225" s="6" t="str">
        <f t="shared" si="6"/>
        <v>Mild</v>
      </c>
      <c r="H225" t="str">
        <f t="shared" si="7"/>
        <v>Mild</v>
      </c>
      <c r="I225" s="7"/>
    </row>
    <row r="226" spans="2:9" x14ac:dyDescent="0.2">
      <c r="B226" s="16">
        <v>271</v>
      </c>
      <c r="C226" s="28"/>
      <c r="D226" s="102">
        <v>3.6641138858216151</v>
      </c>
      <c r="E226" s="81">
        <v>12</v>
      </c>
      <c r="F226" s="16">
        <v>35.799999999999997</v>
      </c>
      <c r="G226" s="6" t="str">
        <f t="shared" si="6"/>
        <v>Mild</v>
      </c>
      <c r="H226" t="str">
        <f t="shared" si="7"/>
        <v>Normal</v>
      </c>
      <c r="I226" s="7"/>
    </row>
    <row r="227" spans="2:9" x14ac:dyDescent="0.2">
      <c r="B227" s="16">
        <v>307</v>
      </c>
      <c r="C227" s="29"/>
      <c r="D227" s="102">
        <v>3.385903990534314</v>
      </c>
      <c r="E227" s="81">
        <v>12</v>
      </c>
      <c r="F227" s="16">
        <v>36.6</v>
      </c>
      <c r="G227" s="6" t="str">
        <f t="shared" si="6"/>
        <v>Mild</v>
      </c>
      <c r="H227" t="str">
        <f t="shared" si="7"/>
        <v>Mild</v>
      </c>
      <c r="I227" s="7"/>
    </row>
    <row r="228" spans="2:9" x14ac:dyDescent="0.2">
      <c r="B228" s="16">
        <v>30</v>
      </c>
      <c r="C228" s="117"/>
      <c r="D228" s="102">
        <v>3.9826256205206239</v>
      </c>
      <c r="E228" s="80">
        <v>12.1</v>
      </c>
      <c r="F228" s="73">
        <v>36.1</v>
      </c>
      <c r="G228" s="6" t="str">
        <f t="shared" si="6"/>
        <v>Normal</v>
      </c>
      <c r="H228" t="str">
        <f t="shared" si="7"/>
        <v>Normal</v>
      </c>
      <c r="I228" s="7"/>
    </row>
    <row r="229" spans="2:9" x14ac:dyDescent="0.2">
      <c r="B229" s="16">
        <v>36</v>
      </c>
      <c r="C229" s="96"/>
      <c r="D229" s="102">
        <v>4.1596153695086633</v>
      </c>
      <c r="E229" s="80">
        <v>12.1</v>
      </c>
      <c r="F229" s="73">
        <v>37.9</v>
      </c>
      <c r="G229" s="6" t="str">
        <f t="shared" si="6"/>
        <v>Normal</v>
      </c>
      <c r="H229" t="str">
        <f t="shared" si="7"/>
        <v>Normal</v>
      </c>
      <c r="I229" s="7"/>
    </row>
    <row r="230" spans="2:9" x14ac:dyDescent="0.2">
      <c r="B230" s="16">
        <v>68</v>
      </c>
      <c r="C230" s="97"/>
      <c r="D230" s="102">
        <v>4.1596153695086633</v>
      </c>
      <c r="E230" s="80">
        <v>12.1</v>
      </c>
      <c r="F230" s="73">
        <v>37.4</v>
      </c>
      <c r="G230" s="6" t="str">
        <f t="shared" si="6"/>
        <v>Normal</v>
      </c>
      <c r="H230" t="str">
        <f t="shared" si="7"/>
        <v>Normal</v>
      </c>
      <c r="I230" s="7"/>
    </row>
    <row r="231" spans="2:9" x14ac:dyDescent="0.2">
      <c r="B231" s="16">
        <v>69</v>
      </c>
      <c r="C231" s="109"/>
      <c r="D231" s="102">
        <v>4.5556104690196335</v>
      </c>
      <c r="E231" s="80">
        <v>12.1</v>
      </c>
      <c r="F231" s="73">
        <v>37</v>
      </c>
      <c r="G231" s="6" t="str">
        <f t="shared" si="6"/>
        <v>Normal</v>
      </c>
      <c r="H231" t="str">
        <f t="shared" si="7"/>
        <v>Normal</v>
      </c>
      <c r="I231" s="7"/>
    </row>
    <row r="232" spans="2:9" x14ac:dyDescent="0.2">
      <c r="B232" s="16">
        <v>147</v>
      </c>
      <c r="C232" s="30"/>
      <c r="D232" s="102">
        <v>3.2597295000760313</v>
      </c>
      <c r="E232" s="81">
        <v>12.1</v>
      </c>
      <c r="F232" s="73">
        <v>37.6</v>
      </c>
      <c r="G232" s="6" t="str">
        <f t="shared" si="6"/>
        <v>Normal</v>
      </c>
      <c r="H232" t="str">
        <f t="shared" si="7"/>
        <v>Moderate</v>
      </c>
      <c r="I232" s="7"/>
    </row>
    <row r="233" spans="2:9" x14ac:dyDescent="0.2">
      <c r="B233" s="16">
        <v>200</v>
      </c>
      <c r="C233" s="29"/>
      <c r="D233" s="102">
        <v>3.9826256205206239</v>
      </c>
      <c r="E233" s="80">
        <v>12.1</v>
      </c>
      <c r="F233" s="16">
        <v>36.799999999999997</v>
      </c>
      <c r="G233" s="6" t="str">
        <f t="shared" si="6"/>
        <v>Normal</v>
      </c>
      <c r="H233" t="str">
        <f t="shared" si="7"/>
        <v>Normal</v>
      </c>
      <c r="I233" s="7"/>
    </row>
    <row r="234" spans="2:9" x14ac:dyDescent="0.2">
      <c r="B234" s="16">
        <v>229</v>
      </c>
      <c r="C234" s="29"/>
      <c r="D234" s="102">
        <v>3.5204335797172317</v>
      </c>
      <c r="E234" s="81">
        <v>12.1</v>
      </c>
      <c r="F234" s="16">
        <v>37.200000000000003</v>
      </c>
      <c r="G234" s="6" t="str">
        <f t="shared" si="6"/>
        <v>Normal</v>
      </c>
      <c r="H234" t="str">
        <f t="shared" si="7"/>
        <v>Mild</v>
      </c>
      <c r="I234" s="7"/>
    </row>
    <row r="235" spans="2:9" x14ac:dyDescent="0.2">
      <c r="B235" s="16">
        <v>246</v>
      </c>
      <c r="C235" s="30"/>
      <c r="D235" s="102">
        <v>3.2597295000760313</v>
      </c>
      <c r="E235" s="81">
        <v>12.1</v>
      </c>
      <c r="F235" s="16">
        <v>38.1</v>
      </c>
      <c r="G235" s="6" t="str">
        <f t="shared" si="6"/>
        <v>Normal</v>
      </c>
      <c r="H235" t="str">
        <f t="shared" si="7"/>
        <v>Moderate</v>
      </c>
      <c r="I235" s="7"/>
    </row>
    <row r="236" spans="2:9" x14ac:dyDescent="0.2">
      <c r="B236" s="16">
        <v>294</v>
      </c>
      <c r="C236" s="29"/>
      <c r="D236" s="102">
        <v>3.6641138858216151</v>
      </c>
      <c r="E236" s="81">
        <v>12.1</v>
      </c>
      <c r="F236" s="16">
        <v>37.799999999999997</v>
      </c>
      <c r="G236" s="6" t="str">
        <f t="shared" si="6"/>
        <v>Normal</v>
      </c>
      <c r="H236" t="str">
        <f t="shared" si="7"/>
        <v>Normal</v>
      </c>
      <c r="I236" s="7"/>
    </row>
    <row r="237" spans="2:9" x14ac:dyDescent="0.2">
      <c r="B237" s="16">
        <v>341</v>
      </c>
      <c r="C237" s="29"/>
      <c r="D237" s="102">
        <v>3.8178406578823258</v>
      </c>
      <c r="E237" s="80">
        <v>12.1</v>
      </c>
      <c r="F237" s="16">
        <v>35.9</v>
      </c>
      <c r="G237" s="6" t="str">
        <f t="shared" si="6"/>
        <v>Normal</v>
      </c>
      <c r="H237" t="str">
        <f t="shared" si="7"/>
        <v>Normal</v>
      </c>
      <c r="I237" s="7"/>
    </row>
    <row r="238" spans="2:9" x14ac:dyDescent="0.2">
      <c r="B238" s="16">
        <v>452</v>
      </c>
      <c r="C238" s="116"/>
      <c r="D238" s="110">
        <v>3.8178406578823258</v>
      </c>
      <c r="E238" s="112">
        <v>12.1</v>
      </c>
      <c r="F238" s="114">
        <v>37.4</v>
      </c>
      <c r="G238" s="6" t="str">
        <f t="shared" si="6"/>
        <v>Normal</v>
      </c>
      <c r="H238" t="str">
        <f t="shared" si="7"/>
        <v>Normal</v>
      </c>
      <c r="I238" s="7"/>
    </row>
    <row r="239" spans="2:9" x14ac:dyDescent="0.2">
      <c r="B239" s="16">
        <v>496</v>
      </c>
      <c r="C239" s="116"/>
      <c r="D239" s="110">
        <v>3.0296859589682725</v>
      </c>
      <c r="E239" s="113">
        <v>12.1</v>
      </c>
      <c r="F239" s="114">
        <v>37.5</v>
      </c>
      <c r="G239" s="6" t="str">
        <f t="shared" si="6"/>
        <v>Normal</v>
      </c>
      <c r="H239" t="str">
        <f t="shared" si="7"/>
        <v>Moderate</v>
      </c>
      <c r="I239" s="7"/>
    </row>
    <row r="240" spans="2:9" x14ac:dyDescent="0.2">
      <c r="B240" s="16">
        <v>83</v>
      </c>
      <c r="C240" s="29"/>
      <c r="D240" s="102">
        <v>3.385903990534314</v>
      </c>
      <c r="E240" s="81">
        <v>12.2</v>
      </c>
      <c r="F240" s="16">
        <v>36.700000000000003</v>
      </c>
      <c r="G240" s="6" t="str">
        <f t="shared" si="6"/>
        <v>Normal</v>
      </c>
      <c r="H240" t="str">
        <f t="shared" si="7"/>
        <v>Mild</v>
      </c>
      <c r="I240" s="7"/>
    </row>
    <row r="241" spans="1:9" x14ac:dyDescent="0.2">
      <c r="B241" s="16">
        <v>142</v>
      </c>
      <c r="C241" s="31"/>
      <c r="D241" s="102">
        <v>3.2597295000760313</v>
      </c>
      <c r="E241" s="81">
        <v>12.2</v>
      </c>
      <c r="F241" s="73">
        <v>37.9</v>
      </c>
      <c r="G241" s="6" t="str">
        <f t="shared" si="6"/>
        <v>Normal</v>
      </c>
      <c r="H241" t="str">
        <f t="shared" si="7"/>
        <v>Moderate</v>
      </c>
      <c r="I241" s="7"/>
    </row>
    <row r="242" spans="1:9" x14ac:dyDescent="0.2">
      <c r="A242" s="17"/>
      <c r="B242" s="16">
        <v>231</v>
      </c>
      <c r="C242" s="22"/>
      <c r="D242" s="102">
        <v>3.385903990534314</v>
      </c>
      <c r="E242" s="81">
        <v>12.2</v>
      </c>
      <c r="F242" s="16">
        <v>35.6</v>
      </c>
      <c r="G242" s="6" t="str">
        <f t="shared" si="6"/>
        <v>Normal</v>
      </c>
      <c r="H242" t="str">
        <f t="shared" si="7"/>
        <v>Mild</v>
      </c>
      <c r="I242" s="7"/>
    </row>
    <row r="243" spans="1:9" x14ac:dyDescent="0.2">
      <c r="B243" s="16">
        <v>269</v>
      </c>
      <c r="C243" s="20"/>
      <c r="D243" s="102">
        <v>3.2597295000760313</v>
      </c>
      <c r="E243" s="81">
        <v>12.2</v>
      </c>
      <c r="F243" s="16">
        <v>36.9</v>
      </c>
      <c r="G243" s="6" t="str">
        <f t="shared" si="6"/>
        <v>Normal</v>
      </c>
      <c r="H243" t="str">
        <f t="shared" si="7"/>
        <v>Moderate</v>
      </c>
      <c r="I243" s="7"/>
    </row>
    <row r="244" spans="1:9" x14ac:dyDescent="0.2">
      <c r="B244" s="16">
        <v>334</v>
      </c>
      <c r="C244" s="18"/>
      <c r="D244" s="102">
        <v>3.2597295000760313</v>
      </c>
      <c r="E244" s="80">
        <v>12.2</v>
      </c>
      <c r="F244" s="16">
        <v>38</v>
      </c>
      <c r="G244" s="6" t="str">
        <f t="shared" si="6"/>
        <v>Normal</v>
      </c>
      <c r="H244" t="str">
        <f t="shared" si="7"/>
        <v>Moderate</v>
      </c>
      <c r="I244" s="7"/>
    </row>
    <row r="245" spans="1:9" x14ac:dyDescent="0.2">
      <c r="B245" s="87">
        <v>403</v>
      </c>
      <c r="C245" s="22"/>
      <c r="D245" s="110">
        <v>3.5204335797172317</v>
      </c>
      <c r="E245" s="110">
        <v>12.2</v>
      </c>
      <c r="F245" s="114">
        <v>38.9</v>
      </c>
      <c r="G245" s="6" t="str">
        <f t="shared" si="6"/>
        <v>Normal</v>
      </c>
      <c r="H245" t="str">
        <f t="shared" si="7"/>
        <v>Mild</v>
      </c>
      <c r="I245" s="7"/>
    </row>
    <row r="246" spans="1:9" x14ac:dyDescent="0.2">
      <c r="B246" s="16">
        <v>448</v>
      </c>
      <c r="C246" s="115"/>
      <c r="D246" s="110">
        <v>3.5204335797172317</v>
      </c>
      <c r="E246" s="112">
        <v>12.2</v>
      </c>
      <c r="F246" s="114">
        <v>36.1</v>
      </c>
      <c r="G246" s="6" t="str">
        <f t="shared" si="6"/>
        <v>Normal</v>
      </c>
      <c r="H246" t="str">
        <f t="shared" si="7"/>
        <v>Mild</v>
      </c>
      <c r="I246" s="7"/>
    </row>
    <row r="247" spans="1:9" x14ac:dyDescent="0.2">
      <c r="B247" s="16">
        <v>31</v>
      </c>
      <c r="C247" s="93"/>
      <c r="D247" s="102">
        <v>3.8178406578823258</v>
      </c>
      <c r="E247" s="80">
        <v>12.3</v>
      </c>
      <c r="F247" s="73">
        <v>39.200000000000003</v>
      </c>
      <c r="G247" s="6" t="str">
        <f t="shared" si="6"/>
        <v>Normal</v>
      </c>
      <c r="H247" t="str">
        <f t="shared" si="7"/>
        <v>Normal</v>
      </c>
      <c r="I247" s="7"/>
    </row>
    <row r="248" spans="1:9" x14ac:dyDescent="0.2">
      <c r="B248" s="16">
        <v>63</v>
      </c>
      <c r="C248" s="22"/>
      <c r="D248" s="102">
        <v>4.5556104690196335</v>
      </c>
      <c r="E248" s="80">
        <v>12.3</v>
      </c>
      <c r="F248" s="73">
        <v>38.200000000000003</v>
      </c>
      <c r="G248" s="6" t="str">
        <f t="shared" si="6"/>
        <v>Normal</v>
      </c>
      <c r="H248" t="str">
        <f t="shared" si="7"/>
        <v>Normal</v>
      </c>
      <c r="I248" s="7"/>
    </row>
    <row r="249" spans="1:9" x14ac:dyDescent="0.2">
      <c r="B249" s="16">
        <v>81</v>
      </c>
      <c r="C249" s="94"/>
      <c r="D249" s="102">
        <v>3.5204335797172317</v>
      </c>
      <c r="E249" s="81">
        <v>12.3</v>
      </c>
      <c r="F249" s="16">
        <v>37.9</v>
      </c>
      <c r="G249" s="6" t="str">
        <f t="shared" si="6"/>
        <v>Normal</v>
      </c>
      <c r="H249" t="str">
        <f t="shared" si="7"/>
        <v>Mild</v>
      </c>
      <c r="I249" s="7"/>
    </row>
    <row r="250" spans="1:9" x14ac:dyDescent="0.2">
      <c r="B250" s="16">
        <v>88</v>
      </c>
      <c r="C250" s="92"/>
      <c r="D250" s="102">
        <v>3.8178406578823258</v>
      </c>
      <c r="E250" s="81">
        <v>12.3</v>
      </c>
      <c r="F250" s="16">
        <v>36</v>
      </c>
      <c r="G250" s="6" t="str">
        <f t="shared" si="6"/>
        <v>Normal</v>
      </c>
      <c r="H250" t="str">
        <f t="shared" si="7"/>
        <v>Normal</v>
      </c>
      <c r="I250" s="7"/>
    </row>
    <row r="251" spans="1:9" x14ac:dyDescent="0.2">
      <c r="B251" s="16">
        <v>105</v>
      </c>
      <c r="C251" s="24"/>
      <c r="D251" s="102">
        <v>3.385903990534314</v>
      </c>
      <c r="E251" s="81">
        <v>12.3</v>
      </c>
      <c r="F251" s="73">
        <v>39</v>
      </c>
      <c r="G251" s="6" t="str">
        <f t="shared" si="6"/>
        <v>Normal</v>
      </c>
      <c r="H251" t="str">
        <f t="shared" si="7"/>
        <v>Mild</v>
      </c>
      <c r="I251" s="7"/>
    </row>
    <row r="252" spans="1:9" x14ac:dyDescent="0.2">
      <c r="B252" s="16">
        <v>106</v>
      </c>
      <c r="C252" s="22"/>
      <c r="D252" s="102">
        <v>3.2597295000760313</v>
      </c>
      <c r="E252" s="81">
        <v>12.3</v>
      </c>
      <c r="F252" s="73">
        <v>37.4</v>
      </c>
      <c r="G252" s="6" t="str">
        <f t="shared" si="6"/>
        <v>Normal</v>
      </c>
      <c r="H252" t="str">
        <f t="shared" si="7"/>
        <v>Moderate</v>
      </c>
      <c r="I252" s="7"/>
    </row>
    <row r="253" spans="1:9" x14ac:dyDescent="0.2">
      <c r="B253" s="16">
        <v>113</v>
      </c>
      <c r="C253" s="23"/>
      <c r="D253" s="102">
        <v>3.8178406578823258</v>
      </c>
      <c r="E253" s="81">
        <v>12.3</v>
      </c>
      <c r="F253" s="73">
        <v>37.1</v>
      </c>
      <c r="G253" s="6" t="str">
        <f t="shared" si="6"/>
        <v>Normal</v>
      </c>
      <c r="H253" t="str">
        <f t="shared" si="7"/>
        <v>Normal</v>
      </c>
      <c r="I253" s="7"/>
    </row>
    <row r="254" spans="1:9" x14ac:dyDescent="0.2">
      <c r="B254" s="16">
        <v>251</v>
      </c>
      <c r="C254" s="20"/>
      <c r="D254" s="102">
        <v>3.2597295000760313</v>
      </c>
      <c r="E254" s="81">
        <v>12.3</v>
      </c>
      <c r="F254" s="16">
        <v>37</v>
      </c>
      <c r="G254" s="6" t="str">
        <f t="shared" si="6"/>
        <v>Normal</v>
      </c>
      <c r="H254" t="str">
        <f t="shared" si="7"/>
        <v>Moderate</v>
      </c>
      <c r="I254" s="7"/>
    </row>
    <row r="255" spans="1:9" x14ac:dyDescent="0.2">
      <c r="B255" s="16">
        <v>350</v>
      </c>
      <c r="C255" s="19"/>
      <c r="D255" s="76">
        <v>3.31</v>
      </c>
      <c r="E255" s="75">
        <v>12.3</v>
      </c>
      <c r="F255" s="76">
        <v>42.2</v>
      </c>
      <c r="G255" s="6" t="str">
        <f t="shared" si="6"/>
        <v>Normal</v>
      </c>
      <c r="H255" t="str">
        <f t="shared" si="7"/>
        <v>Mild</v>
      </c>
      <c r="I255" s="7"/>
    </row>
    <row r="256" spans="1:9" x14ac:dyDescent="0.2">
      <c r="B256" s="87">
        <v>423</v>
      </c>
      <c r="C256" s="115"/>
      <c r="D256" s="110">
        <v>3.9826256205206239</v>
      </c>
      <c r="E256" s="112">
        <v>12.3</v>
      </c>
      <c r="F256" s="114">
        <v>37.200000000000003</v>
      </c>
      <c r="G256" s="6" t="str">
        <f t="shared" si="6"/>
        <v>Normal</v>
      </c>
      <c r="H256" t="str">
        <f t="shared" si="7"/>
        <v>Normal</v>
      </c>
      <c r="I256" s="7"/>
    </row>
    <row r="257" spans="1:9" x14ac:dyDescent="0.2">
      <c r="B257" s="16">
        <v>502</v>
      </c>
      <c r="C257" s="115"/>
      <c r="D257" s="110">
        <v>3.385903990534314</v>
      </c>
      <c r="E257" s="113">
        <v>12.3</v>
      </c>
      <c r="F257" s="114">
        <v>37.700000000000003</v>
      </c>
      <c r="G257" s="6" t="str">
        <f t="shared" si="6"/>
        <v>Normal</v>
      </c>
      <c r="H257" t="str">
        <f t="shared" si="7"/>
        <v>Mild</v>
      </c>
      <c r="I257" s="7"/>
    </row>
    <row r="258" spans="1:9" x14ac:dyDescent="0.2">
      <c r="B258" s="87">
        <v>507</v>
      </c>
      <c r="C258" s="115"/>
      <c r="D258" s="110">
        <v>3.0296859589682725</v>
      </c>
      <c r="E258" s="113">
        <v>12.3</v>
      </c>
      <c r="F258" s="114">
        <v>36.9</v>
      </c>
      <c r="G258" s="6" t="str">
        <f t="shared" si="6"/>
        <v>Normal</v>
      </c>
      <c r="H258" t="str">
        <f t="shared" si="7"/>
        <v>Moderate</v>
      </c>
      <c r="I258" s="7"/>
    </row>
    <row r="259" spans="1:9" x14ac:dyDescent="0.2">
      <c r="A259" s="17"/>
      <c r="B259" s="87">
        <v>511</v>
      </c>
      <c r="C259" s="115"/>
      <c r="D259" s="110">
        <v>3.5204335797172317</v>
      </c>
      <c r="E259" s="113">
        <v>12.3</v>
      </c>
      <c r="F259" s="114">
        <v>37.299999999999997</v>
      </c>
      <c r="G259" s="6" t="str">
        <f t="shared" si="6"/>
        <v>Normal</v>
      </c>
      <c r="H259" t="str">
        <f t="shared" si="7"/>
        <v>Mild</v>
      </c>
      <c r="I259" s="7"/>
    </row>
    <row r="260" spans="1:9" x14ac:dyDescent="0.2">
      <c r="B260" s="16">
        <v>512</v>
      </c>
      <c r="C260" s="115"/>
      <c r="D260" s="110">
        <v>3.2597295000760313</v>
      </c>
      <c r="E260" s="113">
        <v>12.3</v>
      </c>
      <c r="F260" s="114">
        <v>37.9</v>
      </c>
      <c r="G260" s="6" t="str">
        <f t="shared" ref="G260:G323" si="8">IF(E260&lt;=$N$5,$J$5,IF(AND(E260&gt;=$M$6,E260&lt;=$N$6), $J$6, IF(AND(E260&gt;=$M$7,E260&lt;=$N$7),$J$7, $J$8)))</f>
        <v>Normal</v>
      </c>
      <c r="H260" t="str">
        <f t="shared" si="7"/>
        <v>Moderate</v>
      </c>
      <c r="I260" s="7"/>
    </row>
    <row r="261" spans="1:9" x14ac:dyDescent="0.2">
      <c r="B261" s="16">
        <v>15</v>
      </c>
      <c r="C261" s="20"/>
      <c r="D261" s="102">
        <v>3.6641138858216151</v>
      </c>
      <c r="E261" s="80">
        <v>12.4</v>
      </c>
      <c r="F261" s="73">
        <v>37.6</v>
      </c>
      <c r="G261" s="6" t="str">
        <f t="shared" si="8"/>
        <v>Normal</v>
      </c>
      <c r="H261" t="str">
        <f t="shared" ref="H261:H324" si="9">IF(D261&lt;=$L$5,$J$5,IF(AND(D261&gt;=$K$6,D261&lt;=$L$6), $J$6, IF(AND(D261&gt;=$K$7,D261&lt;=$L$7),$J$7, $J$8)))</f>
        <v>Normal</v>
      </c>
      <c r="I261" s="7"/>
    </row>
    <row r="262" spans="1:9" x14ac:dyDescent="0.2">
      <c r="B262" s="16">
        <v>49</v>
      </c>
      <c r="C262" s="94"/>
      <c r="D262" s="102">
        <v>3.9826256205206239</v>
      </c>
      <c r="E262" s="80">
        <v>12.4</v>
      </c>
      <c r="F262" s="73">
        <v>38.200000000000003</v>
      </c>
      <c r="G262" s="6" t="str">
        <f t="shared" si="8"/>
        <v>Normal</v>
      </c>
      <c r="H262" t="str">
        <f t="shared" si="9"/>
        <v>Normal</v>
      </c>
      <c r="I262" s="7"/>
    </row>
    <row r="263" spans="1:9" x14ac:dyDescent="0.2">
      <c r="B263" s="16">
        <v>53</v>
      </c>
      <c r="C263" s="18"/>
      <c r="D263" s="102">
        <v>3.8178406578823258</v>
      </c>
      <c r="E263" s="80">
        <v>12.4</v>
      </c>
      <c r="F263" s="73">
        <v>37.6</v>
      </c>
      <c r="G263" s="6" t="str">
        <f t="shared" si="8"/>
        <v>Normal</v>
      </c>
      <c r="H263" t="str">
        <f t="shared" si="9"/>
        <v>Normal</v>
      </c>
      <c r="I263" s="7"/>
    </row>
    <row r="264" spans="1:9" x14ac:dyDescent="0.2">
      <c r="B264" s="16">
        <v>187</v>
      </c>
      <c r="C264" s="22"/>
      <c r="D264" s="102">
        <v>3.8178406578823258</v>
      </c>
      <c r="E264" s="81">
        <v>12.4</v>
      </c>
      <c r="F264" s="16">
        <v>37.9</v>
      </c>
      <c r="G264" s="6" t="str">
        <f t="shared" si="8"/>
        <v>Normal</v>
      </c>
      <c r="H264" t="str">
        <f t="shared" si="9"/>
        <v>Normal</v>
      </c>
      <c r="I264" s="7"/>
    </row>
    <row r="265" spans="1:9" x14ac:dyDescent="0.2">
      <c r="B265" s="16">
        <v>228</v>
      </c>
      <c r="C265" s="23"/>
      <c r="D265" s="102">
        <v>3.6641138858216151</v>
      </c>
      <c r="E265" s="81">
        <v>12.4</v>
      </c>
      <c r="F265" s="16">
        <v>36.5</v>
      </c>
      <c r="G265" s="6" t="str">
        <f t="shared" si="8"/>
        <v>Normal</v>
      </c>
      <c r="H265" t="str">
        <f t="shared" si="9"/>
        <v>Normal</v>
      </c>
      <c r="I265" s="7"/>
    </row>
    <row r="266" spans="1:9" x14ac:dyDescent="0.2">
      <c r="B266" s="16">
        <v>282</v>
      </c>
      <c r="C266" s="18"/>
      <c r="D266" s="102">
        <v>3.385903990534314</v>
      </c>
      <c r="E266" s="81">
        <v>12.4</v>
      </c>
      <c r="F266" s="16">
        <v>38.1</v>
      </c>
      <c r="G266" s="6" t="str">
        <f t="shared" si="8"/>
        <v>Normal</v>
      </c>
      <c r="H266" t="str">
        <f t="shared" si="9"/>
        <v>Mild</v>
      </c>
      <c r="I266" s="7"/>
    </row>
    <row r="267" spans="1:9" x14ac:dyDescent="0.2">
      <c r="B267" s="16">
        <v>302</v>
      </c>
      <c r="C267" s="18"/>
      <c r="D267" s="102">
        <v>3.6641138858216151</v>
      </c>
      <c r="E267" s="81">
        <v>12.4</v>
      </c>
      <c r="F267" s="16">
        <v>36.799999999999997</v>
      </c>
      <c r="G267" s="6" t="str">
        <f t="shared" si="8"/>
        <v>Normal</v>
      </c>
      <c r="H267" t="str">
        <f t="shared" si="9"/>
        <v>Normal</v>
      </c>
      <c r="I267" s="7"/>
    </row>
    <row r="268" spans="1:9" x14ac:dyDescent="0.2">
      <c r="B268" s="16">
        <v>313</v>
      </c>
      <c r="C268" s="23"/>
      <c r="D268" s="102">
        <v>3.2597295000760313</v>
      </c>
      <c r="E268" s="81">
        <v>12.4</v>
      </c>
      <c r="F268" s="16">
        <v>36.799999999999997</v>
      </c>
      <c r="G268" s="6" t="str">
        <f t="shared" si="8"/>
        <v>Normal</v>
      </c>
      <c r="H268" t="str">
        <f t="shared" si="9"/>
        <v>Moderate</v>
      </c>
      <c r="I268" s="7"/>
    </row>
    <row r="269" spans="1:9" x14ac:dyDescent="0.2">
      <c r="B269" s="16">
        <v>338</v>
      </c>
      <c r="C269" s="18"/>
      <c r="D269" s="102">
        <v>3.5204335797172317</v>
      </c>
      <c r="E269" s="80">
        <v>12.4</v>
      </c>
      <c r="F269" s="16">
        <v>38</v>
      </c>
      <c r="G269" s="6" t="str">
        <f t="shared" si="8"/>
        <v>Normal</v>
      </c>
      <c r="H269" t="str">
        <f t="shared" si="9"/>
        <v>Mild</v>
      </c>
      <c r="I269" s="7"/>
    </row>
    <row r="270" spans="1:9" x14ac:dyDescent="0.2">
      <c r="B270" s="16">
        <v>402</v>
      </c>
      <c r="C270" s="32"/>
      <c r="D270" s="110">
        <v>3.6641138858216151</v>
      </c>
      <c r="E270" s="111">
        <v>12.4</v>
      </c>
      <c r="F270" s="114">
        <v>38</v>
      </c>
      <c r="G270" s="6" t="str">
        <f t="shared" si="8"/>
        <v>Normal</v>
      </c>
      <c r="H270" t="str">
        <f t="shared" si="9"/>
        <v>Normal</v>
      </c>
      <c r="I270" s="7"/>
    </row>
    <row r="271" spans="1:9" x14ac:dyDescent="0.2">
      <c r="B271" s="16">
        <v>442</v>
      </c>
      <c r="C271" s="115"/>
      <c r="D271" s="110">
        <v>3.2597295000760313</v>
      </c>
      <c r="E271" s="112">
        <v>12.4</v>
      </c>
      <c r="F271" s="114">
        <v>36.4</v>
      </c>
      <c r="G271" s="6" t="str">
        <f t="shared" si="8"/>
        <v>Normal</v>
      </c>
      <c r="H271" t="str">
        <f t="shared" si="9"/>
        <v>Moderate</v>
      </c>
      <c r="I271" s="7"/>
    </row>
    <row r="272" spans="1:9" x14ac:dyDescent="0.2">
      <c r="B272" s="16">
        <v>510</v>
      </c>
      <c r="C272" s="115"/>
      <c r="D272" s="110">
        <v>3.0296859589682725</v>
      </c>
      <c r="E272" s="113">
        <v>12.4</v>
      </c>
      <c r="F272" s="114">
        <v>37.4</v>
      </c>
      <c r="G272" s="6" t="str">
        <f t="shared" si="8"/>
        <v>Normal</v>
      </c>
      <c r="H272" t="str">
        <f t="shared" si="9"/>
        <v>Moderate</v>
      </c>
      <c r="I272" s="7"/>
    </row>
    <row r="273" spans="1:9" x14ac:dyDescent="0.2">
      <c r="B273" s="16">
        <v>58</v>
      </c>
      <c r="C273" s="92"/>
      <c r="D273" s="102">
        <v>4.3501140166026415</v>
      </c>
      <c r="E273" s="80">
        <v>12.5</v>
      </c>
      <c r="F273" s="73">
        <v>37</v>
      </c>
      <c r="G273" s="6" t="str">
        <f t="shared" si="8"/>
        <v>Normal</v>
      </c>
      <c r="H273" t="str">
        <f t="shared" si="9"/>
        <v>Normal</v>
      </c>
      <c r="I273" s="7"/>
    </row>
    <row r="274" spans="1:9" x14ac:dyDescent="0.2">
      <c r="B274" s="16">
        <v>97</v>
      </c>
      <c r="C274" s="95"/>
      <c r="D274" s="102">
        <v>3.9826256205206239</v>
      </c>
      <c r="E274" s="81">
        <v>12.5</v>
      </c>
      <c r="F274" s="73">
        <v>38.5</v>
      </c>
      <c r="G274" s="6" t="str">
        <f t="shared" si="8"/>
        <v>Normal</v>
      </c>
      <c r="H274" t="str">
        <f t="shared" si="9"/>
        <v>Normal</v>
      </c>
      <c r="I274" s="7"/>
    </row>
    <row r="275" spans="1:9" x14ac:dyDescent="0.2">
      <c r="B275" s="16">
        <v>143</v>
      </c>
      <c r="C275" s="20"/>
      <c r="D275" s="102">
        <v>3.385903990534314</v>
      </c>
      <c r="E275" s="81">
        <v>12.5</v>
      </c>
      <c r="F275" s="73">
        <v>37.6</v>
      </c>
      <c r="G275" s="6" t="str">
        <f t="shared" si="8"/>
        <v>Normal</v>
      </c>
      <c r="H275" t="str">
        <f t="shared" si="9"/>
        <v>Mild</v>
      </c>
      <c r="I275" s="7"/>
    </row>
    <row r="276" spans="1:9" x14ac:dyDescent="0.2">
      <c r="B276" s="16">
        <v>157</v>
      </c>
      <c r="C276" s="22"/>
      <c r="D276" s="102">
        <v>3.1412012724847487</v>
      </c>
      <c r="E276" s="81">
        <v>12.5</v>
      </c>
      <c r="F276" s="16">
        <v>37.5</v>
      </c>
      <c r="G276" s="6" t="str">
        <f t="shared" si="8"/>
        <v>Normal</v>
      </c>
      <c r="H276" t="str">
        <f t="shared" si="9"/>
        <v>Moderate</v>
      </c>
      <c r="I276" s="7"/>
    </row>
    <row r="277" spans="1:9" x14ac:dyDescent="0.2">
      <c r="B277" s="16">
        <v>171</v>
      </c>
      <c r="C277" s="94"/>
      <c r="D277" s="102">
        <v>3.5204335797172317</v>
      </c>
      <c r="E277" s="81">
        <v>12.5</v>
      </c>
      <c r="F277" s="16">
        <v>38.1</v>
      </c>
      <c r="G277" s="6" t="str">
        <f t="shared" si="8"/>
        <v>Normal</v>
      </c>
      <c r="H277" t="str">
        <f t="shared" si="9"/>
        <v>Mild</v>
      </c>
      <c r="I277" s="7"/>
    </row>
    <row r="278" spans="1:9" x14ac:dyDescent="0.2">
      <c r="B278" s="16">
        <v>195</v>
      </c>
      <c r="C278" s="19"/>
      <c r="D278" s="102">
        <v>3.385903990534314</v>
      </c>
      <c r="E278" s="80">
        <v>12.5</v>
      </c>
      <c r="F278" s="16">
        <v>38.1</v>
      </c>
      <c r="G278" s="6" t="str">
        <f t="shared" si="8"/>
        <v>Normal</v>
      </c>
      <c r="H278" t="str">
        <f t="shared" si="9"/>
        <v>Mild</v>
      </c>
      <c r="I278" s="7"/>
    </row>
    <row r="279" spans="1:9" x14ac:dyDescent="0.2">
      <c r="A279" s="17"/>
      <c r="B279" s="16">
        <v>239</v>
      </c>
      <c r="C279" s="22"/>
      <c r="D279" s="102">
        <v>3.6641138858216151</v>
      </c>
      <c r="E279" s="81">
        <v>12.5</v>
      </c>
      <c r="F279" s="16">
        <v>37.4</v>
      </c>
      <c r="G279" s="6" t="str">
        <f t="shared" si="8"/>
        <v>Normal</v>
      </c>
      <c r="H279" t="str">
        <f t="shared" si="9"/>
        <v>Normal</v>
      </c>
      <c r="I279" s="7"/>
    </row>
    <row r="280" spans="1:9" x14ac:dyDescent="0.2">
      <c r="B280" s="16">
        <v>430</v>
      </c>
      <c r="C280" s="115"/>
      <c r="D280" s="110">
        <v>3.2597295000760313</v>
      </c>
      <c r="E280" s="112">
        <v>12.5</v>
      </c>
      <c r="F280" s="114">
        <v>37</v>
      </c>
      <c r="G280" s="6" t="str">
        <f t="shared" si="8"/>
        <v>Normal</v>
      </c>
      <c r="H280" t="str">
        <f t="shared" si="9"/>
        <v>Moderate</v>
      </c>
      <c r="I280" s="7"/>
    </row>
    <row r="281" spans="1:9" x14ac:dyDescent="0.2">
      <c r="B281" s="16">
        <v>434</v>
      </c>
      <c r="C281" s="115"/>
      <c r="D281" s="110">
        <v>3.385903990534314</v>
      </c>
      <c r="E281" s="112">
        <v>12.5</v>
      </c>
      <c r="F281" s="114">
        <v>37.700000000000003</v>
      </c>
      <c r="G281" s="6" t="str">
        <f t="shared" si="8"/>
        <v>Normal</v>
      </c>
      <c r="H281" t="str">
        <f t="shared" si="9"/>
        <v>Mild</v>
      </c>
      <c r="I281" s="7"/>
    </row>
    <row r="282" spans="1:9" x14ac:dyDescent="0.2">
      <c r="B282" s="16">
        <v>18</v>
      </c>
      <c r="C282" s="92"/>
      <c r="D282" s="102">
        <v>3.9826256205206239</v>
      </c>
      <c r="E282" s="80">
        <v>12.6</v>
      </c>
      <c r="F282" s="73">
        <v>36.4</v>
      </c>
      <c r="G282" s="6" t="str">
        <f t="shared" si="8"/>
        <v>Normal</v>
      </c>
      <c r="H282" t="str">
        <f t="shared" si="9"/>
        <v>Normal</v>
      </c>
      <c r="I282" s="7"/>
    </row>
    <row r="283" spans="1:9" x14ac:dyDescent="0.2">
      <c r="B283" s="16">
        <v>20</v>
      </c>
      <c r="C283" s="92"/>
      <c r="D283" s="102">
        <v>3.8178406578823258</v>
      </c>
      <c r="E283" s="80">
        <v>12.6</v>
      </c>
      <c r="F283" s="73">
        <v>37.9</v>
      </c>
      <c r="G283" s="6" t="str">
        <f t="shared" si="8"/>
        <v>Normal</v>
      </c>
      <c r="H283" t="str">
        <f t="shared" si="9"/>
        <v>Normal</v>
      </c>
      <c r="I283" s="7"/>
    </row>
    <row r="284" spans="1:9" x14ac:dyDescent="0.2">
      <c r="B284" s="16">
        <v>107</v>
      </c>
      <c r="C284" s="22"/>
      <c r="D284" s="102">
        <v>3.2597295000760313</v>
      </c>
      <c r="E284" s="81">
        <v>12.6</v>
      </c>
      <c r="F284" s="73">
        <v>37.799999999999997</v>
      </c>
      <c r="G284" s="6" t="str">
        <f t="shared" si="8"/>
        <v>Normal</v>
      </c>
      <c r="H284" t="str">
        <f t="shared" si="9"/>
        <v>Moderate</v>
      </c>
      <c r="I284" s="7"/>
    </row>
    <row r="285" spans="1:9" x14ac:dyDescent="0.2">
      <c r="B285" s="16">
        <v>215</v>
      </c>
      <c r="C285" s="22"/>
      <c r="D285" s="102">
        <v>3.385903990534314</v>
      </c>
      <c r="E285" s="81">
        <v>12.6</v>
      </c>
      <c r="F285" s="16">
        <v>37.5</v>
      </c>
      <c r="G285" s="6" t="str">
        <f t="shared" si="8"/>
        <v>Normal</v>
      </c>
      <c r="H285" t="str">
        <f t="shared" si="9"/>
        <v>Mild</v>
      </c>
      <c r="I285" s="7"/>
    </row>
    <row r="286" spans="1:9" x14ac:dyDescent="0.2">
      <c r="B286" s="16">
        <v>247</v>
      </c>
      <c r="C286" s="23"/>
      <c r="D286" s="102">
        <v>3.6641138858216151</v>
      </c>
      <c r="E286" s="81">
        <v>12.6</v>
      </c>
      <c r="F286" s="16">
        <v>37.6</v>
      </c>
      <c r="G286" s="6" t="str">
        <f t="shared" si="8"/>
        <v>Normal</v>
      </c>
      <c r="H286" t="str">
        <f t="shared" si="9"/>
        <v>Normal</v>
      </c>
      <c r="I286" s="7"/>
    </row>
    <row r="287" spans="1:9" x14ac:dyDescent="0.2">
      <c r="B287" s="16">
        <v>257</v>
      </c>
      <c r="C287" s="18"/>
      <c r="D287" s="102">
        <v>3.5204335797172317</v>
      </c>
      <c r="E287" s="81">
        <v>12.6</v>
      </c>
      <c r="F287" s="16">
        <v>38.700000000000003</v>
      </c>
      <c r="G287" s="6" t="str">
        <f t="shared" si="8"/>
        <v>Normal</v>
      </c>
      <c r="H287" t="str">
        <f t="shared" si="9"/>
        <v>Mild</v>
      </c>
      <c r="I287" s="7"/>
    </row>
    <row r="288" spans="1:9" x14ac:dyDescent="0.2">
      <c r="B288" s="16">
        <v>288</v>
      </c>
      <c r="C288" s="92"/>
      <c r="D288" s="102">
        <v>3.2597295000760313</v>
      </c>
      <c r="E288" s="81">
        <v>12.6</v>
      </c>
      <c r="F288" s="16">
        <v>40.200000000000003</v>
      </c>
      <c r="G288" s="6" t="str">
        <f t="shared" si="8"/>
        <v>Normal</v>
      </c>
      <c r="H288" t="str">
        <f t="shared" si="9"/>
        <v>Moderate</v>
      </c>
      <c r="I288" s="7"/>
    </row>
    <row r="289" spans="2:9" x14ac:dyDescent="0.2">
      <c r="B289" s="16">
        <v>319</v>
      </c>
      <c r="C289" s="23"/>
      <c r="D289" s="102">
        <v>4.1596153695086633</v>
      </c>
      <c r="E289" s="81">
        <v>12.6</v>
      </c>
      <c r="F289" s="16">
        <v>39.200000000000003</v>
      </c>
      <c r="G289" s="6" t="str">
        <f t="shared" si="8"/>
        <v>Normal</v>
      </c>
      <c r="H289" t="str">
        <f t="shared" si="9"/>
        <v>Normal</v>
      </c>
      <c r="I289" s="7"/>
    </row>
    <row r="290" spans="2:9" x14ac:dyDescent="0.2">
      <c r="B290" s="87">
        <v>407</v>
      </c>
      <c r="C290" s="22"/>
      <c r="D290" s="110">
        <v>3.5204335797172317</v>
      </c>
      <c r="E290" s="112">
        <v>12.6</v>
      </c>
      <c r="F290" s="114">
        <v>39.200000000000003</v>
      </c>
      <c r="G290" s="6" t="str">
        <f t="shared" si="8"/>
        <v>Normal</v>
      </c>
      <c r="H290" t="str">
        <f t="shared" si="9"/>
        <v>Mild</v>
      </c>
      <c r="I290" s="7"/>
    </row>
    <row r="291" spans="2:9" x14ac:dyDescent="0.2">
      <c r="B291" s="87">
        <v>431</v>
      </c>
      <c r="C291" s="115"/>
      <c r="D291" s="110">
        <v>3.385903990534314</v>
      </c>
      <c r="E291" s="112">
        <v>12.6</v>
      </c>
      <c r="F291" s="114">
        <v>38.1</v>
      </c>
      <c r="G291" s="6" t="str">
        <f t="shared" si="8"/>
        <v>Normal</v>
      </c>
      <c r="H291" t="str">
        <f t="shared" si="9"/>
        <v>Mild</v>
      </c>
      <c r="I291" s="7"/>
    </row>
    <row r="292" spans="2:9" x14ac:dyDescent="0.2">
      <c r="B292" s="16">
        <v>476</v>
      </c>
      <c r="C292" s="115"/>
      <c r="D292" s="110">
        <v>3.1412012724847487</v>
      </c>
      <c r="E292" s="112">
        <v>12.6</v>
      </c>
      <c r="F292" s="114">
        <v>37.799999999999997</v>
      </c>
      <c r="G292" s="6" t="str">
        <f t="shared" si="8"/>
        <v>Normal</v>
      </c>
      <c r="H292" t="str">
        <f t="shared" si="9"/>
        <v>Moderate</v>
      </c>
      <c r="I292" s="7"/>
    </row>
    <row r="293" spans="2:9" x14ac:dyDescent="0.2">
      <c r="B293" s="87">
        <v>489</v>
      </c>
      <c r="C293" s="115"/>
      <c r="D293" s="110">
        <v>3.5204335797172317</v>
      </c>
      <c r="E293" s="112">
        <v>12.6</v>
      </c>
      <c r="F293" s="114">
        <v>38.200000000000003</v>
      </c>
      <c r="G293" s="6" t="str">
        <f t="shared" si="8"/>
        <v>Normal</v>
      </c>
      <c r="H293" t="str">
        <f t="shared" si="9"/>
        <v>Mild</v>
      </c>
      <c r="I293" s="7"/>
    </row>
    <row r="294" spans="2:9" x14ac:dyDescent="0.2">
      <c r="B294" s="16">
        <v>85</v>
      </c>
      <c r="C294" s="95"/>
      <c r="D294" s="102">
        <v>3.6641138858216151</v>
      </c>
      <c r="E294" s="81">
        <v>12.7</v>
      </c>
      <c r="F294" s="16">
        <v>40.4</v>
      </c>
      <c r="G294" s="6" t="str">
        <f t="shared" si="8"/>
        <v>Normal</v>
      </c>
      <c r="H294" t="str">
        <f t="shared" si="9"/>
        <v>Normal</v>
      </c>
      <c r="I294" s="7"/>
    </row>
    <row r="295" spans="2:9" x14ac:dyDescent="0.2">
      <c r="B295" s="16">
        <v>90</v>
      </c>
      <c r="C295" s="22"/>
      <c r="D295" s="102">
        <v>3.6641138858216151</v>
      </c>
      <c r="E295" s="81">
        <v>12.7</v>
      </c>
      <c r="F295" s="16">
        <v>38.4</v>
      </c>
      <c r="G295" s="6" t="str">
        <f t="shared" si="8"/>
        <v>Normal</v>
      </c>
      <c r="H295" t="str">
        <f t="shared" si="9"/>
        <v>Normal</v>
      </c>
      <c r="I295" s="7"/>
    </row>
    <row r="296" spans="2:9" x14ac:dyDescent="0.2">
      <c r="B296" s="16">
        <v>173</v>
      </c>
      <c r="C296" s="18"/>
      <c r="D296" s="102">
        <v>3.385903990534314</v>
      </c>
      <c r="E296" s="81">
        <v>12.7</v>
      </c>
      <c r="F296" s="16">
        <v>37.700000000000003</v>
      </c>
      <c r="G296" s="6" t="str">
        <f t="shared" si="8"/>
        <v>Normal</v>
      </c>
      <c r="H296" t="str">
        <f t="shared" si="9"/>
        <v>Mild</v>
      </c>
      <c r="I296" s="7"/>
    </row>
    <row r="297" spans="2:9" x14ac:dyDescent="0.2">
      <c r="B297" s="16">
        <v>207</v>
      </c>
      <c r="C297" s="23"/>
      <c r="D297" s="102">
        <v>3.9826256205206239</v>
      </c>
      <c r="E297" s="80">
        <v>12.7</v>
      </c>
      <c r="F297" s="16">
        <v>39.299999999999997</v>
      </c>
      <c r="G297" s="6" t="str">
        <f t="shared" si="8"/>
        <v>Normal</v>
      </c>
      <c r="H297" t="str">
        <f t="shared" si="9"/>
        <v>Normal</v>
      </c>
      <c r="I297" s="7"/>
    </row>
    <row r="298" spans="2:9" x14ac:dyDescent="0.2">
      <c r="B298" s="16">
        <v>221</v>
      </c>
      <c r="C298" s="118"/>
      <c r="D298" s="102">
        <v>3.6641138858216151</v>
      </c>
      <c r="E298" s="81">
        <v>12.7</v>
      </c>
      <c r="F298" s="16">
        <v>38.9</v>
      </c>
      <c r="G298" s="6" t="str">
        <f t="shared" si="8"/>
        <v>Normal</v>
      </c>
      <c r="H298" t="str">
        <f t="shared" si="9"/>
        <v>Normal</v>
      </c>
      <c r="I298" s="7"/>
    </row>
    <row r="299" spans="2:9" x14ac:dyDescent="0.2">
      <c r="B299" s="16">
        <v>261</v>
      </c>
      <c r="C299" s="35"/>
      <c r="D299" s="102">
        <v>3.6641138858216151</v>
      </c>
      <c r="E299" s="81">
        <v>12.7</v>
      </c>
      <c r="F299" s="16">
        <v>38.4</v>
      </c>
      <c r="G299" s="6" t="str">
        <f t="shared" si="8"/>
        <v>Normal</v>
      </c>
      <c r="H299" t="str">
        <f t="shared" si="9"/>
        <v>Normal</v>
      </c>
      <c r="I299" s="7"/>
    </row>
    <row r="300" spans="2:9" x14ac:dyDescent="0.2">
      <c r="B300" s="16">
        <v>332</v>
      </c>
      <c r="C300" s="35"/>
      <c r="D300" s="102">
        <v>3.9826256205206239</v>
      </c>
      <c r="E300" s="80">
        <v>12.7</v>
      </c>
      <c r="F300" s="16">
        <v>38.1</v>
      </c>
      <c r="G300" s="6" t="str">
        <f t="shared" si="8"/>
        <v>Normal</v>
      </c>
      <c r="H300" t="str">
        <f t="shared" si="9"/>
        <v>Normal</v>
      </c>
      <c r="I300" s="7"/>
    </row>
    <row r="301" spans="2:9" x14ac:dyDescent="0.2">
      <c r="B301" s="87">
        <v>409</v>
      </c>
      <c r="C301" s="35"/>
      <c r="D301" s="110">
        <v>3.5204335797172317</v>
      </c>
      <c r="E301" s="111">
        <v>12.7</v>
      </c>
      <c r="F301" s="114">
        <v>38.1</v>
      </c>
      <c r="G301" s="6" t="str">
        <f t="shared" si="8"/>
        <v>Normal</v>
      </c>
      <c r="H301" t="str">
        <f t="shared" si="9"/>
        <v>Mild</v>
      </c>
      <c r="I301" s="7"/>
    </row>
    <row r="302" spans="2:9" x14ac:dyDescent="0.2">
      <c r="B302" s="87">
        <v>425</v>
      </c>
      <c r="C302" s="69"/>
      <c r="D302" s="110">
        <v>3.5204335797172317</v>
      </c>
      <c r="E302" s="112">
        <v>12.7</v>
      </c>
      <c r="F302" s="114">
        <v>37.799999999999997</v>
      </c>
      <c r="G302" s="6" t="str">
        <f t="shared" si="8"/>
        <v>Normal</v>
      </c>
      <c r="H302" t="str">
        <f t="shared" si="9"/>
        <v>Mild</v>
      </c>
      <c r="I302" s="7"/>
    </row>
    <row r="303" spans="2:9" x14ac:dyDescent="0.2">
      <c r="B303" s="16">
        <v>174</v>
      </c>
      <c r="C303" s="35"/>
      <c r="D303" s="102">
        <v>3.385903990534314</v>
      </c>
      <c r="E303" s="81">
        <v>12.8</v>
      </c>
      <c r="F303" s="16">
        <v>38.1</v>
      </c>
      <c r="G303" s="6" t="str">
        <f t="shared" si="8"/>
        <v>Normal</v>
      </c>
      <c r="H303" t="str">
        <f t="shared" si="9"/>
        <v>Mild</v>
      </c>
      <c r="I303" s="7"/>
    </row>
    <row r="304" spans="2:9" x14ac:dyDescent="0.2">
      <c r="B304" s="16">
        <v>252</v>
      </c>
      <c r="C304" s="35"/>
      <c r="D304" s="102">
        <v>3.9826256205206239</v>
      </c>
      <c r="E304" s="81">
        <v>12.8</v>
      </c>
      <c r="F304" s="16">
        <v>39</v>
      </c>
      <c r="G304" s="6" t="str">
        <f t="shared" si="8"/>
        <v>Normal</v>
      </c>
      <c r="H304" t="str">
        <f t="shared" si="9"/>
        <v>Normal</v>
      </c>
      <c r="I304" s="7"/>
    </row>
    <row r="305" spans="2:9" x14ac:dyDescent="0.2">
      <c r="B305" s="16">
        <v>293</v>
      </c>
      <c r="C305" s="35"/>
      <c r="D305" s="102">
        <v>3.1412012724847487</v>
      </c>
      <c r="E305" s="81">
        <v>12.8</v>
      </c>
      <c r="F305" s="16">
        <v>37.5</v>
      </c>
      <c r="G305" s="6" t="str">
        <f t="shared" si="8"/>
        <v>Normal</v>
      </c>
      <c r="H305" t="str">
        <f t="shared" si="9"/>
        <v>Moderate</v>
      </c>
      <c r="I305" s="7"/>
    </row>
    <row r="306" spans="2:9" x14ac:dyDescent="0.2">
      <c r="B306" s="16">
        <v>297</v>
      </c>
      <c r="C306" s="35"/>
      <c r="D306" s="102">
        <v>3.385903990534314</v>
      </c>
      <c r="E306" s="81">
        <v>12.8</v>
      </c>
      <c r="F306" s="16">
        <v>38.5</v>
      </c>
      <c r="G306" s="6" t="str">
        <f t="shared" si="8"/>
        <v>Normal</v>
      </c>
      <c r="H306" t="str">
        <f t="shared" si="9"/>
        <v>Mild</v>
      </c>
      <c r="I306" s="7"/>
    </row>
    <row r="307" spans="2:9" x14ac:dyDescent="0.2">
      <c r="B307" s="16">
        <v>393</v>
      </c>
      <c r="C307" s="37"/>
      <c r="D307" s="77">
        <v>3.8178406578823258</v>
      </c>
      <c r="E307" s="78">
        <v>12.8</v>
      </c>
      <c r="F307" s="79">
        <v>35.700000000000003</v>
      </c>
      <c r="G307" s="6" t="str">
        <f t="shared" si="8"/>
        <v>Normal</v>
      </c>
      <c r="H307" t="str">
        <f t="shared" si="9"/>
        <v>Normal</v>
      </c>
      <c r="I307" s="7"/>
    </row>
    <row r="308" spans="2:9" x14ac:dyDescent="0.2">
      <c r="B308" s="87">
        <v>463</v>
      </c>
      <c r="C308" s="69"/>
      <c r="D308" s="110">
        <v>3.2597295000760313</v>
      </c>
      <c r="E308" s="112">
        <v>12.8</v>
      </c>
      <c r="F308" s="114">
        <v>39.1</v>
      </c>
      <c r="G308" s="6" t="str">
        <f t="shared" si="8"/>
        <v>Normal</v>
      </c>
      <c r="H308" t="str">
        <f t="shared" si="9"/>
        <v>Moderate</v>
      </c>
      <c r="I308" s="7"/>
    </row>
    <row r="309" spans="2:9" x14ac:dyDescent="0.2">
      <c r="B309" s="16">
        <v>508</v>
      </c>
      <c r="C309" s="69"/>
      <c r="D309" s="110">
        <v>3.1412012724847487</v>
      </c>
      <c r="E309" s="113">
        <v>12.8</v>
      </c>
      <c r="F309" s="114">
        <v>38.1</v>
      </c>
      <c r="G309" s="6" t="str">
        <f t="shared" si="8"/>
        <v>Normal</v>
      </c>
      <c r="H309" t="str">
        <f t="shared" si="9"/>
        <v>Moderate</v>
      </c>
      <c r="I309" s="7"/>
    </row>
    <row r="310" spans="2:9" x14ac:dyDescent="0.2">
      <c r="B310" s="16">
        <v>82</v>
      </c>
      <c r="C310" s="38"/>
      <c r="D310" s="102">
        <v>3.9826256205206239</v>
      </c>
      <c r="E310" s="81">
        <v>12.9</v>
      </c>
      <c r="F310" s="16">
        <v>39</v>
      </c>
      <c r="G310" s="6" t="str">
        <f t="shared" si="8"/>
        <v>Normal</v>
      </c>
      <c r="H310" t="str">
        <f t="shared" si="9"/>
        <v>Normal</v>
      </c>
      <c r="I310" s="7"/>
    </row>
    <row r="311" spans="2:9" x14ac:dyDescent="0.2">
      <c r="B311" s="16">
        <v>186</v>
      </c>
      <c r="C311" s="39"/>
      <c r="D311" s="102">
        <v>3.6641138858216151</v>
      </c>
      <c r="E311" s="81">
        <v>12.9</v>
      </c>
      <c r="F311" s="16">
        <v>39.200000000000003</v>
      </c>
      <c r="G311" s="6" t="str">
        <f t="shared" si="8"/>
        <v>Normal</v>
      </c>
      <c r="H311" t="str">
        <f t="shared" si="9"/>
        <v>Normal</v>
      </c>
      <c r="I311" s="7"/>
    </row>
    <row r="312" spans="2:9" x14ac:dyDescent="0.2">
      <c r="B312" s="16">
        <v>346</v>
      </c>
      <c r="C312" s="36"/>
      <c r="D312" s="76">
        <v>3.64</v>
      </c>
      <c r="E312" s="75">
        <v>12.9</v>
      </c>
      <c r="F312" s="76">
        <v>44.6</v>
      </c>
      <c r="G312" s="6" t="str">
        <f t="shared" si="8"/>
        <v>Normal</v>
      </c>
      <c r="H312" t="str">
        <f t="shared" si="9"/>
        <v>Normal</v>
      </c>
      <c r="I312" s="7"/>
    </row>
    <row r="313" spans="2:9" x14ac:dyDescent="0.2">
      <c r="B313" s="87">
        <v>483</v>
      </c>
      <c r="C313" s="69"/>
      <c r="D313" s="110">
        <v>3.385903990534314</v>
      </c>
      <c r="E313" s="112">
        <v>12.9</v>
      </c>
      <c r="F313" s="114">
        <v>38.9</v>
      </c>
      <c r="G313" s="6" t="str">
        <f t="shared" si="8"/>
        <v>Normal</v>
      </c>
      <c r="H313" t="str">
        <f t="shared" si="9"/>
        <v>Mild</v>
      </c>
      <c r="I313" s="7"/>
    </row>
    <row r="314" spans="2:9" x14ac:dyDescent="0.2">
      <c r="B314" s="16">
        <v>45</v>
      </c>
      <c r="C314" s="98"/>
      <c r="D314" s="102">
        <v>4.1596153695086633</v>
      </c>
      <c r="E314" s="80">
        <v>13</v>
      </c>
      <c r="F314" s="73">
        <v>39.5</v>
      </c>
      <c r="G314" s="6" t="str">
        <f t="shared" si="8"/>
        <v>Normal</v>
      </c>
      <c r="H314" t="str">
        <f t="shared" si="9"/>
        <v>Normal</v>
      </c>
      <c r="I314" s="7"/>
    </row>
    <row r="315" spans="2:9" x14ac:dyDescent="0.2">
      <c r="B315" s="16">
        <v>128</v>
      </c>
      <c r="C315" s="99"/>
      <c r="D315" s="102">
        <v>3.1412012724847487</v>
      </c>
      <c r="E315" s="80">
        <v>13</v>
      </c>
      <c r="F315" s="89">
        <v>39.6</v>
      </c>
      <c r="G315" s="6" t="str">
        <f t="shared" si="8"/>
        <v>Normal</v>
      </c>
      <c r="H315" t="str">
        <f t="shared" si="9"/>
        <v>Moderate</v>
      </c>
      <c r="I315" s="7"/>
    </row>
    <row r="316" spans="2:9" x14ac:dyDescent="0.2">
      <c r="B316" s="16">
        <v>133</v>
      </c>
      <c r="C316" s="35"/>
      <c r="D316" s="102">
        <v>3.8178406578823258</v>
      </c>
      <c r="E316" s="80">
        <v>13</v>
      </c>
      <c r="F316" s="89">
        <v>39.1</v>
      </c>
      <c r="G316" s="6" t="str">
        <f t="shared" si="8"/>
        <v>Normal</v>
      </c>
      <c r="H316" t="str">
        <f t="shared" si="9"/>
        <v>Normal</v>
      </c>
      <c r="I316" s="7"/>
    </row>
    <row r="317" spans="2:9" x14ac:dyDescent="0.2">
      <c r="B317" s="16">
        <v>263</v>
      </c>
      <c r="C317" s="40"/>
      <c r="D317" s="102">
        <v>3.8178406578823258</v>
      </c>
      <c r="E317" s="81">
        <v>13</v>
      </c>
      <c r="F317" s="16">
        <v>39.4</v>
      </c>
      <c r="G317" s="6" t="str">
        <f t="shared" si="8"/>
        <v>Normal</v>
      </c>
      <c r="H317" t="str">
        <f t="shared" si="9"/>
        <v>Normal</v>
      </c>
      <c r="I317" s="7"/>
    </row>
    <row r="318" spans="2:9" x14ac:dyDescent="0.2">
      <c r="B318" s="16">
        <v>275</v>
      </c>
      <c r="C318" s="35"/>
      <c r="D318" s="102">
        <v>3.5204335797172317</v>
      </c>
      <c r="E318" s="81">
        <v>13</v>
      </c>
      <c r="F318" s="16">
        <v>39.4</v>
      </c>
      <c r="G318" s="6" t="str">
        <f t="shared" si="8"/>
        <v>Normal</v>
      </c>
      <c r="H318" t="str">
        <f t="shared" si="9"/>
        <v>Mild</v>
      </c>
      <c r="I318" s="7"/>
    </row>
    <row r="319" spans="2:9" x14ac:dyDescent="0.2">
      <c r="B319" s="16">
        <v>298</v>
      </c>
      <c r="C319" s="36"/>
      <c r="D319" s="102">
        <v>3.6641138858216151</v>
      </c>
      <c r="E319" s="81">
        <v>13</v>
      </c>
      <c r="F319" s="16">
        <v>39.5</v>
      </c>
      <c r="G319" s="6" t="str">
        <f t="shared" si="8"/>
        <v>Normal</v>
      </c>
      <c r="H319" t="str">
        <f t="shared" si="9"/>
        <v>Normal</v>
      </c>
      <c r="I319" s="7"/>
    </row>
    <row r="320" spans="2:9" x14ac:dyDescent="0.2">
      <c r="B320" s="16">
        <v>311</v>
      </c>
      <c r="C320" s="37"/>
      <c r="D320" s="102">
        <v>3.9826256205206239</v>
      </c>
      <c r="E320" s="81">
        <v>13</v>
      </c>
      <c r="F320" s="16">
        <v>39.299999999999997</v>
      </c>
      <c r="G320" s="6" t="str">
        <f t="shared" si="8"/>
        <v>Normal</v>
      </c>
      <c r="H320" t="str">
        <f t="shared" si="9"/>
        <v>Normal</v>
      </c>
      <c r="I320" s="7"/>
    </row>
    <row r="321" spans="1:9" x14ac:dyDescent="0.2">
      <c r="B321" s="16">
        <v>324</v>
      </c>
      <c r="C321" s="39"/>
      <c r="D321" s="102">
        <v>3.5204335797172317</v>
      </c>
      <c r="E321" s="81">
        <v>13</v>
      </c>
      <c r="F321" s="16">
        <v>39</v>
      </c>
      <c r="G321" s="6" t="str">
        <f t="shared" si="8"/>
        <v>Normal</v>
      </c>
      <c r="H321" t="str">
        <f t="shared" si="9"/>
        <v>Mild</v>
      </c>
      <c r="I321" s="7"/>
    </row>
    <row r="322" spans="1:9" x14ac:dyDescent="0.2">
      <c r="B322" s="87">
        <v>443</v>
      </c>
      <c r="C322" s="69"/>
      <c r="D322" s="110">
        <v>3.8178406578823258</v>
      </c>
      <c r="E322" s="112">
        <v>13</v>
      </c>
      <c r="F322" s="114">
        <v>39.9</v>
      </c>
      <c r="G322" s="6" t="str">
        <f t="shared" si="8"/>
        <v>Normal</v>
      </c>
      <c r="H322" t="str">
        <f t="shared" si="9"/>
        <v>Normal</v>
      </c>
      <c r="I322" s="7"/>
    </row>
    <row r="323" spans="1:9" x14ac:dyDescent="0.2">
      <c r="B323" s="16">
        <v>12</v>
      </c>
      <c r="C323" s="98"/>
      <c r="D323" s="102">
        <v>3.8178406578823258</v>
      </c>
      <c r="E323" s="80">
        <v>13.1</v>
      </c>
      <c r="F323" s="73">
        <v>40</v>
      </c>
      <c r="G323" s="6" t="str">
        <f t="shared" si="8"/>
        <v>Normal</v>
      </c>
      <c r="H323" t="str">
        <f t="shared" si="9"/>
        <v>Normal</v>
      </c>
      <c r="I323" s="7"/>
    </row>
    <row r="324" spans="1:9" x14ac:dyDescent="0.2">
      <c r="B324" s="16">
        <v>28</v>
      </c>
      <c r="C324" s="98"/>
      <c r="D324" s="102">
        <v>3.8178406578823258</v>
      </c>
      <c r="E324" s="80">
        <v>13.1</v>
      </c>
      <c r="F324" s="73">
        <v>39.799999999999997</v>
      </c>
      <c r="G324" s="6" t="str">
        <f t="shared" ref="G324:G387" si="10">IF(E324&lt;=$N$5,$J$5,IF(AND(E324&gt;=$M$6,E324&lt;=$N$6), $J$6, IF(AND(E324&gt;=$M$7,E324&lt;=$N$7),$J$7, $J$8)))</f>
        <v>Normal</v>
      </c>
      <c r="H324" t="str">
        <f t="shared" si="9"/>
        <v>Normal</v>
      </c>
      <c r="I324" s="7"/>
    </row>
    <row r="325" spans="1:9" x14ac:dyDescent="0.2">
      <c r="B325" s="16">
        <v>72</v>
      </c>
      <c r="C325" s="36"/>
      <c r="D325" s="102">
        <v>4.5556104690196335</v>
      </c>
      <c r="E325" s="80">
        <v>13.1</v>
      </c>
      <c r="F325" s="73">
        <v>41.2</v>
      </c>
      <c r="G325" s="6" t="str">
        <f t="shared" si="10"/>
        <v>Normal</v>
      </c>
      <c r="H325" t="str">
        <f t="shared" ref="H325:H388" si="11">IF(D325&lt;=$L$5,$J$5,IF(AND(D325&gt;=$K$6,D325&lt;=$L$6), $J$6, IF(AND(D325&gt;=$K$7,D325&lt;=$L$7),$J$7, $J$8)))</f>
        <v>Normal</v>
      </c>
      <c r="I325" s="7"/>
    </row>
    <row r="326" spans="1:9" x14ac:dyDescent="0.2">
      <c r="B326" s="16">
        <v>194</v>
      </c>
      <c r="C326" s="35"/>
      <c r="D326" s="102">
        <v>3.8178406578823258</v>
      </c>
      <c r="E326" s="80">
        <v>13.1</v>
      </c>
      <c r="F326" s="16">
        <v>38.700000000000003</v>
      </c>
      <c r="G326" s="6" t="str">
        <f t="shared" si="10"/>
        <v>Normal</v>
      </c>
      <c r="H326" t="str">
        <f t="shared" si="11"/>
        <v>Normal</v>
      </c>
      <c r="I326" s="7"/>
    </row>
    <row r="327" spans="1:9" x14ac:dyDescent="0.2">
      <c r="B327" s="87">
        <v>427</v>
      </c>
      <c r="C327" s="69"/>
      <c r="D327" s="110">
        <v>3.6641138858216151</v>
      </c>
      <c r="E327" s="112">
        <v>13.1</v>
      </c>
      <c r="F327" s="114">
        <v>40.799999999999997</v>
      </c>
      <c r="G327" s="6" t="str">
        <f t="shared" si="10"/>
        <v>Normal</v>
      </c>
      <c r="H327" t="str">
        <f t="shared" si="11"/>
        <v>Normal</v>
      </c>
      <c r="I327" s="7"/>
    </row>
    <row r="328" spans="1:9" x14ac:dyDescent="0.2">
      <c r="B328" s="16">
        <v>47</v>
      </c>
      <c r="C328" s="119"/>
      <c r="D328" s="102">
        <v>4.5556104690196335</v>
      </c>
      <c r="E328" s="80">
        <v>13.2</v>
      </c>
      <c r="F328" s="73">
        <v>40.700000000000003</v>
      </c>
      <c r="G328" s="6" t="str">
        <f t="shared" si="10"/>
        <v>Normal</v>
      </c>
      <c r="H328" t="str">
        <f t="shared" si="11"/>
        <v>Normal</v>
      </c>
      <c r="I328" s="7"/>
    </row>
    <row r="329" spans="1:9" x14ac:dyDescent="0.2">
      <c r="B329" s="16">
        <v>104</v>
      </c>
      <c r="C329" s="99"/>
      <c r="D329" s="102">
        <v>3.8178406578823258</v>
      </c>
      <c r="E329" s="81">
        <v>13.2</v>
      </c>
      <c r="F329" s="73">
        <v>40</v>
      </c>
      <c r="G329" s="6" t="str">
        <f t="shared" si="10"/>
        <v>Normal</v>
      </c>
      <c r="H329" t="str">
        <f t="shared" si="11"/>
        <v>Normal</v>
      </c>
      <c r="I329" s="7"/>
    </row>
    <row r="330" spans="1:9" x14ac:dyDescent="0.2">
      <c r="B330" s="16">
        <v>114</v>
      </c>
      <c r="C330" s="35"/>
      <c r="D330" s="102">
        <v>3.9826256205206239</v>
      </c>
      <c r="E330" s="81">
        <v>13.2</v>
      </c>
      <c r="F330" s="73">
        <v>40</v>
      </c>
      <c r="G330" s="6" t="str">
        <f t="shared" si="10"/>
        <v>Normal</v>
      </c>
      <c r="H330" t="str">
        <f t="shared" si="11"/>
        <v>Normal</v>
      </c>
      <c r="I330" s="7"/>
    </row>
    <row r="331" spans="1:9" x14ac:dyDescent="0.2">
      <c r="B331" s="16">
        <v>119</v>
      </c>
      <c r="C331" s="35"/>
      <c r="D331" s="102">
        <v>3.8178406578823258</v>
      </c>
      <c r="E331" s="80">
        <v>13.2</v>
      </c>
      <c r="F331" s="89">
        <v>40.200000000000003</v>
      </c>
      <c r="G331" s="6" t="str">
        <f t="shared" si="10"/>
        <v>Normal</v>
      </c>
      <c r="H331" t="str">
        <f t="shared" si="11"/>
        <v>Normal</v>
      </c>
      <c r="I331" s="7"/>
    </row>
    <row r="332" spans="1:9" x14ac:dyDescent="0.2">
      <c r="B332" s="16">
        <v>172</v>
      </c>
      <c r="C332" s="35"/>
      <c r="D332" s="102">
        <v>3.6641138858216151</v>
      </c>
      <c r="E332" s="81">
        <v>13.2</v>
      </c>
      <c r="F332" s="16">
        <v>39.5</v>
      </c>
      <c r="G332" s="6" t="str">
        <f t="shared" si="10"/>
        <v>Normal</v>
      </c>
      <c r="H332" t="str">
        <f t="shared" si="11"/>
        <v>Normal</v>
      </c>
      <c r="I332" s="7"/>
    </row>
    <row r="333" spans="1:9" x14ac:dyDescent="0.2">
      <c r="B333" s="16">
        <v>241</v>
      </c>
      <c r="C333" s="35"/>
      <c r="D333" s="102">
        <v>4.3501140166026415</v>
      </c>
      <c r="E333" s="81">
        <v>13.2</v>
      </c>
      <c r="F333" s="16">
        <v>41.1</v>
      </c>
      <c r="G333" s="6" t="str">
        <f t="shared" si="10"/>
        <v>Normal</v>
      </c>
      <c r="H333" t="str">
        <f t="shared" si="11"/>
        <v>Normal</v>
      </c>
      <c r="I333" s="7"/>
    </row>
    <row r="334" spans="1:9" x14ac:dyDescent="0.2">
      <c r="B334" s="16">
        <v>262</v>
      </c>
      <c r="C334" s="35"/>
      <c r="D334" s="102">
        <v>4.1596153695086633</v>
      </c>
      <c r="E334" s="81">
        <v>13.2</v>
      </c>
      <c r="F334" s="16">
        <v>40.700000000000003</v>
      </c>
      <c r="G334" s="6" t="str">
        <f t="shared" si="10"/>
        <v>Normal</v>
      </c>
      <c r="H334" t="str">
        <f t="shared" si="11"/>
        <v>Normal</v>
      </c>
      <c r="I334" s="7"/>
    </row>
    <row r="335" spans="1:9" x14ac:dyDescent="0.2">
      <c r="B335" s="16">
        <v>305</v>
      </c>
      <c r="C335" s="37"/>
      <c r="D335" s="102">
        <v>4.1596153695086633</v>
      </c>
      <c r="E335" s="81">
        <v>13.2</v>
      </c>
      <c r="F335" s="16">
        <v>40.9</v>
      </c>
      <c r="G335" s="6" t="str">
        <f t="shared" si="10"/>
        <v>Normal</v>
      </c>
      <c r="H335" t="str">
        <f t="shared" si="11"/>
        <v>Normal</v>
      </c>
      <c r="I335" s="7"/>
    </row>
    <row r="336" spans="1:9" x14ac:dyDescent="0.2">
      <c r="A336" s="6"/>
      <c r="B336" s="16">
        <v>323</v>
      </c>
      <c r="C336" s="98"/>
      <c r="D336" s="102">
        <v>5.0186818782780298</v>
      </c>
      <c r="E336" s="81">
        <v>13.2</v>
      </c>
      <c r="F336" s="16">
        <v>38.9</v>
      </c>
      <c r="G336" s="6" t="str">
        <f t="shared" si="10"/>
        <v>Normal</v>
      </c>
      <c r="H336" t="str">
        <f t="shared" si="11"/>
        <v>Normal</v>
      </c>
      <c r="I336" s="7"/>
    </row>
    <row r="337" spans="2:9" x14ac:dyDescent="0.2">
      <c r="B337" s="16">
        <v>398</v>
      </c>
      <c r="C337" s="40"/>
      <c r="D337" s="83">
        <v>4.67</v>
      </c>
      <c r="E337" s="84">
        <v>13.2</v>
      </c>
      <c r="F337" s="85">
        <v>40.299999999999997</v>
      </c>
      <c r="G337" s="6" t="str">
        <f t="shared" si="10"/>
        <v>Normal</v>
      </c>
      <c r="H337" t="str">
        <f t="shared" si="11"/>
        <v>Normal</v>
      </c>
      <c r="I337" s="7"/>
    </row>
    <row r="338" spans="2:9" x14ac:dyDescent="0.2">
      <c r="B338" s="16">
        <v>426</v>
      </c>
      <c r="C338" s="69"/>
      <c r="D338" s="110">
        <v>3.5204335797172317</v>
      </c>
      <c r="E338" s="112">
        <v>13.2</v>
      </c>
      <c r="F338" s="114">
        <v>40.700000000000003</v>
      </c>
      <c r="G338" s="6" t="str">
        <f t="shared" si="10"/>
        <v>Normal</v>
      </c>
      <c r="H338" t="str">
        <f t="shared" si="11"/>
        <v>Mild</v>
      </c>
      <c r="I338" s="7"/>
    </row>
    <row r="339" spans="2:9" x14ac:dyDescent="0.2">
      <c r="B339" s="87">
        <v>457</v>
      </c>
      <c r="C339" s="69"/>
      <c r="D339" s="110">
        <v>3.6641138858216151</v>
      </c>
      <c r="E339" s="112">
        <v>13.2</v>
      </c>
      <c r="F339" s="114">
        <v>40.4</v>
      </c>
      <c r="G339" s="6" t="str">
        <f t="shared" si="10"/>
        <v>Normal</v>
      </c>
      <c r="H339" t="str">
        <f t="shared" si="11"/>
        <v>Normal</v>
      </c>
      <c r="I339" s="7"/>
    </row>
    <row r="340" spans="2:9" x14ac:dyDescent="0.2">
      <c r="B340" s="16">
        <v>480</v>
      </c>
      <c r="C340" s="69"/>
      <c r="D340" s="110">
        <v>3.6641138858216151</v>
      </c>
      <c r="E340" s="112">
        <v>13.2</v>
      </c>
      <c r="F340" s="114">
        <v>40.1</v>
      </c>
      <c r="G340" s="6" t="str">
        <f t="shared" si="10"/>
        <v>Normal</v>
      </c>
      <c r="H340" t="str">
        <f t="shared" si="11"/>
        <v>Normal</v>
      </c>
      <c r="I340" s="7"/>
    </row>
    <row r="341" spans="2:9" x14ac:dyDescent="0.2">
      <c r="B341" s="87">
        <v>515</v>
      </c>
      <c r="C341" s="69"/>
      <c r="D341" s="110">
        <v>3.2597295000760313</v>
      </c>
      <c r="E341" s="113">
        <v>13.2</v>
      </c>
      <c r="F341" s="114">
        <v>41.5</v>
      </c>
      <c r="G341" s="6" t="str">
        <f t="shared" si="10"/>
        <v>Normal</v>
      </c>
      <c r="H341" t="str">
        <f t="shared" si="11"/>
        <v>Moderate</v>
      </c>
      <c r="I341" s="7"/>
    </row>
    <row r="342" spans="2:9" x14ac:dyDescent="0.2">
      <c r="B342" s="16">
        <v>22</v>
      </c>
      <c r="C342" s="101"/>
      <c r="D342" s="102">
        <v>3.8178406578823258</v>
      </c>
      <c r="E342" s="80">
        <v>13.3</v>
      </c>
      <c r="F342" s="73">
        <v>40.299999999999997</v>
      </c>
      <c r="G342" s="6" t="str">
        <f t="shared" si="10"/>
        <v>Normal</v>
      </c>
      <c r="H342" t="str">
        <f t="shared" si="11"/>
        <v>Normal</v>
      </c>
      <c r="I342" s="7"/>
    </row>
    <row r="343" spans="2:9" x14ac:dyDescent="0.2">
      <c r="B343" s="16">
        <v>34</v>
      </c>
      <c r="C343" s="100"/>
      <c r="D343" s="102">
        <v>3.6641138858216151</v>
      </c>
      <c r="E343" s="80">
        <v>13.3</v>
      </c>
      <c r="F343" s="73">
        <v>40.1</v>
      </c>
      <c r="G343" s="6" t="str">
        <f t="shared" si="10"/>
        <v>Normal</v>
      </c>
      <c r="H343" t="str">
        <f t="shared" si="11"/>
        <v>Normal</v>
      </c>
      <c r="I343" s="7"/>
    </row>
    <row r="344" spans="2:9" x14ac:dyDescent="0.2">
      <c r="B344" s="16">
        <v>43</v>
      </c>
      <c r="C344" s="37"/>
      <c r="D344" s="102">
        <v>4.3501140166026415</v>
      </c>
      <c r="E344" s="80">
        <v>13.3</v>
      </c>
      <c r="F344" s="73">
        <v>40.5</v>
      </c>
      <c r="G344" s="6" t="str">
        <f t="shared" si="10"/>
        <v>Normal</v>
      </c>
      <c r="H344" t="str">
        <f t="shared" si="11"/>
        <v>Normal</v>
      </c>
      <c r="I344" s="7"/>
    </row>
    <row r="345" spans="2:9" x14ac:dyDescent="0.2">
      <c r="B345" s="16">
        <v>51</v>
      </c>
      <c r="C345" s="99"/>
      <c r="D345" s="102">
        <v>3.8178406578823258</v>
      </c>
      <c r="E345" s="80">
        <v>13.3</v>
      </c>
      <c r="F345" s="73">
        <v>40.5</v>
      </c>
      <c r="G345" s="6" t="str">
        <f t="shared" si="10"/>
        <v>Normal</v>
      </c>
      <c r="H345" t="str">
        <f t="shared" si="11"/>
        <v>Normal</v>
      </c>
      <c r="I345" s="7"/>
    </row>
    <row r="346" spans="2:9" x14ac:dyDescent="0.2">
      <c r="B346" s="16">
        <v>296</v>
      </c>
      <c r="C346" s="35"/>
      <c r="D346" s="102">
        <v>3.5204335797172317</v>
      </c>
      <c r="E346" s="81">
        <v>13.3</v>
      </c>
      <c r="F346" s="16">
        <v>38.9</v>
      </c>
      <c r="G346" s="6" t="str">
        <f t="shared" si="10"/>
        <v>Normal</v>
      </c>
      <c r="H346" t="str">
        <f t="shared" si="11"/>
        <v>Mild</v>
      </c>
      <c r="I346" s="7"/>
    </row>
    <row r="347" spans="2:9" x14ac:dyDescent="0.2">
      <c r="B347" s="16">
        <v>312</v>
      </c>
      <c r="C347" s="35"/>
      <c r="D347" s="102">
        <v>3.9826256205206239</v>
      </c>
      <c r="E347" s="81">
        <v>13.3</v>
      </c>
      <c r="F347" s="16">
        <v>40.9</v>
      </c>
      <c r="G347" s="6" t="str">
        <f t="shared" si="10"/>
        <v>Normal</v>
      </c>
      <c r="H347" t="str">
        <f t="shared" si="11"/>
        <v>Normal</v>
      </c>
      <c r="I347" s="7"/>
    </row>
    <row r="348" spans="2:9" x14ac:dyDescent="0.2">
      <c r="B348" s="16">
        <v>320</v>
      </c>
      <c r="C348" s="35"/>
      <c r="D348" s="102">
        <v>3.9826256205206239</v>
      </c>
      <c r="E348" s="81">
        <v>13.3</v>
      </c>
      <c r="F348" s="16">
        <v>40.4</v>
      </c>
      <c r="G348" s="6" t="str">
        <f t="shared" si="10"/>
        <v>Normal</v>
      </c>
      <c r="H348" t="str">
        <f t="shared" si="11"/>
        <v>Normal</v>
      </c>
      <c r="I348" s="7"/>
    </row>
    <row r="349" spans="2:9" x14ac:dyDescent="0.2">
      <c r="B349" s="87">
        <v>435</v>
      </c>
      <c r="C349" s="69"/>
      <c r="D349" s="110">
        <v>3.5204335797172317</v>
      </c>
      <c r="E349" s="112">
        <v>13.3</v>
      </c>
      <c r="F349" s="114">
        <v>39.700000000000003</v>
      </c>
      <c r="G349" s="6" t="str">
        <f t="shared" si="10"/>
        <v>Normal</v>
      </c>
      <c r="H349" t="str">
        <f t="shared" si="11"/>
        <v>Mild</v>
      </c>
      <c r="I349" s="7"/>
    </row>
    <row r="350" spans="2:9" x14ac:dyDescent="0.2">
      <c r="B350" s="16">
        <v>456</v>
      </c>
      <c r="C350" s="69"/>
      <c r="D350" s="110">
        <v>4.3501140166026415</v>
      </c>
      <c r="E350" s="112">
        <v>13.3</v>
      </c>
      <c r="F350" s="114">
        <v>40</v>
      </c>
      <c r="G350" s="6" t="str">
        <f t="shared" si="10"/>
        <v>Normal</v>
      </c>
      <c r="H350" t="str">
        <f t="shared" si="11"/>
        <v>Normal</v>
      </c>
      <c r="I350" s="7"/>
    </row>
    <row r="351" spans="2:9" x14ac:dyDescent="0.2">
      <c r="B351" s="16">
        <v>474</v>
      </c>
      <c r="C351" s="69"/>
      <c r="D351" s="110">
        <v>3.5204335797172317</v>
      </c>
      <c r="E351" s="112">
        <v>13.3</v>
      </c>
      <c r="F351" s="114">
        <v>41.4</v>
      </c>
      <c r="G351" s="6" t="str">
        <f t="shared" si="10"/>
        <v>Normal</v>
      </c>
      <c r="H351" t="str">
        <f t="shared" si="11"/>
        <v>Mild</v>
      </c>
      <c r="I351" s="7"/>
    </row>
    <row r="352" spans="2:9" x14ac:dyDescent="0.2">
      <c r="B352" s="16">
        <v>486</v>
      </c>
      <c r="C352" s="69"/>
      <c r="D352" s="110">
        <v>4.1596153695086633</v>
      </c>
      <c r="E352" s="112">
        <v>13.3</v>
      </c>
      <c r="F352" s="114">
        <v>40.1</v>
      </c>
      <c r="G352" s="6" t="str">
        <f t="shared" si="10"/>
        <v>Normal</v>
      </c>
      <c r="H352" t="str">
        <f t="shared" si="11"/>
        <v>Normal</v>
      </c>
      <c r="I352" s="7"/>
    </row>
    <row r="353" spans="2:9" x14ac:dyDescent="0.2">
      <c r="B353" s="16">
        <v>490</v>
      </c>
      <c r="C353" s="69"/>
      <c r="D353" s="110">
        <v>3.385903990534314</v>
      </c>
      <c r="E353" s="112">
        <v>13.3</v>
      </c>
      <c r="F353" s="114">
        <v>39.4</v>
      </c>
      <c r="G353" s="6" t="str">
        <f t="shared" si="10"/>
        <v>Normal</v>
      </c>
      <c r="H353" t="str">
        <f t="shared" si="11"/>
        <v>Mild</v>
      </c>
      <c r="I353" s="7"/>
    </row>
    <row r="354" spans="2:9" x14ac:dyDescent="0.2">
      <c r="B354" s="87">
        <v>493</v>
      </c>
      <c r="C354" s="69"/>
      <c r="D354" s="110">
        <v>3.385903990534314</v>
      </c>
      <c r="E354" s="113">
        <v>13.3</v>
      </c>
      <c r="F354" s="114">
        <v>40.9</v>
      </c>
      <c r="G354" s="6" t="str">
        <f t="shared" si="10"/>
        <v>Normal</v>
      </c>
      <c r="H354" t="str">
        <f t="shared" si="11"/>
        <v>Mild</v>
      </c>
      <c r="I354" s="7"/>
    </row>
    <row r="355" spans="2:9" x14ac:dyDescent="0.2">
      <c r="B355" s="87">
        <v>509</v>
      </c>
      <c r="C355" s="69"/>
      <c r="D355" s="110">
        <v>3.2597295000760313</v>
      </c>
      <c r="E355" s="113">
        <v>13.3</v>
      </c>
      <c r="F355" s="114">
        <v>40.9</v>
      </c>
      <c r="G355" s="6" t="str">
        <f t="shared" si="10"/>
        <v>Normal</v>
      </c>
      <c r="H355" t="str">
        <f t="shared" si="11"/>
        <v>Moderate</v>
      </c>
      <c r="I355" s="7"/>
    </row>
    <row r="356" spans="2:9" x14ac:dyDescent="0.2">
      <c r="B356" s="16">
        <v>77</v>
      </c>
      <c r="C356" s="35"/>
      <c r="D356" s="102">
        <v>3.9826256205206239</v>
      </c>
      <c r="E356" s="81">
        <v>13.4</v>
      </c>
      <c r="F356" s="16">
        <v>41</v>
      </c>
      <c r="G356" s="6" t="str">
        <f t="shared" si="10"/>
        <v>Normal</v>
      </c>
      <c r="H356" t="str">
        <f t="shared" si="11"/>
        <v>Normal</v>
      </c>
      <c r="I356" s="7"/>
    </row>
    <row r="357" spans="2:9" x14ac:dyDescent="0.2">
      <c r="B357" s="16">
        <v>89</v>
      </c>
      <c r="C357" s="35"/>
      <c r="D357" s="102">
        <v>3.9826256205206239</v>
      </c>
      <c r="E357" s="81">
        <v>13.4</v>
      </c>
      <c r="F357" s="16">
        <v>41.3</v>
      </c>
      <c r="G357" s="6" t="str">
        <f t="shared" si="10"/>
        <v>Normal</v>
      </c>
      <c r="H357" t="str">
        <f t="shared" si="11"/>
        <v>Normal</v>
      </c>
      <c r="I357" s="7"/>
    </row>
    <row r="358" spans="2:9" x14ac:dyDescent="0.2">
      <c r="B358" s="16">
        <v>123</v>
      </c>
      <c r="C358" s="95"/>
      <c r="D358" s="102">
        <v>3.5204335797172317</v>
      </c>
      <c r="E358" s="80">
        <v>13.4</v>
      </c>
      <c r="F358" s="89">
        <v>41.1</v>
      </c>
      <c r="G358" s="6" t="str">
        <f t="shared" si="10"/>
        <v>Normal</v>
      </c>
      <c r="H358" t="str">
        <f t="shared" si="11"/>
        <v>Mild</v>
      </c>
      <c r="I358" s="7"/>
    </row>
    <row r="359" spans="2:9" x14ac:dyDescent="0.2">
      <c r="B359" s="16">
        <v>176</v>
      </c>
      <c r="C359" s="20"/>
      <c r="D359" s="102">
        <v>3.8178406578823258</v>
      </c>
      <c r="E359" s="81">
        <v>13.4</v>
      </c>
      <c r="F359" s="16">
        <v>41.5</v>
      </c>
      <c r="G359" s="6" t="str">
        <f t="shared" si="10"/>
        <v>Normal</v>
      </c>
      <c r="H359" t="str">
        <f t="shared" si="11"/>
        <v>Normal</v>
      </c>
      <c r="I359" s="7"/>
    </row>
    <row r="360" spans="2:9" x14ac:dyDescent="0.2">
      <c r="B360" s="16">
        <v>232</v>
      </c>
      <c r="C360" s="92"/>
      <c r="D360" s="102">
        <v>4.3501140166026415</v>
      </c>
      <c r="E360" s="81">
        <v>13.4</v>
      </c>
      <c r="F360" s="16">
        <v>41.1</v>
      </c>
      <c r="G360" s="6" t="str">
        <f t="shared" si="10"/>
        <v>Normal</v>
      </c>
      <c r="H360" t="str">
        <f t="shared" si="11"/>
        <v>Normal</v>
      </c>
      <c r="I360" s="7"/>
    </row>
    <row r="361" spans="2:9" x14ac:dyDescent="0.2">
      <c r="B361" s="16">
        <v>274</v>
      </c>
      <c r="C361" s="18"/>
      <c r="D361" s="102">
        <v>3.6641138858216151</v>
      </c>
      <c r="E361" s="81">
        <v>13.4</v>
      </c>
      <c r="F361" s="16">
        <v>41.2</v>
      </c>
      <c r="G361" s="6" t="str">
        <f t="shared" si="10"/>
        <v>Normal</v>
      </c>
      <c r="H361" t="str">
        <f t="shared" si="11"/>
        <v>Normal</v>
      </c>
      <c r="I361" s="7"/>
    </row>
    <row r="362" spans="2:9" x14ac:dyDescent="0.2">
      <c r="B362" s="16">
        <v>301</v>
      </c>
      <c r="C362" s="93"/>
      <c r="D362" s="102">
        <v>3.6641138858216151</v>
      </c>
      <c r="E362" s="81">
        <v>13.4</v>
      </c>
      <c r="F362" s="16">
        <v>41.2</v>
      </c>
      <c r="G362" s="6" t="str">
        <f t="shared" si="10"/>
        <v>Normal</v>
      </c>
      <c r="H362" t="str">
        <f t="shared" si="11"/>
        <v>Normal</v>
      </c>
      <c r="I362" s="7"/>
    </row>
    <row r="363" spans="2:9" x14ac:dyDescent="0.2">
      <c r="B363" s="16">
        <v>322</v>
      </c>
      <c r="C363" s="20"/>
      <c r="D363" s="102">
        <v>3.5204335797172317</v>
      </c>
      <c r="E363" s="81">
        <v>13.4</v>
      </c>
      <c r="F363" s="16">
        <v>41</v>
      </c>
      <c r="G363" s="6" t="str">
        <f t="shared" si="10"/>
        <v>Normal</v>
      </c>
      <c r="H363" t="str">
        <f t="shared" si="11"/>
        <v>Mild</v>
      </c>
      <c r="I363" s="7"/>
    </row>
    <row r="364" spans="2:9" x14ac:dyDescent="0.2">
      <c r="B364" s="16">
        <v>337</v>
      </c>
      <c r="C364" s="18"/>
      <c r="D364" s="102">
        <v>3.6641138858216151</v>
      </c>
      <c r="E364" s="80">
        <v>13.4</v>
      </c>
      <c r="F364" s="16">
        <v>40.200000000000003</v>
      </c>
      <c r="G364" s="6" t="str">
        <f t="shared" si="10"/>
        <v>Normal</v>
      </c>
      <c r="H364" t="str">
        <f t="shared" si="11"/>
        <v>Normal</v>
      </c>
      <c r="I364" s="7"/>
    </row>
    <row r="365" spans="2:9" x14ac:dyDescent="0.2">
      <c r="B365" s="16">
        <v>23</v>
      </c>
      <c r="C365" s="92"/>
      <c r="D365" s="102">
        <v>4.1596153695086633</v>
      </c>
      <c r="E365" s="80">
        <v>13.5</v>
      </c>
      <c r="F365" s="73">
        <v>40.700000000000003</v>
      </c>
      <c r="G365" s="6" t="str">
        <f t="shared" si="10"/>
        <v>Normal</v>
      </c>
      <c r="H365" t="str">
        <f t="shared" si="11"/>
        <v>Normal</v>
      </c>
      <c r="I365" s="7"/>
    </row>
    <row r="366" spans="2:9" x14ac:dyDescent="0.2">
      <c r="B366" s="16">
        <v>61</v>
      </c>
      <c r="C366" s="94"/>
      <c r="D366" s="102">
        <v>4.7778114735805186</v>
      </c>
      <c r="E366" s="80">
        <v>13.5</v>
      </c>
      <c r="F366" s="73">
        <v>41.4</v>
      </c>
      <c r="G366" s="6" t="str">
        <f t="shared" si="10"/>
        <v>Normal</v>
      </c>
      <c r="H366" t="str">
        <f t="shared" si="11"/>
        <v>Normal</v>
      </c>
      <c r="I366" s="7"/>
    </row>
    <row r="367" spans="2:9" x14ac:dyDescent="0.2">
      <c r="B367" s="16">
        <v>91</v>
      </c>
      <c r="C367" s="18"/>
      <c r="D367" s="102">
        <v>3.9826256205206239</v>
      </c>
      <c r="E367" s="81">
        <v>13.5</v>
      </c>
      <c r="F367" s="16">
        <v>41.5</v>
      </c>
      <c r="G367" s="6" t="str">
        <f t="shared" si="10"/>
        <v>Normal</v>
      </c>
      <c r="H367" t="str">
        <f t="shared" si="11"/>
        <v>Normal</v>
      </c>
      <c r="I367" s="7"/>
    </row>
    <row r="368" spans="2:9" x14ac:dyDescent="0.2">
      <c r="B368" s="16">
        <v>130</v>
      </c>
      <c r="C368" s="18"/>
      <c r="D368" s="102">
        <v>4.5556104690196335</v>
      </c>
      <c r="E368" s="80">
        <v>13.5</v>
      </c>
      <c r="F368" s="89">
        <v>41</v>
      </c>
      <c r="G368" s="6" t="str">
        <f t="shared" si="10"/>
        <v>Normal</v>
      </c>
      <c r="H368" t="str">
        <f t="shared" si="11"/>
        <v>Normal</v>
      </c>
      <c r="I368" s="7"/>
    </row>
    <row r="369" spans="2:9" x14ac:dyDescent="0.2">
      <c r="B369" s="16">
        <v>292</v>
      </c>
      <c r="C369" s="23"/>
      <c r="D369" s="102">
        <v>3.6641138858216151</v>
      </c>
      <c r="E369" s="81">
        <v>13.5</v>
      </c>
      <c r="F369" s="16">
        <v>41.3</v>
      </c>
      <c r="G369" s="6" t="str">
        <f t="shared" si="10"/>
        <v>Normal</v>
      </c>
      <c r="H369" t="str">
        <f t="shared" si="11"/>
        <v>Normal</v>
      </c>
      <c r="I369" s="7"/>
    </row>
    <row r="370" spans="2:9" x14ac:dyDescent="0.2">
      <c r="B370" s="16">
        <v>300</v>
      </c>
      <c r="C370" s="93"/>
      <c r="D370" s="102">
        <v>3.8178406578823258</v>
      </c>
      <c r="E370" s="81">
        <v>13.5</v>
      </c>
      <c r="F370" s="16">
        <v>40.799999999999997</v>
      </c>
      <c r="G370" s="6" t="str">
        <f t="shared" si="10"/>
        <v>Normal</v>
      </c>
      <c r="H370" t="str">
        <f t="shared" si="11"/>
        <v>Normal</v>
      </c>
      <c r="I370" s="7"/>
    </row>
    <row r="371" spans="2:9" x14ac:dyDescent="0.2">
      <c r="B371" s="16">
        <v>328</v>
      </c>
      <c r="C371" s="22"/>
      <c r="D371" s="102">
        <v>3.8178406578823258</v>
      </c>
      <c r="E371" s="80">
        <v>13.5</v>
      </c>
      <c r="F371" s="16">
        <v>40.200000000000003</v>
      </c>
      <c r="G371" s="6" t="str">
        <f t="shared" si="10"/>
        <v>Normal</v>
      </c>
      <c r="H371" t="str">
        <f t="shared" si="11"/>
        <v>Normal</v>
      </c>
      <c r="I371" s="7"/>
    </row>
    <row r="372" spans="2:9" x14ac:dyDescent="0.2">
      <c r="B372" s="87">
        <v>415</v>
      </c>
      <c r="C372" s="19"/>
      <c r="D372" s="110">
        <v>3.6641138858216151</v>
      </c>
      <c r="E372" s="112">
        <v>13.5</v>
      </c>
      <c r="F372" s="114">
        <v>40.799999999999997</v>
      </c>
      <c r="G372" s="6" t="str">
        <f t="shared" si="10"/>
        <v>Normal</v>
      </c>
      <c r="H372" t="str">
        <f t="shared" si="11"/>
        <v>Normal</v>
      </c>
      <c r="I372" s="7"/>
    </row>
    <row r="373" spans="2:9" x14ac:dyDescent="0.2">
      <c r="B373" s="16">
        <v>64</v>
      </c>
      <c r="C373" s="95"/>
      <c r="D373" s="102">
        <v>4.3501140166026415</v>
      </c>
      <c r="E373" s="80">
        <v>13.6</v>
      </c>
      <c r="F373" s="73">
        <v>41.4</v>
      </c>
      <c r="G373" s="6" t="str">
        <f t="shared" si="10"/>
        <v>Normal</v>
      </c>
      <c r="H373" t="str">
        <f t="shared" si="11"/>
        <v>Normal</v>
      </c>
      <c r="I373" s="7"/>
    </row>
    <row r="374" spans="2:9" x14ac:dyDescent="0.2">
      <c r="B374" s="16">
        <v>78</v>
      </c>
      <c r="C374" s="92"/>
      <c r="D374" s="102">
        <v>4.3501140166026415</v>
      </c>
      <c r="E374" s="81">
        <v>13.6</v>
      </c>
      <c r="F374" s="16">
        <v>40.4</v>
      </c>
      <c r="G374" s="6" t="str">
        <f t="shared" si="10"/>
        <v>Normal</v>
      </c>
      <c r="H374" t="str">
        <f t="shared" si="11"/>
        <v>Normal</v>
      </c>
      <c r="I374" s="7"/>
    </row>
    <row r="375" spans="2:9" x14ac:dyDescent="0.2">
      <c r="B375" s="16">
        <v>86</v>
      </c>
      <c r="C375" s="20"/>
      <c r="D375" s="102">
        <v>3.5204335797172317</v>
      </c>
      <c r="E375" s="81">
        <v>13.6</v>
      </c>
      <c r="F375" s="16">
        <v>41.2</v>
      </c>
      <c r="G375" s="6" t="str">
        <f t="shared" si="10"/>
        <v>Normal</v>
      </c>
      <c r="H375" t="str">
        <f t="shared" si="11"/>
        <v>Mild</v>
      </c>
      <c r="I375" s="7"/>
    </row>
    <row r="376" spans="2:9" x14ac:dyDescent="0.2">
      <c r="B376" s="16">
        <v>184</v>
      </c>
      <c r="C376" s="18"/>
      <c r="D376" s="102">
        <v>3.9826256205206239</v>
      </c>
      <c r="E376" s="81">
        <v>13.6</v>
      </c>
      <c r="F376" s="16">
        <v>41.3</v>
      </c>
      <c r="G376" s="6" t="str">
        <f t="shared" si="10"/>
        <v>Normal</v>
      </c>
      <c r="H376" t="str">
        <f t="shared" si="11"/>
        <v>Normal</v>
      </c>
      <c r="I376" s="7"/>
    </row>
    <row r="377" spans="2:9" x14ac:dyDescent="0.2">
      <c r="B377" s="16">
        <v>208</v>
      </c>
      <c r="C377" s="92"/>
      <c r="D377" s="102">
        <v>4.3501140166026415</v>
      </c>
      <c r="E377" s="80">
        <v>13.6</v>
      </c>
      <c r="F377" s="16">
        <v>41.3</v>
      </c>
      <c r="G377" s="6" t="str">
        <f t="shared" si="10"/>
        <v>Normal</v>
      </c>
      <c r="H377" t="str">
        <f t="shared" si="11"/>
        <v>Normal</v>
      </c>
      <c r="I377" s="7"/>
    </row>
    <row r="378" spans="2:9" x14ac:dyDescent="0.2">
      <c r="B378" s="16">
        <v>259</v>
      </c>
      <c r="C378" s="22"/>
      <c r="D378" s="102">
        <v>3.6641138858216151</v>
      </c>
      <c r="E378" s="81">
        <v>13.6</v>
      </c>
      <c r="F378" s="16">
        <v>40.6</v>
      </c>
      <c r="G378" s="6" t="str">
        <f t="shared" si="10"/>
        <v>Normal</v>
      </c>
      <c r="H378" t="str">
        <f t="shared" si="11"/>
        <v>Normal</v>
      </c>
      <c r="I378" s="7"/>
    </row>
    <row r="379" spans="2:9" x14ac:dyDescent="0.2">
      <c r="B379" s="87">
        <v>453</v>
      </c>
      <c r="C379" s="115"/>
      <c r="D379" s="110">
        <v>3.9826256205206239</v>
      </c>
      <c r="E379" s="112">
        <v>13.6</v>
      </c>
      <c r="F379" s="114">
        <v>41.9</v>
      </c>
      <c r="G379" s="6" t="str">
        <f t="shared" si="10"/>
        <v>Normal</v>
      </c>
      <c r="H379" t="str">
        <f t="shared" si="11"/>
        <v>Normal</v>
      </c>
      <c r="I379" s="7"/>
    </row>
    <row r="380" spans="2:9" x14ac:dyDescent="0.2">
      <c r="B380" s="16">
        <v>494</v>
      </c>
      <c r="C380" s="115"/>
      <c r="D380" s="110">
        <v>3.6641138858216151</v>
      </c>
      <c r="E380" s="112">
        <v>13.6</v>
      </c>
      <c r="F380" s="114">
        <v>40.5</v>
      </c>
      <c r="G380" s="6" t="str">
        <f t="shared" si="10"/>
        <v>Normal</v>
      </c>
      <c r="H380" t="str">
        <f t="shared" si="11"/>
        <v>Normal</v>
      </c>
      <c r="I380" s="7"/>
    </row>
    <row r="381" spans="2:9" x14ac:dyDescent="0.2">
      <c r="B381" s="16">
        <v>27</v>
      </c>
      <c r="C381" s="20"/>
      <c r="D381" s="102">
        <v>4.3501140166026415</v>
      </c>
      <c r="E381" s="80">
        <v>13.7</v>
      </c>
      <c r="F381" s="73">
        <v>42.6</v>
      </c>
      <c r="G381" s="6" t="str">
        <f t="shared" si="10"/>
        <v>Normal</v>
      </c>
      <c r="H381" t="str">
        <f t="shared" si="11"/>
        <v>Normal</v>
      </c>
      <c r="I381" s="7"/>
    </row>
    <row r="382" spans="2:9" x14ac:dyDescent="0.2">
      <c r="B382" s="16">
        <v>308</v>
      </c>
      <c r="C382" s="22"/>
      <c r="D382" s="102">
        <v>4.1596153695086633</v>
      </c>
      <c r="E382" s="81">
        <v>13.7</v>
      </c>
      <c r="F382" s="16">
        <v>42.3</v>
      </c>
      <c r="G382" s="6" t="str">
        <f t="shared" si="10"/>
        <v>Normal</v>
      </c>
      <c r="H382" t="str">
        <f t="shared" si="11"/>
        <v>Normal</v>
      </c>
      <c r="I382" s="7"/>
    </row>
    <row r="383" spans="2:9" x14ac:dyDescent="0.2">
      <c r="B383" s="16">
        <v>404</v>
      </c>
      <c r="C383" s="22"/>
      <c r="D383" s="110">
        <v>4.3501140166026415</v>
      </c>
      <c r="E383" s="111">
        <v>13.7</v>
      </c>
      <c r="F383" s="114">
        <v>42.4</v>
      </c>
      <c r="G383" s="6" t="str">
        <f t="shared" si="10"/>
        <v>Normal</v>
      </c>
      <c r="H383" t="str">
        <f t="shared" si="11"/>
        <v>Normal</v>
      </c>
      <c r="I383" s="7"/>
    </row>
    <row r="384" spans="2:9" x14ac:dyDescent="0.2">
      <c r="B384" s="16">
        <v>506</v>
      </c>
      <c r="C384" s="115"/>
      <c r="D384" s="110">
        <v>3.6641138858216151</v>
      </c>
      <c r="E384" s="113">
        <v>13.7</v>
      </c>
      <c r="F384" s="114">
        <v>42.1</v>
      </c>
      <c r="G384" s="6" t="str">
        <f t="shared" si="10"/>
        <v>Normal</v>
      </c>
      <c r="H384" t="str">
        <f t="shared" si="11"/>
        <v>Normal</v>
      </c>
      <c r="I384" s="7"/>
    </row>
    <row r="385" spans="2:9" x14ac:dyDescent="0.2">
      <c r="B385" s="16">
        <v>514</v>
      </c>
      <c r="C385" s="115"/>
      <c r="D385" s="110">
        <v>3.9826256205206239</v>
      </c>
      <c r="E385" s="113">
        <v>13.7</v>
      </c>
      <c r="F385" s="114">
        <v>42.5</v>
      </c>
      <c r="G385" s="6" t="str">
        <f t="shared" si="10"/>
        <v>Normal</v>
      </c>
      <c r="H385" t="str">
        <f t="shared" si="11"/>
        <v>Normal</v>
      </c>
      <c r="I385" s="7"/>
    </row>
    <row r="386" spans="2:9" x14ac:dyDescent="0.2">
      <c r="B386" s="16">
        <v>11</v>
      </c>
      <c r="C386" s="92"/>
      <c r="D386" s="102">
        <v>4.1596153695086633</v>
      </c>
      <c r="E386" s="80">
        <v>13.8</v>
      </c>
      <c r="F386" s="73">
        <v>43.2</v>
      </c>
      <c r="G386" s="6" t="str">
        <f t="shared" si="10"/>
        <v>Normal</v>
      </c>
      <c r="H386" t="str">
        <f t="shared" si="11"/>
        <v>Normal</v>
      </c>
      <c r="I386" s="7"/>
    </row>
    <row r="387" spans="2:9" x14ac:dyDescent="0.2">
      <c r="B387" s="16">
        <v>24</v>
      </c>
      <c r="C387" s="94"/>
      <c r="D387" s="102">
        <v>3.9826256205206239</v>
      </c>
      <c r="E387" s="80">
        <v>13.8</v>
      </c>
      <c r="F387" s="73">
        <v>40.700000000000003</v>
      </c>
      <c r="G387" s="6" t="str">
        <f t="shared" si="10"/>
        <v>Normal</v>
      </c>
      <c r="H387" t="str">
        <f t="shared" si="11"/>
        <v>Normal</v>
      </c>
      <c r="I387" s="7"/>
    </row>
    <row r="388" spans="2:9" x14ac:dyDescent="0.2">
      <c r="B388" s="16">
        <v>57</v>
      </c>
      <c r="C388" s="92"/>
      <c r="D388" s="102">
        <v>4.5556104690196335</v>
      </c>
      <c r="E388" s="80">
        <v>13.8</v>
      </c>
      <c r="F388" s="73">
        <v>42.5</v>
      </c>
      <c r="G388" s="6" t="str">
        <f t="shared" ref="G388:G451" si="12">IF(E388&lt;=$N$5,$J$5,IF(AND(E388&gt;=$M$6,E388&lt;=$N$6), $J$6, IF(AND(E388&gt;=$M$7,E388&lt;=$N$7),$J$7, $J$8)))</f>
        <v>Normal</v>
      </c>
      <c r="H388" t="str">
        <f t="shared" si="11"/>
        <v>Normal</v>
      </c>
      <c r="I388" s="7"/>
    </row>
    <row r="389" spans="2:9" x14ac:dyDescent="0.2">
      <c r="B389" s="16">
        <v>76</v>
      </c>
      <c r="C389" s="18"/>
      <c r="D389" s="102">
        <v>4.3501140166026415</v>
      </c>
      <c r="E389" s="81">
        <v>13.8</v>
      </c>
      <c r="F389" s="16">
        <v>42.4</v>
      </c>
      <c r="G389" s="6" t="str">
        <f t="shared" si="12"/>
        <v>Normal</v>
      </c>
      <c r="H389" t="str">
        <f t="shared" ref="H389:H452" si="13">IF(D389&lt;=$L$5,$J$5,IF(AND(D389&gt;=$K$6,D389&lt;=$L$6), $J$6, IF(AND(D389&gt;=$K$7,D389&lt;=$L$7),$J$7, $J$8)))</f>
        <v>Normal</v>
      </c>
      <c r="I389" s="7"/>
    </row>
    <row r="390" spans="2:9" x14ac:dyDescent="0.2">
      <c r="B390" s="16">
        <v>132</v>
      </c>
      <c r="C390" s="22"/>
      <c r="D390" s="102">
        <v>3.8178406578823258</v>
      </c>
      <c r="E390" s="80">
        <v>13.8</v>
      </c>
      <c r="F390" s="89">
        <v>41.2</v>
      </c>
      <c r="G390" s="6" t="str">
        <f t="shared" si="12"/>
        <v>Normal</v>
      </c>
      <c r="H390" t="str">
        <f t="shared" si="13"/>
        <v>Normal</v>
      </c>
      <c r="I390" s="7"/>
    </row>
    <row r="391" spans="2:9" x14ac:dyDescent="0.2">
      <c r="B391" s="16">
        <v>162</v>
      </c>
      <c r="C391" s="19"/>
      <c r="D391" s="102">
        <v>3.5204335797172317</v>
      </c>
      <c r="E391" s="81">
        <v>13.8</v>
      </c>
      <c r="F391" s="16">
        <v>42.6</v>
      </c>
      <c r="G391" s="6" t="str">
        <f t="shared" si="12"/>
        <v>Normal</v>
      </c>
      <c r="H391" t="str">
        <f t="shared" si="13"/>
        <v>Mild</v>
      </c>
      <c r="I391" s="7"/>
    </row>
    <row r="392" spans="2:9" x14ac:dyDescent="0.2">
      <c r="B392" s="16">
        <v>167</v>
      </c>
      <c r="C392" s="22"/>
      <c r="D392" s="102">
        <v>3.6641138858216151</v>
      </c>
      <c r="E392" s="81">
        <v>13.8</v>
      </c>
      <c r="F392" s="16">
        <v>41.9</v>
      </c>
      <c r="G392" s="6" t="str">
        <f t="shared" si="12"/>
        <v>Normal</v>
      </c>
      <c r="H392" t="str">
        <f t="shared" si="13"/>
        <v>Normal</v>
      </c>
      <c r="I392" s="7"/>
    </row>
    <row r="393" spans="2:9" x14ac:dyDescent="0.2">
      <c r="B393" s="16">
        <v>169</v>
      </c>
      <c r="C393" s="18"/>
      <c r="D393" s="102">
        <v>3.6641138858216151</v>
      </c>
      <c r="E393" s="81">
        <v>13.8</v>
      </c>
      <c r="F393" s="16">
        <v>41.8</v>
      </c>
      <c r="G393" s="6" t="str">
        <f t="shared" si="12"/>
        <v>Normal</v>
      </c>
      <c r="H393" t="str">
        <f t="shared" si="13"/>
        <v>Normal</v>
      </c>
      <c r="I393" s="7"/>
    </row>
    <row r="394" spans="2:9" x14ac:dyDescent="0.2">
      <c r="B394" s="16">
        <v>196</v>
      </c>
      <c r="C394" s="93"/>
      <c r="D394" s="102">
        <v>3.9826256205206239</v>
      </c>
      <c r="E394" s="80">
        <v>13.8</v>
      </c>
      <c r="F394" s="16">
        <v>42.3</v>
      </c>
      <c r="G394" s="6" t="str">
        <f t="shared" si="12"/>
        <v>Normal</v>
      </c>
      <c r="H394" t="str">
        <f t="shared" si="13"/>
        <v>Normal</v>
      </c>
      <c r="I394" s="7"/>
    </row>
    <row r="395" spans="2:9" x14ac:dyDescent="0.2">
      <c r="B395" s="16">
        <v>265</v>
      </c>
      <c r="C395" s="19"/>
      <c r="D395" s="102">
        <v>4.1596153695086633</v>
      </c>
      <c r="E395" s="81">
        <v>13.8</v>
      </c>
      <c r="F395" s="16">
        <v>41.4</v>
      </c>
      <c r="G395" s="6" t="str">
        <f t="shared" si="12"/>
        <v>Normal</v>
      </c>
      <c r="H395" t="str">
        <f t="shared" si="13"/>
        <v>Normal</v>
      </c>
      <c r="I395" s="7"/>
    </row>
    <row r="396" spans="2:9" x14ac:dyDescent="0.2">
      <c r="B396" s="16">
        <v>316</v>
      </c>
      <c r="C396" s="19"/>
      <c r="D396" s="102">
        <v>4.3501140166026415</v>
      </c>
      <c r="E396" s="81">
        <v>13.8</v>
      </c>
      <c r="F396" s="16">
        <v>40.9</v>
      </c>
      <c r="G396" s="6" t="str">
        <f t="shared" si="12"/>
        <v>Normal</v>
      </c>
      <c r="H396" t="str">
        <f t="shared" si="13"/>
        <v>Normal</v>
      </c>
      <c r="I396" s="7"/>
    </row>
    <row r="397" spans="2:9" x14ac:dyDescent="0.2">
      <c r="B397" s="16">
        <v>376</v>
      </c>
      <c r="C397" s="22"/>
      <c r="D397" s="77">
        <v>4.3501140166026415</v>
      </c>
      <c r="E397" s="78">
        <v>13.8</v>
      </c>
      <c r="F397" s="79">
        <v>40.6</v>
      </c>
      <c r="G397" s="6" t="str">
        <f t="shared" si="12"/>
        <v>Normal</v>
      </c>
      <c r="H397" t="str">
        <f t="shared" si="13"/>
        <v>Normal</v>
      </c>
      <c r="I397" s="7"/>
    </row>
    <row r="398" spans="2:9" x14ac:dyDescent="0.2">
      <c r="B398" s="16">
        <v>379</v>
      </c>
      <c r="C398" s="95"/>
      <c r="D398" s="77">
        <v>4.7778114735805186</v>
      </c>
      <c r="E398" s="78">
        <v>13.8</v>
      </c>
      <c r="F398" s="79">
        <v>43.6</v>
      </c>
      <c r="G398" s="6" t="str">
        <f t="shared" si="12"/>
        <v>Normal</v>
      </c>
      <c r="H398" t="str">
        <f t="shared" si="13"/>
        <v>Normal</v>
      </c>
      <c r="I398" s="7"/>
    </row>
    <row r="399" spans="2:9" x14ac:dyDescent="0.2">
      <c r="B399" s="16">
        <v>440</v>
      </c>
      <c r="C399" s="115"/>
      <c r="D399" s="110">
        <v>3.5204335797172317</v>
      </c>
      <c r="E399" s="112">
        <v>13.8</v>
      </c>
      <c r="F399" s="114">
        <v>39.700000000000003</v>
      </c>
      <c r="G399" s="6" t="str">
        <f t="shared" si="12"/>
        <v>Normal</v>
      </c>
      <c r="H399" t="str">
        <f t="shared" si="13"/>
        <v>Mild</v>
      </c>
      <c r="I399" s="7"/>
    </row>
    <row r="400" spans="2:9" x14ac:dyDescent="0.2">
      <c r="B400" s="16">
        <v>144</v>
      </c>
      <c r="C400" s="92"/>
      <c r="D400" s="102">
        <v>3.8178406578823258</v>
      </c>
      <c r="E400" s="81">
        <v>13.9</v>
      </c>
      <c r="F400" s="73">
        <v>42.6</v>
      </c>
      <c r="G400" s="6" t="str">
        <f t="shared" si="12"/>
        <v>Normal</v>
      </c>
      <c r="H400" t="str">
        <f t="shared" si="13"/>
        <v>Normal</v>
      </c>
      <c r="I400" s="7"/>
    </row>
    <row r="401" spans="2:9" x14ac:dyDescent="0.2">
      <c r="B401" s="16">
        <v>258</v>
      </c>
      <c r="C401" s="20"/>
      <c r="D401" s="102">
        <v>3.6641138858216151</v>
      </c>
      <c r="E401" s="81">
        <v>13.9</v>
      </c>
      <c r="F401" s="16">
        <v>41.1</v>
      </c>
      <c r="G401" s="6" t="str">
        <f t="shared" si="12"/>
        <v>Normal</v>
      </c>
      <c r="H401" t="str">
        <f t="shared" si="13"/>
        <v>Normal</v>
      </c>
      <c r="I401" s="7"/>
    </row>
    <row r="402" spans="2:9" x14ac:dyDescent="0.2">
      <c r="B402" s="16">
        <v>446</v>
      </c>
      <c r="C402" s="115"/>
      <c r="D402" s="110">
        <v>4.5556104690196335</v>
      </c>
      <c r="E402" s="112">
        <v>13.9</v>
      </c>
      <c r="F402" s="114">
        <v>41.4</v>
      </c>
      <c r="G402" s="6" t="str">
        <f t="shared" si="12"/>
        <v>Normal</v>
      </c>
      <c r="H402" t="str">
        <f t="shared" si="13"/>
        <v>Normal</v>
      </c>
      <c r="I402" s="7"/>
    </row>
    <row r="403" spans="2:9" x14ac:dyDescent="0.2">
      <c r="B403" s="16">
        <v>9</v>
      </c>
      <c r="C403" s="94"/>
      <c r="D403" s="102">
        <v>4.1596153695086633</v>
      </c>
      <c r="E403" s="80">
        <v>14</v>
      </c>
      <c r="F403" s="73">
        <v>43.1</v>
      </c>
      <c r="G403" s="6" t="str">
        <f t="shared" si="12"/>
        <v>Normal</v>
      </c>
      <c r="H403" t="str">
        <f t="shared" si="13"/>
        <v>Normal</v>
      </c>
      <c r="I403" s="7"/>
    </row>
    <row r="404" spans="2:9" x14ac:dyDescent="0.2">
      <c r="B404" s="16">
        <v>87</v>
      </c>
      <c r="C404" s="19"/>
      <c r="D404" s="102">
        <v>4.1596153695086633</v>
      </c>
      <c r="E404" s="81">
        <v>14</v>
      </c>
      <c r="F404" s="16">
        <v>41.7</v>
      </c>
      <c r="G404" s="6" t="str">
        <f t="shared" si="12"/>
        <v>Normal</v>
      </c>
      <c r="H404" t="str">
        <f t="shared" si="13"/>
        <v>Normal</v>
      </c>
      <c r="I404" s="7"/>
    </row>
    <row r="405" spans="2:9" x14ac:dyDescent="0.2">
      <c r="B405" s="16">
        <v>410</v>
      </c>
      <c r="C405" s="22"/>
      <c r="D405" s="110">
        <v>3.8178406578823258</v>
      </c>
      <c r="E405" s="111">
        <v>14</v>
      </c>
      <c r="F405" s="114">
        <v>43</v>
      </c>
      <c r="G405" s="6" t="str">
        <f t="shared" si="12"/>
        <v>Normal</v>
      </c>
      <c r="H405" t="str">
        <f t="shared" si="13"/>
        <v>Normal</v>
      </c>
      <c r="I405" s="7"/>
    </row>
    <row r="406" spans="2:9" x14ac:dyDescent="0.2">
      <c r="B406" s="16">
        <v>39</v>
      </c>
      <c r="C406" s="95"/>
      <c r="D406" s="102">
        <v>4.1596153695086633</v>
      </c>
      <c r="E406" s="80">
        <v>14.1</v>
      </c>
      <c r="F406" s="73">
        <v>42.9</v>
      </c>
      <c r="G406" s="6" t="str">
        <f t="shared" si="12"/>
        <v>Normal</v>
      </c>
      <c r="H406" t="str">
        <f t="shared" si="13"/>
        <v>Normal</v>
      </c>
      <c r="I406" s="7"/>
    </row>
    <row r="407" spans="2:9" x14ac:dyDescent="0.2">
      <c r="B407" s="16">
        <v>163</v>
      </c>
      <c r="C407" s="94"/>
      <c r="D407" s="102">
        <v>3.8178406578823258</v>
      </c>
      <c r="E407" s="81">
        <v>14.1</v>
      </c>
      <c r="F407" s="16">
        <v>42.2</v>
      </c>
      <c r="G407" s="6" t="str">
        <f t="shared" si="12"/>
        <v>Normal</v>
      </c>
      <c r="H407" t="str">
        <f t="shared" si="13"/>
        <v>Normal</v>
      </c>
      <c r="I407" s="7"/>
    </row>
    <row r="408" spans="2:9" x14ac:dyDescent="0.2">
      <c r="B408" s="16">
        <v>209</v>
      </c>
      <c r="C408" s="22"/>
      <c r="D408" s="102">
        <v>3.9826256205206239</v>
      </c>
      <c r="E408" s="80">
        <v>14.1</v>
      </c>
      <c r="F408" s="16">
        <v>42.2</v>
      </c>
      <c r="G408" s="6" t="str">
        <f t="shared" si="12"/>
        <v>Normal</v>
      </c>
      <c r="H408" t="str">
        <f t="shared" si="13"/>
        <v>Normal</v>
      </c>
      <c r="I408" s="7"/>
    </row>
    <row r="409" spans="2:9" x14ac:dyDescent="0.2">
      <c r="B409" s="16">
        <v>211</v>
      </c>
      <c r="C409" s="22"/>
      <c r="D409" s="102">
        <v>4.1596153695086633</v>
      </c>
      <c r="E409" s="81">
        <v>14.1</v>
      </c>
      <c r="F409" s="16">
        <v>42.5</v>
      </c>
      <c r="G409" s="6" t="str">
        <f t="shared" si="12"/>
        <v>Normal</v>
      </c>
      <c r="H409" t="str">
        <f t="shared" si="13"/>
        <v>Normal</v>
      </c>
      <c r="I409" s="7"/>
    </row>
    <row r="410" spans="2:9" x14ac:dyDescent="0.2">
      <c r="B410" s="16">
        <v>299</v>
      </c>
      <c r="C410" s="19"/>
      <c r="D410" s="102">
        <v>3.9826256205206239</v>
      </c>
      <c r="E410" s="81">
        <v>14.1</v>
      </c>
      <c r="F410" s="16">
        <v>41.3</v>
      </c>
      <c r="G410" s="6" t="str">
        <f t="shared" si="12"/>
        <v>Normal</v>
      </c>
      <c r="H410" t="str">
        <f t="shared" si="13"/>
        <v>Normal</v>
      </c>
      <c r="I410" s="7"/>
    </row>
    <row r="411" spans="2:9" x14ac:dyDescent="0.2">
      <c r="B411" s="87">
        <v>413</v>
      </c>
      <c r="C411" s="18"/>
      <c r="D411" s="110">
        <v>4.3501140166026415</v>
      </c>
      <c r="E411" s="111">
        <v>14.1</v>
      </c>
      <c r="F411" s="114">
        <v>42</v>
      </c>
      <c r="G411" s="6" t="str">
        <f t="shared" si="12"/>
        <v>Normal</v>
      </c>
      <c r="H411" t="str">
        <f t="shared" si="13"/>
        <v>Normal</v>
      </c>
      <c r="I411" s="7"/>
    </row>
    <row r="412" spans="2:9" x14ac:dyDescent="0.2">
      <c r="B412" s="87">
        <v>437</v>
      </c>
      <c r="C412" s="115"/>
      <c r="D412" s="110">
        <v>4.1596153695086633</v>
      </c>
      <c r="E412" s="112">
        <v>14.1</v>
      </c>
      <c r="F412" s="114">
        <v>42.3</v>
      </c>
      <c r="G412" s="6" t="str">
        <f t="shared" si="12"/>
        <v>Normal</v>
      </c>
      <c r="H412" t="str">
        <f t="shared" si="13"/>
        <v>Normal</v>
      </c>
      <c r="I412" s="7"/>
    </row>
    <row r="413" spans="2:9" x14ac:dyDescent="0.2">
      <c r="B413" s="16">
        <v>42</v>
      </c>
      <c r="C413" s="94"/>
      <c r="D413" s="102">
        <v>4.5556104690196335</v>
      </c>
      <c r="E413" s="80">
        <v>14.2</v>
      </c>
      <c r="F413" s="73">
        <v>42.5</v>
      </c>
      <c r="G413" s="6" t="str">
        <f t="shared" si="12"/>
        <v>Normal</v>
      </c>
      <c r="H413" t="str">
        <f t="shared" si="13"/>
        <v>Normal</v>
      </c>
      <c r="I413" s="7"/>
    </row>
    <row r="414" spans="2:9" x14ac:dyDescent="0.2">
      <c r="B414" s="16">
        <v>71</v>
      </c>
      <c r="C414" s="22"/>
      <c r="D414" s="102">
        <v>4.5556104690196335</v>
      </c>
      <c r="E414" s="80">
        <v>14.2</v>
      </c>
      <c r="F414" s="73">
        <v>43.4</v>
      </c>
      <c r="G414" s="6" t="str">
        <f t="shared" si="12"/>
        <v>Normal</v>
      </c>
      <c r="H414" t="str">
        <f t="shared" si="13"/>
        <v>Normal</v>
      </c>
      <c r="I414" s="7"/>
    </row>
    <row r="415" spans="2:9" x14ac:dyDescent="0.2">
      <c r="B415" s="16">
        <v>150</v>
      </c>
      <c r="C415" s="18"/>
      <c r="D415" s="102">
        <v>3.8178406578823258</v>
      </c>
      <c r="E415" s="81">
        <v>14.2</v>
      </c>
      <c r="F415" s="73">
        <v>43.1</v>
      </c>
      <c r="G415" s="6" t="str">
        <f t="shared" si="12"/>
        <v>Normal</v>
      </c>
      <c r="H415" t="str">
        <f t="shared" si="13"/>
        <v>Normal</v>
      </c>
      <c r="I415" s="7"/>
    </row>
    <row r="416" spans="2:9" x14ac:dyDescent="0.2">
      <c r="B416" s="16">
        <v>253</v>
      </c>
      <c r="C416" s="18"/>
      <c r="D416" s="102">
        <v>4.7778114735805186</v>
      </c>
      <c r="E416" s="81">
        <v>14.2</v>
      </c>
      <c r="F416" s="16">
        <v>43.9</v>
      </c>
      <c r="G416" s="6" t="str">
        <f t="shared" si="12"/>
        <v>Normal</v>
      </c>
      <c r="H416" t="str">
        <f t="shared" si="13"/>
        <v>Normal</v>
      </c>
      <c r="I416" s="7"/>
    </row>
    <row r="417" spans="2:9" x14ac:dyDescent="0.2">
      <c r="B417" s="16">
        <v>349</v>
      </c>
      <c r="C417" s="20"/>
      <c r="D417" s="76">
        <v>3.6</v>
      </c>
      <c r="E417" s="75">
        <v>14.2</v>
      </c>
      <c r="F417" s="76">
        <v>43.4</v>
      </c>
      <c r="G417" s="6" t="str">
        <f t="shared" si="12"/>
        <v>Normal</v>
      </c>
      <c r="H417" t="str">
        <f t="shared" si="13"/>
        <v>Mild</v>
      </c>
      <c r="I417" s="7"/>
    </row>
    <row r="418" spans="2:9" x14ac:dyDescent="0.2">
      <c r="B418" s="16">
        <v>48</v>
      </c>
      <c r="C418" s="23"/>
      <c r="D418" s="102">
        <v>4.1596153695086633</v>
      </c>
      <c r="E418" s="80">
        <v>14.3</v>
      </c>
      <c r="F418" s="73">
        <v>42.5</v>
      </c>
      <c r="G418" s="6" t="str">
        <f t="shared" si="12"/>
        <v>Normal</v>
      </c>
      <c r="H418" t="str">
        <f t="shared" si="13"/>
        <v>Normal</v>
      </c>
      <c r="I418" s="7"/>
    </row>
    <row r="419" spans="2:9" x14ac:dyDescent="0.2">
      <c r="B419" s="16">
        <v>55</v>
      </c>
      <c r="C419" s="93"/>
      <c r="D419" s="102">
        <v>4.7778114735805186</v>
      </c>
      <c r="E419" s="80">
        <v>14.3</v>
      </c>
      <c r="F419" s="73">
        <v>43.1</v>
      </c>
      <c r="G419" s="6" t="str">
        <f t="shared" si="12"/>
        <v>Normal</v>
      </c>
      <c r="H419" t="str">
        <f t="shared" si="13"/>
        <v>Normal</v>
      </c>
      <c r="I419" s="7"/>
    </row>
    <row r="420" spans="2:9" x14ac:dyDescent="0.2">
      <c r="B420" s="16">
        <v>140</v>
      </c>
      <c r="C420" s="22"/>
      <c r="D420" s="102">
        <v>3.8178406578823258</v>
      </c>
      <c r="E420" s="81">
        <v>14.3</v>
      </c>
      <c r="F420" s="73">
        <v>43.6</v>
      </c>
      <c r="G420" s="6" t="str">
        <f t="shared" si="12"/>
        <v>Normal</v>
      </c>
      <c r="H420" t="str">
        <f t="shared" si="13"/>
        <v>Normal</v>
      </c>
      <c r="I420" s="7"/>
    </row>
    <row r="421" spans="2:9" x14ac:dyDescent="0.2">
      <c r="B421" s="16">
        <v>234</v>
      </c>
      <c r="C421" s="18"/>
      <c r="D421" s="102">
        <v>4.1596153695086633</v>
      </c>
      <c r="E421" s="81">
        <v>14.3</v>
      </c>
      <c r="F421" s="16">
        <v>43.7</v>
      </c>
      <c r="G421" s="6" t="str">
        <f t="shared" si="12"/>
        <v>Normal</v>
      </c>
      <c r="H421" t="str">
        <f t="shared" si="13"/>
        <v>Normal</v>
      </c>
      <c r="I421" s="7"/>
    </row>
    <row r="422" spans="2:9" x14ac:dyDescent="0.2">
      <c r="B422" s="16">
        <v>279</v>
      </c>
      <c r="C422" s="22"/>
      <c r="D422" s="102">
        <v>4.1596153695086633</v>
      </c>
      <c r="E422" s="81">
        <v>14.3</v>
      </c>
      <c r="F422" s="16">
        <v>43</v>
      </c>
      <c r="G422" s="6" t="str">
        <f t="shared" si="12"/>
        <v>Normal</v>
      </c>
      <c r="H422" t="str">
        <f t="shared" si="13"/>
        <v>Normal</v>
      </c>
      <c r="I422" s="7"/>
    </row>
    <row r="423" spans="2:9" x14ac:dyDescent="0.2">
      <c r="B423" s="16">
        <v>280</v>
      </c>
      <c r="C423" s="18"/>
      <c r="D423" s="102">
        <v>3.9826256205206239</v>
      </c>
      <c r="E423" s="81">
        <v>14.3</v>
      </c>
      <c r="F423" s="16">
        <v>42.9</v>
      </c>
      <c r="G423" s="6" t="str">
        <f t="shared" si="12"/>
        <v>Normal</v>
      </c>
      <c r="H423" t="str">
        <f t="shared" si="13"/>
        <v>Normal</v>
      </c>
      <c r="I423" s="7"/>
    </row>
    <row r="424" spans="2:9" x14ac:dyDescent="0.2">
      <c r="B424" s="16">
        <v>304</v>
      </c>
      <c r="C424" s="27"/>
      <c r="D424" s="102">
        <v>4.3501140166026415</v>
      </c>
      <c r="E424" s="81">
        <v>14.3</v>
      </c>
      <c r="F424" s="16">
        <v>42.5</v>
      </c>
      <c r="G424" s="6" t="str">
        <f t="shared" si="12"/>
        <v>Normal</v>
      </c>
      <c r="H424" t="str">
        <f t="shared" si="13"/>
        <v>Normal</v>
      </c>
      <c r="I424" s="7"/>
    </row>
    <row r="425" spans="2:9" x14ac:dyDescent="0.2">
      <c r="B425" s="16">
        <v>342</v>
      </c>
      <c r="C425" s="22"/>
      <c r="D425" s="102">
        <v>4.3501140166026415</v>
      </c>
      <c r="E425" s="80">
        <v>14.3</v>
      </c>
      <c r="F425" s="16">
        <v>42.9</v>
      </c>
      <c r="G425" s="6" t="str">
        <f t="shared" si="12"/>
        <v>Normal</v>
      </c>
      <c r="H425" t="str">
        <f t="shared" si="13"/>
        <v>Normal</v>
      </c>
      <c r="I425" s="7"/>
    </row>
    <row r="426" spans="2:9" x14ac:dyDescent="0.2">
      <c r="B426" s="16">
        <v>369</v>
      </c>
      <c r="C426" s="11"/>
      <c r="D426" s="76">
        <v>4</v>
      </c>
      <c r="E426" s="75">
        <v>14.3</v>
      </c>
      <c r="F426" s="76">
        <v>45</v>
      </c>
      <c r="G426" s="6" t="str">
        <f t="shared" si="12"/>
        <v>Normal</v>
      </c>
      <c r="H426" t="str">
        <f t="shared" si="13"/>
        <v>Normal</v>
      </c>
    </row>
    <row r="427" spans="2:9" x14ac:dyDescent="0.2">
      <c r="B427" s="87">
        <v>433</v>
      </c>
      <c r="D427" s="110">
        <v>3.5204335797172317</v>
      </c>
      <c r="E427" s="112">
        <v>14.3</v>
      </c>
      <c r="F427" s="114">
        <v>43.4</v>
      </c>
      <c r="G427" s="6" t="str">
        <f t="shared" si="12"/>
        <v>Normal</v>
      </c>
      <c r="H427" t="str">
        <f t="shared" si="13"/>
        <v>Mild</v>
      </c>
    </row>
    <row r="428" spans="2:9" x14ac:dyDescent="0.2">
      <c r="B428" s="87">
        <v>481</v>
      </c>
      <c r="D428" s="110">
        <v>3.8178406578823258</v>
      </c>
      <c r="E428" s="112">
        <v>14.3</v>
      </c>
      <c r="F428" s="114">
        <v>43</v>
      </c>
      <c r="G428" s="6" t="str">
        <f t="shared" si="12"/>
        <v>Normal</v>
      </c>
      <c r="H428" t="str">
        <f t="shared" si="13"/>
        <v>Normal</v>
      </c>
    </row>
    <row r="429" spans="2:9" x14ac:dyDescent="0.2">
      <c r="B429" s="16">
        <v>115</v>
      </c>
      <c r="C429" s="14"/>
      <c r="D429" s="102">
        <v>4.5556104690196335</v>
      </c>
      <c r="E429" s="81">
        <v>14.4</v>
      </c>
      <c r="F429" s="73">
        <v>43.5</v>
      </c>
      <c r="G429" s="6" t="str">
        <f t="shared" si="12"/>
        <v>Normal</v>
      </c>
      <c r="H429" t="str">
        <f t="shared" si="13"/>
        <v>Normal</v>
      </c>
    </row>
    <row r="430" spans="2:9" x14ac:dyDescent="0.2">
      <c r="B430" s="16">
        <v>117</v>
      </c>
      <c r="C430" s="87"/>
      <c r="D430" s="102">
        <v>4.5556104690196335</v>
      </c>
      <c r="E430" s="80">
        <v>14.4</v>
      </c>
      <c r="F430" s="89">
        <v>43.1</v>
      </c>
      <c r="G430" s="6" t="str">
        <f t="shared" si="12"/>
        <v>Normal</v>
      </c>
      <c r="H430" t="str">
        <f t="shared" si="13"/>
        <v>Normal</v>
      </c>
    </row>
    <row r="431" spans="2:9" x14ac:dyDescent="0.2">
      <c r="B431" s="16">
        <v>201</v>
      </c>
      <c r="C431" s="15"/>
      <c r="D431" s="102">
        <v>4.7778114735805186</v>
      </c>
      <c r="E431" s="80">
        <v>14.4</v>
      </c>
      <c r="F431" s="16">
        <v>43.2</v>
      </c>
      <c r="G431" s="6" t="str">
        <f t="shared" si="12"/>
        <v>Normal</v>
      </c>
      <c r="H431" t="str">
        <f t="shared" si="13"/>
        <v>Normal</v>
      </c>
    </row>
    <row r="432" spans="2:9" x14ac:dyDescent="0.2">
      <c r="B432" s="16">
        <v>213</v>
      </c>
      <c r="C432" s="12"/>
      <c r="D432" s="102">
        <v>4.7778114735805186</v>
      </c>
      <c r="E432" s="81">
        <v>14.4</v>
      </c>
      <c r="F432" s="16">
        <v>42.7</v>
      </c>
      <c r="G432" s="6" t="str">
        <f t="shared" si="12"/>
        <v>Normal</v>
      </c>
      <c r="H432" t="str">
        <f t="shared" si="13"/>
        <v>Normal</v>
      </c>
    </row>
    <row r="433" spans="2:8" x14ac:dyDescent="0.2">
      <c r="B433" s="16">
        <v>216</v>
      </c>
      <c r="C433" s="90"/>
      <c r="D433" s="102">
        <v>3.8178406578823258</v>
      </c>
      <c r="E433" s="81">
        <v>14.4</v>
      </c>
      <c r="F433" s="16">
        <v>43.3</v>
      </c>
      <c r="G433" s="6" t="str">
        <f t="shared" si="12"/>
        <v>Normal</v>
      </c>
      <c r="H433" t="str">
        <f t="shared" si="13"/>
        <v>Normal</v>
      </c>
    </row>
    <row r="434" spans="2:8" x14ac:dyDescent="0.2">
      <c r="B434" s="16">
        <v>235</v>
      </c>
      <c r="C434" s="12"/>
      <c r="D434" s="102">
        <v>3.9826256205206239</v>
      </c>
      <c r="E434" s="81">
        <v>14.4</v>
      </c>
      <c r="F434" s="16">
        <v>43.5</v>
      </c>
      <c r="G434" s="6" t="str">
        <f t="shared" si="12"/>
        <v>Normal</v>
      </c>
      <c r="H434" t="str">
        <f t="shared" si="13"/>
        <v>Normal</v>
      </c>
    </row>
    <row r="435" spans="2:8" x14ac:dyDescent="0.2">
      <c r="B435" s="16">
        <v>278</v>
      </c>
      <c r="C435" s="11"/>
      <c r="D435" s="102">
        <v>3.9826256205206239</v>
      </c>
      <c r="E435" s="81">
        <v>14.4</v>
      </c>
      <c r="F435" s="16">
        <v>43.8</v>
      </c>
      <c r="G435" s="6" t="str">
        <f t="shared" si="12"/>
        <v>Normal</v>
      </c>
      <c r="H435" t="str">
        <f t="shared" si="13"/>
        <v>Normal</v>
      </c>
    </row>
    <row r="436" spans="2:8" x14ac:dyDescent="0.2">
      <c r="B436" s="16">
        <v>317</v>
      </c>
      <c r="C436" s="11"/>
      <c r="D436" s="102">
        <v>3.9826256205206239</v>
      </c>
      <c r="E436" s="81">
        <v>14.4</v>
      </c>
      <c r="F436" s="16">
        <v>42.6</v>
      </c>
      <c r="G436" s="6" t="str">
        <f t="shared" si="12"/>
        <v>Normal</v>
      </c>
      <c r="H436" t="str">
        <f t="shared" si="13"/>
        <v>Normal</v>
      </c>
    </row>
    <row r="437" spans="2:8" x14ac:dyDescent="0.2">
      <c r="B437" s="16">
        <v>378</v>
      </c>
      <c r="C437" s="87"/>
      <c r="D437" s="77">
        <v>4.7778114735805186</v>
      </c>
      <c r="E437" s="78">
        <v>14.4</v>
      </c>
      <c r="F437" s="79">
        <v>44.5</v>
      </c>
      <c r="G437" s="6" t="str">
        <f t="shared" si="12"/>
        <v>Normal</v>
      </c>
      <c r="H437" t="str">
        <f t="shared" si="13"/>
        <v>Normal</v>
      </c>
    </row>
    <row r="438" spans="2:8" x14ac:dyDescent="0.2">
      <c r="B438" s="16">
        <v>390</v>
      </c>
      <c r="C438" s="12"/>
      <c r="D438" s="77">
        <v>5.0186818782780298</v>
      </c>
      <c r="E438" s="78">
        <v>14.4</v>
      </c>
      <c r="F438" s="79">
        <v>42.2</v>
      </c>
      <c r="G438" s="6" t="str">
        <f t="shared" si="12"/>
        <v>Normal</v>
      </c>
      <c r="H438" t="str">
        <f t="shared" si="13"/>
        <v>Normal</v>
      </c>
    </row>
    <row r="439" spans="2:8" x14ac:dyDescent="0.2">
      <c r="B439" s="16">
        <v>6</v>
      </c>
      <c r="C439" s="88"/>
      <c r="D439" s="102">
        <v>4.1596153695086633</v>
      </c>
      <c r="E439" s="80">
        <v>14.5</v>
      </c>
      <c r="F439" s="73">
        <v>45.1</v>
      </c>
      <c r="G439" s="6" t="str">
        <f t="shared" si="12"/>
        <v>Normal</v>
      </c>
      <c r="H439" t="str">
        <f t="shared" si="13"/>
        <v>Normal</v>
      </c>
    </row>
    <row r="440" spans="2:8" x14ac:dyDescent="0.2">
      <c r="B440" s="16">
        <v>65</v>
      </c>
      <c r="C440" s="10"/>
      <c r="D440" s="102">
        <v>5.0186818782780298</v>
      </c>
      <c r="E440" s="80">
        <v>14.5</v>
      </c>
      <c r="F440" s="73">
        <v>42.8</v>
      </c>
      <c r="G440" s="6" t="str">
        <f t="shared" si="12"/>
        <v>Normal</v>
      </c>
      <c r="H440" t="str">
        <f t="shared" si="13"/>
        <v>Normal</v>
      </c>
    </row>
    <row r="441" spans="2:8" x14ac:dyDescent="0.2">
      <c r="B441" s="16">
        <v>204</v>
      </c>
      <c r="C441" s="10"/>
      <c r="D441" s="102">
        <v>3.8178406578823258</v>
      </c>
      <c r="E441" s="80">
        <v>14.5</v>
      </c>
      <c r="F441" s="16">
        <v>43.5</v>
      </c>
      <c r="G441" s="6" t="str">
        <f t="shared" si="12"/>
        <v>Normal</v>
      </c>
      <c r="H441" t="str">
        <f t="shared" si="13"/>
        <v>Normal</v>
      </c>
    </row>
    <row r="442" spans="2:8" x14ac:dyDescent="0.2">
      <c r="B442" s="16">
        <v>222</v>
      </c>
      <c r="C442" s="12"/>
      <c r="D442" s="102">
        <v>3.8178406578823258</v>
      </c>
      <c r="E442" s="81">
        <v>14.5</v>
      </c>
      <c r="F442" s="16">
        <v>43.6</v>
      </c>
      <c r="G442" s="6" t="str">
        <f t="shared" si="12"/>
        <v>Normal</v>
      </c>
      <c r="H442" t="str">
        <f t="shared" si="13"/>
        <v>Normal</v>
      </c>
    </row>
    <row r="443" spans="2:8" x14ac:dyDescent="0.2">
      <c r="B443" s="16">
        <v>287</v>
      </c>
      <c r="C443" s="10"/>
      <c r="D443" s="102">
        <v>3.9826256205206239</v>
      </c>
      <c r="E443" s="81">
        <v>14.5</v>
      </c>
      <c r="F443" s="16">
        <v>43.8</v>
      </c>
      <c r="G443" s="6" t="str">
        <f t="shared" si="12"/>
        <v>Normal</v>
      </c>
      <c r="H443" t="str">
        <f t="shared" si="13"/>
        <v>Normal</v>
      </c>
    </row>
    <row r="444" spans="2:8" x14ac:dyDescent="0.2">
      <c r="B444" s="16">
        <v>1</v>
      </c>
      <c r="C444" s="88"/>
      <c r="D444" s="102">
        <v>4.1596153695086633</v>
      </c>
      <c r="E444" s="80">
        <v>14.6</v>
      </c>
      <c r="F444" s="73">
        <v>44.4</v>
      </c>
      <c r="G444" s="6" t="str">
        <f t="shared" si="12"/>
        <v>Normal</v>
      </c>
      <c r="H444" t="str">
        <f t="shared" si="13"/>
        <v>Normal</v>
      </c>
    </row>
    <row r="445" spans="2:8" x14ac:dyDescent="0.2">
      <c r="B445" s="16">
        <v>56</v>
      </c>
      <c r="C445" s="88"/>
      <c r="D445" s="102">
        <v>5.0186818782780298</v>
      </c>
      <c r="E445" s="80">
        <v>14.6</v>
      </c>
      <c r="F445" s="73">
        <v>45.3</v>
      </c>
      <c r="G445" s="6" t="str">
        <f t="shared" si="12"/>
        <v>Normal</v>
      </c>
      <c r="H445" t="str">
        <f t="shared" si="13"/>
        <v>Normal</v>
      </c>
    </row>
    <row r="446" spans="2:8" x14ac:dyDescent="0.2">
      <c r="B446" s="16">
        <v>108</v>
      </c>
      <c r="C446" s="12"/>
      <c r="D446" s="102">
        <v>3.8178406578823258</v>
      </c>
      <c r="E446" s="81">
        <v>14.6</v>
      </c>
      <c r="F446" s="73">
        <v>42.5</v>
      </c>
      <c r="G446" s="6" t="str">
        <f t="shared" si="12"/>
        <v>Normal</v>
      </c>
      <c r="H446" t="str">
        <f t="shared" si="13"/>
        <v>Normal</v>
      </c>
    </row>
    <row r="447" spans="2:8" x14ac:dyDescent="0.2">
      <c r="B447" s="16">
        <v>180</v>
      </c>
      <c r="C447" s="12"/>
      <c r="D447" s="102">
        <v>3.9826256205206239</v>
      </c>
      <c r="E447" s="81">
        <v>14.6</v>
      </c>
      <c r="F447" s="16">
        <v>43.9</v>
      </c>
      <c r="G447" s="6" t="str">
        <f t="shared" si="12"/>
        <v>Normal</v>
      </c>
      <c r="H447" t="str">
        <f t="shared" si="13"/>
        <v>Normal</v>
      </c>
    </row>
    <row r="448" spans="2:8" x14ac:dyDescent="0.2">
      <c r="B448" s="16">
        <v>227</v>
      </c>
      <c r="C448" s="11"/>
      <c r="D448" s="102">
        <v>4.5556104690196335</v>
      </c>
      <c r="E448" s="81">
        <v>14.6</v>
      </c>
      <c r="F448" s="16">
        <v>43.4</v>
      </c>
      <c r="G448" s="6" t="str">
        <f t="shared" si="12"/>
        <v>Normal</v>
      </c>
      <c r="H448" t="str">
        <f t="shared" si="13"/>
        <v>Normal</v>
      </c>
    </row>
    <row r="449" spans="2:8" x14ac:dyDescent="0.2">
      <c r="B449" s="87">
        <v>447</v>
      </c>
      <c r="D449" s="110">
        <v>4.3501140166026415</v>
      </c>
      <c r="E449" s="112">
        <v>14.6</v>
      </c>
      <c r="F449" s="114">
        <v>43.9</v>
      </c>
      <c r="G449" s="6" t="str">
        <f t="shared" si="12"/>
        <v>Normal</v>
      </c>
      <c r="H449" t="str">
        <f t="shared" si="13"/>
        <v>Normal</v>
      </c>
    </row>
    <row r="450" spans="2:8" x14ac:dyDescent="0.2">
      <c r="B450" s="16">
        <v>458</v>
      </c>
      <c r="D450" s="110">
        <v>3.9826256205206239</v>
      </c>
      <c r="E450" s="112">
        <v>14.6</v>
      </c>
      <c r="F450" s="114">
        <v>44.1</v>
      </c>
      <c r="G450" s="6" t="str">
        <f t="shared" si="12"/>
        <v>Normal</v>
      </c>
      <c r="H450" t="str">
        <f t="shared" si="13"/>
        <v>Normal</v>
      </c>
    </row>
    <row r="451" spans="2:8" x14ac:dyDescent="0.2">
      <c r="B451" s="16">
        <v>44</v>
      </c>
      <c r="C451" s="91"/>
      <c r="D451" s="102">
        <v>4.7778114735805186</v>
      </c>
      <c r="E451" s="80">
        <v>14.7</v>
      </c>
      <c r="F451" s="73">
        <v>44.8</v>
      </c>
      <c r="G451" s="6" t="str">
        <f t="shared" si="12"/>
        <v>Normal</v>
      </c>
      <c r="H451" t="str">
        <f t="shared" si="13"/>
        <v>Normal</v>
      </c>
    </row>
    <row r="452" spans="2:8" x14ac:dyDescent="0.2">
      <c r="B452" s="16">
        <v>84</v>
      </c>
      <c r="C452" s="12"/>
      <c r="D452" s="102">
        <v>4.7778114735805186</v>
      </c>
      <c r="E452" s="81">
        <v>14.7</v>
      </c>
      <c r="F452" s="16">
        <v>43.2</v>
      </c>
      <c r="G452" s="6" t="str">
        <f t="shared" ref="G452:G519" si="14">IF(E452&lt;=$N$5,$J$5,IF(AND(E452&gt;=$M$6,E452&lt;=$N$6), $J$6, IF(AND(E452&gt;=$M$7,E452&lt;=$N$7),$J$7, $J$8)))</f>
        <v>Normal</v>
      </c>
      <c r="H452" t="str">
        <f t="shared" si="13"/>
        <v>Normal</v>
      </c>
    </row>
    <row r="453" spans="2:8" x14ac:dyDescent="0.2">
      <c r="B453" s="16">
        <v>179</v>
      </c>
      <c r="C453" s="12"/>
      <c r="D453" s="102">
        <v>4.1596153695086633</v>
      </c>
      <c r="E453" s="81">
        <v>14.7</v>
      </c>
      <c r="F453" s="16">
        <v>45.4</v>
      </c>
      <c r="G453" s="6" t="str">
        <f t="shared" si="14"/>
        <v>Normal</v>
      </c>
      <c r="H453" t="str">
        <f t="shared" ref="H453:H516" si="15">IF(D453&lt;=$L$5,$J$5,IF(AND(D453&gt;=$K$6,D453&lt;=$L$6), $J$6, IF(AND(D453&gt;=$K$7,D453&lt;=$L$7),$J$7, $J$8)))</f>
        <v>Normal</v>
      </c>
    </row>
    <row r="454" spans="2:8" x14ac:dyDescent="0.2">
      <c r="B454" s="16">
        <v>189</v>
      </c>
      <c r="C454" s="12"/>
      <c r="D454" s="102">
        <v>4.3501140166026415</v>
      </c>
      <c r="E454" s="81">
        <v>14.7</v>
      </c>
      <c r="F454" s="16">
        <v>44.8</v>
      </c>
      <c r="G454" s="6" t="str">
        <f t="shared" si="14"/>
        <v>Normal</v>
      </c>
      <c r="H454" t="str">
        <f t="shared" si="15"/>
        <v>Normal</v>
      </c>
    </row>
    <row r="455" spans="2:8" x14ac:dyDescent="0.2">
      <c r="B455" s="16">
        <v>192</v>
      </c>
      <c r="C455" s="12"/>
      <c r="D455" s="102">
        <v>4.7778114735805186</v>
      </c>
      <c r="E455" s="80">
        <v>14.7</v>
      </c>
      <c r="F455" s="16">
        <v>43.5</v>
      </c>
      <c r="G455" s="6" t="str">
        <f t="shared" si="14"/>
        <v>Normal</v>
      </c>
      <c r="H455" t="str">
        <f t="shared" si="15"/>
        <v>Normal</v>
      </c>
    </row>
    <row r="456" spans="2:8" x14ac:dyDescent="0.2">
      <c r="B456" s="16">
        <v>210</v>
      </c>
      <c r="C456" s="11"/>
      <c r="D456" s="102">
        <v>4.3501140166026415</v>
      </c>
      <c r="E456" s="80">
        <v>14.7</v>
      </c>
      <c r="F456" s="16">
        <v>44.1</v>
      </c>
      <c r="G456" s="6" t="str">
        <f t="shared" si="14"/>
        <v>Normal</v>
      </c>
      <c r="H456" t="str">
        <f t="shared" si="15"/>
        <v>Normal</v>
      </c>
    </row>
    <row r="457" spans="2:8" x14ac:dyDescent="0.2">
      <c r="B457" s="16">
        <v>238</v>
      </c>
      <c r="C457" s="12"/>
      <c r="D457" s="102">
        <v>4.3501140166026415</v>
      </c>
      <c r="E457" s="81">
        <v>14.7</v>
      </c>
      <c r="F457" s="16">
        <v>43.3</v>
      </c>
      <c r="G457" s="6" t="str">
        <f t="shared" si="14"/>
        <v>Normal</v>
      </c>
      <c r="H457" t="str">
        <f t="shared" si="15"/>
        <v>Normal</v>
      </c>
    </row>
    <row r="458" spans="2:8" x14ac:dyDescent="0.2">
      <c r="B458" s="16">
        <v>309</v>
      </c>
      <c r="C458" s="16"/>
      <c r="D458" s="102">
        <v>4.5556104690196335</v>
      </c>
      <c r="E458" s="81">
        <v>14.7</v>
      </c>
      <c r="F458" s="16">
        <v>44.5</v>
      </c>
      <c r="G458" s="6" t="str">
        <f t="shared" si="14"/>
        <v>Normal</v>
      </c>
      <c r="H458" t="str">
        <f t="shared" si="15"/>
        <v>Normal</v>
      </c>
    </row>
    <row r="459" spans="2:8" x14ac:dyDescent="0.2">
      <c r="B459" s="16">
        <v>400</v>
      </c>
      <c r="C459" s="16"/>
      <c r="D459" s="83">
        <v>5.0250000000000004</v>
      </c>
      <c r="E459" s="84">
        <v>14.7</v>
      </c>
      <c r="F459" s="85">
        <v>46.3</v>
      </c>
      <c r="G459" s="6" t="str">
        <f t="shared" si="14"/>
        <v>Normal</v>
      </c>
      <c r="H459" t="str">
        <f t="shared" si="15"/>
        <v>Normal</v>
      </c>
    </row>
    <row r="460" spans="2:8" x14ac:dyDescent="0.2">
      <c r="B460" s="16">
        <v>37</v>
      </c>
      <c r="C460" s="88"/>
      <c r="D460" s="102">
        <v>5.2804939933605581</v>
      </c>
      <c r="E460" s="80">
        <v>14.8</v>
      </c>
      <c r="F460" s="73">
        <v>44.5</v>
      </c>
      <c r="G460" s="6" t="str">
        <f t="shared" si="14"/>
        <v>Normal</v>
      </c>
      <c r="H460" t="str">
        <f t="shared" si="15"/>
        <v>Normal</v>
      </c>
    </row>
    <row r="461" spans="2:8" x14ac:dyDescent="0.2">
      <c r="B461" s="16">
        <v>236</v>
      </c>
      <c r="C461" s="15"/>
      <c r="D461" s="102">
        <v>4.5556104690196335</v>
      </c>
      <c r="E461" s="81">
        <v>14.8</v>
      </c>
      <c r="F461" s="16">
        <v>44.5</v>
      </c>
      <c r="G461" s="6" t="str">
        <f t="shared" si="14"/>
        <v>Normal</v>
      </c>
      <c r="H461" t="str">
        <f t="shared" si="15"/>
        <v>Normal</v>
      </c>
    </row>
    <row r="462" spans="2:8" x14ac:dyDescent="0.2">
      <c r="B462" s="16">
        <v>412</v>
      </c>
      <c r="C462" s="12"/>
      <c r="D462" s="110">
        <v>4.5556104690196335</v>
      </c>
      <c r="E462" s="111">
        <v>14.8</v>
      </c>
      <c r="F462" s="114">
        <v>44.7</v>
      </c>
      <c r="G462" s="6" t="str">
        <f t="shared" si="14"/>
        <v>Normal</v>
      </c>
      <c r="H462" t="str">
        <f t="shared" si="15"/>
        <v>Normal</v>
      </c>
    </row>
    <row r="463" spans="2:8" x14ac:dyDescent="0.2">
      <c r="B463" s="16">
        <v>432</v>
      </c>
      <c r="D463" s="110">
        <v>3.9826256205206239</v>
      </c>
      <c r="E463" s="112">
        <v>14.8</v>
      </c>
      <c r="F463" s="114">
        <v>44.7</v>
      </c>
      <c r="G463" s="6" t="str">
        <f t="shared" si="14"/>
        <v>Normal</v>
      </c>
      <c r="H463" t="str">
        <f t="shared" si="15"/>
        <v>Normal</v>
      </c>
    </row>
    <row r="464" spans="2:8" x14ac:dyDescent="0.2">
      <c r="B464" s="16">
        <v>450</v>
      </c>
      <c r="D464" s="110">
        <v>4.1596153695086633</v>
      </c>
      <c r="E464" s="112">
        <v>14.8</v>
      </c>
      <c r="F464" s="114">
        <v>44.2</v>
      </c>
      <c r="G464" s="6" t="str">
        <f t="shared" si="14"/>
        <v>Normal</v>
      </c>
      <c r="H464" t="str">
        <f t="shared" si="15"/>
        <v>Normal</v>
      </c>
    </row>
    <row r="465" spans="2:8" x14ac:dyDescent="0.2">
      <c r="B465" s="16">
        <v>50</v>
      </c>
      <c r="C465" s="91"/>
      <c r="D465" s="102">
        <v>4.7778114735805186</v>
      </c>
      <c r="E465" s="80">
        <v>14.9</v>
      </c>
      <c r="F465" s="73">
        <v>44.4</v>
      </c>
      <c r="G465" s="6" t="str">
        <f t="shared" si="14"/>
        <v>Normal</v>
      </c>
      <c r="H465" t="str">
        <f t="shared" si="15"/>
        <v>Normal</v>
      </c>
    </row>
    <row r="466" spans="2:8" x14ac:dyDescent="0.2">
      <c r="B466" s="16">
        <v>285</v>
      </c>
      <c r="C466" s="88"/>
      <c r="D466" s="102">
        <v>4.1596153695086633</v>
      </c>
      <c r="E466" s="81">
        <v>14.9</v>
      </c>
      <c r="F466" s="16">
        <v>44.5</v>
      </c>
      <c r="G466" s="6" t="str">
        <f t="shared" si="14"/>
        <v>Normal</v>
      </c>
      <c r="H466" t="str">
        <f t="shared" si="15"/>
        <v>Normal</v>
      </c>
    </row>
    <row r="467" spans="2:8" x14ac:dyDescent="0.2">
      <c r="B467" s="16">
        <v>482</v>
      </c>
      <c r="D467" s="110">
        <v>4.1596153695086633</v>
      </c>
      <c r="E467" s="112">
        <v>14.9</v>
      </c>
      <c r="F467" s="114">
        <v>45.5</v>
      </c>
      <c r="G467" s="6" t="str">
        <f t="shared" si="14"/>
        <v>Normal</v>
      </c>
      <c r="H467" t="str">
        <f t="shared" si="15"/>
        <v>Normal</v>
      </c>
    </row>
    <row r="468" spans="2:8" x14ac:dyDescent="0.2">
      <c r="B468" s="16">
        <v>7</v>
      </c>
      <c r="C468" s="10"/>
      <c r="D468" s="102">
        <v>4.7778114735805186</v>
      </c>
      <c r="E468" s="80">
        <v>15</v>
      </c>
      <c r="F468" s="73">
        <v>46.4</v>
      </c>
      <c r="G468" s="6" t="str">
        <f t="shared" si="14"/>
        <v>Normal</v>
      </c>
      <c r="H468" t="str">
        <f t="shared" si="15"/>
        <v>Normal</v>
      </c>
    </row>
    <row r="469" spans="2:8" x14ac:dyDescent="0.2">
      <c r="B469" s="16">
        <v>54</v>
      </c>
      <c r="C469" s="87"/>
      <c r="D469" s="102">
        <v>5.0186818782780298</v>
      </c>
      <c r="E469" s="80">
        <v>15</v>
      </c>
      <c r="F469" s="73">
        <v>46.1</v>
      </c>
      <c r="G469" s="6" t="str">
        <f t="shared" si="14"/>
        <v>Normal</v>
      </c>
      <c r="H469" t="str">
        <f t="shared" si="15"/>
        <v>Normal</v>
      </c>
    </row>
    <row r="470" spans="2:8" x14ac:dyDescent="0.2">
      <c r="B470" s="16">
        <v>74</v>
      </c>
      <c r="C470" s="90"/>
      <c r="D470" s="102">
        <v>5.2804939933605581</v>
      </c>
      <c r="E470" s="80">
        <v>15</v>
      </c>
      <c r="F470" s="73">
        <v>45.6</v>
      </c>
      <c r="G470" s="6" t="str">
        <f t="shared" si="14"/>
        <v>Normal</v>
      </c>
      <c r="H470" t="str">
        <f t="shared" si="15"/>
        <v>Normal</v>
      </c>
    </row>
    <row r="471" spans="2:8" x14ac:dyDescent="0.2">
      <c r="B471" s="16">
        <v>124</v>
      </c>
      <c r="C471" s="16"/>
      <c r="D471" s="102">
        <v>4.5556104690196335</v>
      </c>
      <c r="E471" s="80">
        <v>15</v>
      </c>
      <c r="F471" s="89">
        <v>44.5</v>
      </c>
      <c r="G471" s="6" t="str">
        <f t="shared" si="14"/>
        <v>Normal</v>
      </c>
      <c r="H471" t="str">
        <f t="shared" si="15"/>
        <v>Normal</v>
      </c>
    </row>
    <row r="472" spans="2:8" x14ac:dyDescent="0.2">
      <c r="B472" s="16">
        <v>260</v>
      </c>
      <c r="C472" s="12"/>
      <c r="D472" s="102">
        <v>4.5556104690196335</v>
      </c>
      <c r="E472" s="81">
        <v>15</v>
      </c>
      <c r="F472" s="16">
        <v>44.6</v>
      </c>
      <c r="G472" s="6" t="str">
        <f t="shared" si="14"/>
        <v>Normal</v>
      </c>
      <c r="H472" t="str">
        <f t="shared" si="15"/>
        <v>Normal</v>
      </c>
    </row>
    <row r="473" spans="2:8" x14ac:dyDescent="0.2">
      <c r="B473" s="16">
        <v>428</v>
      </c>
      <c r="D473" s="110">
        <v>3.8178406578823258</v>
      </c>
      <c r="E473" s="112">
        <v>15</v>
      </c>
      <c r="F473" s="114">
        <v>44</v>
      </c>
      <c r="G473" s="6" t="str">
        <f t="shared" si="14"/>
        <v>Normal</v>
      </c>
      <c r="H473" t="str">
        <f t="shared" si="15"/>
        <v>Normal</v>
      </c>
    </row>
    <row r="474" spans="2:8" x14ac:dyDescent="0.2">
      <c r="B474" s="16">
        <v>464</v>
      </c>
      <c r="D474" s="110">
        <v>3.6641138858216151</v>
      </c>
      <c r="E474" s="112">
        <v>15</v>
      </c>
      <c r="F474" s="114">
        <v>45.6</v>
      </c>
      <c r="G474" s="6" t="str">
        <f t="shared" si="14"/>
        <v>Normal</v>
      </c>
      <c r="H474" t="str">
        <f t="shared" si="15"/>
        <v>Normal</v>
      </c>
    </row>
    <row r="475" spans="2:8" x14ac:dyDescent="0.2">
      <c r="B475" s="16">
        <v>468</v>
      </c>
      <c r="D475" s="110">
        <v>3.8178406578823258</v>
      </c>
      <c r="E475" s="112">
        <v>15</v>
      </c>
      <c r="F475" s="114">
        <v>46.1</v>
      </c>
      <c r="G475" s="6" t="str">
        <f t="shared" si="14"/>
        <v>Normal</v>
      </c>
      <c r="H475" t="str">
        <f t="shared" si="15"/>
        <v>Normal</v>
      </c>
    </row>
    <row r="476" spans="2:8" x14ac:dyDescent="0.2">
      <c r="B476" s="16">
        <v>472</v>
      </c>
      <c r="D476" s="110">
        <v>3.6641138858216151</v>
      </c>
      <c r="E476" s="112">
        <v>15</v>
      </c>
      <c r="F476" s="114">
        <v>44.6</v>
      </c>
      <c r="G476" s="6" t="str">
        <f t="shared" si="14"/>
        <v>Normal</v>
      </c>
      <c r="H476" t="str">
        <f t="shared" si="15"/>
        <v>Normal</v>
      </c>
    </row>
    <row r="477" spans="2:8" x14ac:dyDescent="0.2">
      <c r="B477" s="16">
        <v>243</v>
      </c>
      <c r="C477" s="11"/>
      <c r="D477" s="102">
        <v>4.7778114735805186</v>
      </c>
      <c r="E477" s="81">
        <v>15.1</v>
      </c>
      <c r="F477" s="16">
        <v>46.6</v>
      </c>
      <c r="G477" s="6" t="str">
        <f t="shared" si="14"/>
        <v>Normal</v>
      </c>
      <c r="H477" t="str">
        <f t="shared" si="15"/>
        <v>Normal</v>
      </c>
    </row>
    <row r="478" spans="2:8" x14ac:dyDescent="0.2">
      <c r="B478" s="16">
        <v>340</v>
      </c>
      <c r="C478" s="12"/>
      <c r="D478" s="102">
        <v>4.7778114735805186</v>
      </c>
      <c r="E478" s="80">
        <v>15.1</v>
      </c>
      <c r="F478" s="16">
        <v>46.2</v>
      </c>
      <c r="G478" s="6" t="str">
        <f t="shared" si="14"/>
        <v>Normal</v>
      </c>
      <c r="H478" t="str">
        <f t="shared" si="15"/>
        <v>Normal</v>
      </c>
    </row>
    <row r="479" spans="2:8" x14ac:dyDescent="0.2">
      <c r="B479" s="16">
        <v>462</v>
      </c>
      <c r="D479" s="110">
        <v>5.0186818782780298</v>
      </c>
      <c r="E479" s="112">
        <v>15.1</v>
      </c>
      <c r="F479" s="114">
        <v>45.3</v>
      </c>
      <c r="G479" s="6" t="str">
        <f t="shared" si="14"/>
        <v>Normal</v>
      </c>
      <c r="H479" t="str">
        <f t="shared" si="15"/>
        <v>Normal</v>
      </c>
    </row>
    <row r="480" spans="2:8" x14ac:dyDescent="0.2">
      <c r="B480" s="16">
        <v>181</v>
      </c>
      <c r="C480" s="16"/>
      <c r="D480" s="102">
        <v>4.3501140166026415</v>
      </c>
      <c r="E480" s="81">
        <v>15.2</v>
      </c>
      <c r="F480" s="16">
        <v>45.1</v>
      </c>
      <c r="G480" s="6" t="str">
        <f t="shared" si="14"/>
        <v>Normal</v>
      </c>
      <c r="H480" t="str">
        <f t="shared" si="15"/>
        <v>Normal</v>
      </c>
    </row>
    <row r="481" spans="2:8" x14ac:dyDescent="0.2">
      <c r="B481" s="16">
        <v>206</v>
      </c>
      <c r="C481" s="11"/>
      <c r="D481" s="102">
        <v>4.7778114735805186</v>
      </c>
      <c r="E481" s="80">
        <v>15.2</v>
      </c>
      <c r="F481" s="16">
        <v>45.8</v>
      </c>
      <c r="G481" s="6" t="str">
        <f t="shared" si="14"/>
        <v>Normal</v>
      </c>
      <c r="H481" t="str">
        <f t="shared" si="15"/>
        <v>Normal</v>
      </c>
    </row>
    <row r="482" spans="2:8" x14ac:dyDescent="0.2">
      <c r="B482" s="16">
        <v>276</v>
      </c>
      <c r="C482" s="11"/>
      <c r="D482" s="102">
        <v>4.5556104690196335</v>
      </c>
      <c r="E482" s="81">
        <v>15.2</v>
      </c>
      <c r="F482" s="16">
        <v>45.4</v>
      </c>
      <c r="G482" s="6" t="str">
        <f t="shared" si="14"/>
        <v>Normal</v>
      </c>
      <c r="H482" t="str">
        <f t="shared" si="15"/>
        <v>Normal</v>
      </c>
    </row>
    <row r="483" spans="2:8" x14ac:dyDescent="0.2">
      <c r="B483" s="16">
        <v>314</v>
      </c>
      <c r="C483" s="14"/>
      <c r="D483" s="102">
        <v>4.7778114735805186</v>
      </c>
      <c r="E483" s="81">
        <v>15.2</v>
      </c>
      <c r="F483" s="16">
        <v>45.6</v>
      </c>
      <c r="G483" s="6" t="str">
        <f t="shared" si="14"/>
        <v>Normal</v>
      </c>
      <c r="H483" t="str">
        <f t="shared" si="15"/>
        <v>Normal</v>
      </c>
    </row>
    <row r="484" spans="2:8" x14ac:dyDescent="0.2">
      <c r="B484" s="87">
        <v>469</v>
      </c>
      <c r="D484" s="110">
        <v>3.9826256205206239</v>
      </c>
      <c r="E484" s="112">
        <v>15.2</v>
      </c>
      <c r="F484" s="114">
        <v>44.6</v>
      </c>
      <c r="G484" s="6" t="str">
        <f t="shared" si="14"/>
        <v>Normal</v>
      </c>
      <c r="H484" t="str">
        <f t="shared" si="15"/>
        <v>Normal</v>
      </c>
    </row>
    <row r="485" spans="2:8" x14ac:dyDescent="0.2">
      <c r="B485" s="16">
        <v>129</v>
      </c>
      <c r="C485" s="11"/>
      <c r="D485" s="102">
        <v>4.7778114735805186</v>
      </c>
      <c r="E485" s="80">
        <v>15.3</v>
      </c>
      <c r="F485" s="89">
        <v>46.5</v>
      </c>
      <c r="G485" s="6" t="str">
        <f t="shared" si="14"/>
        <v>Normal</v>
      </c>
      <c r="H485" t="str">
        <f t="shared" si="15"/>
        <v>Normal</v>
      </c>
    </row>
    <row r="486" spans="2:8" x14ac:dyDescent="0.2">
      <c r="B486" s="16">
        <v>212</v>
      </c>
      <c r="C486" s="11"/>
      <c r="D486" s="102">
        <v>5.0186818782780298</v>
      </c>
      <c r="E486" s="81">
        <v>15.3</v>
      </c>
      <c r="F486" s="16">
        <v>46.2</v>
      </c>
      <c r="G486" s="6" t="str">
        <f t="shared" si="14"/>
        <v>Normal</v>
      </c>
      <c r="H486" t="str">
        <f t="shared" si="15"/>
        <v>Normal</v>
      </c>
    </row>
    <row r="487" spans="2:8" x14ac:dyDescent="0.2">
      <c r="B487" s="16">
        <v>225</v>
      </c>
      <c r="C487" s="12"/>
      <c r="D487" s="102">
        <v>4.5556104690196335</v>
      </c>
      <c r="E487" s="81">
        <v>15.3</v>
      </c>
      <c r="F487" s="16">
        <v>46.8</v>
      </c>
      <c r="G487" s="6" t="str">
        <f t="shared" si="14"/>
        <v>Normal</v>
      </c>
      <c r="H487" t="str">
        <f t="shared" si="15"/>
        <v>Normal</v>
      </c>
    </row>
    <row r="488" spans="2:8" x14ac:dyDescent="0.2">
      <c r="B488" s="16">
        <v>470</v>
      </c>
      <c r="D488" s="110">
        <v>4.2530877111700649</v>
      </c>
      <c r="E488" s="112">
        <v>15.3</v>
      </c>
      <c r="F488" s="114">
        <v>45.2</v>
      </c>
      <c r="G488" s="6" t="str">
        <f t="shared" si="14"/>
        <v>Normal</v>
      </c>
      <c r="H488" t="str">
        <f t="shared" si="15"/>
        <v>Normal</v>
      </c>
    </row>
    <row r="489" spans="2:8" x14ac:dyDescent="0.2">
      <c r="B489" s="16">
        <v>516</v>
      </c>
      <c r="D489" s="110">
        <v>4.1596153695086633</v>
      </c>
      <c r="E489" s="113">
        <v>15.3</v>
      </c>
      <c r="F489" s="114">
        <v>47.2</v>
      </c>
      <c r="G489" s="6" t="str">
        <f t="shared" si="14"/>
        <v>Normal</v>
      </c>
      <c r="H489" t="str">
        <f t="shared" si="15"/>
        <v>Normal</v>
      </c>
    </row>
    <row r="490" spans="2:8" x14ac:dyDescent="0.2">
      <c r="B490" s="16">
        <v>149</v>
      </c>
      <c r="C490" s="15"/>
      <c r="D490" s="102">
        <v>4.7778114735805186</v>
      </c>
      <c r="E490" s="81">
        <v>15.4</v>
      </c>
      <c r="F490" s="73">
        <v>46.3</v>
      </c>
      <c r="G490" s="6" t="str">
        <f t="shared" si="14"/>
        <v>Normal</v>
      </c>
      <c r="H490" t="str">
        <f t="shared" si="15"/>
        <v>Normal</v>
      </c>
    </row>
    <row r="491" spans="2:8" x14ac:dyDescent="0.2">
      <c r="B491" s="16">
        <v>156</v>
      </c>
      <c r="C491" s="11"/>
      <c r="D491" s="102">
        <v>4.5556104690196335</v>
      </c>
      <c r="E491" s="81">
        <v>15.4</v>
      </c>
      <c r="F491" s="16">
        <v>46.3</v>
      </c>
      <c r="G491" s="6" t="str">
        <f t="shared" si="14"/>
        <v>Normal</v>
      </c>
      <c r="H491" t="str">
        <f t="shared" si="15"/>
        <v>Normal</v>
      </c>
    </row>
    <row r="492" spans="2:8" x14ac:dyDescent="0.2">
      <c r="B492" s="16">
        <v>399</v>
      </c>
      <c r="C492" s="12"/>
      <c r="D492" s="83">
        <v>5.1400000000000006</v>
      </c>
      <c r="E492" s="84">
        <v>15.4</v>
      </c>
      <c r="F492" s="85">
        <v>44.4</v>
      </c>
      <c r="G492" s="6" t="str">
        <f t="shared" si="14"/>
        <v>Normal</v>
      </c>
      <c r="H492" t="str">
        <f t="shared" si="15"/>
        <v>Normal</v>
      </c>
    </row>
    <row r="493" spans="2:8" x14ac:dyDescent="0.2">
      <c r="B493" s="16">
        <v>414</v>
      </c>
      <c r="C493" s="12"/>
      <c r="D493" s="110">
        <v>4.1596153695086633</v>
      </c>
      <c r="E493" s="112">
        <v>15.4</v>
      </c>
      <c r="F493" s="114">
        <v>45.7</v>
      </c>
      <c r="G493" s="6" t="str">
        <f t="shared" si="14"/>
        <v>Normal</v>
      </c>
      <c r="H493" t="str">
        <f t="shared" si="15"/>
        <v>Normal</v>
      </c>
    </row>
    <row r="494" spans="2:8" x14ac:dyDescent="0.2">
      <c r="B494" s="16">
        <v>478</v>
      </c>
      <c r="D494" s="110">
        <v>4.7778114735805186</v>
      </c>
      <c r="E494" s="112">
        <v>15.4</v>
      </c>
      <c r="F494" s="114">
        <v>46.1</v>
      </c>
      <c r="G494" s="6" t="str">
        <f t="shared" si="14"/>
        <v>Normal</v>
      </c>
      <c r="H494" t="str">
        <f t="shared" si="15"/>
        <v>Normal</v>
      </c>
    </row>
    <row r="495" spans="2:8" x14ac:dyDescent="0.2">
      <c r="B495" s="16">
        <v>111</v>
      </c>
      <c r="C495" s="90"/>
      <c r="D495" s="102">
        <v>4.5556104690196335</v>
      </c>
      <c r="E495" s="81">
        <v>15.5</v>
      </c>
      <c r="F495" s="73">
        <v>45.9</v>
      </c>
      <c r="G495" s="6" t="str">
        <f t="shared" si="14"/>
        <v>Normal</v>
      </c>
      <c r="H495" t="str">
        <f t="shared" si="15"/>
        <v>Normal</v>
      </c>
    </row>
    <row r="496" spans="2:8" x14ac:dyDescent="0.2">
      <c r="B496" s="16">
        <v>436</v>
      </c>
      <c r="D496" s="110">
        <v>4.3501140166026415</v>
      </c>
      <c r="E496" s="112">
        <v>15.5</v>
      </c>
      <c r="F496" s="114">
        <v>45.9</v>
      </c>
      <c r="G496" s="6" t="str">
        <f t="shared" si="14"/>
        <v>Normal</v>
      </c>
      <c r="H496" t="str">
        <f t="shared" si="15"/>
        <v>Normal</v>
      </c>
    </row>
    <row r="497" spans="2:8" x14ac:dyDescent="0.2">
      <c r="B497" s="16">
        <v>438</v>
      </c>
      <c r="D497" s="110">
        <v>4.3501140166026415</v>
      </c>
      <c r="E497" s="112">
        <v>15.5</v>
      </c>
      <c r="F497" s="114">
        <v>46</v>
      </c>
      <c r="G497" s="6" t="str">
        <f t="shared" si="14"/>
        <v>Normal</v>
      </c>
      <c r="H497" t="str">
        <f t="shared" si="15"/>
        <v>Normal</v>
      </c>
    </row>
    <row r="498" spans="2:8" x14ac:dyDescent="0.2">
      <c r="B498" s="16">
        <v>5</v>
      </c>
      <c r="C498" s="90"/>
      <c r="D498" s="102">
        <v>5.0186818782780298</v>
      </c>
      <c r="E498" s="80">
        <v>15.6</v>
      </c>
      <c r="F498" s="73">
        <v>48</v>
      </c>
      <c r="G498" s="6" t="str">
        <f t="shared" si="14"/>
        <v>Normal</v>
      </c>
      <c r="H498" t="str">
        <f t="shared" si="15"/>
        <v>Normal</v>
      </c>
    </row>
    <row r="499" spans="2:8" x14ac:dyDescent="0.2">
      <c r="B499" s="16">
        <v>205</v>
      </c>
      <c r="C499" s="90"/>
      <c r="D499" s="102">
        <v>5.2804939933605581</v>
      </c>
      <c r="E499" s="80">
        <v>15.6</v>
      </c>
      <c r="F499" s="16">
        <v>46</v>
      </c>
      <c r="G499" s="6" t="str">
        <f t="shared" si="14"/>
        <v>Normal</v>
      </c>
      <c r="H499" t="str">
        <f t="shared" si="15"/>
        <v>Normal</v>
      </c>
    </row>
    <row r="500" spans="2:8" x14ac:dyDescent="0.2">
      <c r="B500" s="16">
        <v>284</v>
      </c>
      <c r="C500" s="16"/>
      <c r="D500" s="102">
        <v>4.5556104690196335</v>
      </c>
      <c r="E500" s="81">
        <v>15.6</v>
      </c>
      <c r="F500" s="16">
        <v>46.3</v>
      </c>
      <c r="G500" s="6" t="str">
        <f t="shared" si="14"/>
        <v>Normal</v>
      </c>
      <c r="H500" t="str">
        <f t="shared" si="15"/>
        <v>Normal</v>
      </c>
    </row>
    <row r="501" spans="2:8" x14ac:dyDescent="0.2">
      <c r="B501" s="16">
        <v>277</v>
      </c>
      <c r="C501" s="15"/>
      <c r="D501" s="102">
        <v>4.7778114735805186</v>
      </c>
      <c r="E501" s="81">
        <v>15.7</v>
      </c>
      <c r="F501" s="16">
        <v>45.5</v>
      </c>
      <c r="G501" s="6" t="str">
        <f t="shared" si="14"/>
        <v>Normal</v>
      </c>
      <c r="H501" t="str">
        <f t="shared" si="15"/>
        <v>Normal</v>
      </c>
    </row>
    <row r="502" spans="2:8" x14ac:dyDescent="0.2">
      <c r="B502" s="16">
        <v>245</v>
      </c>
      <c r="C502" s="88"/>
      <c r="D502" s="102">
        <v>5.5658885102602493</v>
      </c>
      <c r="E502" s="81">
        <v>15.8</v>
      </c>
      <c r="F502" s="16">
        <v>47.7</v>
      </c>
      <c r="G502" s="6" t="str">
        <f t="shared" si="14"/>
        <v>Normal</v>
      </c>
      <c r="H502" t="str">
        <f t="shared" si="15"/>
        <v>Normal</v>
      </c>
    </row>
    <row r="503" spans="2:8" x14ac:dyDescent="0.2">
      <c r="B503" s="16">
        <v>291</v>
      </c>
      <c r="C503" s="15"/>
      <c r="D503" s="102">
        <v>4.7778114735805186</v>
      </c>
      <c r="E503" s="81">
        <v>15.8</v>
      </c>
      <c r="F503" s="16">
        <v>47</v>
      </c>
      <c r="G503" s="6" t="str">
        <f t="shared" si="14"/>
        <v>Normal</v>
      </c>
      <c r="H503" t="str">
        <f t="shared" si="15"/>
        <v>Normal</v>
      </c>
    </row>
    <row r="504" spans="2:8" x14ac:dyDescent="0.2">
      <c r="B504" s="16">
        <v>135</v>
      </c>
      <c r="C504" s="88"/>
      <c r="D504" s="102">
        <v>5.2804939933605581</v>
      </c>
      <c r="E504" s="80">
        <v>15.9</v>
      </c>
      <c r="F504" s="89">
        <v>48.7</v>
      </c>
      <c r="G504" s="6" t="str">
        <f t="shared" si="14"/>
        <v>Normal</v>
      </c>
      <c r="H504" t="str">
        <f t="shared" si="15"/>
        <v>Normal</v>
      </c>
    </row>
    <row r="505" spans="2:8" x14ac:dyDescent="0.2">
      <c r="B505" s="87">
        <v>513</v>
      </c>
      <c r="D505" s="110">
        <v>4.3501140166026415</v>
      </c>
      <c r="E505" s="113">
        <v>15.9</v>
      </c>
      <c r="F505" s="114">
        <v>47.3</v>
      </c>
      <c r="G505" s="6" t="str">
        <f t="shared" si="14"/>
        <v>Normal</v>
      </c>
      <c r="H505" t="str">
        <f t="shared" si="15"/>
        <v>Normal</v>
      </c>
    </row>
    <row r="506" spans="2:8" x14ac:dyDescent="0.2">
      <c r="B506" s="16">
        <v>110</v>
      </c>
      <c r="C506" s="90"/>
      <c r="D506" s="102">
        <v>5.0186818782780298</v>
      </c>
      <c r="E506" s="81">
        <v>16</v>
      </c>
      <c r="F506" s="73">
        <v>48.8</v>
      </c>
      <c r="G506" s="6" t="str">
        <f t="shared" si="14"/>
        <v>Normal</v>
      </c>
      <c r="H506" t="str">
        <f t="shared" si="15"/>
        <v>Normal</v>
      </c>
    </row>
    <row r="507" spans="2:8" x14ac:dyDescent="0.2">
      <c r="B507" s="16">
        <v>190</v>
      </c>
      <c r="C507" s="12"/>
      <c r="D507" s="102">
        <v>5.2804939933605581</v>
      </c>
      <c r="E507" s="81">
        <v>16</v>
      </c>
      <c r="F507" s="16">
        <v>48</v>
      </c>
      <c r="G507" s="6" t="str">
        <f t="shared" si="14"/>
        <v>Normal</v>
      </c>
      <c r="H507" t="str">
        <f t="shared" si="15"/>
        <v>Normal</v>
      </c>
    </row>
    <row r="508" spans="2:8" x14ac:dyDescent="0.2">
      <c r="B508" s="16">
        <v>26</v>
      </c>
      <c r="C508" s="12"/>
      <c r="D508" s="102">
        <v>4.5556104690196335</v>
      </c>
      <c r="E508" s="80">
        <v>16.100000000000001</v>
      </c>
      <c r="F508" s="73">
        <v>47.1</v>
      </c>
      <c r="G508" s="6" t="str">
        <f t="shared" si="14"/>
        <v>Normal</v>
      </c>
      <c r="H508" t="str">
        <f t="shared" si="15"/>
        <v>Normal</v>
      </c>
    </row>
    <row r="509" spans="2:8" x14ac:dyDescent="0.2">
      <c r="B509" s="16">
        <v>151</v>
      </c>
      <c r="C509" s="12"/>
      <c r="D509" s="102">
        <v>5.0186818782780298</v>
      </c>
      <c r="E509" s="81">
        <v>16.100000000000001</v>
      </c>
      <c r="F509" s="73">
        <v>47.9</v>
      </c>
      <c r="G509" s="6" t="str">
        <f t="shared" si="14"/>
        <v>Normal</v>
      </c>
      <c r="H509" t="str">
        <f t="shared" si="15"/>
        <v>Normal</v>
      </c>
    </row>
    <row r="510" spans="2:8" x14ac:dyDescent="0.2">
      <c r="B510" s="16">
        <v>466</v>
      </c>
      <c r="D510" s="110">
        <v>4.7778114735805186</v>
      </c>
      <c r="E510" s="112">
        <v>16.100000000000001</v>
      </c>
      <c r="F510" s="114">
        <v>49.1</v>
      </c>
      <c r="G510" s="6" t="str">
        <f t="shared" si="14"/>
        <v>Normal</v>
      </c>
      <c r="H510" t="str">
        <f t="shared" si="15"/>
        <v>Normal</v>
      </c>
    </row>
    <row r="511" spans="2:8" x14ac:dyDescent="0.2">
      <c r="B511" s="87">
        <v>471</v>
      </c>
      <c r="D511" s="110">
        <v>4.3501140166026415</v>
      </c>
      <c r="E511" s="112">
        <v>16.100000000000001</v>
      </c>
      <c r="F511" s="114">
        <v>49.2</v>
      </c>
      <c r="G511" s="6" t="str">
        <f t="shared" si="14"/>
        <v>Normal</v>
      </c>
      <c r="H511" t="str">
        <f t="shared" si="15"/>
        <v>Normal</v>
      </c>
    </row>
    <row r="512" spans="2:8" x14ac:dyDescent="0.2">
      <c r="B512" s="87">
        <v>445</v>
      </c>
      <c r="D512" s="110">
        <v>5.2804939933605581</v>
      </c>
      <c r="E512" s="112">
        <v>16.2</v>
      </c>
      <c r="F512" s="114">
        <v>48.5</v>
      </c>
      <c r="G512" s="6" t="str">
        <f t="shared" si="14"/>
        <v>Normal</v>
      </c>
      <c r="H512" t="str">
        <f t="shared" si="15"/>
        <v>Normal</v>
      </c>
    </row>
    <row r="513" spans="2:8" x14ac:dyDescent="0.2">
      <c r="B513" s="16">
        <v>240</v>
      </c>
      <c r="C513" s="16"/>
      <c r="D513" s="102">
        <v>5.877950217470552</v>
      </c>
      <c r="E513" s="81">
        <v>16.8</v>
      </c>
      <c r="F513" s="16">
        <v>49.5</v>
      </c>
      <c r="G513" s="6" t="str">
        <f t="shared" si="14"/>
        <v>Normal</v>
      </c>
      <c r="H513" t="str">
        <f t="shared" si="15"/>
        <v>Normal</v>
      </c>
    </row>
    <row r="514" spans="2:8" x14ac:dyDescent="0.2">
      <c r="B514" s="87">
        <v>475</v>
      </c>
      <c r="D514" s="110">
        <v>4.7778114735805186</v>
      </c>
      <c r="E514" s="112">
        <v>16.8</v>
      </c>
      <c r="F514" s="114">
        <v>49.4</v>
      </c>
      <c r="G514" s="6" t="str">
        <f t="shared" si="14"/>
        <v>Normal</v>
      </c>
      <c r="H514" t="str">
        <f t="shared" si="15"/>
        <v>Normal</v>
      </c>
    </row>
    <row r="515" spans="2:8" x14ac:dyDescent="0.2">
      <c r="B515" s="16">
        <v>101</v>
      </c>
      <c r="C515" s="11"/>
      <c r="D515" s="102">
        <v>5.5658885102602493</v>
      </c>
      <c r="E515" s="81">
        <v>17.2</v>
      </c>
      <c r="F515" s="73">
        <v>50.6</v>
      </c>
      <c r="G515" s="6" t="str">
        <f t="shared" si="14"/>
        <v>Normal</v>
      </c>
      <c r="H515" t="str">
        <f t="shared" si="15"/>
        <v>Normal</v>
      </c>
    </row>
    <row r="516" spans="2:8" x14ac:dyDescent="0.2">
      <c r="B516" s="16">
        <v>109</v>
      </c>
      <c r="C516" s="16"/>
      <c r="D516" s="102">
        <v>5.877950217470552</v>
      </c>
      <c r="E516" s="81">
        <v>17.2</v>
      </c>
      <c r="F516" s="73">
        <v>52.1</v>
      </c>
      <c r="G516" s="6" t="str">
        <f t="shared" si="14"/>
        <v>Normal</v>
      </c>
      <c r="H516" t="str">
        <f t="shared" si="15"/>
        <v>Normal</v>
      </c>
    </row>
    <row r="517" spans="2:8" x14ac:dyDescent="0.2">
      <c r="B517" s="16">
        <v>32</v>
      </c>
      <c r="C517" s="91"/>
      <c r="D517" s="102">
        <v>5.877950217470552</v>
      </c>
      <c r="E517" s="80">
        <v>18</v>
      </c>
      <c r="F517" s="73">
        <v>33.5</v>
      </c>
      <c r="G517" s="6" t="str">
        <f t="shared" si="14"/>
        <v>Normal</v>
      </c>
      <c r="H517" t="str">
        <f t="shared" ref="H517:H519" si="16">IF(D517&lt;=$L$5,$J$5,IF(AND(D517&gt;=$K$6,D517&lt;=$L$6), $J$6, IF(AND(D517&gt;=$K$7,D517&lt;=$L$7),$J$7, $J$8)))</f>
        <v>Normal</v>
      </c>
    </row>
    <row r="518" spans="2:8" x14ac:dyDescent="0.2">
      <c r="B518" s="16">
        <v>168</v>
      </c>
      <c r="C518" s="16"/>
      <c r="D518" s="102">
        <v>5.5658885102602493</v>
      </c>
      <c r="E518" s="81">
        <v>18.399999999999999</v>
      </c>
      <c r="F518" s="16">
        <v>54.3</v>
      </c>
      <c r="G518" s="6" t="str">
        <f t="shared" si="14"/>
        <v>Normal</v>
      </c>
      <c r="H518" t="str">
        <f t="shared" si="16"/>
        <v>Normal</v>
      </c>
    </row>
    <row r="519" spans="2:8" x14ac:dyDescent="0.2">
      <c r="B519" s="16">
        <v>99</v>
      </c>
      <c r="C519" s="11"/>
      <c r="D519" s="102">
        <v>5.877950217470552</v>
      </c>
      <c r="E519" s="81">
        <v>18.600000000000001</v>
      </c>
      <c r="F519" s="73">
        <v>54.7</v>
      </c>
      <c r="G519" s="6" t="str">
        <f t="shared" si="14"/>
        <v>Normal</v>
      </c>
      <c r="H519" t="str">
        <f t="shared" si="16"/>
        <v>Normal</v>
      </c>
    </row>
  </sheetData>
  <sortState xmlns:xlrd2="http://schemas.microsoft.com/office/spreadsheetml/2017/richdata2" ref="B4:G519">
    <sortCondition ref="E4:E519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2D6388-A96B-5A46-A413-CAD640CDC7C7}">
  <dimension ref="A1:U243"/>
  <sheetViews>
    <sheetView workbookViewId="0">
      <selection activeCell="D2" sqref="D2"/>
    </sheetView>
  </sheetViews>
  <sheetFormatPr baseColWidth="10" defaultRowHeight="16" x14ac:dyDescent="0.2"/>
  <cols>
    <col min="7" max="7" width="4" customWidth="1"/>
    <col min="8" max="8" width="15" bestFit="1" customWidth="1"/>
    <col min="9" max="9" width="18" bestFit="1" customWidth="1"/>
    <col min="10" max="10" width="6" customWidth="1"/>
    <col min="11" max="11" width="4" style="128" customWidth="1"/>
    <col min="17" max="17" width="6.33203125" customWidth="1"/>
  </cols>
  <sheetData>
    <row r="1" spans="1:21" x14ac:dyDescent="0.2">
      <c r="A1" s="41" t="s">
        <v>1</v>
      </c>
      <c r="B1" s="2" t="s">
        <v>36</v>
      </c>
      <c r="C1" s="2" t="s">
        <v>102</v>
      </c>
      <c r="D1" s="42" t="s">
        <v>173</v>
      </c>
      <c r="E1" s="2" t="s">
        <v>4</v>
      </c>
      <c r="F1" s="2" t="s">
        <v>37</v>
      </c>
      <c r="H1" s="2" t="s">
        <v>172</v>
      </c>
      <c r="I1" s="2" t="s">
        <v>171</v>
      </c>
    </row>
    <row r="2" spans="1:21" x14ac:dyDescent="0.2">
      <c r="A2" s="129">
        <v>160</v>
      </c>
      <c r="B2" s="129">
        <v>0</v>
      </c>
      <c r="C2" s="130">
        <v>2.66</v>
      </c>
      <c r="D2" s="130">
        <v>10.0952380952381</v>
      </c>
      <c r="E2" s="129">
        <v>6.4</v>
      </c>
      <c r="F2" s="129" t="s">
        <v>41</v>
      </c>
      <c r="H2" t="str">
        <f>IF(D2&lt;=$O$4,$L$4,IF(AND(D2&gt;=$P$6,D2&lt;=$O$6), $L$6, $L$5))</f>
        <v>AA</v>
      </c>
      <c r="I2" t="str">
        <f>IF(H2="SS",IF(E2&gt;$R$4,"AS","SS" ), H2)</f>
        <v>AA</v>
      </c>
      <c r="L2" s="1" t="s">
        <v>40</v>
      </c>
      <c r="M2" s="1"/>
      <c r="N2" s="1"/>
      <c r="O2" s="1"/>
      <c r="P2" s="1"/>
      <c r="T2" s="158"/>
      <c r="U2" s="145"/>
    </row>
    <row r="3" spans="1:21" x14ac:dyDescent="0.2">
      <c r="A3" s="129">
        <v>161</v>
      </c>
      <c r="B3" s="129">
        <v>0</v>
      </c>
      <c r="C3" s="130">
        <v>3.64</v>
      </c>
      <c r="D3" s="130">
        <v>7.8620689655172509</v>
      </c>
      <c r="E3" s="129">
        <v>12.9</v>
      </c>
      <c r="F3" s="129" t="s">
        <v>41</v>
      </c>
      <c r="H3" t="str">
        <f t="shared" ref="H3:H66" si="0">IF(D3&lt;=$O$4,$L$4,IF(AND(D3&gt;=$P$6,D3&lt;=$O$6), $L$6, $L$5))</f>
        <v>AA</v>
      </c>
      <c r="I3" t="str">
        <f t="shared" ref="I3:I66" si="1">IF(H3="SS",IF(E3&gt;$R$4,"AS","SS" ), H3)</f>
        <v>AA</v>
      </c>
      <c r="M3" s="2" t="s">
        <v>8</v>
      </c>
      <c r="N3" s="2" t="s">
        <v>9</v>
      </c>
      <c r="O3" s="2" t="s">
        <v>42</v>
      </c>
      <c r="P3" s="2" t="s">
        <v>43</v>
      </c>
      <c r="R3" s="156" t="s">
        <v>103</v>
      </c>
    </row>
    <row r="4" spans="1:21" x14ac:dyDescent="0.2">
      <c r="A4" s="129">
        <v>165</v>
      </c>
      <c r="B4" s="129" t="s">
        <v>47</v>
      </c>
      <c r="C4" s="130">
        <v>3.31</v>
      </c>
      <c r="D4" s="131">
        <v>27.393225331369631</v>
      </c>
      <c r="E4" s="129">
        <v>12.3</v>
      </c>
      <c r="F4" s="129" t="s">
        <v>41</v>
      </c>
      <c r="H4" t="str">
        <f t="shared" si="0"/>
        <v>AS</v>
      </c>
      <c r="I4" t="str">
        <f t="shared" si="1"/>
        <v>AS</v>
      </c>
      <c r="L4" t="s">
        <v>41</v>
      </c>
      <c r="M4">
        <v>0</v>
      </c>
      <c r="N4">
        <v>10</v>
      </c>
      <c r="O4">
        <v>20</v>
      </c>
      <c r="P4">
        <v>0</v>
      </c>
      <c r="R4">
        <v>12.1</v>
      </c>
    </row>
    <row r="5" spans="1:21" x14ac:dyDescent="0.2">
      <c r="A5" s="129">
        <v>201</v>
      </c>
      <c r="B5" s="129">
        <v>0</v>
      </c>
      <c r="C5" s="130">
        <v>5.34</v>
      </c>
      <c r="D5" s="130">
        <v>16.616915422885562</v>
      </c>
      <c r="E5" s="129">
        <v>14.7</v>
      </c>
      <c r="F5" s="129" t="s">
        <v>41</v>
      </c>
      <c r="H5" t="str">
        <f t="shared" si="0"/>
        <v>AA</v>
      </c>
      <c r="I5" t="str">
        <f t="shared" si="1"/>
        <v>AA</v>
      </c>
      <c r="L5" t="s">
        <v>45</v>
      </c>
      <c r="M5">
        <v>0</v>
      </c>
      <c r="N5">
        <v>2.7</v>
      </c>
      <c r="O5">
        <v>500</v>
      </c>
      <c r="P5">
        <v>70</v>
      </c>
    </row>
    <row r="6" spans="1:21" x14ac:dyDescent="0.2">
      <c r="A6" s="129">
        <v>202</v>
      </c>
      <c r="B6" s="129">
        <v>0</v>
      </c>
      <c r="C6" s="130">
        <v>4.5999999999999996</v>
      </c>
      <c r="D6" s="130">
        <v>6.8522483940042891</v>
      </c>
      <c r="E6" s="129">
        <v>13.2</v>
      </c>
      <c r="F6" s="129" t="s">
        <v>41</v>
      </c>
      <c r="H6" t="str">
        <f t="shared" si="0"/>
        <v>AA</v>
      </c>
      <c r="I6" t="str">
        <f t="shared" si="1"/>
        <v>AA</v>
      </c>
      <c r="L6" t="s">
        <v>44</v>
      </c>
      <c r="M6">
        <v>0</v>
      </c>
      <c r="N6">
        <v>3.3</v>
      </c>
      <c r="O6">
        <f>P5</f>
        <v>70</v>
      </c>
      <c r="P6">
        <f>O4</f>
        <v>20</v>
      </c>
    </row>
    <row r="7" spans="1:21" x14ac:dyDescent="0.2">
      <c r="A7" s="129">
        <v>203</v>
      </c>
      <c r="B7" s="129">
        <v>0</v>
      </c>
      <c r="C7" s="130">
        <v>5.37</v>
      </c>
      <c r="D7" s="131">
        <v>40.953307392996116</v>
      </c>
      <c r="E7" s="129">
        <v>15.4</v>
      </c>
      <c r="F7" s="129" t="s">
        <v>41</v>
      </c>
      <c r="H7" t="str">
        <f t="shared" si="0"/>
        <v>AS</v>
      </c>
      <c r="I7" t="str">
        <f t="shared" si="1"/>
        <v>AS</v>
      </c>
      <c r="L7" t="s">
        <v>44</v>
      </c>
      <c r="M7">
        <v>3.3</v>
      </c>
      <c r="N7">
        <v>5</v>
      </c>
      <c r="O7">
        <v>300</v>
      </c>
      <c r="P7">
        <v>50</v>
      </c>
      <c r="S7" s="156" t="s">
        <v>104</v>
      </c>
      <c r="T7" s="156" t="s">
        <v>169</v>
      </c>
      <c r="U7" s="157"/>
    </row>
    <row r="8" spans="1:21" x14ac:dyDescent="0.2">
      <c r="A8" s="129">
        <v>206</v>
      </c>
      <c r="B8" s="129">
        <v>0</v>
      </c>
      <c r="C8" s="130">
        <v>4.9656154112314006</v>
      </c>
      <c r="D8" s="130">
        <v>10.164859625455405</v>
      </c>
      <c r="E8" s="129">
        <v>15.5</v>
      </c>
      <c r="F8" s="129" t="s">
        <v>41</v>
      </c>
      <c r="H8" t="str">
        <f t="shared" si="0"/>
        <v>AA</v>
      </c>
      <c r="I8" t="str">
        <f t="shared" si="1"/>
        <v>AA</v>
      </c>
      <c r="L8" t="s">
        <v>48</v>
      </c>
      <c r="M8">
        <v>0</v>
      </c>
      <c r="N8">
        <v>3.5</v>
      </c>
      <c r="O8">
        <v>100</v>
      </c>
      <c r="P8">
        <v>50</v>
      </c>
      <c r="S8" s="156" t="s">
        <v>105</v>
      </c>
      <c r="T8" s="156" t="s">
        <v>170</v>
      </c>
      <c r="U8" s="157"/>
    </row>
    <row r="9" spans="1:21" x14ac:dyDescent="0.2">
      <c r="A9" s="129">
        <v>207</v>
      </c>
      <c r="B9" s="129">
        <v>0</v>
      </c>
      <c r="C9" s="130">
        <v>4.1614463170917348</v>
      </c>
      <c r="D9" s="130">
        <v>19.324269325229857</v>
      </c>
      <c r="E9" s="129">
        <v>17.100000000000001</v>
      </c>
      <c r="F9" s="129" t="s">
        <v>41</v>
      </c>
      <c r="H9" t="str">
        <f t="shared" si="0"/>
        <v>AA</v>
      </c>
      <c r="I9" t="str">
        <f t="shared" si="1"/>
        <v>AA</v>
      </c>
      <c r="M9" t="s">
        <v>49</v>
      </c>
      <c r="N9" t="s">
        <v>50</v>
      </c>
      <c r="O9" t="s">
        <v>57</v>
      </c>
    </row>
    <row r="10" spans="1:21" x14ac:dyDescent="0.2">
      <c r="A10" s="129">
        <v>208</v>
      </c>
      <c r="B10" s="129">
        <v>0</v>
      </c>
      <c r="C10" s="130">
        <v>3.302357695275417</v>
      </c>
      <c r="D10" s="130">
        <v>3.6807548711897389</v>
      </c>
      <c r="E10" s="129">
        <v>12.2</v>
      </c>
      <c r="F10" s="129" t="s">
        <v>41</v>
      </c>
      <c r="H10" t="str">
        <f t="shared" si="0"/>
        <v>AA</v>
      </c>
      <c r="I10" t="str">
        <f t="shared" si="1"/>
        <v>AA</v>
      </c>
      <c r="M10" cm="1">
        <f t="array" ref="M10">SUMPRODUCT(--(F3:F172=H3:H172))</f>
        <v>147</v>
      </c>
      <c r="N10" cm="1">
        <f t="array" ref="N10">SUMPRODUCT(--(F3:F167&lt;&gt;H3:H167))</f>
        <v>23</v>
      </c>
      <c r="O10" s="72">
        <f>100*M10/(M10+N10)</f>
        <v>86.470588235294116</v>
      </c>
    </row>
    <row r="11" spans="1:21" x14ac:dyDescent="0.2">
      <c r="A11" s="129">
        <v>209</v>
      </c>
      <c r="B11" s="129">
        <v>0</v>
      </c>
      <c r="C11" s="130">
        <v>3.4239093870083761</v>
      </c>
      <c r="D11" s="130">
        <v>7.5929830425757281</v>
      </c>
      <c r="E11" s="129">
        <v>14</v>
      </c>
      <c r="F11" s="129" t="s">
        <v>41</v>
      </c>
      <c r="H11" t="str">
        <f t="shared" si="0"/>
        <v>AA</v>
      </c>
      <c r="I11" t="str">
        <f t="shared" si="1"/>
        <v>AA</v>
      </c>
    </row>
    <row r="12" spans="1:21" x14ac:dyDescent="0.2">
      <c r="A12" s="129">
        <v>210</v>
      </c>
      <c r="B12" s="129">
        <v>0</v>
      </c>
      <c r="C12" s="130">
        <v>4.7416242780968796</v>
      </c>
      <c r="D12" s="130">
        <v>9.22728950942615</v>
      </c>
      <c r="E12" s="129">
        <v>15.1</v>
      </c>
      <c r="F12" s="129" t="s">
        <v>41</v>
      </c>
      <c r="H12" t="str">
        <f t="shared" si="0"/>
        <v>AA</v>
      </c>
      <c r="I12" t="str">
        <f t="shared" si="1"/>
        <v>AA</v>
      </c>
      <c r="M12" s="2" t="s">
        <v>41</v>
      </c>
      <c r="N12" s="2" t="s">
        <v>44</v>
      </c>
      <c r="O12" s="2" t="s">
        <v>45</v>
      </c>
      <c r="P12" s="2" t="s">
        <v>56</v>
      </c>
      <c r="Q12" s="2" t="s">
        <v>106</v>
      </c>
    </row>
    <row r="13" spans="1:21" x14ac:dyDescent="0.2">
      <c r="A13" s="129">
        <v>211</v>
      </c>
      <c r="B13" s="129">
        <v>0</v>
      </c>
      <c r="C13" s="130">
        <v>5.207814506202765</v>
      </c>
      <c r="D13" s="130">
        <v>5.0414380313964529</v>
      </c>
      <c r="E13" s="129">
        <v>15.8</v>
      </c>
      <c r="F13" s="129" t="s">
        <v>41</v>
      </c>
      <c r="H13" t="str">
        <f t="shared" si="0"/>
        <v>AA</v>
      </c>
      <c r="I13" t="str">
        <f t="shared" si="1"/>
        <v>AA</v>
      </c>
      <c r="L13" s="2" t="s">
        <v>37</v>
      </c>
      <c r="M13" s="2">
        <f>COUNTIF($F$2:$F$243,"="&amp;"AA")</f>
        <v>93</v>
      </c>
      <c r="N13" s="2">
        <f>COUNTIF($F$2:$F$243,"="&amp;"AS")</f>
        <v>47</v>
      </c>
      <c r="O13" s="2">
        <f>COUNTIF($F$2:$F$243,"="&amp;"SS")</f>
        <v>56</v>
      </c>
      <c r="P13" s="2">
        <f>N13+O13</f>
        <v>103</v>
      </c>
      <c r="Q13" s="41">
        <f>SUM(M13:P13)</f>
        <v>299</v>
      </c>
    </row>
    <row r="14" spans="1:21" x14ac:dyDescent="0.2">
      <c r="A14" s="129">
        <v>212</v>
      </c>
      <c r="B14" s="129">
        <v>0</v>
      </c>
      <c r="C14" s="130">
        <v>4.9656154112314006</v>
      </c>
      <c r="D14" s="130">
        <v>4.877524232415384</v>
      </c>
      <c r="E14" s="129">
        <v>16</v>
      </c>
      <c r="F14" s="129" t="s">
        <v>41</v>
      </c>
      <c r="H14" t="str">
        <f t="shared" si="0"/>
        <v>AA</v>
      </c>
      <c r="I14" t="str">
        <f t="shared" si="1"/>
        <v>AA</v>
      </c>
      <c r="L14" s="2" t="s">
        <v>23</v>
      </c>
      <c r="M14">
        <f ca="1">COUNTIF(INDIRECT("I"&amp;M18&amp;":I"&amp;M19), "AA")</f>
        <v>88</v>
      </c>
      <c r="N14">
        <f ca="1">COUNTIF(INDIRECT("I"&amp;N18&amp;":I"&amp;N19), "AS")</f>
        <v>35</v>
      </c>
      <c r="O14" s="55">
        <f ca="1">COUNTIF(INDIRECT("I"&amp;O18&amp;":I"&amp;O19), "SS")</f>
        <v>53</v>
      </c>
      <c r="P14">
        <f ca="1">COUNTIF(INDIRECT("I"&amp;N18&amp;":I"&amp;O19), "SS")+COUNTIF(INDIRECT("I"&amp;N18&amp;":I"&amp;O19), "AS")</f>
        <v>99</v>
      </c>
    </row>
    <row r="15" spans="1:21" x14ac:dyDescent="0.2">
      <c r="A15" s="129">
        <v>213</v>
      </c>
      <c r="B15" s="129">
        <v>0</v>
      </c>
      <c r="C15" s="130">
        <v>2.0887466396881869</v>
      </c>
      <c r="D15" s="130">
        <v>2.6904939839355428</v>
      </c>
      <c r="E15" s="129">
        <v>9.5</v>
      </c>
      <c r="F15" s="129" t="s">
        <v>41</v>
      </c>
      <c r="H15" t="str">
        <f t="shared" si="0"/>
        <v>AA</v>
      </c>
      <c r="I15" t="str">
        <f t="shared" si="1"/>
        <v>AA</v>
      </c>
      <c r="L15" s="2" t="s">
        <v>24</v>
      </c>
      <c r="M15">
        <f ca="1">COUNTIF(INDIRECT("I"&amp;O19&amp;":I"&amp;N18), "AA")</f>
        <v>4</v>
      </c>
      <c r="N15">
        <f ca="1">COUNTIF(INDIRECT("I"&amp;M18&amp;":I"&amp;M19), "AS")+COUNTIF(INDIRECT("I"&amp;O18&amp;":I"&amp;O19), "AS")</f>
        <v>8</v>
      </c>
      <c r="O15">
        <f ca="1">COUNTIF(INDIRECT("I"&amp;M18&amp;":I"&amp;M19), "SS")+COUNTIF(INDIRECT("I"&amp;N18&amp;":I"&amp;N19), "SS")</f>
        <v>8</v>
      </c>
      <c r="P15">
        <f ca="1">COUNTIF(INDIRECT("I"&amp;M18&amp;":I"&amp;M19), "SS")+COUNTIF(INDIRECT("I"&amp;M18&amp;":I"&amp;M19), "AS")</f>
        <v>5</v>
      </c>
    </row>
    <row r="16" spans="1:21" x14ac:dyDescent="0.2">
      <c r="A16" s="129">
        <v>214</v>
      </c>
      <c r="B16" s="129">
        <v>0</v>
      </c>
      <c r="C16" s="130">
        <v>2.789659907210436</v>
      </c>
      <c r="D16" s="130">
        <v>14.273124853486758</v>
      </c>
      <c r="E16" s="129">
        <v>11.4</v>
      </c>
      <c r="F16" s="129" t="s">
        <v>41</v>
      </c>
      <c r="H16" t="str">
        <f t="shared" si="0"/>
        <v>AA</v>
      </c>
      <c r="I16" t="str">
        <f t="shared" si="1"/>
        <v>AA</v>
      </c>
      <c r="L16" s="2" t="s">
        <v>25</v>
      </c>
      <c r="M16">
        <f ca="1">COUNTIF(INDIRECT("I"&amp;N18&amp;":I"&amp;O19), "&lt;&gt;AA")</f>
        <v>99</v>
      </c>
      <c r="N16">
        <f ca="1">COUNTIF(INDIRECT("I"&amp;M18&amp;":I"&amp;M19), "&lt;&gt;AS")+COUNTIF(INDIRECT("I"&amp;O18&amp;":I"&amp;O19), "&lt;&gt;AS")</f>
        <v>141</v>
      </c>
      <c r="O16">
        <f ca="1">COUNTIF(INDIRECT("I"&amp;M18&amp;":I"&amp;N19), "&lt;&gt;SS")</f>
        <v>132</v>
      </c>
      <c r="P16">
        <f ca="1">COUNTIF(INDIRECT("I"&amp;M18&amp;":I"&amp;M19), "AA")</f>
        <v>88</v>
      </c>
    </row>
    <row r="17" spans="1:16" x14ac:dyDescent="0.2">
      <c r="A17" s="129">
        <v>259</v>
      </c>
      <c r="B17" s="132">
        <v>0</v>
      </c>
      <c r="C17" s="132">
        <v>3.7</v>
      </c>
      <c r="D17" s="133">
        <v>10.191549999999999</v>
      </c>
      <c r="E17" s="129">
        <v>11</v>
      </c>
      <c r="F17" s="129" t="s">
        <v>41</v>
      </c>
      <c r="H17" t="str">
        <f t="shared" si="0"/>
        <v>AA</v>
      </c>
      <c r="I17" t="str">
        <f t="shared" si="1"/>
        <v>AA</v>
      </c>
      <c r="L17" s="2" t="s">
        <v>26</v>
      </c>
      <c r="M17">
        <f ca="1">COUNTIF(INDIRECT("I"&amp;M18&amp;":I"&amp;M19), "&lt;&gt;AA")</f>
        <v>5</v>
      </c>
      <c r="N17">
        <f ca="1">COUNTIF(INDIRECT("I"&amp;N18&amp;":I"&amp;N19), "&lt;&gt;AS")</f>
        <v>12</v>
      </c>
      <c r="O17">
        <f ca="1">COUNTIF(INDIRECT("I"&amp;O18&amp;":I"&amp;O19), "&lt;&gt;SS")</f>
        <v>3</v>
      </c>
      <c r="P17">
        <f ca="1">COUNTIF(INDIRECT("I"&amp;N18&amp;":I"&amp;O19), "AA")</f>
        <v>4</v>
      </c>
    </row>
    <row r="18" spans="1:16" x14ac:dyDescent="0.2">
      <c r="A18" s="129">
        <v>260</v>
      </c>
      <c r="B18" s="132">
        <v>0</v>
      </c>
      <c r="C18" s="132">
        <v>4.0999999999999996</v>
      </c>
      <c r="D18" s="133">
        <v>1.6636899999999999</v>
      </c>
      <c r="E18" s="129">
        <v>15.4</v>
      </c>
      <c r="F18" s="129" t="s">
        <v>41</v>
      </c>
      <c r="H18" t="str">
        <f t="shared" si="0"/>
        <v>AA</v>
      </c>
      <c r="I18" t="str">
        <f t="shared" si="1"/>
        <v>AA</v>
      </c>
      <c r="L18" t="s">
        <v>27</v>
      </c>
      <c r="M18">
        <f>MATCH("AA", F1:F843, 0)</f>
        <v>2</v>
      </c>
      <c r="N18">
        <f>MATCH("AS", F1:F843, 0)</f>
        <v>95</v>
      </c>
      <c r="O18">
        <f>MATCH("SS", F1:F843, 0)</f>
        <v>142</v>
      </c>
    </row>
    <row r="19" spans="1:16" x14ac:dyDescent="0.2">
      <c r="A19" s="129">
        <v>261</v>
      </c>
      <c r="B19" s="132">
        <v>0</v>
      </c>
      <c r="C19" s="132">
        <v>3.3</v>
      </c>
      <c r="D19" s="133">
        <v>11.30456</v>
      </c>
      <c r="E19" s="134">
        <v>12.4</v>
      </c>
      <c r="F19" s="129" t="s">
        <v>41</v>
      </c>
      <c r="H19" t="str">
        <f t="shared" si="0"/>
        <v>AA</v>
      </c>
      <c r="I19" t="str">
        <f t="shared" si="1"/>
        <v>AA</v>
      </c>
      <c r="L19" t="s">
        <v>28</v>
      </c>
      <c r="M19" cm="1">
        <f t="array" ref="M19">MAX(IF(F1:F843="AA", ROW(F1:F843)))</f>
        <v>94</v>
      </c>
      <c r="N19" cm="1">
        <f t="array" ref="N19">MAX(IF(F1:F843="AS", ROW(F1:F843)))</f>
        <v>141</v>
      </c>
      <c r="O19" cm="1">
        <f t="array" ref="O19">MAX(IF(F1:F843="SS", ROW(F1:F843)))</f>
        <v>197</v>
      </c>
    </row>
    <row r="20" spans="1:16" x14ac:dyDescent="0.2">
      <c r="A20" s="129">
        <v>263</v>
      </c>
      <c r="B20" s="132">
        <v>0</v>
      </c>
      <c r="C20" s="132">
        <v>4</v>
      </c>
      <c r="D20" s="133">
        <v>9.9109200000000008</v>
      </c>
      <c r="E20" s="129">
        <v>13.5</v>
      </c>
      <c r="F20" s="129" t="s">
        <v>41</v>
      </c>
      <c r="H20" t="str">
        <f t="shared" si="0"/>
        <v>AA</v>
      </c>
      <c r="I20" t="str">
        <f t="shared" si="1"/>
        <v>AA</v>
      </c>
    </row>
    <row r="21" spans="1:16" x14ac:dyDescent="0.2">
      <c r="A21" s="129">
        <v>264</v>
      </c>
      <c r="B21" s="132">
        <v>0</v>
      </c>
      <c r="C21" s="132">
        <v>3.8</v>
      </c>
      <c r="D21" s="133">
        <v>6.8226699999999996</v>
      </c>
      <c r="E21" s="129">
        <v>12.2</v>
      </c>
      <c r="F21" s="129" t="s">
        <v>41</v>
      </c>
      <c r="H21" t="str">
        <f t="shared" si="0"/>
        <v>AA</v>
      </c>
      <c r="I21" t="str">
        <f t="shared" si="1"/>
        <v>AA</v>
      </c>
    </row>
    <row r="22" spans="1:16" x14ac:dyDescent="0.2">
      <c r="A22" s="129">
        <v>265</v>
      </c>
      <c r="B22" s="132">
        <v>0</v>
      </c>
      <c r="C22" s="132">
        <v>5</v>
      </c>
      <c r="D22" s="133">
        <v>14.985480000000001</v>
      </c>
      <c r="E22" s="134">
        <v>16.3</v>
      </c>
      <c r="F22" s="129" t="s">
        <v>41</v>
      </c>
      <c r="H22" t="str">
        <f t="shared" si="0"/>
        <v>AA</v>
      </c>
      <c r="I22" t="str">
        <f t="shared" si="1"/>
        <v>AA</v>
      </c>
      <c r="L22" s="2" t="s">
        <v>52</v>
      </c>
    </row>
    <row r="23" spans="1:16" x14ac:dyDescent="0.2">
      <c r="A23" s="129">
        <v>266</v>
      </c>
      <c r="B23" s="132">
        <v>0</v>
      </c>
      <c r="C23" s="132">
        <v>2.7</v>
      </c>
      <c r="D23" s="133">
        <v>6.5921200000000004</v>
      </c>
      <c r="E23" s="132">
        <v>11.4</v>
      </c>
      <c r="F23" s="129" t="s">
        <v>41</v>
      </c>
      <c r="H23" t="str">
        <f t="shared" si="0"/>
        <v>AA</v>
      </c>
      <c r="I23" t="str">
        <f t="shared" si="1"/>
        <v>AA</v>
      </c>
      <c r="L23" t="s">
        <v>30</v>
      </c>
      <c r="M23" t="s">
        <v>31</v>
      </c>
      <c r="N23" s="47">
        <f ca="1">100*O14/(O14+O17)</f>
        <v>94.642857142857139</v>
      </c>
    </row>
    <row r="24" spans="1:16" x14ac:dyDescent="0.2">
      <c r="A24" s="129">
        <v>267</v>
      </c>
      <c r="B24" s="132">
        <v>0</v>
      </c>
      <c r="C24" s="135">
        <v>2.5</v>
      </c>
      <c r="D24" s="135">
        <v>17.121390000000002</v>
      </c>
      <c r="E24" s="129">
        <v>11.2</v>
      </c>
      <c r="F24" s="129" t="s">
        <v>41</v>
      </c>
      <c r="H24" t="str">
        <f t="shared" si="0"/>
        <v>AA</v>
      </c>
      <c r="I24" t="str">
        <f t="shared" si="1"/>
        <v>AA</v>
      </c>
      <c r="L24" t="s">
        <v>32</v>
      </c>
      <c r="M24" t="s">
        <v>33</v>
      </c>
      <c r="N24" s="47">
        <f ca="1">100*O16/(O16+O15)</f>
        <v>94.285714285714292</v>
      </c>
    </row>
    <row r="25" spans="1:16" x14ac:dyDescent="0.2">
      <c r="A25" s="129">
        <v>268</v>
      </c>
      <c r="B25" s="132">
        <v>0</v>
      </c>
      <c r="C25" s="135">
        <v>3.2</v>
      </c>
      <c r="D25" s="135">
        <v>11.45837</v>
      </c>
      <c r="E25" s="134">
        <v>14.5</v>
      </c>
      <c r="F25" s="129" t="s">
        <v>41</v>
      </c>
      <c r="H25" t="str">
        <f t="shared" si="0"/>
        <v>AA</v>
      </c>
      <c r="I25" t="str">
        <f t="shared" si="1"/>
        <v>AA</v>
      </c>
      <c r="N25" s="7"/>
    </row>
    <row r="26" spans="1:16" x14ac:dyDescent="0.2">
      <c r="A26" s="129">
        <v>269</v>
      </c>
      <c r="B26" s="132">
        <v>0</v>
      </c>
      <c r="C26" s="135">
        <v>2.9</v>
      </c>
      <c r="D26" s="135">
        <v>6.8950839999999998</v>
      </c>
      <c r="E26" s="134">
        <v>13.4</v>
      </c>
      <c r="F26" s="129" t="s">
        <v>41</v>
      </c>
      <c r="H26" t="str">
        <f t="shared" si="0"/>
        <v>AA</v>
      </c>
      <c r="I26" t="str">
        <f t="shared" si="1"/>
        <v>AA</v>
      </c>
      <c r="L26" s="2" t="s">
        <v>53</v>
      </c>
      <c r="N26" s="7"/>
    </row>
    <row r="27" spans="1:16" x14ac:dyDescent="0.2">
      <c r="A27" s="129">
        <v>270</v>
      </c>
      <c r="B27" s="132">
        <v>0</v>
      </c>
      <c r="C27" s="135">
        <v>2.6</v>
      </c>
      <c r="D27" s="135">
        <v>17.520900000000001</v>
      </c>
      <c r="E27" s="134">
        <v>12.4</v>
      </c>
      <c r="F27" s="129" t="s">
        <v>41</v>
      </c>
      <c r="H27" t="str">
        <f t="shared" si="0"/>
        <v>AA</v>
      </c>
      <c r="I27" t="str">
        <f t="shared" si="1"/>
        <v>AA</v>
      </c>
      <c r="L27" t="s">
        <v>30</v>
      </c>
      <c r="M27" t="s">
        <v>31</v>
      </c>
      <c r="N27" s="7">
        <f ca="1">100*N14/(N14+N17)</f>
        <v>74.468085106382972</v>
      </c>
    </row>
    <row r="28" spans="1:16" x14ac:dyDescent="0.2">
      <c r="A28" s="129">
        <v>271</v>
      </c>
      <c r="B28" s="132">
        <v>0</v>
      </c>
      <c r="C28" s="135">
        <v>3.3</v>
      </c>
      <c r="D28" s="135">
        <v>3.680755</v>
      </c>
      <c r="E28" s="134">
        <v>15.1</v>
      </c>
      <c r="F28" s="129" t="s">
        <v>41</v>
      </c>
      <c r="H28" t="str">
        <f t="shared" si="0"/>
        <v>AA</v>
      </c>
      <c r="I28" t="str">
        <f t="shared" si="1"/>
        <v>AA</v>
      </c>
      <c r="L28" t="s">
        <v>32</v>
      </c>
      <c r="M28" t="s">
        <v>33</v>
      </c>
      <c r="N28" s="7">
        <f ca="1">100*N16/(N16+N15)</f>
        <v>94.630872483221481</v>
      </c>
    </row>
    <row r="29" spans="1:16" x14ac:dyDescent="0.2">
      <c r="A29" s="129">
        <v>272</v>
      </c>
      <c r="B29" s="132">
        <v>0</v>
      </c>
      <c r="C29" s="135">
        <v>3.1</v>
      </c>
      <c r="D29" s="135">
        <v>15.368969999999999</v>
      </c>
      <c r="E29" s="134">
        <v>14.8</v>
      </c>
      <c r="F29" s="129" t="s">
        <v>41</v>
      </c>
      <c r="H29" t="str">
        <f t="shared" si="0"/>
        <v>AA</v>
      </c>
      <c r="I29" t="str">
        <f t="shared" si="1"/>
        <v>AA</v>
      </c>
      <c r="N29" s="7"/>
    </row>
    <row r="30" spans="1:16" x14ac:dyDescent="0.2">
      <c r="A30" s="129">
        <v>273</v>
      </c>
      <c r="B30" s="132">
        <v>0</v>
      </c>
      <c r="C30" s="135">
        <v>3.3</v>
      </c>
      <c r="D30" s="135">
        <v>7.5929830000000003</v>
      </c>
      <c r="E30" s="134">
        <v>14.2</v>
      </c>
      <c r="F30" s="129" t="s">
        <v>41</v>
      </c>
      <c r="H30" t="str">
        <f t="shared" si="0"/>
        <v>AA</v>
      </c>
      <c r="I30" t="str">
        <f t="shared" si="1"/>
        <v>AA</v>
      </c>
      <c r="L30" s="2" t="s">
        <v>54</v>
      </c>
      <c r="N30" s="7"/>
    </row>
    <row r="31" spans="1:16" x14ac:dyDescent="0.2">
      <c r="A31" s="129">
        <v>274</v>
      </c>
      <c r="B31" s="132">
        <v>0</v>
      </c>
      <c r="C31" s="135">
        <v>2.5</v>
      </c>
      <c r="D31" s="135">
        <v>6.1845039999999996</v>
      </c>
      <c r="E31" s="134">
        <v>11.3</v>
      </c>
      <c r="F31" s="129" t="s">
        <v>41</v>
      </c>
      <c r="H31" t="str">
        <f t="shared" si="0"/>
        <v>AA</v>
      </c>
      <c r="I31" t="str">
        <f t="shared" si="1"/>
        <v>AA</v>
      </c>
      <c r="L31" t="s">
        <v>30</v>
      </c>
      <c r="M31" t="s">
        <v>31</v>
      </c>
      <c r="N31" s="7">
        <f ca="1">100*M14/(M14+M17)</f>
        <v>94.623655913978496</v>
      </c>
    </row>
    <row r="32" spans="1:16" x14ac:dyDescent="0.2">
      <c r="A32" s="129">
        <v>275</v>
      </c>
      <c r="B32" s="132">
        <v>0</v>
      </c>
      <c r="C32" s="135">
        <v>2.2999999999999998</v>
      </c>
      <c r="D32" s="135">
        <v>19.324269999999999</v>
      </c>
      <c r="E32" s="134">
        <v>13.2</v>
      </c>
      <c r="F32" s="129" t="s">
        <v>41</v>
      </c>
      <c r="H32" t="str">
        <f t="shared" si="0"/>
        <v>AA</v>
      </c>
      <c r="I32" t="str">
        <f t="shared" si="1"/>
        <v>AA</v>
      </c>
      <c r="L32" t="s">
        <v>32</v>
      </c>
      <c r="M32" t="s">
        <v>33</v>
      </c>
      <c r="N32" s="7">
        <f ca="1">100*M16/(M16+M15)</f>
        <v>96.116504854368927</v>
      </c>
    </row>
    <row r="33" spans="1:16" x14ac:dyDescent="0.2">
      <c r="A33" s="129">
        <v>276</v>
      </c>
      <c r="B33" s="132">
        <v>0</v>
      </c>
      <c r="C33" s="135">
        <v>2.2999999999999998</v>
      </c>
      <c r="D33" s="135">
        <v>15.690189999999999</v>
      </c>
      <c r="E33" s="134">
        <v>10.5</v>
      </c>
      <c r="F33" s="129" t="s">
        <v>41</v>
      </c>
      <c r="H33" t="str">
        <f t="shared" si="0"/>
        <v>AA</v>
      </c>
      <c r="I33" t="str">
        <f t="shared" si="1"/>
        <v>AA</v>
      </c>
    </row>
    <row r="34" spans="1:16" x14ac:dyDescent="0.2">
      <c r="A34" s="129">
        <v>277</v>
      </c>
      <c r="B34" s="132">
        <v>0</v>
      </c>
      <c r="C34" s="135">
        <v>2.7</v>
      </c>
      <c r="D34" s="135">
        <v>3.2084060000000001</v>
      </c>
      <c r="E34" s="134">
        <v>11.4</v>
      </c>
      <c r="F34" s="129" t="s">
        <v>41</v>
      </c>
      <c r="H34" t="str">
        <f t="shared" si="0"/>
        <v>AA</v>
      </c>
      <c r="I34" t="str">
        <f t="shared" si="1"/>
        <v>AA</v>
      </c>
      <c r="L34" s="2" t="s">
        <v>55</v>
      </c>
    </row>
    <row r="35" spans="1:16" x14ac:dyDescent="0.2">
      <c r="A35" s="129">
        <v>278</v>
      </c>
      <c r="B35" s="132">
        <v>0</v>
      </c>
      <c r="C35" s="135">
        <v>2</v>
      </c>
      <c r="D35" s="135">
        <v>14.479620000000001</v>
      </c>
      <c r="E35" s="134">
        <v>9.8000000000000007</v>
      </c>
      <c r="F35" s="129" t="s">
        <v>41</v>
      </c>
      <c r="H35" t="str">
        <f t="shared" si="0"/>
        <v>AA</v>
      </c>
      <c r="I35" t="str">
        <f t="shared" si="1"/>
        <v>AA</v>
      </c>
      <c r="L35" t="s">
        <v>30</v>
      </c>
      <c r="M35" t="s">
        <v>31</v>
      </c>
      <c r="N35" s="7">
        <f ca="1">100*P14/(P14+P17)</f>
        <v>96.116504854368927</v>
      </c>
      <c r="P35" s="2"/>
    </row>
    <row r="36" spans="1:16" x14ac:dyDescent="0.2">
      <c r="A36" s="129">
        <v>279</v>
      </c>
      <c r="B36" s="132">
        <v>0</v>
      </c>
      <c r="C36" s="135">
        <v>2.5</v>
      </c>
      <c r="D36" s="135">
        <v>16.73968</v>
      </c>
      <c r="E36" s="134">
        <v>12.4</v>
      </c>
      <c r="F36" s="129" t="s">
        <v>41</v>
      </c>
      <c r="H36" t="str">
        <f t="shared" si="0"/>
        <v>AA</v>
      </c>
      <c r="I36" t="str">
        <f t="shared" si="1"/>
        <v>AA</v>
      </c>
      <c r="L36" t="s">
        <v>32</v>
      </c>
      <c r="M36" t="s">
        <v>33</v>
      </c>
      <c r="N36" s="7">
        <f ca="1">100*P16/(P16+P15)</f>
        <v>94.623655913978496</v>
      </c>
    </row>
    <row r="37" spans="1:16" x14ac:dyDescent="0.2">
      <c r="A37" s="129">
        <v>280</v>
      </c>
      <c r="B37" s="132">
        <v>0</v>
      </c>
      <c r="C37" s="135">
        <v>2.7</v>
      </c>
      <c r="D37" s="135">
        <v>13.941739999999999</v>
      </c>
      <c r="E37" s="134">
        <v>14.1</v>
      </c>
      <c r="F37" s="129" t="s">
        <v>41</v>
      </c>
      <c r="H37" t="str">
        <f t="shared" si="0"/>
        <v>AA</v>
      </c>
      <c r="I37" t="str">
        <f t="shared" si="1"/>
        <v>AA</v>
      </c>
    </row>
    <row r="38" spans="1:16" x14ac:dyDescent="0.2">
      <c r="A38" s="129">
        <v>281</v>
      </c>
      <c r="B38" s="132">
        <v>0</v>
      </c>
      <c r="C38" s="135">
        <v>3.3744079999999999</v>
      </c>
      <c r="D38" s="135">
        <v>6.8950839999999998</v>
      </c>
      <c r="E38" s="134">
        <v>13</v>
      </c>
      <c r="F38" s="129" t="s">
        <v>41</v>
      </c>
      <c r="H38" t="str">
        <f t="shared" si="0"/>
        <v>AA</v>
      </c>
      <c r="I38" t="str">
        <f t="shared" si="1"/>
        <v>AA</v>
      </c>
    </row>
    <row r="39" spans="1:16" x14ac:dyDescent="0.2">
      <c r="A39" s="129">
        <v>282</v>
      </c>
      <c r="B39" s="132">
        <v>0</v>
      </c>
      <c r="C39" s="135">
        <v>3.0797750000000002</v>
      </c>
      <c r="D39" s="135">
        <v>3.1485460000000001</v>
      </c>
      <c r="E39" s="134">
        <v>14.4</v>
      </c>
      <c r="F39" s="129" t="s">
        <v>41</v>
      </c>
      <c r="H39" t="str">
        <f t="shared" si="0"/>
        <v>AA</v>
      </c>
      <c r="I39" t="str">
        <f t="shared" si="1"/>
        <v>AA</v>
      </c>
    </row>
    <row r="40" spans="1:16" x14ac:dyDescent="0.2">
      <c r="A40" s="129">
        <v>284</v>
      </c>
      <c r="B40" s="132">
        <v>0</v>
      </c>
      <c r="C40" s="135">
        <v>3.1878320000000002</v>
      </c>
      <c r="D40" s="135">
        <v>3.592603</v>
      </c>
      <c r="E40" s="134">
        <v>12.8</v>
      </c>
      <c r="F40" s="129" t="s">
        <v>41</v>
      </c>
      <c r="H40" t="str">
        <f t="shared" si="0"/>
        <v>AA</v>
      </c>
      <c r="I40" t="str">
        <f t="shared" si="1"/>
        <v>AA</v>
      </c>
    </row>
    <row r="41" spans="1:16" x14ac:dyDescent="0.2">
      <c r="A41" s="129">
        <v>285</v>
      </c>
      <c r="B41" s="132">
        <v>0</v>
      </c>
      <c r="C41" s="135">
        <v>2.9776889999999998</v>
      </c>
      <c r="D41" s="135">
        <v>0</v>
      </c>
      <c r="E41" s="134">
        <v>10.5</v>
      </c>
      <c r="F41" s="129" t="s">
        <v>41</v>
      </c>
      <c r="H41" t="str">
        <f t="shared" si="0"/>
        <v>AA</v>
      </c>
      <c r="I41" t="str">
        <f t="shared" si="1"/>
        <v>AA</v>
      </c>
    </row>
    <row r="42" spans="1:16" x14ac:dyDescent="0.2">
      <c r="A42" s="129">
        <v>286</v>
      </c>
      <c r="B42" s="132">
        <v>0</v>
      </c>
      <c r="C42" s="135">
        <v>2.7029390000000002</v>
      </c>
      <c r="D42" s="135">
        <v>4.8775240000000002</v>
      </c>
      <c r="E42" s="134">
        <v>12.2</v>
      </c>
      <c r="F42" s="129" t="s">
        <v>41</v>
      </c>
      <c r="H42" t="str">
        <f t="shared" si="0"/>
        <v>AA</v>
      </c>
      <c r="I42" t="str">
        <f t="shared" si="1"/>
        <v>AA</v>
      </c>
    </row>
    <row r="43" spans="1:16" x14ac:dyDescent="0.2">
      <c r="A43" s="129">
        <v>287</v>
      </c>
      <c r="B43" s="132">
        <v>0</v>
      </c>
      <c r="C43" s="135">
        <v>3.6906349999999999</v>
      </c>
      <c r="D43" s="135">
        <v>3.9732249999999998</v>
      </c>
      <c r="E43" s="134">
        <v>15.3</v>
      </c>
      <c r="F43" s="129" t="s">
        <v>41</v>
      </c>
      <c r="H43" t="str">
        <f t="shared" si="0"/>
        <v>AA</v>
      </c>
      <c r="I43" t="str">
        <f t="shared" si="1"/>
        <v>AA</v>
      </c>
    </row>
    <row r="44" spans="1:16" x14ac:dyDescent="0.2">
      <c r="A44" s="129">
        <v>288</v>
      </c>
      <c r="B44" s="132">
        <v>0</v>
      </c>
      <c r="C44" s="135">
        <v>2.620619</v>
      </c>
      <c r="D44" s="135">
        <v>3.1412200000000001</v>
      </c>
      <c r="E44" s="134">
        <v>10.4</v>
      </c>
      <c r="F44" s="129" t="s">
        <v>41</v>
      </c>
      <c r="H44" t="str">
        <f t="shared" si="0"/>
        <v>AA</v>
      </c>
      <c r="I44" t="str">
        <f t="shared" si="1"/>
        <v>AA</v>
      </c>
    </row>
    <row r="45" spans="1:16" x14ac:dyDescent="0.2">
      <c r="A45" s="129">
        <v>289</v>
      </c>
      <c r="B45" s="132">
        <v>0</v>
      </c>
      <c r="C45" s="135">
        <v>2.9776889999999998</v>
      </c>
      <c r="D45" s="135">
        <v>10.90339</v>
      </c>
      <c r="E45" s="134">
        <v>14.3</v>
      </c>
      <c r="F45" s="129" t="s">
        <v>41</v>
      </c>
      <c r="H45" t="str">
        <f t="shared" si="0"/>
        <v>AA</v>
      </c>
      <c r="I45" t="str">
        <f t="shared" si="1"/>
        <v>AA</v>
      </c>
    </row>
    <row r="46" spans="1:16" x14ac:dyDescent="0.2">
      <c r="A46" s="129">
        <v>290</v>
      </c>
      <c r="B46" s="132">
        <v>0</v>
      </c>
      <c r="C46" s="135">
        <v>3.3023579999999999</v>
      </c>
      <c r="D46" s="135">
        <v>3.680755</v>
      </c>
      <c r="E46" s="134">
        <v>14.1</v>
      </c>
      <c r="F46" s="129" t="s">
        <v>41</v>
      </c>
      <c r="H46" t="str">
        <f t="shared" si="0"/>
        <v>AA</v>
      </c>
      <c r="I46" t="str">
        <f t="shared" si="1"/>
        <v>AA</v>
      </c>
    </row>
    <row r="47" spans="1:16" x14ac:dyDescent="0.2">
      <c r="A47" s="129">
        <v>291</v>
      </c>
      <c r="B47" s="132">
        <v>0</v>
      </c>
      <c r="C47" s="135">
        <v>3.553105</v>
      </c>
      <c r="D47" s="135">
        <v>14.723050000000001</v>
      </c>
      <c r="E47" s="134">
        <v>16.100000000000001</v>
      </c>
      <c r="F47" s="129" t="s">
        <v>41</v>
      </c>
      <c r="H47" t="str">
        <f t="shared" si="0"/>
        <v>AA</v>
      </c>
      <c r="I47" t="str">
        <f t="shared" si="1"/>
        <v>AA</v>
      </c>
    </row>
    <row r="48" spans="1:16" x14ac:dyDescent="0.2">
      <c r="A48" s="129">
        <v>292</v>
      </c>
      <c r="B48" s="132">
        <v>0</v>
      </c>
      <c r="C48" s="135">
        <v>2.78966</v>
      </c>
      <c r="D48" s="135">
        <v>3.2785280000000001</v>
      </c>
      <c r="E48" s="134">
        <v>11.4</v>
      </c>
      <c r="F48" s="129" t="s">
        <v>41</v>
      </c>
      <c r="H48" t="str">
        <f t="shared" si="0"/>
        <v>AA</v>
      </c>
      <c r="I48" t="str">
        <f t="shared" si="1"/>
        <v>AA</v>
      </c>
    </row>
    <row r="49" spans="1:9" x14ac:dyDescent="0.2">
      <c r="A49" s="129">
        <v>293</v>
      </c>
      <c r="B49" s="132">
        <v>0</v>
      </c>
      <c r="C49" s="135">
        <v>3.4239090000000001</v>
      </c>
      <c r="D49" s="135">
        <v>12.072839999999999</v>
      </c>
      <c r="E49" s="134">
        <v>15.7</v>
      </c>
      <c r="F49" s="129" t="s">
        <v>41</v>
      </c>
      <c r="H49" t="str">
        <f t="shared" si="0"/>
        <v>AA</v>
      </c>
      <c r="I49" t="str">
        <f t="shared" si="1"/>
        <v>AA</v>
      </c>
    </row>
    <row r="50" spans="1:9" x14ac:dyDescent="0.2">
      <c r="A50" s="129">
        <v>294</v>
      </c>
      <c r="B50" s="132">
        <v>0</v>
      </c>
      <c r="C50" s="135">
        <v>2.9776889999999998</v>
      </c>
      <c r="D50" s="135">
        <v>0</v>
      </c>
      <c r="E50" s="134">
        <v>14.4</v>
      </c>
      <c r="F50" s="129" t="s">
        <v>41</v>
      </c>
      <c r="H50" t="str">
        <f t="shared" si="0"/>
        <v>AA</v>
      </c>
      <c r="I50" t="str">
        <f t="shared" si="1"/>
        <v>AA</v>
      </c>
    </row>
    <row r="51" spans="1:9" x14ac:dyDescent="0.2">
      <c r="A51" s="129">
        <v>295</v>
      </c>
      <c r="B51" s="132">
        <v>0</v>
      </c>
      <c r="C51" s="135">
        <v>3.4239090000000001</v>
      </c>
      <c r="D51" s="135">
        <v>3.7733409999999998</v>
      </c>
      <c r="E51" s="134">
        <v>14.1</v>
      </c>
      <c r="F51" s="129" t="s">
        <v>41</v>
      </c>
      <c r="H51" t="str">
        <f t="shared" si="0"/>
        <v>AA</v>
      </c>
      <c r="I51" t="str">
        <f t="shared" si="1"/>
        <v>AA</v>
      </c>
    </row>
    <row r="52" spans="1:9" x14ac:dyDescent="0.2">
      <c r="A52" s="129">
        <v>296</v>
      </c>
      <c r="B52" s="132">
        <v>0</v>
      </c>
      <c r="C52" s="135">
        <v>2.034961</v>
      </c>
      <c r="D52" s="135">
        <v>5.4046940000000001</v>
      </c>
      <c r="E52" s="134">
        <v>6.9</v>
      </c>
      <c r="F52" s="129" t="s">
        <v>41</v>
      </c>
      <c r="H52" t="str">
        <f t="shared" si="0"/>
        <v>AA</v>
      </c>
      <c r="I52" t="str">
        <f t="shared" si="1"/>
        <v>AA</v>
      </c>
    </row>
    <row r="53" spans="1:9" x14ac:dyDescent="0.2">
      <c r="A53" s="129">
        <v>297</v>
      </c>
      <c r="B53" s="132">
        <v>0</v>
      </c>
      <c r="C53" s="135">
        <v>3.0797750000000002</v>
      </c>
      <c r="D53" s="135">
        <v>11.173999999999999</v>
      </c>
      <c r="E53" s="134">
        <v>13.5</v>
      </c>
      <c r="F53" s="129" t="s">
        <v>41</v>
      </c>
      <c r="H53" t="str">
        <f t="shared" si="0"/>
        <v>AA</v>
      </c>
      <c r="I53" t="str">
        <f t="shared" si="1"/>
        <v>AA</v>
      </c>
    </row>
    <row r="54" spans="1:9" x14ac:dyDescent="0.2">
      <c r="A54" s="129">
        <v>298</v>
      </c>
      <c r="B54" s="132">
        <v>0</v>
      </c>
      <c r="C54" s="135">
        <v>2.9776889999999998</v>
      </c>
      <c r="D54" s="135">
        <v>8.9520420000000005</v>
      </c>
      <c r="E54" s="134">
        <v>13.8</v>
      </c>
      <c r="F54" s="129" t="s">
        <v>41</v>
      </c>
      <c r="H54" t="str">
        <f t="shared" si="0"/>
        <v>AA</v>
      </c>
      <c r="I54" t="str">
        <f t="shared" si="1"/>
        <v>AA</v>
      </c>
    </row>
    <row r="55" spans="1:9" x14ac:dyDescent="0.2">
      <c r="A55" s="129">
        <v>299</v>
      </c>
      <c r="B55" s="132">
        <v>0</v>
      </c>
      <c r="C55" s="135">
        <v>2.78966</v>
      </c>
      <c r="D55" s="135">
        <v>6.7402009999999999</v>
      </c>
      <c r="E55" s="134">
        <v>14.1</v>
      </c>
      <c r="F55" s="129" t="s">
        <v>41</v>
      </c>
      <c r="H55" t="str">
        <f t="shared" si="0"/>
        <v>AA</v>
      </c>
      <c r="I55" t="str">
        <f t="shared" si="1"/>
        <v>AA</v>
      </c>
    </row>
    <row r="56" spans="1:9" x14ac:dyDescent="0.2">
      <c r="A56" s="129">
        <v>300</v>
      </c>
      <c r="B56" s="132">
        <v>0</v>
      </c>
      <c r="C56" s="135">
        <v>2.9776889999999998</v>
      </c>
      <c r="D56" s="135">
        <v>7.0572509999999999</v>
      </c>
      <c r="E56" s="134">
        <v>14.7</v>
      </c>
      <c r="F56" s="129" t="s">
        <v>41</v>
      </c>
      <c r="H56" t="str">
        <f t="shared" si="0"/>
        <v>AA</v>
      </c>
      <c r="I56" t="str">
        <f t="shared" si="1"/>
        <v>AA</v>
      </c>
    </row>
    <row r="57" spans="1:9" x14ac:dyDescent="0.2">
      <c r="A57" s="129">
        <v>301</v>
      </c>
      <c r="B57" s="132">
        <v>0</v>
      </c>
      <c r="C57" s="135">
        <v>2.78966</v>
      </c>
      <c r="D57" s="135">
        <v>10.39967</v>
      </c>
      <c r="E57" s="134">
        <v>13.1</v>
      </c>
      <c r="F57" s="129" t="s">
        <v>41</v>
      </c>
      <c r="H57" t="str">
        <f t="shared" si="0"/>
        <v>AA</v>
      </c>
      <c r="I57" t="str">
        <f t="shared" si="1"/>
        <v>AA</v>
      </c>
    </row>
    <row r="58" spans="1:9" x14ac:dyDescent="0.2">
      <c r="A58" s="129">
        <v>302</v>
      </c>
      <c r="B58" s="132">
        <v>0</v>
      </c>
      <c r="C58" s="135">
        <v>3.553105</v>
      </c>
      <c r="D58" s="135">
        <v>12.40546</v>
      </c>
      <c r="E58" s="134">
        <v>16.8</v>
      </c>
      <c r="F58" s="129" t="s">
        <v>41</v>
      </c>
      <c r="H58" t="str">
        <f t="shared" si="0"/>
        <v>AA</v>
      </c>
      <c r="I58" t="str">
        <f t="shared" si="1"/>
        <v>AA</v>
      </c>
    </row>
    <row r="59" spans="1:9" x14ac:dyDescent="0.2">
      <c r="A59" s="129">
        <v>303</v>
      </c>
      <c r="B59" s="132">
        <v>0</v>
      </c>
      <c r="C59" s="135">
        <v>3.0797750000000002</v>
      </c>
      <c r="D59" s="135">
        <v>11.173999999999999</v>
      </c>
      <c r="E59" s="134">
        <v>14</v>
      </c>
      <c r="F59" s="129" t="s">
        <v>41</v>
      </c>
      <c r="H59" t="str">
        <f t="shared" si="0"/>
        <v>AA</v>
      </c>
      <c r="I59" t="str">
        <f t="shared" si="1"/>
        <v>AA</v>
      </c>
    </row>
    <row r="60" spans="1:9" x14ac:dyDescent="0.2">
      <c r="A60" s="129">
        <v>304</v>
      </c>
      <c r="B60" s="132">
        <v>0</v>
      </c>
      <c r="C60" s="135">
        <v>2.542395</v>
      </c>
      <c r="D60" s="135">
        <v>0</v>
      </c>
      <c r="E60" s="134">
        <v>12</v>
      </c>
      <c r="F60" s="129" t="s">
        <v>41</v>
      </c>
      <c r="H60" t="str">
        <f t="shared" si="0"/>
        <v>AA</v>
      </c>
      <c r="I60" t="str">
        <f t="shared" si="1"/>
        <v>AA</v>
      </c>
    </row>
    <row r="61" spans="1:9" x14ac:dyDescent="0.2">
      <c r="A61" s="129">
        <v>305</v>
      </c>
      <c r="B61" s="132">
        <v>0</v>
      </c>
      <c r="C61" s="135">
        <v>2.7029390000000002</v>
      </c>
      <c r="D61" s="135">
        <v>0</v>
      </c>
      <c r="E61" s="134">
        <v>13.3</v>
      </c>
      <c r="F61" s="129" t="s">
        <v>41</v>
      </c>
      <c r="H61" t="str">
        <f t="shared" si="0"/>
        <v>AA</v>
      </c>
      <c r="I61" t="str">
        <f t="shared" si="1"/>
        <v>AA</v>
      </c>
    </row>
    <row r="62" spans="1:9" x14ac:dyDescent="0.2">
      <c r="A62" s="129">
        <v>306</v>
      </c>
      <c r="B62" s="132">
        <v>0</v>
      </c>
      <c r="C62" s="135">
        <v>3.3023579999999999</v>
      </c>
      <c r="D62" s="135">
        <v>1.8126610000000001</v>
      </c>
      <c r="E62" s="134">
        <v>12.9</v>
      </c>
      <c r="F62" s="129" t="s">
        <v>41</v>
      </c>
      <c r="H62" t="str">
        <f t="shared" si="0"/>
        <v>AA</v>
      </c>
      <c r="I62" t="str">
        <f t="shared" si="1"/>
        <v>AA</v>
      </c>
    </row>
    <row r="63" spans="1:9" x14ac:dyDescent="0.2">
      <c r="A63" s="129">
        <v>307</v>
      </c>
      <c r="B63" s="132">
        <v>0</v>
      </c>
      <c r="C63" s="135">
        <v>3.0797750000000002</v>
      </c>
      <c r="D63" s="135">
        <v>3.508575</v>
      </c>
      <c r="E63" s="134">
        <v>13.5</v>
      </c>
      <c r="F63" s="129" t="s">
        <v>41</v>
      </c>
      <c r="H63" t="str">
        <f t="shared" si="0"/>
        <v>AA</v>
      </c>
      <c r="I63" t="str">
        <f t="shared" si="1"/>
        <v>AA</v>
      </c>
    </row>
    <row r="64" spans="1:9" x14ac:dyDescent="0.2">
      <c r="A64" s="129">
        <v>308</v>
      </c>
      <c r="B64" s="132">
        <v>0</v>
      </c>
      <c r="C64" s="135">
        <v>2.8811200000000001</v>
      </c>
      <c r="D64" s="135">
        <v>6.8950839999999998</v>
      </c>
      <c r="E64" s="134">
        <v>12.4</v>
      </c>
      <c r="F64" s="129" t="s">
        <v>41</v>
      </c>
      <c r="H64" t="str">
        <f t="shared" si="0"/>
        <v>AA</v>
      </c>
      <c r="I64" t="str">
        <f t="shared" si="1"/>
        <v>AA</v>
      </c>
    </row>
    <row r="65" spans="1:9" x14ac:dyDescent="0.2">
      <c r="A65" s="129">
        <v>309</v>
      </c>
      <c r="B65" s="132">
        <v>0</v>
      </c>
      <c r="C65" s="135">
        <v>2.8811200000000001</v>
      </c>
      <c r="D65" s="135">
        <v>10.645580000000001</v>
      </c>
      <c r="E65" s="134">
        <v>13.6</v>
      </c>
      <c r="F65" s="129" t="s">
        <v>41</v>
      </c>
      <c r="H65" t="str">
        <f t="shared" si="0"/>
        <v>AA</v>
      </c>
      <c r="I65" t="str">
        <f t="shared" si="1"/>
        <v>AA</v>
      </c>
    </row>
    <row r="66" spans="1:9" x14ac:dyDescent="0.2">
      <c r="A66" s="129">
        <v>310</v>
      </c>
      <c r="B66" s="132">
        <v>0</v>
      </c>
      <c r="C66" s="135">
        <v>3.0797750000000002</v>
      </c>
      <c r="D66" s="135">
        <v>13.23912</v>
      </c>
      <c r="E66" s="134">
        <v>14.2</v>
      </c>
      <c r="F66" s="129" t="s">
        <v>41</v>
      </c>
      <c r="H66" t="str">
        <f t="shared" si="0"/>
        <v>AA</v>
      </c>
      <c r="I66" t="str">
        <f t="shared" si="1"/>
        <v>AA</v>
      </c>
    </row>
    <row r="67" spans="1:9" x14ac:dyDescent="0.2">
      <c r="A67" s="129">
        <v>311</v>
      </c>
      <c r="B67" s="132">
        <v>0</v>
      </c>
      <c r="C67" s="135">
        <v>2.4679869999999999</v>
      </c>
      <c r="D67" s="135">
        <v>6.1845039999999996</v>
      </c>
      <c r="E67" s="134">
        <v>11.7</v>
      </c>
      <c r="F67" s="129" t="s">
        <v>41</v>
      </c>
      <c r="H67" t="str">
        <f t="shared" ref="H67:H130" si="2">IF(D67&lt;=$O$4,$L$4,IF(AND(D67&gt;=$P$6,D67&lt;=$O$6), $L$6, $L$5))</f>
        <v>AA</v>
      </c>
      <c r="I67" t="str">
        <f t="shared" ref="I67:I130" si="3">IF(H67="SS",IF(E67&gt;$R$4,"AS","SS" ), H67)</f>
        <v>AA</v>
      </c>
    </row>
    <row r="68" spans="1:9" x14ac:dyDescent="0.2">
      <c r="A68" s="129">
        <v>312</v>
      </c>
      <c r="B68" s="132">
        <v>0</v>
      </c>
      <c r="C68" s="135">
        <v>2.4679869999999999</v>
      </c>
      <c r="D68" s="135">
        <v>9.5199929999999995</v>
      </c>
      <c r="E68" s="134">
        <v>11.5</v>
      </c>
      <c r="F68" s="129" t="s">
        <v>41</v>
      </c>
      <c r="H68" t="str">
        <f t="shared" si="2"/>
        <v>AA</v>
      </c>
      <c r="I68" t="str">
        <f t="shared" si="3"/>
        <v>AA</v>
      </c>
    </row>
    <row r="69" spans="1:9" x14ac:dyDescent="0.2">
      <c r="A69" s="129">
        <v>313</v>
      </c>
      <c r="B69" s="132">
        <v>0</v>
      </c>
      <c r="C69" s="135">
        <v>2.620619</v>
      </c>
      <c r="D69" s="135">
        <v>9.9404149999999998</v>
      </c>
      <c r="E69" s="134">
        <v>13.3</v>
      </c>
      <c r="F69" s="129" t="s">
        <v>41</v>
      </c>
      <c r="H69" t="str">
        <f t="shared" si="2"/>
        <v>AA</v>
      </c>
      <c r="I69" t="str">
        <f t="shared" si="3"/>
        <v>AA</v>
      </c>
    </row>
    <row r="70" spans="1:9" x14ac:dyDescent="0.2">
      <c r="A70" s="129">
        <v>314</v>
      </c>
      <c r="B70" s="132">
        <v>0</v>
      </c>
      <c r="C70" s="135">
        <v>3.1657190000000002</v>
      </c>
      <c r="D70" s="135">
        <v>1.227703</v>
      </c>
      <c r="E70" s="134">
        <v>13.5</v>
      </c>
      <c r="F70" s="129" t="s">
        <v>41</v>
      </c>
      <c r="H70" t="str">
        <f t="shared" si="2"/>
        <v>AA</v>
      </c>
      <c r="I70" t="str">
        <f t="shared" si="3"/>
        <v>AA</v>
      </c>
    </row>
    <row r="71" spans="1:9" x14ac:dyDescent="0.2">
      <c r="A71" s="129">
        <v>315</v>
      </c>
      <c r="B71" s="132">
        <v>0</v>
      </c>
      <c r="C71" s="135">
        <v>2.329615</v>
      </c>
      <c r="D71" s="135">
        <v>5.9396519999999997</v>
      </c>
      <c r="E71" s="134">
        <v>11.3</v>
      </c>
      <c r="F71" s="129" t="s">
        <v>41</v>
      </c>
      <c r="H71" t="str">
        <f t="shared" si="2"/>
        <v>AA</v>
      </c>
      <c r="I71" t="str">
        <f t="shared" si="3"/>
        <v>AA</v>
      </c>
    </row>
    <row r="72" spans="1:9" x14ac:dyDescent="0.2">
      <c r="A72" s="129">
        <v>316</v>
      </c>
      <c r="B72" s="132">
        <v>0</v>
      </c>
      <c r="C72" s="135">
        <v>2.8811200000000001</v>
      </c>
      <c r="D72" s="135">
        <v>3.3517839999999999</v>
      </c>
      <c r="E72" s="134">
        <v>12.3</v>
      </c>
      <c r="F72" s="129" t="s">
        <v>41</v>
      </c>
      <c r="H72" t="str">
        <f t="shared" si="2"/>
        <v>AA</v>
      </c>
      <c r="I72" t="str">
        <f t="shared" si="3"/>
        <v>AA</v>
      </c>
    </row>
    <row r="73" spans="1:9" x14ac:dyDescent="0.2">
      <c r="A73" s="129">
        <v>317</v>
      </c>
      <c r="B73" s="132">
        <v>0</v>
      </c>
      <c r="C73" s="135">
        <v>3.553105</v>
      </c>
      <c r="D73" s="135">
        <v>0</v>
      </c>
      <c r="E73" s="134">
        <v>14.1</v>
      </c>
      <c r="F73" s="129" t="s">
        <v>41</v>
      </c>
      <c r="H73" t="str">
        <f t="shared" si="2"/>
        <v>AA</v>
      </c>
      <c r="I73" t="str">
        <f t="shared" si="3"/>
        <v>AA</v>
      </c>
    </row>
    <row r="74" spans="1:9" x14ac:dyDescent="0.2">
      <c r="A74" s="129">
        <v>318</v>
      </c>
      <c r="B74" s="132">
        <v>0</v>
      </c>
      <c r="C74" s="135">
        <v>3.0797750000000002</v>
      </c>
      <c r="D74" s="135">
        <v>15.368969999999999</v>
      </c>
      <c r="E74" s="134">
        <v>15.9</v>
      </c>
      <c r="F74" s="129" t="s">
        <v>41</v>
      </c>
      <c r="H74" t="str">
        <f t="shared" si="2"/>
        <v>AA</v>
      </c>
      <c r="I74" t="str">
        <f t="shared" si="3"/>
        <v>AA</v>
      </c>
    </row>
    <row r="75" spans="1:9" x14ac:dyDescent="0.2">
      <c r="A75" s="129">
        <v>319</v>
      </c>
      <c r="B75" s="132">
        <v>0</v>
      </c>
      <c r="C75" s="135">
        <v>2.8811200000000001</v>
      </c>
      <c r="D75" s="135">
        <v>10.645580000000001</v>
      </c>
      <c r="E75" s="134">
        <v>12</v>
      </c>
      <c r="F75" s="129" t="s">
        <v>41</v>
      </c>
      <c r="H75" t="str">
        <f t="shared" si="2"/>
        <v>AA</v>
      </c>
      <c r="I75" t="str">
        <f t="shared" si="3"/>
        <v>AA</v>
      </c>
    </row>
    <row r="76" spans="1:9" x14ac:dyDescent="0.2">
      <c r="A76" s="129">
        <v>320</v>
      </c>
      <c r="B76" s="132">
        <v>0</v>
      </c>
      <c r="C76" s="135">
        <v>2.9776889999999998</v>
      </c>
      <c r="D76" s="135">
        <v>3.428388</v>
      </c>
      <c r="E76" s="134">
        <v>12.4</v>
      </c>
      <c r="F76" s="129" t="s">
        <v>41</v>
      </c>
      <c r="H76" t="str">
        <f t="shared" si="2"/>
        <v>AA</v>
      </c>
      <c r="I76" t="str">
        <f t="shared" si="3"/>
        <v>AA</v>
      </c>
    </row>
    <row r="77" spans="1:9" x14ac:dyDescent="0.2">
      <c r="A77" s="129">
        <v>321</v>
      </c>
      <c r="B77" s="132">
        <v>0</v>
      </c>
      <c r="C77" s="135">
        <v>2.8811200000000001</v>
      </c>
      <c r="D77" s="135">
        <v>3.3517839999999999</v>
      </c>
      <c r="E77" s="134">
        <v>12.1</v>
      </c>
      <c r="F77" s="129" t="s">
        <v>41</v>
      </c>
      <c r="H77" t="str">
        <f t="shared" si="2"/>
        <v>AA</v>
      </c>
      <c r="I77" t="str">
        <f t="shared" si="3"/>
        <v>AA</v>
      </c>
    </row>
    <row r="78" spans="1:9" x14ac:dyDescent="0.2">
      <c r="A78" s="129">
        <v>322</v>
      </c>
      <c r="B78" s="132">
        <v>0</v>
      </c>
      <c r="C78" s="135">
        <v>2.542395</v>
      </c>
      <c r="D78" s="135">
        <v>6.3146589999999998</v>
      </c>
      <c r="E78" s="134">
        <v>10.5</v>
      </c>
      <c r="F78" s="129" t="s">
        <v>41</v>
      </c>
      <c r="H78" t="str">
        <f t="shared" si="2"/>
        <v>AA</v>
      </c>
      <c r="I78" t="str">
        <f t="shared" si="3"/>
        <v>AA</v>
      </c>
    </row>
    <row r="79" spans="1:9" x14ac:dyDescent="0.2">
      <c r="A79" s="129">
        <v>323</v>
      </c>
      <c r="B79" s="132">
        <v>0</v>
      </c>
      <c r="C79" s="135">
        <v>2.7029390000000002</v>
      </c>
      <c r="D79" s="135">
        <v>6.5921219999999998</v>
      </c>
      <c r="E79" s="134">
        <v>12.2</v>
      </c>
      <c r="F79" s="129" t="s">
        <v>41</v>
      </c>
      <c r="H79" t="str">
        <f t="shared" si="2"/>
        <v>AA</v>
      </c>
      <c r="I79" t="str">
        <f t="shared" si="3"/>
        <v>AA</v>
      </c>
    </row>
    <row r="80" spans="1:9" x14ac:dyDescent="0.2">
      <c r="A80" s="129">
        <v>324</v>
      </c>
      <c r="B80" s="132">
        <v>0</v>
      </c>
      <c r="C80" s="135">
        <v>2.542395</v>
      </c>
      <c r="D80" s="135">
        <v>0</v>
      </c>
      <c r="E80" s="134">
        <v>11.5</v>
      </c>
      <c r="F80" s="129" t="s">
        <v>41</v>
      </c>
      <c r="H80" t="str">
        <f t="shared" si="2"/>
        <v>AA</v>
      </c>
      <c r="I80" t="str">
        <f t="shared" si="3"/>
        <v>AA</v>
      </c>
    </row>
    <row r="81" spans="1:9" x14ac:dyDescent="0.2">
      <c r="A81" s="129">
        <v>325</v>
      </c>
      <c r="B81" s="132">
        <v>0</v>
      </c>
      <c r="C81" s="135">
        <v>3.4239090000000001</v>
      </c>
      <c r="D81" s="135">
        <v>0</v>
      </c>
      <c r="E81" s="134">
        <v>15.1</v>
      </c>
      <c r="F81" s="129" t="s">
        <v>41</v>
      </c>
      <c r="H81" t="str">
        <f t="shared" si="2"/>
        <v>AA</v>
      </c>
      <c r="I81" t="str">
        <f t="shared" si="3"/>
        <v>AA</v>
      </c>
    </row>
    <row r="82" spans="1:9" x14ac:dyDescent="0.2">
      <c r="A82" s="129">
        <v>326</v>
      </c>
      <c r="B82" s="132">
        <v>0</v>
      </c>
      <c r="C82" s="135">
        <v>2.9776889999999998</v>
      </c>
      <c r="D82" s="135">
        <v>7.0572509999999999</v>
      </c>
      <c r="E82" s="134">
        <v>13.9</v>
      </c>
      <c r="F82" s="129" t="s">
        <v>41</v>
      </c>
      <c r="H82" t="str">
        <f t="shared" si="2"/>
        <v>AA</v>
      </c>
      <c r="I82" t="str">
        <f t="shared" si="3"/>
        <v>AA</v>
      </c>
    </row>
    <row r="83" spans="1:9" x14ac:dyDescent="0.2">
      <c r="A83" s="129">
        <v>327</v>
      </c>
      <c r="B83" s="132">
        <v>0</v>
      </c>
      <c r="C83" s="135">
        <v>2.78966</v>
      </c>
      <c r="D83" s="135">
        <v>3.2785280000000001</v>
      </c>
      <c r="E83" s="134">
        <v>13.8</v>
      </c>
      <c r="F83" s="129" t="s">
        <v>41</v>
      </c>
      <c r="H83" t="str">
        <f t="shared" si="2"/>
        <v>AA</v>
      </c>
      <c r="I83" t="str">
        <f t="shared" si="3"/>
        <v>AA</v>
      </c>
    </row>
    <row r="84" spans="1:9" x14ac:dyDescent="0.2">
      <c r="A84" s="129">
        <v>328</v>
      </c>
      <c r="B84" s="132">
        <v>0</v>
      </c>
      <c r="C84" s="135">
        <v>3.1330269999999998</v>
      </c>
      <c r="D84" s="135">
        <v>13.408049999999999</v>
      </c>
      <c r="E84" s="134">
        <v>15.3</v>
      </c>
      <c r="F84" s="129" t="s">
        <v>41</v>
      </c>
      <c r="H84" t="str">
        <f t="shared" si="2"/>
        <v>AA</v>
      </c>
      <c r="I84" t="str">
        <f t="shared" si="3"/>
        <v>AA</v>
      </c>
    </row>
    <row r="85" spans="1:9" x14ac:dyDescent="0.2">
      <c r="A85" s="129">
        <v>329</v>
      </c>
      <c r="B85" s="132">
        <v>0</v>
      </c>
      <c r="C85" s="135">
        <v>2.9776889999999998</v>
      </c>
      <c r="D85" s="135">
        <v>14.985480000000001</v>
      </c>
      <c r="E85" s="134">
        <v>14.5</v>
      </c>
      <c r="F85" s="129" t="s">
        <v>41</v>
      </c>
      <c r="H85" t="str">
        <f t="shared" si="2"/>
        <v>AA</v>
      </c>
      <c r="I85" t="str">
        <f t="shared" si="3"/>
        <v>AA</v>
      </c>
    </row>
    <row r="86" spans="1:9" x14ac:dyDescent="0.2">
      <c r="A86" s="129">
        <v>330</v>
      </c>
      <c r="B86" s="132">
        <v>0</v>
      </c>
      <c r="C86" s="135">
        <v>2.78966</v>
      </c>
      <c r="D86" s="135">
        <v>6.7402009999999999</v>
      </c>
      <c r="E86" s="134">
        <v>11.8</v>
      </c>
      <c r="F86" s="129" t="s">
        <v>41</v>
      </c>
      <c r="H86" t="str">
        <f t="shared" si="2"/>
        <v>AA</v>
      </c>
      <c r="I86" t="str">
        <f t="shared" si="3"/>
        <v>AA</v>
      </c>
    </row>
    <row r="87" spans="1:9" x14ac:dyDescent="0.2">
      <c r="A87" s="129">
        <v>331</v>
      </c>
      <c r="B87" s="132">
        <v>0</v>
      </c>
      <c r="C87" s="135">
        <v>2.397138</v>
      </c>
      <c r="D87" s="135">
        <v>12.75691</v>
      </c>
      <c r="E87" s="134">
        <v>11.6</v>
      </c>
      <c r="F87" s="129" t="s">
        <v>41</v>
      </c>
      <c r="H87" t="str">
        <f t="shared" si="2"/>
        <v>AA</v>
      </c>
      <c r="I87" t="str">
        <f t="shared" si="3"/>
        <v>AA</v>
      </c>
    </row>
    <row r="88" spans="1:9" x14ac:dyDescent="0.2">
      <c r="A88" s="129">
        <v>332</v>
      </c>
      <c r="B88" s="132">
        <v>0</v>
      </c>
      <c r="C88" s="135">
        <v>2.8811200000000001</v>
      </c>
      <c r="D88" s="135">
        <v>10.645580000000001</v>
      </c>
      <c r="E88" s="134">
        <v>12.5</v>
      </c>
      <c r="F88" s="129" t="s">
        <v>41</v>
      </c>
      <c r="H88" t="str">
        <f t="shared" si="2"/>
        <v>AA</v>
      </c>
      <c r="I88" t="str">
        <f t="shared" si="3"/>
        <v>AA</v>
      </c>
    </row>
    <row r="89" spans="1:9" x14ac:dyDescent="0.2">
      <c r="A89" s="129">
        <v>333</v>
      </c>
      <c r="B89" s="132">
        <v>0</v>
      </c>
      <c r="C89" s="135">
        <v>2.8811200000000001</v>
      </c>
      <c r="D89" s="135">
        <v>3.3517839999999999</v>
      </c>
      <c r="E89" s="134">
        <v>13.5</v>
      </c>
      <c r="F89" s="129" t="s">
        <v>41</v>
      </c>
      <c r="H89" t="str">
        <f t="shared" si="2"/>
        <v>AA</v>
      </c>
      <c r="I89" t="str">
        <f t="shared" si="3"/>
        <v>AA</v>
      </c>
    </row>
    <row r="90" spans="1:9" x14ac:dyDescent="0.2">
      <c r="A90" s="129">
        <v>334</v>
      </c>
      <c r="B90" s="132">
        <v>0</v>
      </c>
      <c r="C90" s="135">
        <v>2.4679869999999999</v>
      </c>
      <c r="D90" s="135">
        <v>13.03384</v>
      </c>
      <c r="E90" s="134">
        <v>10.3</v>
      </c>
      <c r="F90" s="129" t="s">
        <v>41</v>
      </c>
      <c r="H90" t="str">
        <f t="shared" si="2"/>
        <v>AA</v>
      </c>
      <c r="I90" t="str">
        <f t="shared" si="3"/>
        <v>AA</v>
      </c>
    </row>
    <row r="91" spans="1:9" x14ac:dyDescent="0.2">
      <c r="A91" s="129">
        <v>335</v>
      </c>
      <c r="B91" s="132">
        <v>0</v>
      </c>
      <c r="C91" s="135">
        <v>2.397138</v>
      </c>
      <c r="D91" s="135">
        <v>6.0596059999999996</v>
      </c>
      <c r="E91" s="134">
        <v>10.8</v>
      </c>
      <c r="F91" s="129" t="s">
        <v>41</v>
      </c>
      <c r="H91" t="str">
        <f t="shared" si="2"/>
        <v>AA</v>
      </c>
      <c r="I91" t="str">
        <f t="shared" si="3"/>
        <v>AA</v>
      </c>
    </row>
    <row r="92" spans="1:9" x14ac:dyDescent="0.2">
      <c r="A92" s="136" t="s">
        <v>107</v>
      </c>
      <c r="B92" s="136"/>
      <c r="C92" s="137">
        <v>2.8254819358024861</v>
      </c>
      <c r="D92" s="138">
        <v>40.953851803320376</v>
      </c>
      <c r="E92" s="139">
        <v>10.1</v>
      </c>
      <c r="F92" s="136" t="s">
        <v>41</v>
      </c>
      <c r="H92" t="str">
        <f t="shared" si="2"/>
        <v>AS</v>
      </c>
      <c r="I92" t="str">
        <f t="shared" si="3"/>
        <v>AS</v>
      </c>
    </row>
    <row r="93" spans="1:9" x14ac:dyDescent="0.2">
      <c r="A93" t="s">
        <v>108</v>
      </c>
      <c r="C93" s="7">
        <v>2.3324725601380507</v>
      </c>
      <c r="D93" s="140">
        <v>50.931403862211781</v>
      </c>
      <c r="E93" s="58">
        <v>5.6</v>
      </c>
      <c r="F93" t="s">
        <v>41</v>
      </c>
      <c r="H93" t="str">
        <f t="shared" si="2"/>
        <v>AS</v>
      </c>
      <c r="I93" t="str">
        <f t="shared" si="3"/>
        <v>AS</v>
      </c>
    </row>
    <row r="94" spans="1:9" x14ac:dyDescent="0.2">
      <c r="A94" t="s">
        <v>109</v>
      </c>
      <c r="C94" s="7">
        <v>3.0296859589682725</v>
      </c>
      <c r="D94" s="140">
        <v>43.583000862704161</v>
      </c>
      <c r="E94" s="134">
        <v>10.9</v>
      </c>
      <c r="F94" t="s">
        <v>41</v>
      </c>
      <c r="H94" t="str">
        <f t="shared" si="2"/>
        <v>AS</v>
      </c>
      <c r="I94" t="str">
        <f t="shared" si="3"/>
        <v>AS</v>
      </c>
    </row>
    <row r="95" spans="1:9" x14ac:dyDescent="0.2">
      <c r="A95" s="136">
        <v>1</v>
      </c>
      <c r="B95" s="136">
        <v>33.9</v>
      </c>
      <c r="C95" s="137">
        <v>3.6771300554034041</v>
      </c>
      <c r="D95" s="137">
        <v>39.305614627833371</v>
      </c>
      <c r="E95" s="136">
        <v>11.6</v>
      </c>
      <c r="F95" s="136" t="s">
        <v>44</v>
      </c>
      <c r="H95" t="str">
        <f t="shared" si="2"/>
        <v>AS</v>
      </c>
      <c r="I95" t="str">
        <f t="shared" si="3"/>
        <v>AS</v>
      </c>
    </row>
    <row r="96" spans="1:9" x14ac:dyDescent="0.2">
      <c r="A96" s="136">
        <v>2</v>
      </c>
      <c r="B96" s="136">
        <v>27.9</v>
      </c>
      <c r="C96" s="137">
        <v>3.0484478872657292</v>
      </c>
      <c r="D96" s="137">
        <v>42.475518647988984</v>
      </c>
      <c r="E96" s="136">
        <v>7.8</v>
      </c>
      <c r="F96" s="136" t="s">
        <v>44</v>
      </c>
      <c r="H96" t="str">
        <f t="shared" si="2"/>
        <v>AS</v>
      </c>
      <c r="I96" t="str">
        <f t="shared" si="3"/>
        <v>AS</v>
      </c>
    </row>
    <row r="97" spans="1:9" x14ac:dyDescent="0.2">
      <c r="A97" s="136">
        <v>4</v>
      </c>
      <c r="B97" s="136">
        <v>26.9</v>
      </c>
      <c r="C97" s="137">
        <v>4.3</v>
      </c>
      <c r="D97" s="137">
        <v>184.05565463535976</v>
      </c>
      <c r="E97" s="136">
        <v>12.6</v>
      </c>
      <c r="F97" s="136" t="s">
        <v>44</v>
      </c>
      <c r="H97" t="str">
        <f t="shared" si="2"/>
        <v>SS</v>
      </c>
      <c r="I97" t="str">
        <f t="shared" si="3"/>
        <v>AS</v>
      </c>
    </row>
    <row r="98" spans="1:9" x14ac:dyDescent="0.2">
      <c r="A98" s="136">
        <v>8</v>
      </c>
      <c r="B98" s="136">
        <v>23.7</v>
      </c>
      <c r="C98" s="137">
        <v>2.5847597708527226</v>
      </c>
      <c r="D98" s="137">
        <v>17.058075798169348</v>
      </c>
      <c r="E98" s="136">
        <v>7.2</v>
      </c>
      <c r="F98" s="136" t="s">
        <v>44</v>
      </c>
      <c r="H98" t="str">
        <f t="shared" si="2"/>
        <v>AA</v>
      </c>
      <c r="I98" t="str">
        <f t="shared" si="3"/>
        <v>AA</v>
      </c>
    </row>
    <row r="99" spans="1:9" x14ac:dyDescent="0.2">
      <c r="A99" s="136">
        <v>22</v>
      </c>
      <c r="B99" s="136">
        <v>26.8</v>
      </c>
      <c r="C99" s="136">
        <v>3.9</v>
      </c>
      <c r="D99" s="137">
        <v>24.32</v>
      </c>
      <c r="E99" s="136">
        <v>11.2</v>
      </c>
      <c r="F99" s="136" t="s">
        <v>44</v>
      </c>
      <c r="H99" t="str">
        <f t="shared" si="2"/>
        <v>AS</v>
      </c>
      <c r="I99" t="str">
        <f t="shared" si="3"/>
        <v>AS</v>
      </c>
    </row>
    <row r="100" spans="1:9" x14ac:dyDescent="0.2">
      <c r="A100" s="136">
        <v>24</v>
      </c>
      <c r="B100" s="136">
        <v>28.2</v>
      </c>
      <c r="C100" s="136">
        <v>4.0999999999999996</v>
      </c>
      <c r="D100" s="137">
        <v>21.951219512195134</v>
      </c>
      <c r="E100" s="136">
        <v>12.6</v>
      </c>
      <c r="F100" s="136" t="s">
        <v>44</v>
      </c>
      <c r="H100" t="str">
        <f t="shared" si="2"/>
        <v>AS</v>
      </c>
      <c r="I100" t="str">
        <f t="shared" si="3"/>
        <v>AS</v>
      </c>
    </row>
    <row r="101" spans="1:9" x14ac:dyDescent="0.2">
      <c r="A101" s="136">
        <v>25</v>
      </c>
      <c r="B101" s="136">
        <v>30.4</v>
      </c>
      <c r="C101" s="136">
        <v>3.5</v>
      </c>
      <c r="D101" s="137">
        <v>40.000000000000007</v>
      </c>
      <c r="E101" s="136">
        <v>11.2</v>
      </c>
      <c r="F101" s="136" t="s">
        <v>44</v>
      </c>
      <c r="H101" t="str">
        <f t="shared" si="2"/>
        <v>AS</v>
      </c>
      <c r="I101" t="str">
        <f t="shared" si="3"/>
        <v>AS</v>
      </c>
    </row>
    <row r="102" spans="1:9" x14ac:dyDescent="0.2">
      <c r="A102" s="136">
        <v>26</v>
      </c>
      <c r="B102" s="136">
        <v>33.6</v>
      </c>
      <c r="C102" s="137">
        <v>4.03</v>
      </c>
      <c r="D102" s="137">
        <v>23.076923076923077</v>
      </c>
      <c r="E102" s="136">
        <v>11.5</v>
      </c>
      <c r="F102" s="136" t="s">
        <v>44</v>
      </c>
      <c r="H102" t="str">
        <f t="shared" si="2"/>
        <v>AS</v>
      </c>
      <c r="I102" t="str">
        <f t="shared" si="3"/>
        <v>AS</v>
      </c>
    </row>
    <row r="103" spans="1:9" x14ac:dyDescent="0.2">
      <c r="A103" s="136">
        <v>28</v>
      </c>
      <c r="B103" s="136">
        <v>28.3</v>
      </c>
      <c r="C103" s="136">
        <v>3.4</v>
      </c>
      <c r="D103" s="137">
        <v>35.294117647058812</v>
      </c>
      <c r="E103" s="136">
        <v>11.5</v>
      </c>
      <c r="F103" s="136" t="s">
        <v>44</v>
      </c>
      <c r="H103" t="str">
        <f t="shared" si="2"/>
        <v>AS</v>
      </c>
      <c r="I103" t="str">
        <f t="shared" si="3"/>
        <v>AS</v>
      </c>
    </row>
    <row r="104" spans="1:9" x14ac:dyDescent="0.2">
      <c r="A104" s="136">
        <v>41</v>
      </c>
      <c r="B104" s="136">
        <v>32.4</v>
      </c>
      <c r="C104" s="136">
        <v>3.3</v>
      </c>
      <c r="D104" s="137">
        <v>30.3</v>
      </c>
      <c r="E104" s="136">
        <v>10.5</v>
      </c>
      <c r="F104" s="136" t="s">
        <v>44</v>
      </c>
      <c r="H104" t="str">
        <f t="shared" si="2"/>
        <v>AS</v>
      </c>
      <c r="I104" t="str">
        <f t="shared" si="3"/>
        <v>AS</v>
      </c>
    </row>
    <row r="105" spans="1:9" x14ac:dyDescent="0.2">
      <c r="A105" s="136">
        <v>42</v>
      </c>
      <c r="B105" s="136">
        <v>33.6</v>
      </c>
      <c r="C105" s="136">
        <v>4.0999999999999996</v>
      </c>
      <c r="D105" s="137">
        <v>34.1</v>
      </c>
      <c r="E105" s="136">
        <v>12.8</v>
      </c>
      <c r="F105" s="136" t="s">
        <v>44</v>
      </c>
      <c r="H105" t="str">
        <f t="shared" si="2"/>
        <v>AS</v>
      </c>
      <c r="I105" t="str">
        <f t="shared" si="3"/>
        <v>AS</v>
      </c>
    </row>
    <row r="106" spans="1:9" x14ac:dyDescent="0.2">
      <c r="A106" s="136">
        <v>43</v>
      </c>
      <c r="B106" s="141">
        <v>26.2</v>
      </c>
      <c r="C106" s="141">
        <v>3.9</v>
      </c>
      <c r="D106" s="137">
        <v>38.5</v>
      </c>
      <c r="E106" s="136">
        <v>11</v>
      </c>
      <c r="F106" s="136" t="s">
        <v>44</v>
      </c>
      <c r="H106" t="str">
        <f t="shared" si="2"/>
        <v>AS</v>
      </c>
      <c r="I106" t="str">
        <f t="shared" si="3"/>
        <v>AS</v>
      </c>
    </row>
    <row r="107" spans="1:9" x14ac:dyDescent="0.2">
      <c r="A107" s="136">
        <v>48</v>
      </c>
      <c r="B107" s="142">
        <v>26.4</v>
      </c>
      <c r="C107" s="142">
        <v>3.3</v>
      </c>
      <c r="D107" s="137">
        <v>36.4</v>
      </c>
      <c r="E107" s="136">
        <v>12.8</v>
      </c>
      <c r="F107" s="136" t="s">
        <v>44</v>
      </c>
      <c r="H107" t="str">
        <f t="shared" si="2"/>
        <v>AS</v>
      </c>
      <c r="I107" t="str">
        <f t="shared" si="3"/>
        <v>AS</v>
      </c>
    </row>
    <row r="108" spans="1:9" x14ac:dyDescent="0.2">
      <c r="A108" s="136">
        <v>52</v>
      </c>
      <c r="B108" s="142">
        <v>27.7</v>
      </c>
      <c r="C108" s="143">
        <v>4.0915524746835903</v>
      </c>
      <c r="D108" s="137">
        <v>17.314883035227247</v>
      </c>
      <c r="E108" s="136">
        <v>13.2</v>
      </c>
      <c r="F108" s="136" t="s">
        <v>44</v>
      </c>
      <c r="H108" t="str">
        <f t="shared" si="2"/>
        <v>AA</v>
      </c>
      <c r="I108" t="str">
        <f t="shared" si="3"/>
        <v>AA</v>
      </c>
    </row>
    <row r="109" spans="1:9" x14ac:dyDescent="0.2">
      <c r="A109" s="136">
        <v>53</v>
      </c>
      <c r="B109" s="142">
        <v>27</v>
      </c>
      <c r="C109" s="143">
        <v>2.688341541597278</v>
      </c>
      <c r="D109" s="137">
        <v>39.096812846378029</v>
      </c>
      <c r="E109" s="136">
        <v>8.6</v>
      </c>
      <c r="F109" s="136" t="s">
        <v>44</v>
      </c>
      <c r="H109" t="str">
        <f t="shared" si="2"/>
        <v>AS</v>
      </c>
      <c r="I109" t="str">
        <f t="shared" si="3"/>
        <v>AS</v>
      </c>
    </row>
    <row r="110" spans="1:9" x14ac:dyDescent="0.2">
      <c r="A110" s="136">
        <v>54</v>
      </c>
      <c r="B110" s="142">
        <v>28.5</v>
      </c>
      <c r="C110" s="143">
        <v>3.4175519005292747</v>
      </c>
      <c r="D110" s="137">
        <v>37.025931095699704</v>
      </c>
      <c r="E110" s="136">
        <v>11</v>
      </c>
      <c r="F110" s="136" t="s">
        <v>44</v>
      </c>
      <c r="H110" t="str">
        <f t="shared" si="2"/>
        <v>AS</v>
      </c>
      <c r="I110" t="str">
        <f t="shared" si="3"/>
        <v>AS</v>
      </c>
    </row>
    <row r="111" spans="1:9" x14ac:dyDescent="0.2">
      <c r="A111" s="136">
        <v>56</v>
      </c>
      <c r="B111" s="142">
        <v>28.1</v>
      </c>
      <c r="C111" s="143">
        <v>3.28190641027166</v>
      </c>
      <c r="D111" s="137">
        <v>36.410699714579103</v>
      </c>
      <c r="E111" s="136">
        <v>11</v>
      </c>
      <c r="F111" s="136" t="s">
        <v>44</v>
      </c>
      <c r="H111" t="str">
        <f t="shared" si="2"/>
        <v>AS</v>
      </c>
      <c r="I111" t="str">
        <f t="shared" si="3"/>
        <v>AS</v>
      </c>
    </row>
    <row r="112" spans="1:9" x14ac:dyDescent="0.2">
      <c r="A112" s="136">
        <v>58</v>
      </c>
      <c r="B112" s="142">
        <v>25.7</v>
      </c>
      <c r="C112" s="143">
        <v>3.366671181424528</v>
      </c>
      <c r="D112" s="137">
        <v>33.37573041233842</v>
      </c>
      <c r="E112" s="136">
        <v>10.6</v>
      </c>
      <c r="F112" s="136" t="s">
        <v>44</v>
      </c>
      <c r="H112" t="str">
        <f t="shared" si="2"/>
        <v>AS</v>
      </c>
      <c r="I112" t="str">
        <f t="shared" si="3"/>
        <v>AS</v>
      </c>
    </row>
    <row r="113" spans="1:9" x14ac:dyDescent="0.2">
      <c r="A113" s="136">
        <v>59</v>
      </c>
      <c r="B113" s="142">
        <v>26.3</v>
      </c>
      <c r="C113" s="137">
        <v>3.8590632635749706</v>
      </c>
      <c r="D113" s="137">
        <v>41.410949383036211</v>
      </c>
      <c r="E113" s="136">
        <v>12.5</v>
      </c>
      <c r="F113" s="136" t="s">
        <v>44</v>
      </c>
      <c r="H113" t="str">
        <f t="shared" si="2"/>
        <v>AS</v>
      </c>
      <c r="I113" t="str">
        <f t="shared" si="3"/>
        <v>AS</v>
      </c>
    </row>
    <row r="114" spans="1:9" x14ac:dyDescent="0.2">
      <c r="A114" s="136">
        <v>90</v>
      </c>
      <c r="B114" s="142">
        <v>26.1</v>
      </c>
      <c r="C114" s="137">
        <v>2.9776885919146436</v>
      </c>
      <c r="D114" s="137">
        <v>45.786296732130481</v>
      </c>
      <c r="E114" s="136">
        <v>12.4</v>
      </c>
      <c r="F114" s="136" t="s">
        <v>44</v>
      </c>
      <c r="H114" t="str">
        <f t="shared" si="2"/>
        <v>AS</v>
      </c>
      <c r="I114" t="str">
        <f t="shared" si="3"/>
        <v>AS</v>
      </c>
    </row>
    <row r="115" spans="1:9" x14ac:dyDescent="0.2">
      <c r="A115" s="136">
        <v>92</v>
      </c>
      <c r="B115" s="142">
        <v>25.5</v>
      </c>
      <c r="C115" s="137">
        <v>2.4679865217495238</v>
      </c>
      <c r="D115" s="137">
        <v>24.788984173280536</v>
      </c>
      <c r="E115" s="136">
        <v>11.8</v>
      </c>
      <c r="F115" s="136" t="s">
        <v>44</v>
      </c>
      <c r="H115" t="str">
        <f t="shared" si="2"/>
        <v>AS</v>
      </c>
      <c r="I115" t="str">
        <f t="shared" si="3"/>
        <v>AS</v>
      </c>
    </row>
    <row r="116" spans="1:9" x14ac:dyDescent="0.2">
      <c r="A116" s="136">
        <v>104</v>
      </c>
      <c r="B116" s="142">
        <v>25.4</v>
      </c>
      <c r="C116" s="137">
        <v>2.4679865217495238</v>
      </c>
      <c r="D116" s="137">
        <v>33.807768647553964</v>
      </c>
      <c r="E116" s="136">
        <v>10</v>
      </c>
      <c r="F116" s="136" t="s">
        <v>44</v>
      </c>
      <c r="H116" t="str">
        <f t="shared" si="2"/>
        <v>AS</v>
      </c>
      <c r="I116" t="str">
        <f t="shared" si="3"/>
        <v>AS</v>
      </c>
    </row>
    <row r="117" spans="1:9" x14ac:dyDescent="0.2">
      <c r="A117" s="136">
        <v>158</v>
      </c>
      <c r="B117" s="142">
        <v>36.200000000000003</v>
      </c>
      <c r="C117" s="137">
        <v>3.05</v>
      </c>
      <c r="D117" s="137">
        <v>22.64752791068582</v>
      </c>
      <c r="E117" s="136">
        <v>10.6</v>
      </c>
      <c r="F117" s="136" t="s">
        <v>44</v>
      </c>
      <c r="H117" t="str">
        <f t="shared" si="2"/>
        <v>AS</v>
      </c>
      <c r="I117" t="str">
        <f t="shared" si="3"/>
        <v>AS</v>
      </c>
    </row>
    <row r="118" spans="1:9" x14ac:dyDescent="0.2">
      <c r="A118" s="136">
        <v>159</v>
      </c>
      <c r="B118" s="143">
        <v>33.700000000000003</v>
      </c>
      <c r="C118" s="137">
        <v>3.31</v>
      </c>
      <c r="D118" s="137">
        <v>135.95342066957787</v>
      </c>
      <c r="E118" s="136">
        <v>11.2</v>
      </c>
      <c r="F118" s="136" t="s">
        <v>44</v>
      </c>
      <c r="H118" t="str">
        <f t="shared" si="2"/>
        <v>SS</v>
      </c>
      <c r="I118" t="str">
        <f t="shared" si="3"/>
        <v>SS</v>
      </c>
    </row>
    <row r="119" spans="1:9" x14ac:dyDescent="0.2">
      <c r="A119" s="136">
        <v>163</v>
      </c>
      <c r="B119" s="143">
        <v>29.5</v>
      </c>
      <c r="C119" s="137">
        <v>2.38</v>
      </c>
      <c r="D119" s="137">
        <v>37.86610878661088</v>
      </c>
      <c r="E119" s="136">
        <v>6.2</v>
      </c>
      <c r="F119" s="136" t="s">
        <v>44</v>
      </c>
      <c r="H119" t="str">
        <f t="shared" si="2"/>
        <v>AS</v>
      </c>
      <c r="I119" t="str">
        <f t="shared" si="3"/>
        <v>AS</v>
      </c>
    </row>
    <row r="120" spans="1:9" x14ac:dyDescent="0.2">
      <c r="A120" s="136">
        <v>164</v>
      </c>
      <c r="B120" s="143">
        <v>34.299999999999997</v>
      </c>
      <c r="C120" s="137">
        <v>3.6</v>
      </c>
      <c r="D120" s="137">
        <v>119.74025974025979</v>
      </c>
      <c r="E120" s="136">
        <v>14.2</v>
      </c>
      <c r="F120" s="136" t="s">
        <v>44</v>
      </c>
      <c r="H120" t="str">
        <f t="shared" si="2"/>
        <v>SS</v>
      </c>
      <c r="I120" t="str">
        <f t="shared" si="3"/>
        <v>AS</v>
      </c>
    </row>
    <row r="121" spans="1:9" x14ac:dyDescent="0.2">
      <c r="A121" s="136">
        <v>166</v>
      </c>
      <c r="B121" s="143">
        <v>33.700000000000003</v>
      </c>
      <c r="C121" s="137">
        <v>3.27</v>
      </c>
      <c r="D121" s="137">
        <v>44.300144300144304</v>
      </c>
      <c r="E121" s="136">
        <v>10.8</v>
      </c>
      <c r="F121" s="136" t="s">
        <v>44</v>
      </c>
      <c r="H121" t="str">
        <f t="shared" si="2"/>
        <v>AS</v>
      </c>
      <c r="I121" t="str">
        <f t="shared" si="3"/>
        <v>AS</v>
      </c>
    </row>
    <row r="122" spans="1:9" x14ac:dyDescent="0.2">
      <c r="A122" s="136">
        <v>182</v>
      </c>
      <c r="B122" s="143">
        <v>33.799999999999997</v>
      </c>
      <c r="C122" s="137">
        <v>3.18</v>
      </c>
      <c r="D122" s="137">
        <v>254.61422087745834</v>
      </c>
      <c r="E122" s="136">
        <v>11.6</v>
      </c>
      <c r="F122" s="136" t="s">
        <v>44</v>
      </c>
      <c r="H122" t="str">
        <f t="shared" si="2"/>
        <v>SS</v>
      </c>
      <c r="I122" t="str">
        <f t="shared" si="3"/>
        <v>SS</v>
      </c>
    </row>
    <row r="123" spans="1:9" x14ac:dyDescent="0.2">
      <c r="A123" s="136">
        <v>183</v>
      </c>
      <c r="B123" s="143">
        <v>39.299999999999997</v>
      </c>
      <c r="C123" s="137">
        <v>3.69</v>
      </c>
      <c r="D123" s="137">
        <v>202.52996005326233</v>
      </c>
      <c r="E123" s="136">
        <v>11</v>
      </c>
      <c r="F123" s="136" t="s">
        <v>44</v>
      </c>
      <c r="H123" t="str">
        <f t="shared" si="2"/>
        <v>SS</v>
      </c>
      <c r="I123" t="str">
        <f t="shared" si="3"/>
        <v>SS</v>
      </c>
    </row>
    <row r="124" spans="1:9" x14ac:dyDescent="0.2">
      <c r="A124" s="136">
        <v>184</v>
      </c>
      <c r="B124" s="143">
        <v>27.9</v>
      </c>
      <c r="C124" s="137">
        <v>4</v>
      </c>
      <c r="D124" s="137">
        <v>188.83374689826309</v>
      </c>
      <c r="E124" s="136">
        <v>14.3</v>
      </c>
      <c r="F124" s="136" t="s">
        <v>44</v>
      </c>
      <c r="H124" t="str">
        <f t="shared" si="2"/>
        <v>SS</v>
      </c>
      <c r="I124" t="str">
        <f t="shared" si="3"/>
        <v>AS</v>
      </c>
    </row>
    <row r="125" spans="1:9" x14ac:dyDescent="0.2">
      <c r="A125" s="136">
        <v>191</v>
      </c>
      <c r="B125" s="142">
        <v>28.7</v>
      </c>
      <c r="C125" s="137">
        <v>4.0999999999999996</v>
      </c>
      <c r="D125" s="137">
        <v>10.263157894736835</v>
      </c>
      <c r="E125" s="136">
        <v>8.6999999999999993</v>
      </c>
      <c r="F125" s="136" t="s">
        <v>44</v>
      </c>
      <c r="H125" t="str">
        <f t="shared" si="2"/>
        <v>AA</v>
      </c>
      <c r="I125" t="str">
        <f t="shared" si="3"/>
        <v>AA</v>
      </c>
    </row>
    <row r="126" spans="1:9" x14ac:dyDescent="0.2">
      <c r="A126" s="136">
        <v>193</v>
      </c>
      <c r="B126" s="142">
        <v>44.1</v>
      </c>
      <c r="C126" s="137">
        <v>2.75</v>
      </c>
      <c r="D126" s="137">
        <v>35.032894736842117</v>
      </c>
      <c r="E126" s="136">
        <v>7.6</v>
      </c>
      <c r="F126" s="136" t="s">
        <v>44</v>
      </c>
      <c r="H126" t="str">
        <f t="shared" si="2"/>
        <v>AS</v>
      </c>
      <c r="I126" t="str">
        <f t="shared" si="3"/>
        <v>AS</v>
      </c>
    </row>
    <row r="127" spans="1:9" x14ac:dyDescent="0.2">
      <c r="A127" s="136">
        <v>196</v>
      </c>
      <c r="B127" s="142">
        <v>30.6</v>
      </c>
      <c r="C127" s="137">
        <v>4.43</v>
      </c>
      <c r="D127" s="137">
        <v>28.331466965285568</v>
      </c>
      <c r="E127" s="136">
        <v>8.9</v>
      </c>
      <c r="F127" s="136" t="s">
        <v>44</v>
      </c>
      <c r="H127" t="str">
        <f t="shared" si="2"/>
        <v>AS</v>
      </c>
      <c r="I127" t="str">
        <f t="shared" si="3"/>
        <v>AS</v>
      </c>
    </row>
    <row r="128" spans="1:9" x14ac:dyDescent="0.2">
      <c r="A128" s="136">
        <v>197</v>
      </c>
      <c r="B128" s="142">
        <v>35.1</v>
      </c>
      <c r="C128" s="137">
        <v>3.27</v>
      </c>
      <c r="D128" s="137">
        <v>36.631684157921043</v>
      </c>
      <c r="E128" s="136">
        <v>9</v>
      </c>
      <c r="F128" s="136" t="s">
        <v>44</v>
      </c>
      <c r="H128" t="str">
        <f t="shared" si="2"/>
        <v>AS</v>
      </c>
      <c r="I128" t="str">
        <f t="shared" si="3"/>
        <v>AS</v>
      </c>
    </row>
    <row r="129" spans="1:9" x14ac:dyDescent="0.2">
      <c r="A129" s="136">
        <v>198</v>
      </c>
      <c r="B129" s="142">
        <v>32.5</v>
      </c>
      <c r="C129" s="137">
        <v>4.25</v>
      </c>
      <c r="D129" s="137">
        <v>69.529411764705884</v>
      </c>
      <c r="E129" s="136">
        <v>13.2</v>
      </c>
      <c r="F129" s="136" t="s">
        <v>44</v>
      </c>
      <c r="H129" t="str">
        <f t="shared" si="2"/>
        <v>AS</v>
      </c>
      <c r="I129" t="str">
        <f t="shared" si="3"/>
        <v>AS</v>
      </c>
    </row>
    <row r="130" spans="1:9" x14ac:dyDescent="0.2">
      <c r="A130" s="136">
        <v>199</v>
      </c>
      <c r="B130" s="142">
        <v>25.3</v>
      </c>
      <c r="C130" s="137">
        <v>4.08</v>
      </c>
      <c r="D130" s="137">
        <v>38.452237001209177</v>
      </c>
      <c r="E130" s="136">
        <v>11.6</v>
      </c>
      <c r="F130" s="136" t="s">
        <v>44</v>
      </c>
      <c r="H130" t="str">
        <f t="shared" si="2"/>
        <v>AS</v>
      </c>
      <c r="I130" t="str">
        <f t="shared" si="3"/>
        <v>AS</v>
      </c>
    </row>
    <row r="131" spans="1:9" x14ac:dyDescent="0.2">
      <c r="A131" s="136">
        <v>200</v>
      </c>
      <c r="B131" s="142">
        <v>26.9</v>
      </c>
      <c r="C131" s="137">
        <v>3.48</v>
      </c>
      <c r="D131" s="137">
        <v>13.06990881458967</v>
      </c>
      <c r="E131" s="136">
        <v>9.4</v>
      </c>
      <c r="F131" s="136" t="s">
        <v>44</v>
      </c>
      <c r="H131" t="str">
        <f t="shared" ref="H131:H194" si="4">IF(D131&lt;=$O$4,$L$4,IF(AND(D131&gt;=$P$6,D131&lt;=$O$6), $L$6, $L$5))</f>
        <v>AA</v>
      </c>
      <c r="I131" t="str">
        <f t="shared" ref="I131:I194" si="5">IF(H131="SS",IF(E131&gt;$R$4,"AS","SS" ), H131)</f>
        <v>AA</v>
      </c>
    </row>
    <row r="132" spans="1:9" x14ac:dyDescent="0.2">
      <c r="A132" s="129">
        <v>283</v>
      </c>
      <c r="B132" s="144">
        <v>39.1</v>
      </c>
      <c r="C132" s="135">
        <v>2.54</v>
      </c>
      <c r="D132" s="135">
        <v>70.739999999999995</v>
      </c>
      <c r="E132" s="134"/>
      <c r="F132" s="129" t="s">
        <v>44</v>
      </c>
      <c r="H132" t="str">
        <f t="shared" si="4"/>
        <v>SS</v>
      </c>
      <c r="I132" t="str">
        <f t="shared" si="5"/>
        <v>SS</v>
      </c>
    </row>
    <row r="133" spans="1:9" x14ac:dyDescent="0.2">
      <c r="A133" s="136" t="s">
        <v>110</v>
      </c>
      <c r="B133" s="142">
        <v>33.9</v>
      </c>
      <c r="C133" s="137">
        <v>3.1412012724847487</v>
      </c>
      <c r="D133" s="137">
        <v>138.0038766896588</v>
      </c>
      <c r="E133" s="139">
        <v>13</v>
      </c>
      <c r="F133" s="136" t="s">
        <v>44</v>
      </c>
      <c r="H133" t="str">
        <f t="shared" si="4"/>
        <v>SS</v>
      </c>
      <c r="I133" t="str">
        <f t="shared" si="5"/>
        <v>AS</v>
      </c>
    </row>
    <row r="134" spans="1:9" x14ac:dyDescent="0.2">
      <c r="A134" s="136" t="s">
        <v>111</v>
      </c>
      <c r="B134" s="142">
        <v>27</v>
      </c>
      <c r="C134" s="137">
        <v>3.6641138858216151</v>
      </c>
      <c r="D134" s="137">
        <v>51.902716009936292</v>
      </c>
      <c r="E134" s="139">
        <v>12.6</v>
      </c>
      <c r="F134" s="136" t="s">
        <v>44</v>
      </c>
      <c r="H134" t="str">
        <f t="shared" si="4"/>
        <v>AS</v>
      </c>
      <c r="I134" t="str">
        <f t="shared" si="5"/>
        <v>AS</v>
      </c>
    </row>
    <row r="135" spans="1:9" x14ac:dyDescent="0.2">
      <c r="A135" s="136" t="s">
        <v>112</v>
      </c>
      <c r="B135" s="142">
        <v>26.8</v>
      </c>
      <c r="C135" s="137">
        <v>3.2597295000760313</v>
      </c>
      <c r="D135" s="137">
        <v>53.960071783900219</v>
      </c>
      <c r="E135" s="139">
        <v>10.9</v>
      </c>
      <c r="F135" s="136" t="s">
        <v>44</v>
      </c>
      <c r="H135" t="str">
        <f t="shared" si="4"/>
        <v>AS</v>
      </c>
      <c r="I135" t="str">
        <f t="shared" si="5"/>
        <v>AS</v>
      </c>
    </row>
    <row r="136" spans="1:9" x14ac:dyDescent="0.2">
      <c r="A136" s="136" t="s">
        <v>113</v>
      </c>
      <c r="B136" s="142">
        <v>26.2</v>
      </c>
      <c r="C136" s="137">
        <v>2.9246160997745361</v>
      </c>
      <c r="D136" s="137">
        <v>125.57588523598882</v>
      </c>
      <c r="E136" s="139">
        <v>9.9</v>
      </c>
      <c r="F136" s="136" t="s">
        <v>44</v>
      </c>
      <c r="H136" t="str">
        <f t="shared" si="4"/>
        <v>SS</v>
      </c>
      <c r="I136" t="str">
        <f t="shared" si="5"/>
        <v>SS</v>
      </c>
    </row>
    <row r="137" spans="1:9" x14ac:dyDescent="0.2">
      <c r="A137" s="136" t="s">
        <v>114</v>
      </c>
      <c r="B137" s="142">
        <v>25.6</v>
      </c>
      <c r="C137" s="137">
        <v>3.1412012724847487</v>
      </c>
      <c r="D137" s="137">
        <v>68.104286713967525</v>
      </c>
      <c r="E137" s="139">
        <v>12.4</v>
      </c>
      <c r="F137" s="136" t="s">
        <v>44</v>
      </c>
      <c r="H137" t="str">
        <f t="shared" si="4"/>
        <v>AS</v>
      </c>
      <c r="I137" t="str">
        <f t="shared" si="5"/>
        <v>AS</v>
      </c>
    </row>
    <row r="138" spans="1:9" x14ac:dyDescent="0.2">
      <c r="A138" s="136" t="s">
        <v>115</v>
      </c>
      <c r="B138" s="142">
        <v>25.8</v>
      </c>
      <c r="C138" s="137">
        <v>3.2597295000760313</v>
      </c>
      <c r="D138" s="137">
        <v>80.320183540795398</v>
      </c>
      <c r="E138" s="139">
        <v>10.199999999999999</v>
      </c>
      <c r="F138" s="136" t="s">
        <v>44</v>
      </c>
      <c r="H138" t="str">
        <f t="shared" si="4"/>
        <v>SS</v>
      </c>
      <c r="I138" t="str">
        <f t="shared" si="5"/>
        <v>SS</v>
      </c>
    </row>
    <row r="139" spans="1:9" x14ac:dyDescent="0.2">
      <c r="A139" s="136" t="s">
        <v>116</v>
      </c>
      <c r="B139" s="142">
        <v>24.9</v>
      </c>
      <c r="C139" s="137">
        <v>2.7318243962519664</v>
      </c>
      <c r="D139" s="137">
        <v>127.6977550124019</v>
      </c>
      <c r="E139" s="139">
        <v>7.3</v>
      </c>
      <c r="F139" s="136" t="s">
        <v>44</v>
      </c>
      <c r="H139" s="145" t="str">
        <f t="shared" si="4"/>
        <v>SS</v>
      </c>
      <c r="I139" s="145" t="str">
        <f t="shared" si="5"/>
        <v>SS</v>
      </c>
    </row>
    <row r="140" spans="1:9" x14ac:dyDescent="0.2">
      <c r="A140" s="136" t="s">
        <v>117</v>
      </c>
      <c r="B140" s="142">
        <v>26.9</v>
      </c>
      <c r="C140" s="137">
        <v>3.6641138858216151</v>
      </c>
      <c r="D140" s="137">
        <v>287.40542453992958</v>
      </c>
      <c r="E140" s="139">
        <v>13.3</v>
      </c>
      <c r="F140" s="136" t="s">
        <v>44</v>
      </c>
      <c r="H140" t="str">
        <f t="shared" si="4"/>
        <v>SS</v>
      </c>
      <c r="I140" t="str">
        <f t="shared" si="5"/>
        <v>AS</v>
      </c>
    </row>
    <row r="141" spans="1:9" x14ac:dyDescent="0.2">
      <c r="A141" s="136" t="s">
        <v>118</v>
      </c>
      <c r="B141" s="142">
        <v>26.2</v>
      </c>
      <c r="C141" s="137">
        <v>2.8254819358024861</v>
      </c>
      <c r="D141" s="137">
        <v>133.49038524102019</v>
      </c>
      <c r="E141" s="139">
        <v>10.4</v>
      </c>
      <c r="F141" s="136" t="s">
        <v>44</v>
      </c>
      <c r="H141" t="str">
        <f t="shared" si="4"/>
        <v>SS</v>
      </c>
      <c r="I141" t="str">
        <f t="shared" si="5"/>
        <v>SS</v>
      </c>
    </row>
    <row r="142" spans="1:9" x14ac:dyDescent="0.2">
      <c r="A142" s="146">
        <v>3</v>
      </c>
      <c r="B142" s="147">
        <v>82.7</v>
      </c>
      <c r="C142" s="148">
        <v>3.2957460846979267</v>
      </c>
      <c r="D142" s="148">
        <v>160.38731248931526</v>
      </c>
      <c r="E142" s="146">
        <v>9</v>
      </c>
      <c r="F142" s="146" t="s">
        <v>45</v>
      </c>
      <c r="H142" t="str">
        <f t="shared" si="4"/>
        <v>SS</v>
      </c>
      <c r="I142" t="str">
        <f t="shared" si="5"/>
        <v>SS</v>
      </c>
    </row>
    <row r="143" spans="1:9" x14ac:dyDescent="0.2">
      <c r="A143" s="146">
        <v>23</v>
      </c>
      <c r="B143" s="147">
        <v>82.1</v>
      </c>
      <c r="C143" s="148">
        <v>3.9</v>
      </c>
      <c r="D143" s="148">
        <v>105.12820512820514</v>
      </c>
      <c r="E143" s="146">
        <v>11.8</v>
      </c>
      <c r="F143" s="146" t="s">
        <v>45</v>
      </c>
      <c r="H143" t="str">
        <f t="shared" si="4"/>
        <v>SS</v>
      </c>
      <c r="I143" t="str">
        <f t="shared" si="5"/>
        <v>SS</v>
      </c>
    </row>
    <row r="144" spans="1:9" x14ac:dyDescent="0.2">
      <c r="A144" s="146">
        <v>27</v>
      </c>
      <c r="B144" s="147">
        <v>86.4</v>
      </c>
      <c r="C144" s="148">
        <v>3.6</v>
      </c>
      <c r="D144" s="148">
        <v>108.33333333333333</v>
      </c>
      <c r="E144" s="146">
        <v>10.8</v>
      </c>
      <c r="F144" s="146" t="s">
        <v>45</v>
      </c>
      <c r="H144" t="str">
        <f t="shared" si="4"/>
        <v>SS</v>
      </c>
      <c r="I144" t="str">
        <f t="shared" si="5"/>
        <v>SS</v>
      </c>
    </row>
    <row r="145" spans="1:9" x14ac:dyDescent="0.2">
      <c r="A145" s="146">
        <v>30</v>
      </c>
      <c r="B145" s="147">
        <v>79.2</v>
      </c>
      <c r="C145" s="148">
        <v>3.1</v>
      </c>
      <c r="D145" s="148">
        <v>125.80645161290323</v>
      </c>
      <c r="E145" s="146">
        <v>8.6</v>
      </c>
      <c r="F145" s="146" t="s">
        <v>45</v>
      </c>
      <c r="H145" t="str">
        <f t="shared" si="4"/>
        <v>SS</v>
      </c>
      <c r="I145" t="str">
        <f t="shared" si="5"/>
        <v>SS</v>
      </c>
    </row>
    <row r="146" spans="1:9" x14ac:dyDescent="0.2">
      <c r="A146" s="146">
        <v>32</v>
      </c>
      <c r="B146" s="147">
        <v>85.4</v>
      </c>
      <c r="C146" s="148">
        <v>2.9</v>
      </c>
      <c r="D146" s="148">
        <v>110.34482758620689</v>
      </c>
      <c r="E146" s="146">
        <v>8.8000000000000007</v>
      </c>
      <c r="F146" s="146" t="s">
        <v>45</v>
      </c>
      <c r="H146" t="str">
        <f t="shared" si="4"/>
        <v>SS</v>
      </c>
      <c r="I146" t="str">
        <f t="shared" si="5"/>
        <v>SS</v>
      </c>
    </row>
    <row r="147" spans="1:9" x14ac:dyDescent="0.2">
      <c r="A147" s="146">
        <v>34</v>
      </c>
      <c r="B147" s="147">
        <v>79.8</v>
      </c>
      <c r="C147" s="148">
        <v>2.8</v>
      </c>
      <c r="D147" s="148">
        <v>114.28571428571431</v>
      </c>
      <c r="E147" s="146">
        <v>7.2</v>
      </c>
      <c r="F147" s="146" t="s">
        <v>45</v>
      </c>
      <c r="H147" t="str">
        <f t="shared" si="4"/>
        <v>SS</v>
      </c>
      <c r="I147" t="str">
        <f t="shared" si="5"/>
        <v>SS</v>
      </c>
    </row>
    <row r="148" spans="1:9" x14ac:dyDescent="0.2">
      <c r="A148" s="146">
        <v>44</v>
      </c>
      <c r="B148" s="147">
        <v>82.1</v>
      </c>
      <c r="C148" s="148">
        <v>3.3</v>
      </c>
      <c r="D148" s="148">
        <v>248.5</v>
      </c>
      <c r="E148" s="146">
        <v>9.9</v>
      </c>
      <c r="F148" s="146" t="s">
        <v>45</v>
      </c>
      <c r="H148" t="str">
        <f t="shared" si="4"/>
        <v>SS</v>
      </c>
      <c r="I148" t="str">
        <f t="shared" si="5"/>
        <v>SS</v>
      </c>
    </row>
    <row r="149" spans="1:9" x14ac:dyDescent="0.2">
      <c r="A149" s="146">
        <v>96</v>
      </c>
      <c r="B149" s="147">
        <v>76.099999999999994</v>
      </c>
      <c r="C149" s="148">
        <v>2.1449442423686533</v>
      </c>
      <c r="D149" s="148">
        <v>142.79486633423144</v>
      </c>
      <c r="E149" s="146">
        <v>8.6</v>
      </c>
      <c r="F149" s="146" t="s">
        <v>45</v>
      </c>
      <c r="H149" t="str">
        <f t="shared" si="4"/>
        <v>SS</v>
      </c>
      <c r="I149" t="str">
        <f t="shared" si="5"/>
        <v>SS</v>
      </c>
    </row>
    <row r="150" spans="1:9" x14ac:dyDescent="0.2">
      <c r="A150" s="146">
        <v>97</v>
      </c>
      <c r="B150" s="147">
        <v>75.099999999999994</v>
      </c>
      <c r="C150" s="148">
        <v>2.7029386703149756</v>
      </c>
      <c r="D150" s="148">
        <v>150.84291217972589</v>
      </c>
      <c r="E150" s="146">
        <v>9.6</v>
      </c>
      <c r="F150" s="146" t="s">
        <v>45</v>
      </c>
      <c r="H150" t="str">
        <f t="shared" si="4"/>
        <v>SS</v>
      </c>
      <c r="I150" t="str">
        <f t="shared" si="5"/>
        <v>SS</v>
      </c>
    </row>
    <row r="151" spans="1:9" x14ac:dyDescent="0.2">
      <c r="A151" s="146">
        <v>100</v>
      </c>
      <c r="B151" s="147">
        <v>83</v>
      </c>
      <c r="C151" s="148">
        <v>2.3971379766973713</v>
      </c>
      <c r="D151" s="148">
        <v>117.2513454305943</v>
      </c>
      <c r="E151" s="146">
        <v>8.1</v>
      </c>
      <c r="F151" s="146" t="s">
        <v>45</v>
      </c>
      <c r="H151" t="str">
        <f t="shared" si="4"/>
        <v>SS</v>
      </c>
      <c r="I151" t="str">
        <f t="shared" si="5"/>
        <v>SS</v>
      </c>
    </row>
    <row r="152" spans="1:9" x14ac:dyDescent="0.2">
      <c r="A152" s="146">
        <v>190</v>
      </c>
      <c r="B152" s="149">
        <v>72.7</v>
      </c>
      <c r="C152" s="148">
        <v>2.4500000000000002</v>
      </c>
      <c r="D152" s="148">
        <v>257.98816568047329</v>
      </c>
      <c r="E152" s="146">
        <v>8.6999999999999993</v>
      </c>
      <c r="F152" s="146" t="s">
        <v>45</v>
      </c>
      <c r="H152" t="str">
        <f t="shared" si="4"/>
        <v>SS</v>
      </c>
      <c r="I152" t="str">
        <f t="shared" si="5"/>
        <v>SS</v>
      </c>
    </row>
    <row r="153" spans="1:9" x14ac:dyDescent="0.2">
      <c r="A153" s="146" t="s">
        <v>119</v>
      </c>
      <c r="B153" s="147">
        <v>81.400000000000006</v>
      </c>
      <c r="C153" s="148">
        <v>5.2804939933605581</v>
      </c>
      <c r="D153" s="148">
        <v>104.49761117597522</v>
      </c>
      <c r="E153" s="150">
        <v>11.3</v>
      </c>
      <c r="F153" s="146" t="s">
        <v>45</v>
      </c>
      <c r="H153" t="str">
        <f t="shared" si="4"/>
        <v>SS</v>
      </c>
      <c r="I153" t="str">
        <f t="shared" si="5"/>
        <v>SS</v>
      </c>
    </row>
    <row r="154" spans="1:9" x14ac:dyDescent="0.2">
      <c r="A154" s="146" t="s">
        <v>120</v>
      </c>
      <c r="B154" s="147">
        <v>67.900000000000006</v>
      </c>
      <c r="C154" s="148">
        <v>2.7318243962519664</v>
      </c>
      <c r="D154" s="148">
        <v>103.74254355062457</v>
      </c>
      <c r="E154" s="150">
        <v>12.1</v>
      </c>
      <c r="F154" s="146" t="s">
        <v>45</v>
      </c>
      <c r="H154" t="str">
        <f t="shared" si="4"/>
        <v>SS</v>
      </c>
      <c r="I154" t="str">
        <f t="shared" si="5"/>
        <v>SS</v>
      </c>
    </row>
    <row r="155" spans="1:9" x14ac:dyDescent="0.2">
      <c r="A155" s="146" t="s">
        <v>121</v>
      </c>
      <c r="B155" s="147">
        <v>74.400000000000006</v>
      </c>
      <c r="C155" s="148">
        <v>2.6432290716379967</v>
      </c>
      <c r="D155" s="148">
        <v>122.37763198586545</v>
      </c>
      <c r="E155" s="150">
        <v>9.3000000000000007</v>
      </c>
      <c r="F155" s="146" t="s">
        <v>45</v>
      </c>
      <c r="H155" t="str">
        <f t="shared" si="4"/>
        <v>SS</v>
      </c>
      <c r="I155" t="str">
        <f t="shared" si="5"/>
        <v>SS</v>
      </c>
    </row>
    <row r="156" spans="1:9" x14ac:dyDescent="0.2">
      <c r="A156" s="146" t="s">
        <v>122</v>
      </c>
      <c r="B156" s="147">
        <v>73.8</v>
      </c>
      <c r="C156" s="148">
        <v>2.4797602479953906</v>
      </c>
      <c r="D156" s="148">
        <v>112.94373105743784</v>
      </c>
      <c r="E156" s="150">
        <v>9.4</v>
      </c>
      <c r="F156" s="146" t="s">
        <v>45</v>
      </c>
      <c r="H156" t="str">
        <f t="shared" si="4"/>
        <v>SS</v>
      </c>
      <c r="I156" t="str">
        <f t="shared" si="5"/>
        <v>SS</v>
      </c>
    </row>
    <row r="157" spans="1:9" x14ac:dyDescent="0.2">
      <c r="A157" s="146" t="s">
        <v>123</v>
      </c>
      <c r="B157" s="147">
        <v>72.8</v>
      </c>
      <c r="C157" s="148">
        <v>2.8254819358024861</v>
      </c>
      <c r="D157" s="148">
        <v>86.888258829402361</v>
      </c>
      <c r="E157" s="150">
        <v>11</v>
      </c>
      <c r="F157" s="146" t="s">
        <v>45</v>
      </c>
      <c r="H157" t="str">
        <f t="shared" si="4"/>
        <v>SS</v>
      </c>
      <c r="I157" t="str">
        <f t="shared" si="5"/>
        <v>SS</v>
      </c>
    </row>
    <row r="158" spans="1:9" x14ac:dyDescent="0.2">
      <c r="A158" s="146" t="s">
        <v>124</v>
      </c>
      <c r="B158" s="147">
        <v>77.7</v>
      </c>
      <c r="C158" s="148">
        <v>3.1412012724847487</v>
      </c>
      <c r="D158" s="148">
        <v>243.76925061447591</v>
      </c>
      <c r="E158" s="150">
        <v>10.199999999999999</v>
      </c>
      <c r="F158" s="146" t="s">
        <v>45</v>
      </c>
      <c r="H158" t="str">
        <f t="shared" si="4"/>
        <v>SS</v>
      </c>
      <c r="I158" t="str">
        <f t="shared" si="5"/>
        <v>SS</v>
      </c>
    </row>
    <row r="159" spans="1:9" x14ac:dyDescent="0.2">
      <c r="A159" s="146" t="s">
        <v>125</v>
      </c>
      <c r="B159" s="147">
        <v>73</v>
      </c>
      <c r="C159" s="148">
        <v>5.0186818782780298</v>
      </c>
      <c r="D159" s="148">
        <v>115.16574145596753</v>
      </c>
      <c r="E159" s="150">
        <v>10.6</v>
      </c>
      <c r="F159" s="146" t="s">
        <v>45</v>
      </c>
      <c r="H159" t="str">
        <f t="shared" si="4"/>
        <v>SS</v>
      </c>
      <c r="I159" t="str">
        <f t="shared" si="5"/>
        <v>SS</v>
      </c>
    </row>
    <row r="160" spans="1:9" x14ac:dyDescent="0.2">
      <c r="A160" s="146" t="s">
        <v>126</v>
      </c>
      <c r="B160" s="147">
        <v>75.400000000000006</v>
      </c>
      <c r="C160" s="148">
        <v>3.1412012724847487</v>
      </c>
      <c r="D160" s="148">
        <v>154.41444385327654</v>
      </c>
      <c r="E160" s="150">
        <v>9.6999999999999993</v>
      </c>
      <c r="F160" s="146" t="s">
        <v>45</v>
      </c>
      <c r="H160" t="str">
        <f t="shared" si="4"/>
        <v>SS</v>
      </c>
      <c r="I160" t="str">
        <f t="shared" si="5"/>
        <v>SS</v>
      </c>
    </row>
    <row r="161" spans="1:9" x14ac:dyDescent="0.2">
      <c r="A161" s="146" t="s">
        <v>127</v>
      </c>
      <c r="B161" s="147">
        <v>77.7</v>
      </c>
      <c r="C161" s="148">
        <v>3.385903990534314</v>
      </c>
      <c r="D161" s="148">
        <v>218.92469795072782</v>
      </c>
      <c r="E161" s="150">
        <v>10.6</v>
      </c>
      <c r="F161" s="146" t="s">
        <v>45</v>
      </c>
      <c r="H161" t="str">
        <f t="shared" si="4"/>
        <v>SS</v>
      </c>
      <c r="I161" t="str">
        <f t="shared" si="5"/>
        <v>SS</v>
      </c>
    </row>
    <row r="162" spans="1:9" x14ac:dyDescent="0.2">
      <c r="A162" s="146" t="s">
        <v>128</v>
      </c>
      <c r="B162" s="147">
        <v>78.5</v>
      </c>
      <c r="C162" s="148">
        <v>3.5204335797172317</v>
      </c>
      <c r="D162" s="148">
        <v>143.41450425821802</v>
      </c>
      <c r="E162" s="150">
        <v>10.1</v>
      </c>
      <c r="F162" s="146" t="s">
        <v>45</v>
      </c>
      <c r="H162" t="str">
        <f t="shared" si="4"/>
        <v>SS</v>
      </c>
      <c r="I162" t="str">
        <f t="shared" si="5"/>
        <v>SS</v>
      </c>
    </row>
    <row r="163" spans="1:9" x14ac:dyDescent="0.2">
      <c r="A163" s="146" t="s">
        <v>129</v>
      </c>
      <c r="B163" s="147">
        <v>78.8</v>
      </c>
      <c r="C163" s="148">
        <v>4.2530877111700649</v>
      </c>
      <c r="D163" s="148">
        <v>101.48293493460676</v>
      </c>
      <c r="E163" s="150">
        <v>8.8000000000000007</v>
      </c>
      <c r="F163" s="146" t="s">
        <v>45</v>
      </c>
      <c r="H163" t="str">
        <f t="shared" si="4"/>
        <v>SS</v>
      </c>
      <c r="I163" t="str">
        <f t="shared" si="5"/>
        <v>SS</v>
      </c>
    </row>
    <row r="164" spans="1:9" x14ac:dyDescent="0.2">
      <c r="A164" s="146" t="s">
        <v>130</v>
      </c>
      <c r="B164" s="147">
        <v>79.5</v>
      </c>
      <c r="C164" s="148">
        <v>2.6432290716379967</v>
      </c>
      <c r="D164" s="148">
        <v>99.77436121676206</v>
      </c>
      <c r="E164" s="150">
        <v>7.5</v>
      </c>
      <c r="F164" s="146" t="s">
        <v>45</v>
      </c>
      <c r="H164" t="str">
        <f t="shared" si="4"/>
        <v>SS</v>
      </c>
      <c r="I164" t="str">
        <f t="shared" si="5"/>
        <v>SS</v>
      </c>
    </row>
    <row r="165" spans="1:9" x14ac:dyDescent="0.2">
      <c r="A165" s="146" t="s">
        <v>131</v>
      </c>
      <c r="B165" s="147">
        <v>74.400000000000006</v>
      </c>
      <c r="C165" s="148">
        <v>2.8254819358024861</v>
      </c>
      <c r="D165" s="148">
        <v>35.121750718182973</v>
      </c>
      <c r="E165" s="150">
        <v>6.2</v>
      </c>
      <c r="F165" s="146" t="s">
        <v>45</v>
      </c>
      <c r="H165" s="145" t="str">
        <f t="shared" si="4"/>
        <v>AS</v>
      </c>
      <c r="I165" s="145" t="str">
        <f t="shared" si="5"/>
        <v>AS</v>
      </c>
    </row>
    <row r="166" spans="1:9" x14ac:dyDescent="0.2">
      <c r="A166" s="146" t="s">
        <v>132</v>
      </c>
      <c r="B166" s="147">
        <v>78.7</v>
      </c>
      <c r="C166" s="148">
        <v>2.7318243962519664</v>
      </c>
      <c r="D166" s="148">
        <v>127.6977550124019</v>
      </c>
      <c r="E166" s="150">
        <v>7.5</v>
      </c>
      <c r="F166" s="146" t="s">
        <v>45</v>
      </c>
      <c r="H166" t="str">
        <f t="shared" si="4"/>
        <v>SS</v>
      </c>
      <c r="I166" t="str">
        <f t="shared" si="5"/>
        <v>SS</v>
      </c>
    </row>
    <row r="167" spans="1:9" x14ac:dyDescent="0.2">
      <c r="A167" s="146" t="s">
        <v>133</v>
      </c>
      <c r="B167" s="147">
        <v>83.6</v>
      </c>
      <c r="C167" s="148">
        <v>3.1412012724847487</v>
      </c>
      <c r="D167" s="148">
        <v>154.41444385327654</v>
      </c>
      <c r="E167" s="150">
        <v>7</v>
      </c>
      <c r="F167" s="146" t="s">
        <v>45</v>
      </c>
      <c r="H167" t="str">
        <f t="shared" si="4"/>
        <v>SS</v>
      </c>
      <c r="I167" t="str">
        <f t="shared" si="5"/>
        <v>SS</v>
      </c>
    </row>
    <row r="168" spans="1:9" x14ac:dyDescent="0.2">
      <c r="A168" s="146" t="s">
        <v>134</v>
      </c>
      <c r="B168" s="147">
        <v>69.599999999999994</v>
      </c>
      <c r="C168" s="148">
        <v>2.9246160997745361</v>
      </c>
      <c r="D168" s="148">
        <v>193.00412954948709</v>
      </c>
      <c r="E168" s="150">
        <v>10.5</v>
      </c>
      <c r="F168" s="146" t="s">
        <v>45</v>
      </c>
      <c r="H168" t="str">
        <f t="shared" si="4"/>
        <v>SS</v>
      </c>
      <c r="I168" t="str">
        <f t="shared" si="5"/>
        <v>SS</v>
      </c>
    </row>
    <row r="169" spans="1:9" x14ac:dyDescent="0.2">
      <c r="A169" s="146" t="s">
        <v>135</v>
      </c>
      <c r="B169" s="147">
        <v>68.900000000000006</v>
      </c>
      <c r="C169" s="148">
        <v>2.8254819358024861</v>
      </c>
      <c r="D169" s="148">
        <v>86.888258829402361</v>
      </c>
      <c r="E169" s="150">
        <v>8.8000000000000007</v>
      </c>
      <c r="F169" s="146" t="s">
        <v>45</v>
      </c>
      <c r="H169" t="str">
        <f t="shared" si="4"/>
        <v>SS</v>
      </c>
      <c r="I169" t="str">
        <f t="shared" si="5"/>
        <v>SS</v>
      </c>
    </row>
    <row r="170" spans="1:9" x14ac:dyDescent="0.2">
      <c r="A170" s="146" t="s">
        <v>136</v>
      </c>
      <c r="B170" s="147">
        <v>76.3</v>
      </c>
      <c r="C170" s="148">
        <v>2.8254819358024861</v>
      </c>
      <c r="D170" s="148">
        <v>108.03354440137703</v>
      </c>
      <c r="E170" s="150">
        <v>10</v>
      </c>
      <c r="F170" s="146" t="s">
        <v>45</v>
      </c>
      <c r="H170" t="str">
        <f t="shared" si="4"/>
        <v>SS</v>
      </c>
      <c r="I170" t="str">
        <f t="shared" si="5"/>
        <v>SS</v>
      </c>
    </row>
    <row r="171" spans="1:9" x14ac:dyDescent="0.2">
      <c r="A171" s="146" t="s">
        <v>137</v>
      </c>
      <c r="B171" s="147">
        <v>80.599999999999994</v>
      </c>
      <c r="C171" s="148">
        <v>2.9246160997745361</v>
      </c>
      <c r="D171" s="148">
        <v>215.25188342022616</v>
      </c>
      <c r="E171" s="150">
        <v>8.5</v>
      </c>
      <c r="F171" s="146" t="s">
        <v>45</v>
      </c>
      <c r="H171" t="str">
        <f t="shared" si="4"/>
        <v>SS</v>
      </c>
      <c r="I171" t="str">
        <f t="shared" si="5"/>
        <v>SS</v>
      </c>
    </row>
    <row r="172" spans="1:9" x14ac:dyDescent="0.2">
      <c r="A172" s="146" t="s">
        <v>138</v>
      </c>
      <c r="B172" s="147">
        <v>80.099999999999994</v>
      </c>
      <c r="C172" s="148">
        <v>2.4797602479953906</v>
      </c>
      <c r="D172" s="148">
        <v>150.84291217972586</v>
      </c>
      <c r="E172" s="150">
        <v>5.9</v>
      </c>
      <c r="F172" s="146" t="s">
        <v>45</v>
      </c>
      <c r="H172" t="str">
        <f t="shared" si="4"/>
        <v>SS</v>
      </c>
      <c r="I172" t="str">
        <f t="shared" si="5"/>
        <v>SS</v>
      </c>
    </row>
    <row r="173" spans="1:9" x14ac:dyDescent="0.2">
      <c r="A173" s="146" t="s">
        <v>139</v>
      </c>
      <c r="B173" s="147">
        <v>82.3</v>
      </c>
      <c r="C173" s="148">
        <v>3.1412012724847487</v>
      </c>
      <c r="D173" s="148">
        <v>243.76925061447591</v>
      </c>
      <c r="E173" s="150">
        <v>9.4</v>
      </c>
      <c r="F173" s="146" t="s">
        <v>45</v>
      </c>
      <c r="H173" t="str">
        <f t="shared" si="4"/>
        <v>SS</v>
      </c>
      <c r="I173" t="str">
        <f t="shared" si="5"/>
        <v>SS</v>
      </c>
    </row>
    <row r="174" spans="1:9" x14ac:dyDescent="0.2">
      <c r="A174" s="146" t="s">
        <v>140</v>
      </c>
      <c r="B174" s="147">
        <v>78.5</v>
      </c>
      <c r="C174" s="148">
        <v>2.9246160997745361</v>
      </c>
      <c r="D174" s="148">
        <v>173.25534275490762</v>
      </c>
      <c r="E174" s="150">
        <v>8.6999999999999993</v>
      </c>
      <c r="F174" s="146" t="s">
        <v>45</v>
      </c>
      <c r="H174" t="str">
        <f t="shared" si="4"/>
        <v>SS</v>
      </c>
      <c r="I174" t="str">
        <f t="shared" si="5"/>
        <v>SS</v>
      </c>
    </row>
    <row r="175" spans="1:9" x14ac:dyDescent="0.2">
      <c r="A175" s="146" t="s">
        <v>141</v>
      </c>
      <c r="B175" s="147">
        <v>82.7</v>
      </c>
      <c r="C175" s="148">
        <v>3.385903990534314</v>
      </c>
      <c r="D175" s="148">
        <v>136.02765376826264</v>
      </c>
      <c r="E175" s="150">
        <v>8.5</v>
      </c>
      <c r="F175" s="146" t="s">
        <v>45</v>
      </c>
      <c r="H175" t="str">
        <f t="shared" si="4"/>
        <v>SS</v>
      </c>
      <c r="I175" t="str">
        <f t="shared" si="5"/>
        <v>SS</v>
      </c>
    </row>
    <row r="176" spans="1:9" x14ac:dyDescent="0.2">
      <c r="A176" s="146" t="s">
        <v>142</v>
      </c>
      <c r="B176" s="147">
        <v>75.099999999999994</v>
      </c>
      <c r="C176" s="148">
        <v>2.6432290716379967</v>
      </c>
      <c r="D176" s="148">
        <v>149.5897433790098</v>
      </c>
      <c r="E176" s="150">
        <v>8.6</v>
      </c>
      <c r="F176" s="146" t="s">
        <v>45</v>
      </c>
      <c r="H176" t="str">
        <f t="shared" si="4"/>
        <v>SS</v>
      </c>
      <c r="I176" t="str">
        <f t="shared" si="5"/>
        <v>SS</v>
      </c>
    </row>
    <row r="177" spans="1:9" x14ac:dyDescent="0.2">
      <c r="A177" s="146" t="s">
        <v>143</v>
      </c>
      <c r="B177" s="147">
        <v>73</v>
      </c>
      <c r="C177" s="148">
        <v>2.3324725601380507</v>
      </c>
      <c r="D177" s="148">
        <v>138.62610885037913</v>
      </c>
      <c r="E177" s="150">
        <v>6</v>
      </c>
      <c r="F177" s="146" t="s">
        <v>45</v>
      </c>
      <c r="H177" t="str">
        <f t="shared" si="4"/>
        <v>SS</v>
      </c>
      <c r="I177" t="str">
        <f t="shared" si="5"/>
        <v>SS</v>
      </c>
    </row>
    <row r="178" spans="1:9" x14ac:dyDescent="0.2">
      <c r="A178" s="146" t="s">
        <v>144</v>
      </c>
      <c r="B178" s="147">
        <v>77.2</v>
      </c>
      <c r="C178" s="148">
        <v>2.8254819358024861</v>
      </c>
      <c r="D178" s="148">
        <v>252.41031632755795</v>
      </c>
      <c r="E178" s="150">
        <v>9.8000000000000007</v>
      </c>
      <c r="F178" s="146" t="s">
        <v>45</v>
      </c>
      <c r="H178" t="str">
        <f t="shared" si="4"/>
        <v>SS</v>
      </c>
      <c r="I178" t="str">
        <f t="shared" si="5"/>
        <v>SS</v>
      </c>
    </row>
    <row r="179" spans="1:9" x14ac:dyDescent="0.2">
      <c r="A179" s="146" t="s">
        <v>145</v>
      </c>
      <c r="B179" s="147">
        <v>79.900000000000006</v>
      </c>
      <c r="C179" s="148">
        <v>3.0296859589682725</v>
      </c>
      <c r="D179" s="148">
        <v>43.583000862704161</v>
      </c>
      <c r="E179" s="150">
        <v>10.8</v>
      </c>
      <c r="F179" s="146" t="s">
        <v>45</v>
      </c>
      <c r="H179" s="145" t="str">
        <f t="shared" si="4"/>
        <v>AS</v>
      </c>
      <c r="I179" s="145" t="str">
        <f t="shared" si="5"/>
        <v>AS</v>
      </c>
    </row>
    <row r="180" spans="1:9" x14ac:dyDescent="0.2">
      <c r="A180" s="146" t="s">
        <v>146</v>
      </c>
      <c r="B180" s="147">
        <v>66.5</v>
      </c>
      <c r="C180" s="148">
        <v>3.2597295000760313</v>
      </c>
      <c r="D180" s="148">
        <v>53.960071783900219</v>
      </c>
      <c r="E180" s="150">
        <v>9.3000000000000007</v>
      </c>
      <c r="F180" s="146" t="s">
        <v>45</v>
      </c>
      <c r="H180" s="145" t="str">
        <f t="shared" si="4"/>
        <v>AS</v>
      </c>
      <c r="I180" s="145" t="str">
        <f t="shared" si="5"/>
        <v>AS</v>
      </c>
    </row>
    <row r="181" spans="1:9" x14ac:dyDescent="0.2">
      <c r="A181" s="146" t="s">
        <v>147</v>
      </c>
      <c r="B181" s="147">
        <v>84.3</v>
      </c>
      <c r="C181" s="148">
        <v>3.2597295000760313</v>
      </c>
      <c r="D181" s="148">
        <v>70.74694419062773</v>
      </c>
      <c r="E181" s="150">
        <v>7.5</v>
      </c>
      <c r="F181" s="146" t="s">
        <v>45</v>
      </c>
      <c r="H181" t="str">
        <f t="shared" si="4"/>
        <v>SS</v>
      </c>
      <c r="I181" t="str">
        <f t="shared" si="5"/>
        <v>SS</v>
      </c>
    </row>
    <row r="182" spans="1:9" x14ac:dyDescent="0.2">
      <c r="A182" s="146" t="s">
        <v>148</v>
      </c>
      <c r="B182" s="146">
        <v>71.900000000000006</v>
      </c>
      <c r="C182" s="148">
        <v>4.7778114735805186</v>
      </c>
      <c r="D182" s="148">
        <v>197.10205255034779</v>
      </c>
      <c r="E182" s="150">
        <v>11.1</v>
      </c>
      <c r="F182" s="146" t="s">
        <v>45</v>
      </c>
      <c r="H182" t="str">
        <f t="shared" si="4"/>
        <v>SS</v>
      </c>
      <c r="I182" t="str">
        <f t="shared" si="5"/>
        <v>SS</v>
      </c>
    </row>
    <row r="183" spans="1:9" x14ac:dyDescent="0.2">
      <c r="A183" s="146" t="s">
        <v>149</v>
      </c>
      <c r="B183" s="146">
        <v>83.2</v>
      </c>
      <c r="C183" s="148">
        <v>3.385903990534314</v>
      </c>
      <c r="D183" s="148">
        <v>247.47497189879991</v>
      </c>
      <c r="E183" s="150">
        <v>9.1999999999999993</v>
      </c>
      <c r="F183" s="146" t="s">
        <v>45</v>
      </c>
      <c r="H183" t="str">
        <f t="shared" si="4"/>
        <v>SS</v>
      </c>
      <c r="I183" t="str">
        <f t="shared" si="5"/>
        <v>SS</v>
      </c>
    </row>
    <row r="184" spans="1:9" x14ac:dyDescent="0.2">
      <c r="A184" s="146" t="s">
        <v>150</v>
      </c>
      <c r="B184" s="146">
        <v>83</v>
      </c>
      <c r="C184" s="148">
        <v>3.9826256205206239</v>
      </c>
      <c r="D184" s="148">
        <v>398.11566223414741</v>
      </c>
      <c r="E184" s="150">
        <v>7.9</v>
      </c>
      <c r="F184" s="146" t="s">
        <v>45</v>
      </c>
      <c r="H184" t="str">
        <f t="shared" si="4"/>
        <v>SS</v>
      </c>
      <c r="I184" t="str">
        <f t="shared" si="5"/>
        <v>SS</v>
      </c>
    </row>
    <row r="185" spans="1:9" x14ac:dyDescent="0.2">
      <c r="A185" s="146" t="s">
        <v>151</v>
      </c>
      <c r="B185" s="146">
        <v>80.3</v>
      </c>
      <c r="C185" s="148">
        <v>2.7318243962519664</v>
      </c>
      <c r="D185" s="148">
        <v>93.295513452670647</v>
      </c>
      <c r="E185" s="150">
        <v>9.1999999999999993</v>
      </c>
      <c r="F185" s="146" t="s">
        <v>45</v>
      </c>
      <c r="H185" t="str">
        <f t="shared" si="4"/>
        <v>SS</v>
      </c>
      <c r="I185" t="str">
        <f t="shared" si="5"/>
        <v>SS</v>
      </c>
    </row>
    <row r="186" spans="1:9" x14ac:dyDescent="0.2">
      <c r="A186" s="146" t="s">
        <v>152</v>
      </c>
      <c r="B186" s="146">
        <v>75.599999999999994</v>
      </c>
      <c r="C186" s="148">
        <v>2.7318243962519664</v>
      </c>
      <c r="D186" s="148">
        <v>237.49999999999994</v>
      </c>
      <c r="E186" s="150">
        <v>11.5</v>
      </c>
      <c r="F186" s="146" t="s">
        <v>45</v>
      </c>
      <c r="H186" t="str">
        <f t="shared" si="4"/>
        <v>SS</v>
      </c>
      <c r="I186" t="str">
        <f t="shared" si="5"/>
        <v>SS</v>
      </c>
    </row>
    <row r="187" spans="1:9" x14ac:dyDescent="0.2">
      <c r="A187" s="146" t="s">
        <v>153</v>
      </c>
      <c r="B187" s="146">
        <v>67.599999999999994</v>
      </c>
      <c r="C187" s="148">
        <v>3.5204335797172317</v>
      </c>
      <c r="D187" s="148">
        <v>127.0081104142299</v>
      </c>
      <c r="E187" s="150">
        <v>9</v>
      </c>
      <c r="F187" s="146" t="s">
        <v>45</v>
      </c>
      <c r="H187" t="str">
        <f t="shared" si="4"/>
        <v>SS</v>
      </c>
      <c r="I187" t="str">
        <f t="shared" si="5"/>
        <v>SS</v>
      </c>
    </row>
    <row r="188" spans="1:9" x14ac:dyDescent="0.2">
      <c r="A188" s="146" t="s">
        <v>154</v>
      </c>
      <c r="B188" s="146">
        <v>85.6</v>
      </c>
      <c r="C188" s="148">
        <v>2.7318243962519664</v>
      </c>
      <c r="D188" s="148">
        <v>173.66988937487463</v>
      </c>
      <c r="E188" s="150">
        <v>6.4</v>
      </c>
      <c r="F188" s="146" t="s">
        <v>45</v>
      </c>
      <c r="H188" t="str">
        <f t="shared" si="4"/>
        <v>SS</v>
      </c>
      <c r="I188" t="str">
        <f t="shared" si="5"/>
        <v>SS</v>
      </c>
    </row>
    <row r="189" spans="1:9" x14ac:dyDescent="0.2">
      <c r="A189" s="146" t="s">
        <v>155</v>
      </c>
      <c r="B189" s="146">
        <v>68.5</v>
      </c>
      <c r="C189" s="148">
        <v>3.6641138858216151</v>
      </c>
      <c r="D189" s="148">
        <v>151.6272044116057</v>
      </c>
      <c r="E189" s="150">
        <v>11.4</v>
      </c>
      <c r="F189" s="146" t="s">
        <v>45</v>
      </c>
      <c r="H189" t="str">
        <f t="shared" si="4"/>
        <v>SS</v>
      </c>
      <c r="I189" t="str">
        <f t="shared" si="5"/>
        <v>SS</v>
      </c>
    </row>
    <row r="190" spans="1:9" x14ac:dyDescent="0.2">
      <c r="A190" s="146" t="s">
        <v>156</v>
      </c>
      <c r="B190" s="146">
        <v>76.3</v>
      </c>
      <c r="C190" s="148">
        <v>2.7318243962519664</v>
      </c>
      <c r="D190" s="148">
        <v>141.4953415699774</v>
      </c>
      <c r="E190" s="150">
        <v>8.6999999999999993</v>
      </c>
      <c r="F190" s="146" t="s">
        <v>45</v>
      </c>
      <c r="H190" t="str">
        <f t="shared" si="4"/>
        <v>SS</v>
      </c>
      <c r="I190" t="str">
        <f t="shared" si="5"/>
        <v>SS</v>
      </c>
    </row>
    <row r="191" spans="1:9" x14ac:dyDescent="0.2">
      <c r="A191" s="146" t="s">
        <v>157</v>
      </c>
      <c r="B191" s="146">
        <v>75.2</v>
      </c>
      <c r="C191" s="148">
        <v>2.8254819358024861</v>
      </c>
      <c r="D191" s="148">
        <v>148.23450680832099</v>
      </c>
      <c r="E191" s="150">
        <v>6.4</v>
      </c>
      <c r="F191" s="146" t="s">
        <v>45</v>
      </c>
      <c r="H191" t="str">
        <f t="shared" si="4"/>
        <v>SS</v>
      </c>
      <c r="I191" t="str">
        <f t="shared" si="5"/>
        <v>SS</v>
      </c>
    </row>
    <row r="192" spans="1:9" x14ac:dyDescent="0.2">
      <c r="A192" s="146" t="s">
        <v>158</v>
      </c>
      <c r="B192" s="146">
        <v>79</v>
      </c>
      <c r="C192" s="148">
        <v>3.1412012724847487</v>
      </c>
      <c r="D192" s="148">
        <v>154.41444385327654</v>
      </c>
      <c r="E192" s="150">
        <v>8.5</v>
      </c>
      <c r="F192" s="146" t="s">
        <v>45</v>
      </c>
      <c r="H192" t="str">
        <f t="shared" si="4"/>
        <v>SS</v>
      </c>
      <c r="I192" t="str">
        <f t="shared" si="5"/>
        <v>SS</v>
      </c>
    </row>
    <row r="193" spans="1:9" x14ac:dyDescent="0.2">
      <c r="A193" s="146" t="s">
        <v>159</v>
      </c>
      <c r="B193" s="146">
        <v>73.5</v>
      </c>
      <c r="C193" s="148">
        <v>2.9246160997745361</v>
      </c>
      <c r="D193" s="148">
        <v>155.62947573580499</v>
      </c>
      <c r="E193" s="150">
        <v>10.199999999999999</v>
      </c>
      <c r="F193" s="146" t="s">
        <v>45</v>
      </c>
      <c r="H193" t="str">
        <f t="shared" si="4"/>
        <v>SS</v>
      </c>
      <c r="I193" t="str">
        <f t="shared" si="5"/>
        <v>SS</v>
      </c>
    </row>
    <row r="194" spans="1:9" x14ac:dyDescent="0.2">
      <c r="A194" s="146" t="s">
        <v>160</v>
      </c>
      <c r="B194" s="146">
        <v>86.1</v>
      </c>
      <c r="C194" s="148">
        <v>3.6641138858216151</v>
      </c>
      <c r="D194" s="148">
        <v>118.10647803901769</v>
      </c>
      <c r="E194" s="150">
        <v>8.5</v>
      </c>
      <c r="F194" s="146" t="s">
        <v>45</v>
      </c>
      <c r="H194" t="str">
        <f t="shared" si="4"/>
        <v>SS</v>
      </c>
      <c r="I194" t="str">
        <f t="shared" si="5"/>
        <v>SS</v>
      </c>
    </row>
    <row r="195" spans="1:9" x14ac:dyDescent="0.2">
      <c r="A195" s="146" t="s">
        <v>161</v>
      </c>
      <c r="B195" s="146">
        <v>79.5</v>
      </c>
      <c r="C195" s="148">
        <v>2.4797602479953906</v>
      </c>
      <c r="D195" s="148">
        <v>150.84291217972586</v>
      </c>
      <c r="E195" s="150">
        <v>9.9</v>
      </c>
      <c r="F195" s="146" t="s">
        <v>45</v>
      </c>
      <c r="H195" t="str">
        <f t="shared" ref="H195:H243" si="6">IF(D195&lt;=$O$4,$L$4,IF(AND(D195&gt;=$P$6,D195&lt;=$O$6), $L$6, $L$5))</f>
        <v>SS</v>
      </c>
      <c r="I195" t="str">
        <f t="shared" ref="I195:I243" si="7">IF(H195="SS",IF(E195&gt;$R$4,"AS","SS" ), H195)</f>
        <v>SS</v>
      </c>
    </row>
    <row r="196" spans="1:9" x14ac:dyDescent="0.2">
      <c r="A196" s="146" t="s">
        <v>162</v>
      </c>
      <c r="B196" s="146">
        <v>67.5</v>
      </c>
      <c r="C196" s="148">
        <v>3.385903990534314</v>
      </c>
      <c r="D196" s="148">
        <v>136.02765376826264</v>
      </c>
      <c r="E196" s="150">
        <v>10.4</v>
      </c>
      <c r="F196" s="146" t="s">
        <v>45</v>
      </c>
      <c r="H196" t="str">
        <f t="shared" si="6"/>
        <v>SS</v>
      </c>
      <c r="I196" t="str">
        <f t="shared" si="7"/>
        <v>SS</v>
      </c>
    </row>
    <row r="197" spans="1:9" x14ac:dyDescent="0.2">
      <c r="A197" s="146" t="s">
        <v>163</v>
      </c>
      <c r="B197" s="146">
        <v>81.7</v>
      </c>
      <c r="C197" s="148">
        <v>3.0296859589682725</v>
      </c>
      <c r="D197" s="148">
        <v>131.50323971815169</v>
      </c>
      <c r="E197" s="150">
        <v>9.6999999999999993</v>
      </c>
      <c r="F197" s="146" t="s">
        <v>45</v>
      </c>
      <c r="H197" t="str">
        <f t="shared" si="6"/>
        <v>SS</v>
      </c>
      <c r="I197" t="str">
        <f t="shared" si="7"/>
        <v>SS</v>
      </c>
    </row>
    <row r="198" spans="1:9" x14ac:dyDescent="0.2">
      <c r="A198" s="146">
        <v>18</v>
      </c>
      <c r="B198" s="146">
        <v>60</v>
      </c>
      <c r="C198" s="146">
        <v>3.1</v>
      </c>
      <c r="D198" s="148">
        <v>71.290322580645153</v>
      </c>
      <c r="E198" s="146">
        <v>9</v>
      </c>
      <c r="F198" s="146" t="s">
        <v>48</v>
      </c>
      <c r="H198" t="str">
        <f t="shared" si="6"/>
        <v>SS</v>
      </c>
      <c r="I198" t="str">
        <f t="shared" si="7"/>
        <v>SS</v>
      </c>
    </row>
    <row r="199" spans="1:9" x14ac:dyDescent="0.2">
      <c r="A199" s="151">
        <v>29</v>
      </c>
      <c r="B199" s="151">
        <v>79.2</v>
      </c>
      <c r="C199" s="151">
        <v>2.9</v>
      </c>
      <c r="D199" s="152">
        <v>51.724137931034498</v>
      </c>
      <c r="E199" s="151">
        <v>9</v>
      </c>
      <c r="F199" s="151" t="s">
        <v>48</v>
      </c>
      <c r="H199" t="str">
        <f t="shared" si="6"/>
        <v>AS</v>
      </c>
      <c r="I199" t="str">
        <f t="shared" si="7"/>
        <v>AS</v>
      </c>
    </row>
    <row r="200" spans="1:9" x14ac:dyDescent="0.2">
      <c r="A200" s="151">
        <v>31</v>
      </c>
      <c r="B200" s="151">
        <v>72.7</v>
      </c>
      <c r="C200" s="151">
        <v>2.8</v>
      </c>
      <c r="D200" s="152">
        <v>64.285714285714278</v>
      </c>
      <c r="E200" s="151">
        <v>8.8000000000000007</v>
      </c>
      <c r="F200" s="151" t="s">
        <v>48</v>
      </c>
      <c r="H200" t="str">
        <f t="shared" si="6"/>
        <v>AS</v>
      </c>
      <c r="I200" t="str">
        <f t="shared" si="7"/>
        <v>AS</v>
      </c>
    </row>
    <row r="201" spans="1:9" x14ac:dyDescent="0.2">
      <c r="A201" s="151">
        <v>33</v>
      </c>
      <c r="B201" s="151">
        <v>77.099999999999994</v>
      </c>
      <c r="C201" s="151">
        <v>3.2</v>
      </c>
      <c r="D201" s="152">
        <v>43.749999999999986</v>
      </c>
      <c r="E201" s="151">
        <v>9.1</v>
      </c>
      <c r="F201" s="151" t="s">
        <v>48</v>
      </c>
      <c r="H201" t="str">
        <f t="shared" si="6"/>
        <v>AS</v>
      </c>
      <c r="I201" t="str">
        <f t="shared" si="7"/>
        <v>AS</v>
      </c>
    </row>
    <row r="202" spans="1:9" x14ac:dyDescent="0.2">
      <c r="A202" s="151">
        <v>35</v>
      </c>
      <c r="B202" s="151">
        <v>73.2</v>
      </c>
      <c r="C202" s="151">
        <v>3.1</v>
      </c>
      <c r="D202" s="152">
        <v>103.2258064516129</v>
      </c>
      <c r="E202" s="151">
        <v>7.8</v>
      </c>
      <c r="F202" s="151" t="s">
        <v>48</v>
      </c>
      <c r="H202" t="str">
        <f t="shared" si="6"/>
        <v>SS</v>
      </c>
      <c r="I202" t="str">
        <f t="shared" si="7"/>
        <v>SS</v>
      </c>
    </row>
    <row r="203" spans="1:9" x14ac:dyDescent="0.2">
      <c r="A203" s="151">
        <v>36</v>
      </c>
      <c r="B203" s="151">
        <v>75</v>
      </c>
      <c r="C203" s="151">
        <v>4.5</v>
      </c>
      <c r="D203" s="152">
        <v>62.79</v>
      </c>
      <c r="E203" s="151">
        <v>10</v>
      </c>
      <c r="F203" s="151" t="s">
        <v>48</v>
      </c>
      <c r="H203" t="str">
        <f t="shared" si="6"/>
        <v>AS</v>
      </c>
      <c r="I203" t="str">
        <f t="shared" si="7"/>
        <v>AS</v>
      </c>
    </row>
    <row r="204" spans="1:9" x14ac:dyDescent="0.2">
      <c r="A204" s="151">
        <v>37</v>
      </c>
      <c r="B204" s="151">
        <v>54.2</v>
      </c>
      <c r="C204" s="151">
        <v>3.2</v>
      </c>
      <c r="D204" s="152">
        <v>59.374999999999979</v>
      </c>
      <c r="E204" s="151">
        <v>9.5</v>
      </c>
      <c r="F204" s="151" t="s">
        <v>48</v>
      </c>
      <c r="H204" t="str">
        <f t="shared" si="6"/>
        <v>AS</v>
      </c>
      <c r="I204" t="str">
        <f t="shared" si="7"/>
        <v>AS</v>
      </c>
    </row>
    <row r="205" spans="1:9" x14ac:dyDescent="0.2">
      <c r="A205" s="151">
        <v>38</v>
      </c>
      <c r="B205" s="151">
        <v>75.900000000000006</v>
      </c>
      <c r="C205" s="151">
        <v>2.7</v>
      </c>
      <c r="D205" s="152">
        <v>70.370370370370352</v>
      </c>
      <c r="E205" s="151">
        <v>8.5</v>
      </c>
      <c r="F205" s="151" t="s">
        <v>48</v>
      </c>
      <c r="H205" t="str">
        <f t="shared" si="6"/>
        <v>SS</v>
      </c>
      <c r="I205" t="str">
        <f t="shared" si="7"/>
        <v>SS</v>
      </c>
    </row>
    <row r="206" spans="1:9" x14ac:dyDescent="0.2">
      <c r="A206" s="151">
        <v>39</v>
      </c>
      <c r="B206" s="151">
        <v>81.5</v>
      </c>
      <c r="C206" s="151">
        <v>3.3</v>
      </c>
      <c r="D206" s="152">
        <v>93.54</v>
      </c>
      <c r="E206" s="151">
        <v>9.6</v>
      </c>
      <c r="F206" s="151" t="s">
        <v>48</v>
      </c>
      <c r="H206" t="str">
        <f t="shared" si="6"/>
        <v>SS</v>
      </c>
      <c r="I206" t="str">
        <f t="shared" si="7"/>
        <v>SS</v>
      </c>
    </row>
    <row r="207" spans="1:9" x14ac:dyDescent="0.2">
      <c r="A207" s="151">
        <v>40</v>
      </c>
      <c r="B207" s="151">
        <v>75.599999999999994</v>
      </c>
      <c r="C207" s="151">
        <v>4.5999999999999996</v>
      </c>
      <c r="D207" s="152">
        <v>91.304347826086982</v>
      </c>
      <c r="E207" s="151">
        <v>12.2</v>
      </c>
      <c r="F207" s="151" t="s">
        <v>48</v>
      </c>
      <c r="H207" t="str">
        <f t="shared" si="6"/>
        <v>SS</v>
      </c>
      <c r="I207" t="str">
        <f t="shared" si="7"/>
        <v>AS</v>
      </c>
    </row>
    <row r="208" spans="1:9" x14ac:dyDescent="0.2">
      <c r="A208" s="151">
        <v>46</v>
      </c>
      <c r="B208" s="151">
        <v>77.5</v>
      </c>
      <c r="C208" s="151">
        <v>4.0999999999999996</v>
      </c>
      <c r="D208" s="152">
        <v>54</v>
      </c>
      <c r="E208" s="151">
        <v>8.4</v>
      </c>
      <c r="F208" s="151" t="s">
        <v>48</v>
      </c>
      <c r="H208" t="str">
        <f t="shared" si="6"/>
        <v>AS</v>
      </c>
      <c r="I208" t="str">
        <f t="shared" si="7"/>
        <v>AS</v>
      </c>
    </row>
    <row r="209" spans="1:9" x14ac:dyDescent="0.2">
      <c r="A209" s="151">
        <v>50</v>
      </c>
      <c r="B209" s="151">
        <v>72.5</v>
      </c>
      <c r="C209" s="152">
        <v>3.6837250284061565</v>
      </c>
      <c r="D209" s="152">
        <v>51.285712688439368</v>
      </c>
      <c r="E209" s="151">
        <v>9.9</v>
      </c>
      <c r="F209" s="151" t="s">
        <v>48</v>
      </c>
      <c r="H209" t="str">
        <f t="shared" si="6"/>
        <v>AS</v>
      </c>
      <c r="I209" t="str">
        <f t="shared" si="7"/>
        <v>AS</v>
      </c>
    </row>
    <row r="210" spans="1:9" x14ac:dyDescent="0.2">
      <c r="A210" s="151">
        <v>51</v>
      </c>
      <c r="B210" s="151">
        <v>80</v>
      </c>
      <c r="C210" s="152">
        <v>3.2040783291110988</v>
      </c>
      <c r="D210" s="152">
        <v>57.538549333131407</v>
      </c>
      <c r="E210" s="151">
        <v>8.5</v>
      </c>
      <c r="F210" s="151" t="s">
        <v>48</v>
      </c>
      <c r="H210" t="str">
        <f t="shared" si="6"/>
        <v>AS</v>
      </c>
      <c r="I210" t="str">
        <f t="shared" si="7"/>
        <v>AS</v>
      </c>
    </row>
    <row r="211" spans="1:9" x14ac:dyDescent="0.2">
      <c r="A211" s="151">
        <v>55</v>
      </c>
      <c r="B211" s="151">
        <v>81.599999999999994</v>
      </c>
      <c r="C211" s="152">
        <v>3.4796248150094833</v>
      </c>
      <c r="D211" s="152">
        <v>70.574164745157503</v>
      </c>
      <c r="E211" s="151">
        <v>9</v>
      </c>
      <c r="F211" s="151" t="s">
        <v>48</v>
      </c>
      <c r="H211" t="str">
        <f t="shared" si="6"/>
        <v>SS</v>
      </c>
      <c r="I211" t="str">
        <f t="shared" si="7"/>
        <v>SS</v>
      </c>
    </row>
    <row r="212" spans="1:9" x14ac:dyDescent="0.2">
      <c r="A212" s="151">
        <v>57</v>
      </c>
      <c r="B212" s="151">
        <v>66.7</v>
      </c>
      <c r="C212" s="152">
        <v>3.1706115149058021</v>
      </c>
      <c r="D212" s="152">
        <v>52.424621101523613</v>
      </c>
      <c r="E212" s="151">
        <v>9.4</v>
      </c>
      <c r="F212" s="151" t="s">
        <v>48</v>
      </c>
      <c r="H212" t="str">
        <f t="shared" si="6"/>
        <v>AS</v>
      </c>
      <c r="I212" t="str">
        <f t="shared" si="7"/>
        <v>AS</v>
      </c>
    </row>
    <row r="213" spans="1:9" x14ac:dyDescent="0.2">
      <c r="A213" s="151">
        <v>84</v>
      </c>
      <c r="B213" s="151">
        <v>79.3</v>
      </c>
      <c r="C213" s="152">
        <v>2.0089274296444564</v>
      </c>
      <c r="D213" s="152">
        <v>80.234595289078143</v>
      </c>
      <c r="E213" s="151">
        <v>7.3</v>
      </c>
      <c r="F213" s="151" t="s">
        <v>48</v>
      </c>
      <c r="H213" t="str">
        <f t="shared" si="6"/>
        <v>SS</v>
      </c>
      <c r="I213" t="str">
        <f t="shared" si="7"/>
        <v>SS</v>
      </c>
    </row>
    <row r="214" spans="1:9" x14ac:dyDescent="0.2">
      <c r="A214" s="151">
        <v>162</v>
      </c>
      <c r="B214" s="152">
        <v>74.5</v>
      </c>
      <c r="C214" s="152">
        <v>3.03</v>
      </c>
      <c r="D214" s="152">
        <v>58.277027027027039</v>
      </c>
      <c r="E214" s="151">
        <v>8.6</v>
      </c>
      <c r="F214" s="151" t="s">
        <v>48</v>
      </c>
      <c r="H214" t="str">
        <f t="shared" si="6"/>
        <v>AS</v>
      </c>
      <c r="I214" t="str">
        <f t="shared" si="7"/>
        <v>AS</v>
      </c>
    </row>
    <row r="215" spans="1:9" x14ac:dyDescent="0.2">
      <c r="A215" s="151">
        <v>167</v>
      </c>
      <c r="B215" s="152">
        <v>74.599999999999994</v>
      </c>
      <c r="C215" s="152">
        <v>3.16</v>
      </c>
      <c r="D215" s="152">
        <v>69.887278582930762</v>
      </c>
      <c r="E215" s="151">
        <v>8.1</v>
      </c>
      <c r="F215" s="151" t="s">
        <v>48</v>
      </c>
      <c r="H215" t="str">
        <f t="shared" si="6"/>
        <v>AS</v>
      </c>
      <c r="I215" t="str">
        <f t="shared" si="7"/>
        <v>AS</v>
      </c>
    </row>
    <row r="216" spans="1:9" x14ac:dyDescent="0.2">
      <c r="A216" s="151">
        <v>168</v>
      </c>
      <c r="B216" s="152">
        <v>70.900000000000006</v>
      </c>
      <c r="C216" s="152">
        <v>3.01</v>
      </c>
      <c r="D216" s="152">
        <v>105.61056105610562</v>
      </c>
      <c r="E216" s="151">
        <v>9.1</v>
      </c>
      <c r="F216" s="151" t="s">
        <v>48</v>
      </c>
      <c r="H216" t="str">
        <f t="shared" si="6"/>
        <v>SS</v>
      </c>
      <c r="I216" t="str">
        <f t="shared" si="7"/>
        <v>SS</v>
      </c>
    </row>
    <row r="217" spans="1:9" x14ac:dyDescent="0.2">
      <c r="A217" s="151">
        <v>169</v>
      </c>
      <c r="B217" s="152">
        <v>64.400000000000006</v>
      </c>
      <c r="C217" s="152">
        <v>3.05</v>
      </c>
      <c r="D217" s="152">
        <v>204.78547854785481</v>
      </c>
      <c r="E217" s="151">
        <v>10.6</v>
      </c>
      <c r="F217" s="151" t="s">
        <v>48</v>
      </c>
      <c r="H217" t="str">
        <f t="shared" si="6"/>
        <v>SS</v>
      </c>
      <c r="I217" t="str">
        <f t="shared" si="7"/>
        <v>SS</v>
      </c>
    </row>
    <row r="218" spans="1:9" x14ac:dyDescent="0.2">
      <c r="A218" s="151">
        <v>170</v>
      </c>
      <c r="B218" s="152">
        <v>70.900000000000006</v>
      </c>
      <c r="C218" s="152">
        <v>3.18</v>
      </c>
      <c r="D218" s="152">
        <v>17.310664605873257</v>
      </c>
      <c r="E218" s="151">
        <v>10.3</v>
      </c>
      <c r="F218" s="151" t="s">
        <v>48</v>
      </c>
      <c r="H218" t="str">
        <f t="shared" si="6"/>
        <v>AA</v>
      </c>
      <c r="I218" t="str">
        <f t="shared" si="7"/>
        <v>AA</v>
      </c>
    </row>
    <row r="219" spans="1:9" x14ac:dyDescent="0.2">
      <c r="A219" s="151">
        <v>171</v>
      </c>
      <c r="B219" s="152">
        <v>79</v>
      </c>
      <c r="C219" s="152">
        <v>3.05</v>
      </c>
      <c r="D219" s="152">
        <v>69.051580698835281</v>
      </c>
      <c r="E219" s="151">
        <v>9.1999999999999993</v>
      </c>
      <c r="F219" s="151" t="s">
        <v>48</v>
      </c>
      <c r="H219" t="str">
        <f t="shared" si="6"/>
        <v>AS</v>
      </c>
      <c r="I219" t="str">
        <f t="shared" si="7"/>
        <v>AS</v>
      </c>
    </row>
    <row r="220" spans="1:9" x14ac:dyDescent="0.2">
      <c r="A220" s="151">
        <v>172</v>
      </c>
      <c r="B220" s="152">
        <v>73.5</v>
      </c>
      <c r="C220" s="152">
        <v>2.34</v>
      </c>
      <c r="D220" s="152">
        <v>62.86307053941907</v>
      </c>
      <c r="E220" s="151">
        <v>8.1999999999999993</v>
      </c>
      <c r="F220" s="151" t="s">
        <v>48</v>
      </c>
      <c r="H220" t="str">
        <f t="shared" si="6"/>
        <v>AS</v>
      </c>
      <c r="I220" t="str">
        <f t="shared" si="7"/>
        <v>AS</v>
      </c>
    </row>
    <row r="221" spans="1:9" x14ac:dyDescent="0.2">
      <c r="A221" s="151">
        <v>173</v>
      </c>
      <c r="B221" s="152">
        <v>71</v>
      </c>
      <c r="C221" s="152">
        <v>2.73</v>
      </c>
      <c r="D221" s="152">
        <v>90.961538461538439</v>
      </c>
      <c r="E221" s="151">
        <v>9</v>
      </c>
      <c r="F221" s="151" t="s">
        <v>48</v>
      </c>
      <c r="H221" t="str">
        <f t="shared" si="6"/>
        <v>SS</v>
      </c>
      <c r="I221" t="str">
        <f t="shared" si="7"/>
        <v>SS</v>
      </c>
    </row>
    <row r="222" spans="1:9" x14ac:dyDescent="0.2">
      <c r="A222" s="151">
        <v>174</v>
      </c>
      <c r="B222" s="152">
        <v>87.2</v>
      </c>
      <c r="C222" s="152">
        <v>2.4700000000000002</v>
      </c>
      <c r="D222" s="152">
        <v>49.903660886319855</v>
      </c>
      <c r="E222" s="151">
        <v>6.6</v>
      </c>
      <c r="F222" s="151" t="s">
        <v>48</v>
      </c>
      <c r="H222" t="str">
        <f t="shared" si="6"/>
        <v>AS</v>
      </c>
      <c r="I222" t="str">
        <f t="shared" si="7"/>
        <v>AS</v>
      </c>
    </row>
    <row r="223" spans="1:9" x14ac:dyDescent="0.2">
      <c r="A223" s="151">
        <v>175</v>
      </c>
      <c r="B223" s="152">
        <v>57.8</v>
      </c>
      <c r="C223" s="152">
        <v>3.01</v>
      </c>
      <c r="D223" s="152">
        <v>71.254355400696866</v>
      </c>
      <c r="E223" s="151">
        <v>10.199999999999999</v>
      </c>
      <c r="F223" s="151" t="s">
        <v>48</v>
      </c>
      <c r="H223" t="str">
        <f t="shared" si="6"/>
        <v>SS</v>
      </c>
      <c r="I223" t="str">
        <f t="shared" si="7"/>
        <v>SS</v>
      </c>
    </row>
    <row r="224" spans="1:9" x14ac:dyDescent="0.2">
      <c r="A224" s="151">
        <v>176</v>
      </c>
      <c r="B224" s="152">
        <v>72.8</v>
      </c>
      <c r="C224" s="152">
        <v>2.74</v>
      </c>
      <c r="D224" s="152">
        <v>82.994454713493496</v>
      </c>
      <c r="E224" s="151">
        <v>9.5</v>
      </c>
      <c r="F224" s="151" t="s">
        <v>48</v>
      </c>
      <c r="H224" t="str">
        <f t="shared" si="6"/>
        <v>SS</v>
      </c>
      <c r="I224" t="str">
        <f t="shared" si="7"/>
        <v>SS</v>
      </c>
    </row>
    <row r="225" spans="1:9" x14ac:dyDescent="0.2">
      <c r="A225" s="151">
        <v>177</v>
      </c>
      <c r="B225" s="152">
        <v>69</v>
      </c>
      <c r="C225" s="152">
        <v>2.67</v>
      </c>
      <c r="D225" s="152">
        <v>76.0948905109489</v>
      </c>
      <c r="E225" s="151">
        <v>10.7</v>
      </c>
      <c r="F225" s="151" t="s">
        <v>48</v>
      </c>
      <c r="H225" t="str">
        <f t="shared" si="6"/>
        <v>SS</v>
      </c>
      <c r="I225" t="str">
        <f t="shared" si="7"/>
        <v>SS</v>
      </c>
    </row>
    <row r="226" spans="1:9" x14ac:dyDescent="0.2">
      <c r="A226" s="151">
        <v>178</v>
      </c>
      <c r="B226" s="152">
        <v>72.599999999999994</v>
      </c>
      <c r="C226" s="152">
        <v>2.83</v>
      </c>
      <c r="D226" s="152">
        <v>196.3350785340314</v>
      </c>
      <c r="E226" s="151">
        <v>9.8000000000000007</v>
      </c>
      <c r="F226" s="151" t="s">
        <v>48</v>
      </c>
      <c r="H226" t="str">
        <f t="shared" si="6"/>
        <v>SS</v>
      </c>
      <c r="I226" t="str">
        <f t="shared" si="7"/>
        <v>SS</v>
      </c>
    </row>
    <row r="227" spans="1:9" x14ac:dyDescent="0.2">
      <c r="A227" s="151">
        <v>179</v>
      </c>
      <c r="B227" s="152">
        <v>71.400000000000006</v>
      </c>
      <c r="C227" s="152">
        <v>2.62</v>
      </c>
      <c r="D227" s="152">
        <v>167.99999999999997</v>
      </c>
      <c r="E227" s="151">
        <v>8.6</v>
      </c>
      <c r="F227" s="151" t="s">
        <v>48</v>
      </c>
      <c r="H227" t="str">
        <f t="shared" si="6"/>
        <v>SS</v>
      </c>
      <c r="I227" t="str">
        <f t="shared" si="7"/>
        <v>SS</v>
      </c>
    </row>
    <row r="228" spans="1:9" x14ac:dyDescent="0.2">
      <c r="A228" s="151">
        <v>180</v>
      </c>
      <c r="B228" s="152">
        <v>77</v>
      </c>
      <c r="C228" s="152">
        <v>2.74</v>
      </c>
      <c r="D228" s="152">
        <v>57.875457875457869</v>
      </c>
      <c r="E228" s="151">
        <v>8.1</v>
      </c>
      <c r="F228" s="151" t="s">
        <v>48</v>
      </c>
      <c r="H228" t="str">
        <f t="shared" si="6"/>
        <v>AS</v>
      </c>
      <c r="I228" t="str">
        <f t="shared" si="7"/>
        <v>AS</v>
      </c>
    </row>
    <row r="229" spans="1:9" x14ac:dyDescent="0.2">
      <c r="A229" s="151">
        <v>181</v>
      </c>
      <c r="B229" s="152">
        <v>70.7</v>
      </c>
      <c r="C229" s="152">
        <v>2.63</v>
      </c>
      <c r="D229" s="152">
        <v>85.397412199630338</v>
      </c>
      <c r="E229" s="151">
        <v>8.9</v>
      </c>
      <c r="F229" s="151" t="s">
        <v>48</v>
      </c>
      <c r="H229" t="str">
        <f t="shared" si="6"/>
        <v>SS</v>
      </c>
      <c r="I229" t="str">
        <f t="shared" si="7"/>
        <v>SS</v>
      </c>
    </row>
    <row r="230" spans="1:9" x14ac:dyDescent="0.2">
      <c r="A230" s="151">
        <v>185</v>
      </c>
      <c r="B230" s="152">
        <v>63.4</v>
      </c>
      <c r="C230" s="152">
        <v>3.02</v>
      </c>
      <c r="D230" s="152">
        <v>35.157545605306815</v>
      </c>
      <c r="E230" s="151">
        <v>8.4</v>
      </c>
      <c r="F230" s="151" t="s">
        <v>48</v>
      </c>
      <c r="H230" t="str">
        <f t="shared" si="6"/>
        <v>AS</v>
      </c>
      <c r="I230" t="str">
        <f t="shared" si="7"/>
        <v>AS</v>
      </c>
    </row>
    <row r="231" spans="1:9" x14ac:dyDescent="0.2">
      <c r="A231" s="151">
        <v>186</v>
      </c>
      <c r="B231" s="152">
        <v>69.599999999999994</v>
      </c>
      <c r="C231" s="152">
        <v>3.19</v>
      </c>
      <c r="D231" s="152">
        <v>79.173047473200626</v>
      </c>
      <c r="E231" s="151">
        <v>10.5</v>
      </c>
      <c r="F231" s="151" t="s">
        <v>48</v>
      </c>
      <c r="H231" t="str">
        <f t="shared" si="6"/>
        <v>SS</v>
      </c>
      <c r="I231" t="str">
        <f t="shared" si="7"/>
        <v>SS</v>
      </c>
    </row>
    <row r="232" spans="1:9" x14ac:dyDescent="0.2">
      <c r="A232" s="151">
        <v>187</v>
      </c>
      <c r="B232" s="152">
        <v>79.3</v>
      </c>
      <c r="C232" s="152">
        <v>2.6</v>
      </c>
      <c r="D232" s="152">
        <v>88.039215686274517</v>
      </c>
      <c r="E232" s="151">
        <v>7</v>
      </c>
      <c r="F232" s="151" t="s">
        <v>48</v>
      </c>
      <c r="H232" t="str">
        <f t="shared" si="6"/>
        <v>SS</v>
      </c>
      <c r="I232" t="str">
        <f t="shared" si="7"/>
        <v>SS</v>
      </c>
    </row>
    <row r="233" spans="1:9" x14ac:dyDescent="0.2">
      <c r="A233" s="151">
        <v>188</v>
      </c>
      <c r="B233" s="152">
        <v>86.2</v>
      </c>
      <c r="C233" s="152">
        <v>2.82</v>
      </c>
      <c r="D233" s="152">
        <v>129.06574394463667</v>
      </c>
      <c r="E233" s="151">
        <v>9.1</v>
      </c>
      <c r="F233" s="151" t="s">
        <v>48</v>
      </c>
      <c r="H233" t="str">
        <f t="shared" si="6"/>
        <v>SS</v>
      </c>
      <c r="I233" t="str">
        <f t="shared" si="7"/>
        <v>SS</v>
      </c>
    </row>
    <row r="234" spans="1:9" x14ac:dyDescent="0.2">
      <c r="A234" s="151">
        <v>189</v>
      </c>
      <c r="B234" s="152">
        <v>66.8</v>
      </c>
      <c r="C234" s="152">
        <v>3.46</v>
      </c>
      <c r="D234" s="152">
        <v>157.0796460176991</v>
      </c>
      <c r="E234" s="151">
        <v>8.8000000000000007</v>
      </c>
      <c r="F234" s="151" t="s">
        <v>48</v>
      </c>
      <c r="H234" t="str">
        <f t="shared" si="6"/>
        <v>SS</v>
      </c>
      <c r="I234" t="str">
        <f t="shared" si="7"/>
        <v>SS</v>
      </c>
    </row>
    <row r="235" spans="1:9" x14ac:dyDescent="0.2">
      <c r="A235" s="151">
        <v>192</v>
      </c>
      <c r="B235" s="151">
        <v>85</v>
      </c>
      <c r="C235" s="152">
        <v>3.78</v>
      </c>
      <c r="D235" s="152">
        <v>44.505494505494511</v>
      </c>
      <c r="E235" s="151">
        <v>8.3000000000000007</v>
      </c>
      <c r="F235" s="151" t="s">
        <v>48</v>
      </c>
      <c r="H235" t="str">
        <f t="shared" si="6"/>
        <v>AS</v>
      </c>
      <c r="I235" t="str">
        <f t="shared" si="7"/>
        <v>AS</v>
      </c>
    </row>
    <row r="236" spans="1:9" x14ac:dyDescent="0.2">
      <c r="A236" s="151">
        <v>194</v>
      </c>
      <c r="B236" s="151">
        <v>72.599999999999994</v>
      </c>
      <c r="C236" s="152">
        <v>3.9</v>
      </c>
      <c r="D236" s="152">
        <v>15.803452855245666</v>
      </c>
      <c r="E236" s="151">
        <v>8.3000000000000007</v>
      </c>
      <c r="F236" s="151" t="s">
        <v>48</v>
      </c>
      <c r="H236" t="str">
        <f t="shared" si="6"/>
        <v>AA</v>
      </c>
      <c r="I236" t="str">
        <f t="shared" si="7"/>
        <v>AA</v>
      </c>
    </row>
    <row r="237" spans="1:9" x14ac:dyDescent="0.2">
      <c r="A237" s="151">
        <v>195</v>
      </c>
      <c r="B237" s="151">
        <v>73.7</v>
      </c>
      <c r="C237" s="152">
        <v>3.52</v>
      </c>
      <c r="D237" s="152">
        <v>112.36111111111111</v>
      </c>
      <c r="E237" s="151">
        <v>8.4</v>
      </c>
      <c r="F237" s="151" t="s">
        <v>48</v>
      </c>
      <c r="H237" t="str">
        <f t="shared" si="6"/>
        <v>SS</v>
      </c>
      <c r="I237" t="str">
        <f t="shared" si="7"/>
        <v>SS</v>
      </c>
    </row>
    <row r="238" spans="1:9" x14ac:dyDescent="0.2">
      <c r="A238" s="151">
        <v>204</v>
      </c>
      <c r="B238" s="151">
        <v>61.5</v>
      </c>
      <c r="C238" s="152">
        <v>3.4</v>
      </c>
      <c r="D238" s="152">
        <v>26.448736998514107</v>
      </c>
      <c r="E238" s="151">
        <v>8</v>
      </c>
      <c r="F238" s="151" t="s">
        <v>48</v>
      </c>
      <c r="H238" t="str">
        <f t="shared" si="6"/>
        <v>AS</v>
      </c>
      <c r="I238" t="str">
        <f t="shared" si="7"/>
        <v>AS</v>
      </c>
    </row>
    <row r="239" spans="1:9" x14ac:dyDescent="0.2">
      <c r="A239" s="151">
        <v>336</v>
      </c>
      <c r="B239" s="153">
        <v>75.2</v>
      </c>
      <c r="C239" s="152">
        <v>3.1878315487542443</v>
      </c>
      <c r="D239" s="154">
        <v>112.7</v>
      </c>
      <c r="E239" s="155">
        <v>10.7</v>
      </c>
      <c r="F239" s="151" t="s">
        <v>48</v>
      </c>
      <c r="H239" t="str">
        <f t="shared" si="6"/>
        <v>SS</v>
      </c>
      <c r="I239" t="str">
        <f t="shared" si="7"/>
        <v>SS</v>
      </c>
    </row>
    <row r="240" spans="1:9" x14ac:dyDescent="0.2">
      <c r="A240" t="s">
        <v>164</v>
      </c>
      <c r="B240">
        <v>80.099999999999994</v>
      </c>
      <c r="C240" s="7">
        <v>2.3324725601380507</v>
      </c>
      <c r="D240" s="7">
        <v>34.672592774203196</v>
      </c>
      <c r="E240" s="58">
        <v>6.7</v>
      </c>
      <c r="F240" t="s">
        <v>48</v>
      </c>
      <c r="H240" t="str">
        <f t="shared" si="6"/>
        <v>AS</v>
      </c>
      <c r="I240" t="str">
        <f t="shared" si="7"/>
        <v>AS</v>
      </c>
    </row>
    <row r="241" spans="1:9" x14ac:dyDescent="0.2">
      <c r="A241" t="s">
        <v>165</v>
      </c>
      <c r="B241">
        <v>66.900000000000006</v>
      </c>
      <c r="C241" s="7">
        <v>4.1596153695086633</v>
      </c>
      <c r="D241" s="7">
        <v>139.38006145303072</v>
      </c>
      <c r="E241" s="58">
        <v>10.3</v>
      </c>
      <c r="F241" t="s">
        <v>48</v>
      </c>
      <c r="H241" t="str">
        <f t="shared" si="6"/>
        <v>SS</v>
      </c>
      <c r="I241" t="str">
        <f t="shared" si="7"/>
        <v>SS</v>
      </c>
    </row>
    <row r="242" spans="1:9" x14ac:dyDescent="0.2">
      <c r="A242" t="s">
        <v>166</v>
      </c>
      <c r="B242">
        <v>82.6</v>
      </c>
      <c r="C242" s="7">
        <v>3.385903990534314</v>
      </c>
      <c r="D242" s="7">
        <v>94.843937550030205</v>
      </c>
      <c r="E242" s="134">
        <v>9.6</v>
      </c>
      <c r="F242" t="s">
        <v>48</v>
      </c>
      <c r="H242" t="str">
        <f t="shared" si="6"/>
        <v>SS</v>
      </c>
      <c r="I242" t="str">
        <f t="shared" si="7"/>
        <v>SS</v>
      </c>
    </row>
    <row r="243" spans="1:9" x14ac:dyDescent="0.2">
      <c r="A243" t="s">
        <v>167</v>
      </c>
      <c r="B243">
        <v>47.2</v>
      </c>
      <c r="C243" s="7">
        <v>2.8254819358024861</v>
      </c>
      <c r="D243" s="7">
        <v>69.097222425650969</v>
      </c>
      <c r="E243" s="58">
        <v>8.1999999999999993</v>
      </c>
      <c r="F243" t="s">
        <v>168</v>
      </c>
      <c r="H243" t="str">
        <f t="shared" si="6"/>
        <v>AS</v>
      </c>
      <c r="I243" t="str">
        <f t="shared" si="7"/>
        <v>AS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F011B0-DD99-D74E-B6F2-898E3F198217}">
  <dimension ref="A2:U396"/>
  <sheetViews>
    <sheetView zoomScale="115" workbookViewId="0">
      <selection activeCell="D2" sqref="D2"/>
    </sheetView>
  </sheetViews>
  <sheetFormatPr baseColWidth="10" defaultColWidth="10.6640625" defaultRowHeight="16" x14ac:dyDescent="0.2"/>
  <cols>
    <col min="3" max="3" width="12.1640625" bestFit="1" customWidth="1"/>
    <col min="4" max="4" width="12.6640625" bestFit="1" customWidth="1"/>
    <col min="5" max="5" width="13.33203125" bestFit="1" customWidth="1"/>
    <col min="6" max="6" width="10.83203125" style="9"/>
    <col min="7" max="7" width="4" style="46" customWidth="1"/>
    <col min="9" max="10" width="0" hidden="1" customWidth="1"/>
    <col min="11" max="11" width="2.83203125" style="45" customWidth="1"/>
    <col min="12" max="12" width="13.5" customWidth="1"/>
    <col min="13" max="13" width="12" bestFit="1" customWidth="1"/>
    <col min="14" max="14" width="12.33203125" bestFit="1" customWidth="1"/>
  </cols>
  <sheetData>
    <row r="2" spans="1:21" x14ac:dyDescent="0.2">
      <c r="A2" s="41" t="s">
        <v>1</v>
      </c>
      <c r="B2" s="41" t="s">
        <v>36</v>
      </c>
      <c r="C2" s="2" t="s">
        <v>60</v>
      </c>
      <c r="D2" s="42" t="s">
        <v>58</v>
      </c>
      <c r="E2" s="41" t="s">
        <v>59</v>
      </c>
      <c r="F2" s="43" t="s">
        <v>37</v>
      </c>
      <c r="G2" s="44"/>
      <c r="H2" s="2" t="s">
        <v>61</v>
      </c>
      <c r="I2" s="2" t="s">
        <v>38</v>
      </c>
      <c r="J2" s="2" t="s">
        <v>39</v>
      </c>
      <c r="L2" s="1" t="s">
        <v>40</v>
      </c>
      <c r="M2" s="1"/>
      <c r="N2" s="1"/>
      <c r="O2" s="1"/>
      <c r="P2" s="1"/>
    </row>
    <row r="3" spans="1:21" x14ac:dyDescent="0.2">
      <c r="A3">
        <v>49</v>
      </c>
      <c r="B3">
        <v>0</v>
      </c>
      <c r="C3" s="7">
        <v>4.7</v>
      </c>
      <c r="D3" s="7">
        <v>14.893617021276597</v>
      </c>
      <c r="E3" s="7">
        <f t="shared" ref="E3:E34" si="0">C3*(1+D3/100)</f>
        <v>5.4</v>
      </c>
      <c r="F3" s="9" t="s">
        <v>41</v>
      </c>
      <c r="H3" t="str">
        <f t="shared" ref="H3:H66" si="1">IF(D3&lt;=$O$4,$L$4,IF(AND(D3&gt;=$P$6,D3&lt;=$O$6), $L$6, $L$5))</f>
        <v>AA</v>
      </c>
      <c r="I3" t="e">
        <f>IF(#REF!=#REF!,"1","0")</f>
        <v>#REF!</v>
      </c>
      <c r="J3" t="e">
        <f>IF(#REF!&lt;=#REF!*$S$8,"AA", IF(#REF!&gt;=($T$8+$S$8*#REF!),"SS","AS"))</f>
        <v>#REF!</v>
      </c>
      <c r="M3" s="2" t="s">
        <v>8</v>
      </c>
      <c r="N3" s="2" t="s">
        <v>9</v>
      </c>
      <c r="O3" s="2" t="s">
        <v>42</v>
      </c>
      <c r="P3" s="2" t="s">
        <v>43</v>
      </c>
    </row>
    <row r="4" spans="1:21" x14ac:dyDescent="0.2">
      <c r="A4">
        <v>93</v>
      </c>
      <c r="B4" s="6">
        <v>0</v>
      </c>
      <c r="C4" s="47">
        <v>2.9776885919146436</v>
      </c>
      <c r="D4" s="47">
        <v>14.98</v>
      </c>
      <c r="E4" s="7">
        <f t="shared" si="0"/>
        <v>3.4237463429834571</v>
      </c>
      <c r="F4" s="9" t="s">
        <v>41</v>
      </c>
      <c r="H4" t="str">
        <f t="shared" si="1"/>
        <v>AA</v>
      </c>
      <c r="I4" t="e">
        <f>IF(#REF!=#REF!,"1","0")</f>
        <v>#REF!</v>
      </c>
      <c r="J4" t="e">
        <f>IF(#REF!&lt;=#REF!*$S$8,"AA", IF(#REF!&gt;=($T$8+$S$8*#REF!),"SS","AS"))</f>
        <v>#REF!</v>
      </c>
      <c r="L4" t="s">
        <v>41</v>
      </c>
      <c r="M4">
        <v>0</v>
      </c>
      <c r="N4">
        <v>10</v>
      </c>
      <c r="O4">
        <v>17</v>
      </c>
      <c r="P4">
        <v>0</v>
      </c>
    </row>
    <row r="5" spans="1:21" x14ac:dyDescent="0.2">
      <c r="A5">
        <v>101</v>
      </c>
      <c r="B5" s="6">
        <v>0</v>
      </c>
      <c r="C5" s="47">
        <v>2.7029386703149756</v>
      </c>
      <c r="D5" s="47">
        <v>6.59</v>
      </c>
      <c r="E5" s="7">
        <f t="shared" si="0"/>
        <v>2.8810623286887327</v>
      </c>
      <c r="F5" s="9" t="s">
        <v>41</v>
      </c>
      <c r="H5" t="str">
        <f t="shared" si="1"/>
        <v>AA</v>
      </c>
      <c r="I5" t="e">
        <f>IF(#REF!=#REF!,"1","0")</f>
        <v>#REF!</v>
      </c>
      <c r="J5" t="e">
        <f>IF(#REF!&lt;=#REF!*$S$8,"AA", IF(#REF!&gt;=($T$8+$S$8*#REF!),"SS","AS"))</f>
        <v>#REF!</v>
      </c>
      <c r="L5" t="s">
        <v>45</v>
      </c>
      <c r="M5">
        <v>0</v>
      </c>
      <c r="N5">
        <v>2.7</v>
      </c>
      <c r="O5">
        <v>500</v>
      </c>
      <c r="P5">
        <v>70</v>
      </c>
    </row>
    <row r="6" spans="1:21" x14ac:dyDescent="0.2">
      <c r="A6">
        <v>126</v>
      </c>
      <c r="B6" s="48" t="s">
        <v>46</v>
      </c>
      <c r="C6" s="49">
        <v>2.7315898209907505</v>
      </c>
      <c r="D6" s="49">
        <v>23.94295896836331</v>
      </c>
      <c r="E6" s="7">
        <f t="shared" si="0"/>
        <v>3.3856132510145547</v>
      </c>
      <c r="F6" s="9" t="s">
        <v>41</v>
      </c>
      <c r="H6" t="str">
        <f t="shared" si="1"/>
        <v>AS</v>
      </c>
      <c r="I6" t="e">
        <f>IF(#REF!=#REF!,"1","0")</f>
        <v>#REF!</v>
      </c>
      <c r="J6" t="e">
        <f>IF(#REF!&lt;=#REF!*$S$8,"AA", IF(#REF!&gt;=($T$8+$S$8*#REF!),"SS","AS"))</f>
        <v>#REF!</v>
      </c>
      <c r="L6" t="s">
        <v>44</v>
      </c>
      <c r="M6">
        <v>0</v>
      </c>
      <c r="N6">
        <v>3.3</v>
      </c>
      <c r="O6">
        <f>P5</f>
        <v>70</v>
      </c>
      <c r="P6">
        <f>O4</f>
        <v>17</v>
      </c>
    </row>
    <row r="7" spans="1:21" x14ac:dyDescent="0.2">
      <c r="A7">
        <v>138</v>
      </c>
      <c r="B7" s="48" t="s">
        <v>46</v>
      </c>
      <c r="C7" s="49">
        <v>2.9243649699484378</v>
      </c>
      <c r="D7" s="49">
        <v>36.176013693819591</v>
      </c>
      <c r="E7" s="7">
        <f t="shared" si="0"/>
        <v>3.9822836419342478</v>
      </c>
      <c r="F7" s="9" t="s">
        <v>41</v>
      </c>
      <c r="H7" t="str">
        <f t="shared" si="1"/>
        <v>AS</v>
      </c>
      <c r="I7" t="e">
        <f>IF(#REF!=#REF!,"1","0")</f>
        <v>#REF!</v>
      </c>
      <c r="J7" t="e">
        <f>IF(#REF!&lt;=#REF!*$S$8,"AA", IF(#REF!&gt;=($T$8+$S$8*#REF!),"SS","AS"))</f>
        <v>#REF!</v>
      </c>
      <c r="L7" t="s">
        <v>44</v>
      </c>
      <c r="M7">
        <v>3.3</v>
      </c>
      <c r="N7">
        <v>5</v>
      </c>
      <c r="O7">
        <v>300</v>
      </c>
      <c r="P7">
        <v>50</v>
      </c>
    </row>
    <row r="8" spans="1:21" x14ac:dyDescent="0.2">
      <c r="A8">
        <v>160</v>
      </c>
      <c r="B8" s="50" t="s">
        <v>47</v>
      </c>
      <c r="C8" s="51">
        <v>2.66</v>
      </c>
      <c r="D8" s="51">
        <v>10.0952380952381</v>
      </c>
      <c r="E8" s="7">
        <f t="shared" si="0"/>
        <v>2.9285333333333332</v>
      </c>
      <c r="F8" s="9" t="s">
        <v>41</v>
      </c>
      <c r="H8" t="str">
        <f t="shared" si="1"/>
        <v>AA</v>
      </c>
      <c r="I8" t="e">
        <f>IF(#REF!=#REF!,"1","0")</f>
        <v>#REF!</v>
      </c>
      <c r="J8" t="e">
        <f>IF(#REF!&lt;=#REF!*$S$8,"AA", IF(#REF!&gt;=($T$8+$S$8*#REF!),"SS","AS"))</f>
        <v>#REF!</v>
      </c>
      <c r="L8" t="s">
        <v>48</v>
      </c>
      <c r="M8">
        <v>0</v>
      </c>
      <c r="N8">
        <v>3.5</v>
      </c>
      <c r="O8">
        <v>100</v>
      </c>
      <c r="P8">
        <v>50</v>
      </c>
    </row>
    <row r="9" spans="1:21" x14ac:dyDescent="0.2">
      <c r="A9">
        <v>161</v>
      </c>
      <c r="B9" s="50" t="s">
        <v>47</v>
      </c>
      <c r="C9" s="51">
        <v>3.64</v>
      </c>
      <c r="D9" s="51">
        <v>7.8620689655172509</v>
      </c>
      <c r="E9" s="7">
        <f t="shared" si="0"/>
        <v>3.9261793103448279</v>
      </c>
      <c r="F9" s="9" t="s">
        <v>41</v>
      </c>
      <c r="H9" t="str">
        <f t="shared" si="1"/>
        <v>AA</v>
      </c>
      <c r="I9" t="e">
        <f>IF(#REF!=#REF!,"1","0")</f>
        <v>#REF!</v>
      </c>
      <c r="J9" t="e">
        <f>IF(#REF!&lt;=#REF!*$S$8,"AA", IF(#REF!&gt;=($T$8+$S$8*#REF!),"SS","AS"))</f>
        <v>#REF!</v>
      </c>
      <c r="M9" t="s">
        <v>49</v>
      </c>
      <c r="N9" t="s">
        <v>50</v>
      </c>
      <c r="O9" t="s">
        <v>57</v>
      </c>
    </row>
    <row r="10" spans="1:21" x14ac:dyDescent="0.2">
      <c r="A10">
        <v>165</v>
      </c>
      <c r="B10" s="50" t="s">
        <v>47</v>
      </c>
      <c r="C10" s="51">
        <v>3.31</v>
      </c>
      <c r="D10" s="51">
        <v>27.393225331369631</v>
      </c>
      <c r="E10" s="7">
        <f t="shared" si="0"/>
        <v>4.216715758468335</v>
      </c>
      <c r="F10" s="9" t="s">
        <v>41</v>
      </c>
      <c r="H10" t="str">
        <f t="shared" si="1"/>
        <v>AS</v>
      </c>
      <c r="I10" t="str">
        <f t="shared" ref="I10:I20" si="2">IF(F3=H3,"1","0")</f>
        <v>1</v>
      </c>
      <c r="J10" t="str">
        <f t="shared" ref="J10:J20" si="3">IF(E3&lt;=C3*$S$8,"AA", IF(E3&gt;=($T$8+$S$8*C3),"SS","AS"))</f>
        <v>SS</v>
      </c>
      <c r="M10" cm="1">
        <f t="array" ref="M10">SUMPRODUCT(--(F3:F216=H3:H216))</f>
        <v>182</v>
      </c>
      <c r="N10" cm="1">
        <f t="array" ref="N10">SUMPRODUCT(--(F3:F211&lt;&gt;H3:H211))</f>
        <v>29</v>
      </c>
      <c r="O10" s="72">
        <f>100*M10/(M10+N10)</f>
        <v>86.255924170616112</v>
      </c>
    </row>
    <row r="11" spans="1:21" x14ac:dyDescent="0.2">
      <c r="A11">
        <v>201</v>
      </c>
      <c r="B11" s="52">
        <v>0</v>
      </c>
      <c r="C11" s="53">
        <v>5.34</v>
      </c>
      <c r="D11" s="53">
        <v>16.616915422885562</v>
      </c>
      <c r="E11" s="7">
        <f t="shared" si="0"/>
        <v>6.2273432835820897</v>
      </c>
      <c r="F11" s="9" t="s">
        <v>41</v>
      </c>
      <c r="H11" t="str">
        <f t="shared" si="1"/>
        <v>AA</v>
      </c>
      <c r="I11" t="str">
        <f t="shared" si="2"/>
        <v>1</v>
      </c>
      <c r="J11" t="str">
        <f t="shared" si="3"/>
        <v>SS</v>
      </c>
      <c r="S11" t="s">
        <v>49</v>
      </c>
      <c r="T11" t="s">
        <v>50</v>
      </c>
      <c r="U11" t="s">
        <v>51</v>
      </c>
    </row>
    <row r="12" spans="1:21" x14ac:dyDescent="0.2">
      <c r="A12">
        <v>202</v>
      </c>
      <c r="B12" s="52">
        <v>0</v>
      </c>
      <c r="C12" s="53">
        <v>4.5999999999999996</v>
      </c>
      <c r="D12" s="53">
        <v>6.8522483940042891</v>
      </c>
      <c r="E12" s="7">
        <f t="shared" si="0"/>
        <v>4.9152034261241973</v>
      </c>
      <c r="F12" s="9" t="s">
        <v>41</v>
      </c>
      <c r="H12" t="str">
        <f t="shared" si="1"/>
        <v>AA</v>
      </c>
      <c r="I12" t="str">
        <f t="shared" si="2"/>
        <v>1</v>
      </c>
      <c r="J12" t="str">
        <f t="shared" si="3"/>
        <v>SS</v>
      </c>
      <c r="M12" s="2" t="s">
        <v>41</v>
      </c>
      <c r="N12" s="2" t="s">
        <v>44</v>
      </c>
      <c r="O12" s="2" t="s">
        <v>45</v>
      </c>
      <c r="P12" s="2" t="s">
        <v>56</v>
      </c>
      <c r="Q12" s="2" t="s">
        <v>48</v>
      </c>
      <c r="R12" s="2" t="s">
        <v>22</v>
      </c>
      <c r="S12" cm="1">
        <f t="array" ref="S12">SUMPRODUCT(--(F3:F215=H3:H215))</f>
        <v>181</v>
      </c>
      <c r="T12" cm="1">
        <f t="array" ref="T12">SUMPRODUCT(--(F3:F215&lt;&gt;H3:H215))</f>
        <v>32</v>
      </c>
      <c r="U12">
        <f>S12/(S12+T12)</f>
        <v>0.84976525821596249</v>
      </c>
    </row>
    <row r="13" spans="1:21" x14ac:dyDescent="0.2">
      <c r="A13">
        <v>203</v>
      </c>
      <c r="B13" s="52">
        <v>0</v>
      </c>
      <c r="C13" s="53">
        <v>5.37</v>
      </c>
      <c r="D13" s="53">
        <v>40.953307392996116</v>
      </c>
      <c r="E13" s="7">
        <f t="shared" si="0"/>
        <v>7.5691926070038917</v>
      </c>
      <c r="F13" s="9" t="s">
        <v>41</v>
      </c>
      <c r="H13" t="str">
        <f t="shared" si="1"/>
        <v>AS</v>
      </c>
      <c r="I13" t="str">
        <f t="shared" si="2"/>
        <v>0</v>
      </c>
      <c r="J13" t="str">
        <f t="shared" si="3"/>
        <v>SS</v>
      </c>
      <c r="L13" s="2" t="s">
        <v>37</v>
      </c>
      <c r="M13" s="2">
        <f>COUNTIF($F$3:$F$396,"="&amp;"AA")</f>
        <v>104</v>
      </c>
      <c r="N13" s="2">
        <f>COUNTIF($F$3:$F$396,"="&amp;"AS")</f>
        <v>138</v>
      </c>
      <c r="O13" s="2">
        <f>COUNTIF($F$3:$F$396,"="&amp;"SS")</f>
        <v>63</v>
      </c>
      <c r="P13" s="2">
        <f>N13+O13</f>
        <v>201</v>
      </c>
      <c r="Q13" s="2">
        <f>COUNTIF($F$3:$F$396,"="&amp;"SS+HU")</f>
        <v>89</v>
      </c>
      <c r="R13" s="2">
        <f>M13+N13+O13+Q13</f>
        <v>394</v>
      </c>
    </row>
    <row r="14" spans="1:21" x14ac:dyDescent="0.2">
      <c r="A14">
        <v>206</v>
      </c>
      <c r="B14">
        <v>0</v>
      </c>
      <c r="C14" s="7">
        <v>4.9656154112314006</v>
      </c>
      <c r="D14" s="7">
        <v>10.164859625455405</v>
      </c>
      <c r="E14" s="7">
        <f t="shared" si="0"/>
        <v>5.4703632473230535</v>
      </c>
      <c r="F14" s="54" t="s">
        <v>41</v>
      </c>
      <c r="H14" t="str">
        <f t="shared" si="1"/>
        <v>AA</v>
      </c>
      <c r="I14" t="str">
        <f t="shared" si="2"/>
        <v>0</v>
      </c>
      <c r="J14" t="str">
        <f t="shared" si="3"/>
        <v>SS</v>
      </c>
      <c r="L14" s="2" t="s">
        <v>23</v>
      </c>
      <c r="M14">
        <f ca="1">COUNTIF(INDIRECT("H"&amp;M18&amp;":H"&amp;M19), "AA")</f>
        <v>92</v>
      </c>
      <c r="N14">
        <f ca="1">COUNTIF(INDIRECT("H"&amp;N18&amp;":H"&amp;N19), "AS")</f>
        <v>104</v>
      </c>
      <c r="O14" s="55">
        <f ca="1">COUNTIF(INDIRECT("H"&amp;O18&amp;":H"&amp;O19), "SS")</f>
        <v>59</v>
      </c>
      <c r="P14">
        <f ca="1">COUNTIF(INDIRECT("H"&amp;N18&amp;":H"&amp;O19), "SS")+COUNTIF(INDIRECT("H"&amp;N18&amp;":H"&amp;O19), "AS")</f>
        <v>190</v>
      </c>
    </row>
    <row r="15" spans="1:21" x14ac:dyDescent="0.2">
      <c r="A15">
        <v>207</v>
      </c>
      <c r="B15">
        <v>0</v>
      </c>
      <c r="C15" s="7">
        <v>4.1614463170917348</v>
      </c>
      <c r="D15" s="7">
        <v>19.324269325229857</v>
      </c>
      <c r="E15" s="7">
        <f t="shared" si="0"/>
        <v>4.9656154112314006</v>
      </c>
      <c r="F15" s="9" t="s">
        <v>41</v>
      </c>
      <c r="H15" t="str">
        <f t="shared" si="1"/>
        <v>AS</v>
      </c>
      <c r="I15" t="str">
        <f t="shared" si="2"/>
        <v>1</v>
      </c>
      <c r="J15" t="str">
        <f t="shared" si="3"/>
        <v>SS</v>
      </c>
      <c r="L15" s="2" t="s">
        <v>24</v>
      </c>
      <c r="M15">
        <f ca="1">COUNTIF(INDIRECT("H"&amp;O19&amp;":H"&amp;N18), "AA")</f>
        <v>11</v>
      </c>
      <c r="N15">
        <f ca="1">COUNTIF(INDIRECT("H"&amp;M18&amp;":H"&amp;M19), "AS")+COUNTIF(INDIRECT("H"&amp;O18&amp;":H"&amp;O19), "AS")</f>
        <v>16</v>
      </c>
      <c r="O15">
        <f ca="1">COUNTIF(INDIRECT("H"&amp;M18&amp;":H"&amp;M19), "SS")+COUNTIF(INDIRECT("H"&amp;N18&amp;":H"&amp;N19), "SS")</f>
        <v>23</v>
      </c>
      <c r="P15">
        <f ca="1">COUNTIF(INDIRECT("H"&amp;M18&amp;":H"&amp;M19), "SS")+COUNTIF(INDIRECT("H"&amp;M18&amp;":H"&amp;M19), "AS")</f>
        <v>12</v>
      </c>
    </row>
    <row r="16" spans="1:21" x14ac:dyDescent="0.2">
      <c r="A16">
        <v>208</v>
      </c>
      <c r="B16">
        <v>0</v>
      </c>
      <c r="C16" s="7">
        <v>3.302357695275417</v>
      </c>
      <c r="D16" s="7">
        <v>3.6807548711897389</v>
      </c>
      <c r="E16" s="7">
        <f t="shared" si="0"/>
        <v>3.4239093870083757</v>
      </c>
      <c r="F16" s="9" t="s">
        <v>41</v>
      </c>
      <c r="H16" t="str">
        <f t="shared" si="1"/>
        <v>AA</v>
      </c>
      <c r="I16" t="str">
        <f t="shared" si="2"/>
        <v>1</v>
      </c>
      <c r="J16" t="str">
        <f t="shared" si="3"/>
        <v>SS</v>
      </c>
      <c r="L16" s="2" t="s">
        <v>25</v>
      </c>
      <c r="M16">
        <f ca="1">COUNTIF(INDIRECT("H"&amp;N18&amp;":H"&amp;O19), "&lt;&gt;AA")</f>
        <v>190</v>
      </c>
      <c r="N16">
        <f ca="1">COUNTIF(INDIRECT("H"&amp;M18&amp;":H"&amp;M19), "&lt;&gt;AS")+COUNTIF(INDIRECT("H"&amp;O18&amp;":H"&amp;O19), "&lt;&gt;AS")</f>
        <v>151</v>
      </c>
      <c r="O16">
        <f ca="1">COUNTIF(INDIRECT("H"&amp;M18&amp;":H"&amp;N19), "&lt;&gt;SS")</f>
        <v>219</v>
      </c>
      <c r="P16">
        <f ca="1">COUNTIF(INDIRECT("H"&amp;M18&amp;":H"&amp;M19), "AA")</f>
        <v>92</v>
      </c>
    </row>
    <row r="17" spans="1:16" x14ac:dyDescent="0.2">
      <c r="A17">
        <v>209</v>
      </c>
      <c r="B17">
        <v>0</v>
      </c>
      <c r="C17" s="7">
        <v>3.4239093870083761</v>
      </c>
      <c r="D17" s="7">
        <v>7.5929830425757281</v>
      </c>
      <c r="E17" s="7">
        <f t="shared" si="0"/>
        <v>3.6838862461570803</v>
      </c>
      <c r="F17" s="9" t="s">
        <v>41</v>
      </c>
      <c r="H17" t="str">
        <f t="shared" si="1"/>
        <v>AA</v>
      </c>
      <c r="I17" t="str">
        <f t="shared" si="2"/>
        <v>0</v>
      </c>
      <c r="J17" t="str">
        <f t="shared" si="3"/>
        <v>SS</v>
      </c>
      <c r="L17" s="2" t="s">
        <v>26</v>
      </c>
      <c r="M17">
        <f ca="1">COUNTIF(INDIRECT("H"&amp;M18&amp;":H"&amp;M19), "&lt;&gt;AA")</f>
        <v>12</v>
      </c>
      <c r="N17">
        <f ca="1">COUNTIF(INDIRECT("H"&amp;N18&amp;":H"&amp;N19), "&lt;&gt;AS")</f>
        <v>34</v>
      </c>
      <c r="O17">
        <f ca="1">COUNTIF(INDIRECT("H"&amp;O18&amp;":H"&amp;O19), "&lt;&gt;SS")</f>
        <v>4</v>
      </c>
      <c r="P17">
        <f ca="1">COUNTIF(INDIRECT("H"&amp;N18&amp;":H"&amp;O19), "AA")</f>
        <v>11</v>
      </c>
    </row>
    <row r="18" spans="1:16" x14ac:dyDescent="0.2">
      <c r="A18">
        <v>210</v>
      </c>
      <c r="B18">
        <v>0</v>
      </c>
      <c r="C18" s="7">
        <v>4.7416242780968796</v>
      </c>
      <c r="D18" s="7">
        <v>9.22728950942615</v>
      </c>
      <c r="E18" s="7">
        <f t="shared" si="0"/>
        <v>5.1791476776861165</v>
      </c>
      <c r="F18" s="9" t="s">
        <v>41</v>
      </c>
      <c r="H18" t="str">
        <f t="shared" si="1"/>
        <v>AA</v>
      </c>
      <c r="I18" t="str">
        <f t="shared" si="2"/>
        <v>1</v>
      </c>
      <c r="J18" t="str">
        <f t="shared" si="3"/>
        <v>SS</v>
      </c>
      <c r="L18" t="s">
        <v>27</v>
      </c>
      <c r="M18">
        <f>MATCH("AA", F1:F887, 0)</f>
        <v>3</v>
      </c>
      <c r="N18">
        <f>MATCH("AS", F1:F887, 0)</f>
        <v>107</v>
      </c>
      <c r="O18">
        <f>MATCH("SS", F1:F887, 0)</f>
        <v>245</v>
      </c>
    </row>
    <row r="19" spans="1:16" x14ac:dyDescent="0.2">
      <c r="A19">
        <v>211</v>
      </c>
      <c r="B19">
        <v>0</v>
      </c>
      <c r="C19" s="7">
        <v>5.207814506202765</v>
      </c>
      <c r="D19" s="7">
        <v>5.0414380313964529</v>
      </c>
      <c r="E19" s="7">
        <f t="shared" si="0"/>
        <v>5.4703632473230526</v>
      </c>
      <c r="F19" s="9" t="s">
        <v>41</v>
      </c>
      <c r="H19" t="str">
        <f t="shared" si="1"/>
        <v>AA</v>
      </c>
      <c r="I19" t="str">
        <f t="shared" si="2"/>
        <v>1</v>
      </c>
      <c r="J19" t="str">
        <f t="shared" si="3"/>
        <v>SS</v>
      </c>
      <c r="L19" t="s">
        <v>28</v>
      </c>
      <c r="M19" cm="1">
        <f t="array" ref="M19">MAX(IF(F1:F887="AA", ROW(F1:F887)))</f>
        <v>106</v>
      </c>
      <c r="N19" cm="1">
        <f t="array" ref="N19">MAX(IF(F1:F887="AS", ROW(F1:F887)))</f>
        <v>244</v>
      </c>
      <c r="O19" cm="1">
        <f t="array" ref="O19">MAX(IF(F1:F887="SS", ROW(F1:F887)))</f>
        <v>307</v>
      </c>
    </row>
    <row r="20" spans="1:16" x14ac:dyDescent="0.2">
      <c r="A20">
        <v>212</v>
      </c>
      <c r="B20">
        <v>0</v>
      </c>
      <c r="C20" s="7">
        <v>4.9656154112314006</v>
      </c>
      <c r="D20" s="7">
        <v>4.877524232415384</v>
      </c>
      <c r="E20" s="7">
        <f t="shared" si="0"/>
        <v>5.207814506202765</v>
      </c>
      <c r="F20" s="9" t="s">
        <v>41</v>
      </c>
      <c r="H20" t="str">
        <f t="shared" si="1"/>
        <v>AA</v>
      </c>
      <c r="I20" t="str">
        <f t="shared" si="2"/>
        <v>0</v>
      </c>
      <c r="J20" t="str">
        <f t="shared" si="3"/>
        <v>SS</v>
      </c>
    </row>
    <row r="21" spans="1:16" x14ac:dyDescent="0.2">
      <c r="A21">
        <v>213</v>
      </c>
      <c r="B21">
        <v>0</v>
      </c>
      <c r="C21" s="7">
        <v>2.0887466396881869</v>
      </c>
      <c r="D21" s="7">
        <v>2.6904939839355428</v>
      </c>
      <c r="E21" s="7">
        <f t="shared" si="0"/>
        <v>2.1449442423686533</v>
      </c>
      <c r="F21" s="9" t="s">
        <v>41</v>
      </c>
      <c r="H21" t="str">
        <f t="shared" si="1"/>
        <v>AA</v>
      </c>
      <c r="I21" t="e">
        <f>IF(#REF!=#REF!,"1","0")</f>
        <v>#REF!</v>
      </c>
      <c r="J21" t="e">
        <f>IF(#REF!&lt;=#REF!*$S$8,"AA", IF(#REF!&gt;=($T$8+$S$8*#REF!),"SS","AS"))</f>
        <v>#REF!</v>
      </c>
    </row>
    <row r="22" spans="1:16" x14ac:dyDescent="0.2">
      <c r="A22">
        <v>214</v>
      </c>
      <c r="B22">
        <v>0</v>
      </c>
      <c r="C22" s="7">
        <v>2.789659907210436</v>
      </c>
      <c r="D22" s="7">
        <v>14.273124853486758</v>
      </c>
      <c r="E22" s="7">
        <f t="shared" si="0"/>
        <v>3.1878315487542443</v>
      </c>
      <c r="F22" s="9" t="s">
        <v>41</v>
      </c>
      <c r="H22" t="str">
        <f t="shared" si="1"/>
        <v>AA</v>
      </c>
      <c r="I22" t="str">
        <f t="shared" ref="I22:I28" si="4">IF(F14=H14,"1","0")</f>
        <v>1</v>
      </c>
      <c r="J22" t="str">
        <f t="shared" ref="J22:J28" si="5">IF(E14&lt;=C14*$S$8,"AA", IF(E14&gt;=($T$8+$S$8*C14),"SS","AS"))</f>
        <v>SS</v>
      </c>
      <c r="L22" s="2" t="s">
        <v>52</v>
      </c>
    </row>
    <row r="23" spans="1:16" x14ac:dyDescent="0.2">
      <c r="A23">
        <v>259</v>
      </c>
      <c r="B23" s="56">
        <v>0</v>
      </c>
      <c r="C23" s="56">
        <v>3.7</v>
      </c>
      <c r="D23" s="56">
        <v>10.191549999999999</v>
      </c>
      <c r="E23" s="7">
        <f t="shared" si="0"/>
        <v>4.0770873500000002</v>
      </c>
      <c r="F23" s="9" t="s">
        <v>41</v>
      </c>
      <c r="H23" t="str">
        <f t="shared" si="1"/>
        <v>AA</v>
      </c>
      <c r="I23" t="str">
        <f t="shared" si="4"/>
        <v>0</v>
      </c>
      <c r="J23" t="str">
        <f t="shared" si="5"/>
        <v>SS</v>
      </c>
      <c r="L23" t="s">
        <v>30</v>
      </c>
      <c r="M23" t="s">
        <v>31</v>
      </c>
      <c r="N23" s="7">
        <f ca="1">100*O14/(O14+O17)</f>
        <v>93.650793650793645</v>
      </c>
    </row>
    <row r="24" spans="1:16" x14ac:dyDescent="0.2">
      <c r="A24">
        <v>260</v>
      </c>
      <c r="B24" s="56">
        <v>0</v>
      </c>
      <c r="C24" s="56">
        <v>4.0999999999999996</v>
      </c>
      <c r="D24" s="56">
        <v>1.6636899999999999</v>
      </c>
      <c r="E24" s="7">
        <f t="shared" si="0"/>
        <v>4.1682112899999995</v>
      </c>
      <c r="F24" s="9" t="s">
        <v>41</v>
      </c>
      <c r="H24" t="str">
        <f t="shared" si="1"/>
        <v>AA</v>
      </c>
      <c r="I24" t="str">
        <f t="shared" si="4"/>
        <v>1</v>
      </c>
      <c r="J24" t="str">
        <f t="shared" si="5"/>
        <v>SS</v>
      </c>
      <c r="L24" t="s">
        <v>32</v>
      </c>
      <c r="M24" t="s">
        <v>33</v>
      </c>
      <c r="N24" s="7">
        <f ca="1">100*O16/(O16+O15)</f>
        <v>90.495867768595048</v>
      </c>
    </row>
    <row r="25" spans="1:16" x14ac:dyDescent="0.2">
      <c r="A25">
        <v>260</v>
      </c>
      <c r="B25" s="8">
        <v>0</v>
      </c>
      <c r="C25" s="71">
        <v>4.3501140166026415</v>
      </c>
      <c r="D25" s="71">
        <v>1.66</v>
      </c>
      <c r="E25" s="71">
        <f t="shared" si="0"/>
        <v>4.4223259092782454</v>
      </c>
      <c r="F25" s="106" t="s">
        <v>41</v>
      </c>
      <c r="H25" t="str">
        <f t="shared" si="1"/>
        <v>AA</v>
      </c>
      <c r="I25" t="str">
        <f t="shared" si="4"/>
        <v>1</v>
      </c>
      <c r="J25" t="str">
        <f t="shared" si="5"/>
        <v>SS</v>
      </c>
      <c r="N25" s="7"/>
    </row>
    <row r="26" spans="1:16" x14ac:dyDescent="0.2">
      <c r="A26">
        <v>261</v>
      </c>
      <c r="B26" s="56">
        <v>0</v>
      </c>
      <c r="C26" s="56">
        <v>3.3</v>
      </c>
      <c r="D26" s="56">
        <v>11.30456</v>
      </c>
      <c r="E26" s="7">
        <f t="shared" si="0"/>
        <v>3.6730504799999997</v>
      </c>
      <c r="F26" s="9" t="s">
        <v>41</v>
      </c>
      <c r="H26" t="str">
        <f t="shared" si="1"/>
        <v>AA</v>
      </c>
      <c r="I26" t="str">
        <f t="shared" si="4"/>
        <v>1</v>
      </c>
      <c r="J26" t="str">
        <f t="shared" si="5"/>
        <v>SS</v>
      </c>
      <c r="L26" s="2" t="s">
        <v>53</v>
      </c>
      <c r="N26" s="7"/>
    </row>
    <row r="27" spans="1:16" x14ac:dyDescent="0.2">
      <c r="A27">
        <v>262</v>
      </c>
      <c r="B27" s="56">
        <v>0</v>
      </c>
      <c r="C27" s="56">
        <v>4</v>
      </c>
      <c r="D27" s="56">
        <v>8.4370899999999995</v>
      </c>
      <c r="E27" s="7">
        <f t="shared" si="0"/>
        <v>4.3374835999999997</v>
      </c>
      <c r="F27" s="9" t="s">
        <v>41</v>
      </c>
      <c r="H27" t="str">
        <f t="shared" si="1"/>
        <v>AA</v>
      </c>
      <c r="I27" t="str">
        <f t="shared" si="4"/>
        <v>1</v>
      </c>
      <c r="J27" t="str">
        <f t="shared" si="5"/>
        <v>SS</v>
      </c>
      <c r="L27" t="s">
        <v>30</v>
      </c>
      <c r="M27" t="s">
        <v>31</v>
      </c>
      <c r="N27" s="7">
        <f ca="1">100*N14/(N14+N17)</f>
        <v>75.362318840579704</v>
      </c>
    </row>
    <row r="28" spans="1:16" x14ac:dyDescent="0.2">
      <c r="A28">
        <v>263</v>
      </c>
      <c r="B28" s="56">
        <v>0</v>
      </c>
      <c r="C28" s="56">
        <v>4</v>
      </c>
      <c r="D28" s="56">
        <v>9.9109200000000008</v>
      </c>
      <c r="E28" s="7">
        <f t="shared" si="0"/>
        <v>4.3964368</v>
      </c>
      <c r="F28" s="9" t="s">
        <v>41</v>
      </c>
      <c r="H28" t="str">
        <f t="shared" si="1"/>
        <v>AA</v>
      </c>
      <c r="I28" t="str">
        <f t="shared" si="4"/>
        <v>1</v>
      </c>
      <c r="J28" t="str">
        <f t="shared" si="5"/>
        <v>SS</v>
      </c>
      <c r="L28" t="s">
        <v>32</v>
      </c>
      <c r="M28" t="s">
        <v>33</v>
      </c>
      <c r="N28" s="7">
        <f ca="1">100*N16/(N16+N15)</f>
        <v>90.419161676646709</v>
      </c>
    </row>
    <row r="29" spans="1:16" x14ac:dyDescent="0.2">
      <c r="A29">
        <v>264</v>
      </c>
      <c r="B29" s="56">
        <v>0</v>
      </c>
      <c r="C29" s="56">
        <v>3.8</v>
      </c>
      <c r="D29" s="56">
        <v>6.8226699999999996</v>
      </c>
      <c r="E29" s="7">
        <f t="shared" si="0"/>
        <v>4.0592614600000001</v>
      </c>
      <c r="F29" s="9" t="s">
        <v>41</v>
      </c>
      <c r="H29" t="str">
        <f t="shared" si="1"/>
        <v>AA</v>
      </c>
      <c r="I29" t="e">
        <f>IF(#REF!=#REF!,"1","0")</f>
        <v>#REF!</v>
      </c>
      <c r="J29" t="e">
        <f>IF(#REF!&lt;=#REF!*$S$8,"AA", IF(#REF!&gt;=($T$8+$S$8*#REF!),"SS","AS"))</f>
        <v>#REF!</v>
      </c>
      <c r="N29" s="7"/>
    </row>
    <row r="30" spans="1:16" x14ac:dyDescent="0.2">
      <c r="A30">
        <v>265</v>
      </c>
      <c r="B30" s="56">
        <v>0</v>
      </c>
      <c r="C30" s="56">
        <v>5</v>
      </c>
      <c r="D30" s="56">
        <v>14.985480000000001</v>
      </c>
      <c r="E30" s="7">
        <f t="shared" si="0"/>
        <v>5.7492739999999998</v>
      </c>
      <c r="F30" s="9" t="s">
        <v>41</v>
      </c>
      <c r="H30" t="str">
        <f t="shared" si="1"/>
        <v>AA</v>
      </c>
      <c r="I30" t="str">
        <f t="shared" ref="I30:I93" si="6">IF(F21=H21,"1","0")</f>
        <v>1</v>
      </c>
      <c r="J30" t="str">
        <f>IF(E21&lt;=C21*$S$8,"AA", IF(E21&gt;=($T$8+$S$8*C21),"SS","AS"))</f>
        <v>SS</v>
      </c>
      <c r="L30" s="2" t="s">
        <v>54</v>
      </c>
      <c r="N30" s="7"/>
    </row>
    <row r="31" spans="1:16" x14ac:dyDescent="0.2">
      <c r="A31">
        <v>266</v>
      </c>
      <c r="B31" s="56">
        <v>0</v>
      </c>
      <c r="C31" s="56">
        <v>2.7</v>
      </c>
      <c r="D31" s="56">
        <v>6.5921200000000004</v>
      </c>
      <c r="E31" s="7">
        <f t="shared" si="0"/>
        <v>2.8779872400000004</v>
      </c>
      <c r="F31" s="9" t="s">
        <v>41</v>
      </c>
      <c r="H31" t="str">
        <f t="shared" si="1"/>
        <v>AA</v>
      </c>
      <c r="I31" t="str">
        <f t="shared" si="6"/>
        <v>1</v>
      </c>
      <c r="J31" t="str">
        <f>IF(E22&lt;=C22*$S$8,"AA", IF(E22&gt;=($T$8+$S$8*C22),"SS","AS"))</f>
        <v>SS</v>
      </c>
      <c r="L31" t="s">
        <v>30</v>
      </c>
      <c r="M31" t="s">
        <v>31</v>
      </c>
      <c r="N31" s="7">
        <f ca="1">100*M14/(M14+M17)</f>
        <v>88.461538461538467</v>
      </c>
    </row>
    <row r="32" spans="1:16" x14ac:dyDescent="0.2">
      <c r="A32">
        <v>267</v>
      </c>
      <c r="B32" s="56">
        <v>0</v>
      </c>
      <c r="C32" s="57">
        <v>2.5</v>
      </c>
      <c r="D32" s="58">
        <v>17.121390000000002</v>
      </c>
      <c r="E32" s="7">
        <f t="shared" si="0"/>
        <v>2.9280347500000001</v>
      </c>
      <c r="F32" s="9" t="s">
        <v>41</v>
      </c>
      <c r="H32" t="str">
        <f t="shared" si="1"/>
        <v>AS</v>
      </c>
      <c r="I32" t="str">
        <f t="shared" si="6"/>
        <v>1</v>
      </c>
      <c r="J32" t="str">
        <f>IF(E23&lt;=C23*$S$8,"AA", IF(E23&gt;=($T$8+$S$8*C23),"SS","AS"))</f>
        <v>SS</v>
      </c>
      <c r="L32" t="s">
        <v>32</v>
      </c>
      <c r="M32" t="s">
        <v>33</v>
      </c>
      <c r="N32" s="7">
        <f ca="1">100*M16/(M16+M15)</f>
        <v>94.527363184079604</v>
      </c>
    </row>
    <row r="33" spans="1:16" x14ac:dyDescent="0.2">
      <c r="A33">
        <v>268</v>
      </c>
      <c r="B33" s="56">
        <v>0</v>
      </c>
      <c r="C33" s="57">
        <v>3.2</v>
      </c>
      <c r="D33" s="58">
        <v>11.45837</v>
      </c>
      <c r="E33" s="7">
        <f t="shared" si="0"/>
        <v>3.5666678400000005</v>
      </c>
      <c r="F33" s="9" t="s">
        <v>41</v>
      </c>
      <c r="H33" t="str">
        <f t="shared" si="1"/>
        <v>AA</v>
      </c>
      <c r="I33" t="str">
        <f t="shared" si="6"/>
        <v>1</v>
      </c>
      <c r="J33" t="str">
        <f>IF(E24&lt;=C24*$S$8,"AA", IF(E24&gt;=($T$8+$S$8*C24),"SS","AS"))</f>
        <v>SS</v>
      </c>
    </row>
    <row r="34" spans="1:16" x14ac:dyDescent="0.2">
      <c r="A34">
        <v>269</v>
      </c>
      <c r="B34" s="56">
        <v>0</v>
      </c>
      <c r="C34" s="57">
        <v>2.9</v>
      </c>
      <c r="D34" s="58">
        <v>6.8950839999999998</v>
      </c>
      <c r="E34" s="7">
        <f t="shared" si="0"/>
        <v>3.099957436</v>
      </c>
      <c r="F34" s="9" t="s">
        <v>41</v>
      </c>
      <c r="H34" t="str">
        <f t="shared" si="1"/>
        <v>AA</v>
      </c>
      <c r="I34" t="str">
        <f t="shared" si="6"/>
        <v>1</v>
      </c>
      <c r="J34" t="str">
        <f>IF(E25&lt;=C25*$S$8,"AA", IF(E25&gt;=($T$8+$S$8*C25),"SS","AS"))</f>
        <v>SS</v>
      </c>
      <c r="L34" s="2" t="s">
        <v>55</v>
      </c>
    </row>
    <row r="35" spans="1:16" x14ac:dyDescent="0.2">
      <c r="A35">
        <v>270</v>
      </c>
      <c r="B35" s="56">
        <v>0</v>
      </c>
      <c r="C35" s="57">
        <v>2.6</v>
      </c>
      <c r="D35" s="58">
        <v>17.520900000000001</v>
      </c>
      <c r="E35" s="7">
        <f t="shared" ref="E35:E66" si="7">C35*(1+D35/100)</f>
        <v>3.0555433999999999</v>
      </c>
      <c r="F35" s="9" t="s">
        <v>41</v>
      </c>
      <c r="H35" t="str">
        <f t="shared" si="1"/>
        <v>AS</v>
      </c>
      <c r="I35" t="str">
        <f t="shared" si="6"/>
        <v>1</v>
      </c>
      <c r="J35" t="str">
        <f t="shared" ref="J35:J66" si="8">IF(D26&lt;=C26*$S$8,"AA", IF(D26&gt;=($T$8+$S$8*C26),"SS","AS"))</f>
        <v>SS</v>
      </c>
      <c r="L35" t="s">
        <v>30</v>
      </c>
      <c r="M35" t="s">
        <v>31</v>
      </c>
      <c r="N35" s="7">
        <f ca="1">100*P14/(P14+P17)</f>
        <v>94.527363184079604</v>
      </c>
      <c r="P35" s="2"/>
    </row>
    <row r="36" spans="1:16" x14ac:dyDescent="0.2">
      <c r="A36">
        <v>271</v>
      </c>
      <c r="B36" s="56">
        <v>0</v>
      </c>
      <c r="C36" s="57">
        <v>3.3</v>
      </c>
      <c r="D36" s="58">
        <v>3.680755</v>
      </c>
      <c r="E36" s="7">
        <f t="shared" si="7"/>
        <v>3.4214649150000001</v>
      </c>
      <c r="F36" s="9" t="s">
        <v>41</v>
      </c>
      <c r="H36" t="str">
        <f t="shared" si="1"/>
        <v>AA</v>
      </c>
      <c r="I36" t="str">
        <f t="shared" si="6"/>
        <v>1</v>
      </c>
      <c r="J36" t="str">
        <f t="shared" si="8"/>
        <v>SS</v>
      </c>
      <c r="L36" t="s">
        <v>32</v>
      </c>
      <c r="M36" t="s">
        <v>33</v>
      </c>
      <c r="N36" s="7">
        <f ca="1">100*P16/(P16+P15)</f>
        <v>88.461538461538467</v>
      </c>
    </row>
    <row r="37" spans="1:16" x14ac:dyDescent="0.2">
      <c r="A37">
        <v>272</v>
      </c>
      <c r="B37" s="56">
        <v>0</v>
      </c>
      <c r="C37" s="57">
        <v>3.1</v>
      </c>
      <c r="D37" s="58">
        <v>15.368969999999999</v>
      </c>
      <c r="E37" s="7">
        <f t="shared" si="7"/>
        <v>3.57643807</v>
      </c>
      <c r="F37" s="9" t="s">
        <v>41</v>
      </c>
      <c r="H37" t="str">
        <f t="shared" si="1"/>
        <v>AA</v>
      </c>
      <c r="I37" t="str">
        <f t="shared" si="6"/>
        <v>1</v>
      </c>
      <c r="J37" t="str">
        <f t="shared" si="8"/>
        <v>SS</v>
      </c>
    </row>
    <row r="38" spans="1:16" x14ac:dyDescent="0.2">
      <c r="A38">
        <v>273</v>
      </c>
      <c r="B38" s="56">
        <v>0</v>
      </c>
      <c r="C38" s="57">
        <v>3.3</v>
      </c>
      <c r="D38" s="58">
        <v>7.5929830000000003</v>
      </c>
      <c r="E38" s="7">
        <f t="shared" si="7"/>
        <v>3.5505684389999996</v>
      </c>
      <c r="F38" s="9" t="s">
        <v>41</v>
      </c>
      <c r="H38" t="str">
        <f t="shared" si="1"/>
        <v>AA</v>
      </c>
      <c r="I38" t="str">
        <f t="shared" si="6"/>
        <v>1</v>
      </c>
      <c r="J38" t="str">
        <f t="shared" si="8"/>
        <v>SS</v>
      </c>
    </row>
    <row r="39" spans="1:16" x14ac:dyDescent="0.2">
      <c r="A39">
        <v>274</v>
      </c>
      <c r="B39" s="56">
        <v>0</v>
      </c>
      <c r="C39" s="57">
        <v>2.5</v>
      </c>
      <c r="D39" s="58">
        <v>6.1845039999999996</v>
      </c>
      <c r="E39" s="7">
        <f t="shared" si="7"/>
        <v>2.6546125999999997</v>
      </c>
      <c r="F39" s="9" t="s">
        <v>41</v>
      </c>
      <c r="H39" t="str">
        <f t="shared" si="1"/>
        <v>AA</v>
      </c>
      <c r="I39" t="str">
        <f t="shared" si="6"/>
        <v>1</v>
      </c>
      <c r="J39" t="str">
        <f t="shared" si="8"/>
        <v>SS</v>
      </c>
    </row>
    <row r="40" spans="1:16" x14ac:dyDescent="0.2">
      <c r="A40">
        <v>275</v>
      </c>
      <c r="B40" s="56">
        <v>0</v>
      </c>
      <c r="C40" s="57">
        <v>2.2999999999999998</v>
      </c>
      <c r="D40" s="58">
        <v>19.324269999999999</v>
      </c>
      <c r="E40" s="7">
        <f t="shared" si="7"/>
        <v>2.7444582099999995</v>
      </c>
      <c r="F40" s="9" t="s">
        <v>41</v>
      </c>
      <c r="H40" t="str">
        <f t="shared" si="1"/>
        <v>AS</v>
      </c>
      <c r="I40" t="str">
        <f t="shared" si="6"/>
        <v>1</v>
      </c>
      <c r="J40" t="str">
        <f t="shared" si="8"/>
        <v>SS</v>
      </c>
    </row>
    <row r="41" spans="1:16" x14ac:dyDescent="0.2">
      <c r="A41">
        <v>276</v>
      </c>
      <c r="B41" s="56">
        <v>0</v>
      </c>
      <c r="C41" s="57">
        <v>2.2999999999999998</v>
      </c>
      <c r="D41" s="58">
        <v>15.690189999999999</v>
      </c>
      <c r="E41" s="7">
        <f t="shared" si="7"/>
        <v>2.6608743699999997</v>
      </c>
      <c r="F41" s="9" t="s">
        <v>41</v>
      </c>
      <c r="H41" t="str">
        <f t="shared" si="1"/>
        <v>AA</v>
      </c>
      <c r="I41" t="str">
        <f t="shared" si="6"/>
        <v>0</v>
      </c>
      <c r="J41" t="str">
        <f t="shared" si="8"/>
        <v>SS</v>
      </c>
    </row>
    <row r="42" spans="1:16" x14ac:dyDescent="0.2">
      <c r="A42">
        <v>277</v>
      </c>
      <c r="B42" s="56">
        <v>0</v>
      </c>
      <c r="C42" s="57">
        <v>2.7</v>
      </c>
      <c r="D42" s="58">
        <v>3.2084060000000001</v>
      </c>
      <c r="E42" s="7">
        <f t="shared" si="7"/>
        <v>2.7866269620000006</v>
      </c>
      <c r="F42" s="9" t="s">
        <v>41</v>
      </c>
      <c r="H42" t="str">
        <f t="shared" si="1"/>
        <v>AA</v>
      </c>
      <c r="I42" t="str">
        <f t="shared" si="6"/>
        <v>1</v>
      </c>
      <c r="J42" t="str">
        <f t="shared" si="8"/>
        <v>SS</v>
      </c>
    </row>
    <row r="43" spans="1:16" x14ac:dyDescent="0.2">
      <c r="A43">
        <v>278</v>
      </c>
      <c r="B43" s="56">
        <v>0</v>
      </c>
      <c r="C43" s="57">
        <v>2</v>
      </c>
      <c r="D43" s="58">
        <v>14.479620000000001</v>
      </c>
      <c r="E43" s="7">
        <f t="shared" si="7"/>
        <v>2.2895924000000001</v>
      </c>
      <c r="F43" s="9" t="s">
        <v>41</v>
      </c>
      <c r="H43" t="str">
        <f t="shared" si="1"/>
        <v>AA</v>
      </c>
      <c r="I43" t="str">
        <f t="shared" si="6"/>
        <v>1</v>
      </c>
      <c r="J43" t="str">
        <f t="shared" si="8"/>
        <v>SS</v>
      </c>
    </row>
    <row r="44" spans="1:16" x14ac:dyDescent="0.2">
      <c r="A44">
        <v>279</v>
      </c>
      <c r="B44" s="56">
        <v>0</v>
      </c>
      <c r="C44" s="57">
        <v>2.5</v>
      </c>
      <c r="D44" s="58">
        <v>16.73968</v>
      </c>
      <c r="E44" s="7">
        <f t="shared" si="7"/>
        <v>2.9184920000000005</v>
      </c>
      <c r="F44" s="9" t="s">
        <v>41</v>
      </c>
      <c r="H44" t="str">
        <f t="shared" si="1"/>
        <v>AA</v>
      </c>
      <c r="I44" t="str">
        <f t="shared" si="6"/>
        <v>0</v>
      </c>
      <c r="J44" t="str">
        <f t="shared" si="8"/>
        <v>SS</v>
      </c>
    </row>
    <row r="45" spans="1:16" x14ac:dyDescent="0.2">
      <c r="A45">
        <v>280</v>
      </c>
      <c r="B45" s="56">
        <v>0</v>
      </c>
      <c r="C45" s="57">
        <v>2.7</v>
      </c>
      <c r="D45" s="58">
        <v>13.941739999999999</v>
      </c>
      <c r="E45" s="7">
        <f t="shared" si="7"/>
        <v>3.0764269799999999</v>
      </c>
      <c r="F45" s="9" t="s">
        <v>41</v>
      </c>
      <c r="H45" t="str">
        <f t="shared" si="1"/>
        <v>AA</v>
      </c>
      <c r="I45" t="str">
        <f t="shared" si="6"/>
        <v>1</v>
      </c>
      <c r="J45" t="str">
        <f t="shared" si="8"/>
        <v>SS</v>
      </c>
    </row>
    <row r="46" spans="1:16" x14ac:dyDescent="0.2">
      <c r="A46">
        <v>281</v>
      </c>
      <c r="B46" s="56">
        <v>0</v>
      </c>
      <c r="C46" s="59">
        <v>3.3744079999999999</v>
      </c>
      <c r="D46" s="58">
        <v>6.8950839999999998</v>
      </c>
      <c r="E46" s="7">
        <f t="shared" si="7"/>
        <v>3.60707626610272</v>
      </c>
      <c r="F46" s="9" t="s">
        <v>41</v>
      </c>
      <c r="H46" t="str">
        <f t="shared" si="1"/>
        <v>AA</v>
      </c>
      <c r="I46" t="str">
        <f t="shared" si="6"/>
        <v>1</v>
      </c>
      <c r="J46" t="str">
        <f t="shared" si="8"/>
        <v>SS</v>
      </c>
    </row>
    <row r="47" spans="1:16" x14ac:dyDescent="0.2">
      <c r="A47">
        <v>282</v>
      </c>
      <c r="B47" s="56">
        <v>0</v>
      </c>
      <c r="C47" s="59">
        <v>3.0797750000000002</v>
      </c>
      <c r="D47" s="58">
        <v>3.1485460000000001</v>
      </c>
      <c r="E47" s="7">
        <f t="shared" si="7"/>
        <v>3.1767431325715005</v>
      </c>
      <c r="F47" s="9" t="s">
        <v>41</v>
      </c>
      <c r="H47" t="str">
        <f t="shared" si="1"/>
        <v>AA</v>
      </c>
      <c r="I47" t="str">
        <f t="shared" si="6"/>
        <v>1</v>
      </c>
      <c r="J47" t="str">
        <f t="shared" si="8"/>
        <v>SS</v>
      </c>
      <c r="M47" s="2"/>
    </row>
    <row r="48" spans="1:16" x14ac:dyDescent="0.2">
      <c r="A48">
        <v>284</v>
      </c>
      <c r="B48" s="56">
        <v>0</v>
      </c>
      <c r="C48" s="57">
        <v>3.1878320000000002</v>
      </c>
      <c r="D48" s="58">
        <v>3.592603</v>
      </c>
      <c r="E48" s="7">
        <f t="shared" si="7"/>
        <v>3.3023581480669599</v>
      </c>
      <c r="F48" s="9" t="s">
        <v>41</v>
      </c>
      <c r="H48" t="str">
        <f t="shared" si="1"/>
        <v>AA</v>
      </c>
      <c r="I48" t="str">
        <f t="shared" si="6"/>
        <v>1</v>
      </c>
      <c r="J48" t="str">
        <f t="shared" si="8"/>
        <v>SS</v>
      </c>
    </row>
    <row r="49" spans="1:13" x14ac:dyDescent="0.2">
      <c r="A49">
        <v>285</v>
      </c>
      <c r="B49" s="56">
        <v>0</v>
      </c>
      <c r="C49" s="57">
        <v>2.9776889999999998</v>
      </c>
      <c r="D49" s="58">
        <v>0</v>
      </c>
      <c r="E49" s="7">
        <f t="shared" si="7"/>
        <v>2.9776889999999998</v>
      </c>
      <c r="F49" s="9" t="s">
        <v>41</v>
      </c>
      <c r="H49" t="str">
        <f t="shared" si="1"/>
        <v>AA</v>
      </c>
      <c r="I49" t="str">
        <f t="shared" si="6"/>
        <v>0</v>
      </c>
      <c r="J49" t="str">
        <f t="shared" si="8"/>
        <v>SS</v>
      </c>
    </row>
    <row r="50" spans="1:13" x14ac:dyDescent="0.2">
      <c r="A50">
        <v>286</v>
      </c>
      <c r="B50" s="56">
        <v>0</v>
      </c>
      <c r="C50" s="57">
        <v>2.7029390000000002</v>
      </c>
      <c r="D50" s="58">
        <v>4.8775240000000002</v>
      </c>
      <c r="E50" s="7">
        <f t="shared" si="7"/>
        <v>2.8347754984303606</v>
      </c>
      <c r="F50" s="9" t="s">
        <v>41</v>
      </c>
      <c r="H50" t="str">
        <f t="shared" si="1"/>
        <v>AA</v>
      </c>
      <c r="I50" t="str">
        <f t="shared" si="6"/>
        <v>1</v>
      </c>
      <c r="J50" t="str">
        <f t="shared" si="8"/>
        <v>SS</v>
      </c>
    </row>
    <row r="51" spans="1:13" x14ac:dyDescent="0.2">
      <c r="A51">
        <v>287</v>
      </c>
      <c r="B51" s="56">
        <v>0</v>
      </c>
      <c r="C51" s="57">
        <v>3.6906349999999999</v>
      </c>
      <c r="D51" s="58">
        <v>3.9732249999999998</v>
      </c>
      <c r="E51" s="7">
        <f t="shared" si="7"/>
        <v>3.8372722324787496</v>
      </c>
      <c r="F51" s="9" t="s">
        <v>41</v>
      </c>
      <c r="H51" t="str">
        <f t="shared" si="1"/>
        <v>AA</v>
      </c>
      <c r="I51" t="str">
        <f t="shared" si="6"/>
        <v>1</v>
      </c>
      <c r="J51" t="str">
        <f t="shared" si="8"/>
        <v>SS</v>
      </c>
    </row>
    <row r="52" spans="1:13" x14ac:dyDescent="0.2">
      <c r="A52">
        <v>288</v>
      </c>
      <c r="B52" s="56">
        <v>0</v>
      </c>
      <c r="C52" s="57">
        <v>2.620619</v>
      </c>
      <c r="D52" s="58">
        <v>3.1412200000000001</v>
      </c>
      <c r="E52" s="7">
        <f t="shared" si="7"/>
        <v>2.7029384081518004</v>
      </c>
      <c r="F52" s="9" t="s">
        <v>41</v>
      </c>
      <c r="H52" t="str">
        <f t="shared" si="1"/>
        <v>AA</v>
      </c>
      <c r="I52" t="str">
        <f t="shared" si="6"/>
        <v>1</v>
      </c>
      <c r="J52" t="str">
        <f t="shared" si="8"/>
        <v>SS</v>
      </c>
    </row>
    <row r="53" spans="1:13" x14ac:dyDescent="0.2">
      <c r="A53">
        <v>289</v>
      </c>
      <c r="B53" s="56">
        <v>0</v>
      </c>
      <c r="C53" s="57">
        <v>2.9776889999999998</v>
      </c>
      <c r="D53" s="58">
        <v>10.90339</v>
      </c>
      <c r="E53" s="7">
        <f t="shared" si="7"/>
        <v>3.3023580446570997</v>
      </c>
      <c r="F53" s="9" t="s">
        <v>41</v>
      </c>
      <c r="H53" t="str">
        <f t="shared" si="1"/>
        <v>AA</v>
      </c>
      <c r="I53" t="str">
        <f t="shared" si="6"/>
        <v>1</v>
      </c>
      <c r="J53" t="str">
        <f t="shared" si="8"/>
        <v>SS</v>
      </c>
    </row>
    <row r="54" spans="1:13" x14ac:dyDescent="0.2">
      <c r="A54">
        <v>290</v>
      </c>
      <c r="B54" s="56">
        <v>0</v>
      </c>
      <c r="C54" s="57">
        <v>3.3023579999999999</v>
      </c>
      <c r="D54" s="58">
        <v>3.680755</v>
      </c>
      <c r="E54" s="7">
        <f t="shared" si="7"/>
        <v>3.4239097072028999</v>
      </c>
      <c r="F54" s="9" t="s">
        <v>41</v>
      </c>
      <c r="H54" t="str">
        <f t="shared" si="1"/>
        <v>AA</v>
      </c>
      <c r="I54" t="str">
        <f t="shared" si="6"/>
        <v>1</v>
      </c>
      <c r="J54" t="str">
        <f t="shared" si="8"/>
        <v>SS</v>
      </c>
      <c r="M54" s="2"/>
    </row>
    <row r="55" spans="1:13" x14ac:dyDescent="0.2">
      <c r="A55">
        <v>291</v>
      </c>
      <c r="B55" s="56">
        <v>0</v>
      </c>
      <c r="C55" s="57">
        <v>3.553105</v>
      </c>
      <c r="D55" s="58">
        <v>14.723050000000001</v>
      </c>
      <c r="E55" s="7">
        <f t="shared" si="7"/>
        <v>4.0762304257024997</v>
      </c>
      <c r="F55" s="9" t="s">
        <v>41</v>
      </c>
      <c r="H55" t="str">
        <f t="shared" si="1"/>
        <v>AA</v>
      </c>
      <c r="I55" t="str">
        <f t="shared" si="6"/>
        <v>1</v>
      </c>
      <c r="J55" t="str">
        <f t="shared" si="8"/>
        <v>SS</v>
      </c>
    </row>
    <row r="56" spans="1:13" x14ac:dyDescent="0.2">
      <c r="A56">
        <v>292</v>
      </c>
      <c r="B56" s="56">
        <v>0</v>
      </c>
      <c r="C56" s="57">
        <v>2.78966</v>
      </c>
      <c r="D56" s="58">
        <v>3.2785280000000001</v>
      </c>
      <c r="E56" s="7">
        <f t="shared" si="7"/>
        <v>2.8811197842047997</v>
      </c>
      <c r="F56" s="9" t="s">
        <v>41</v>
      </c>
      <c r="H56" t="str">
        <f t="shared" si="1"/>
        <v>AA</v>
      </c>
      <c r="I56" t="str">
        <f t="shared" si="6"/>
        <v>1</v>
      </c>
      <c r="J56" t="str">
        <f t="shared" si="8"/>
        <v>SS</v>
      </c>
    </row>
    <row r="57" spans="1:13" x14ac:dyDescent="0.2">
      <c r="A57">
        <v>293</v>
      </c>
      <c r="B57" s="56">
        <v>0</v>
      </c>
      <c r="C57" s="57">
        <v>3.4239090000000001</v>
      </c>
      <c r="D57" s="58">
        <v>12.072839999999999</v>
      </c>
      <c r="E57" s="7">
        <f t="shared" si="7"/>
        <v>3.8372720553156001</v>
      </c>
      <c r="F57" s="9" t="s">
        <v>41</v>
      </c>
      <c r="H57" t="str">
        <f t="shared" si="1"/>
        <v>AA</v>
      </c>
      <c r="I57" t="str">
        <f t="shared" si="6"/>
        <v>1</v>
      </c>
      <c r="J57" t="str">
        <f t="shared" si="8"/>
        <v>SS</v>
      </c>
    </row>
    <row r="58" spans="1:13" x14ac:dyDescent="0.2">
      <c r="A58">
        <v>294</v>
      </c>
      <c r="B58" s="56">
        <v>0</v>
      </c>
      <c r="C58" s="57">
        <v>2.9776889999999998</v>
      </c>
      <c r="D58" s="58">
        <v>0</v>
      </c>
      <c r="E58" s="7">
        <f t="shared" si="7"/>
        <v>2.9776889999999998</v>
      </c>
      <c r="F58" s="9" t="s">
        <v>41</v>
      </c>
      <c r="H58" t="str">
        <f t="shared" si="1"/>
        <v>AA</v>
      </c>
      <c r="I58" t="str">
        <f t="shared" si="6"/>
        <v>1</v>
      </c>
      <c r="J58" t="str">
        <f t="shared" si="8"/>
        <v>AA</v>
      </c>
    </row>
    <row r="59" spans="1:13" x14ac:dyDescent="0.2">
      <c r="A59">
        <v>295</v>
      </c>
      <c r="B59" s="56">
        <v>0</v>
      </c>
      <c r="C59" s="57">
        <v>3.4239090000000001</v>
      </c>
      <c r="D59" s="58">
        <v>3.7733409999999998</v>
      </c>
      <c r="E59" s="7">
        <f t="shared" si="7"/>
        <v>3.5531047620996898</v>
      </c>
      <c r="F59" s="9" t="s">
        <v>41</v>
      </c>
      <c r="H59" t="str">
        <f t="shared" si="1"/>
        <v>AA</v>
      </c>
      <c r="I59" t="str">
        <f t="shared" si="6"/>
        <v>1</v>
      </c>
      <c r="J59" t="str">
        <f t="shared" si="8"/>
        <v>SS</v>
      </c>
    </row>
    <row r="60" spans="1:13" x14ac:dyDescent="0.2">
      <c r="A60">
        <v>296</v>
      </c>
      <c r="B60" s="56">
        <v>0</v>
      </c>
      <c r="C60" s="57">
        <v>2.034961</v>
      </c>
      <c r="D60" s="58">
        <v>5.4046940000000001</v>
      </c>
      <c r="E60" s="7">
        <f t="shared" si="7"/>
        <v>2.1449444150693404</v>
      </c>
      <c r="F60" s="9" t="s">
        <v>41</v>
      </c>
      <c r="H60" t="str">
        <f t="shared" si="1"/>
        <v>AA</v>
      </c>
      <c r="I60" t="str">
        <f t="shared" si="6"/>
        <v>1</v>
      </c>
      <c r="J60" t="str">
        <f t="shared" si="8"/>
        <v>SS</v>
      </c>
    </row>
    <row r="61" spans="1:13" x14ac:dyDescent="0.2">
      <c r="A61">
        <v>297</v>
      </c>
      <c r="B61" s="56">
        <v>0</v>
      </c>
      <c r="C61" s="57">
        <v>3.0797750000000002</v>
      </c>
      <c r="D61" s="58">
        <v>11.173999999999999</v>
      </c>
      <c r="E61" s="7">
        <f t="shared" si="7"/>
        <v>3.4239090585</v>
      </c>
      <c r="F61" s="9" t="s">
        <v>41</v>
      </c>
      <c r="H61" t="str">
        <f t="shared" si="1"/>
        <v>AA</v>
      </c>
      <c r="I61" t="str">
        <f t="shared" si="6"/>
        <v>1</v>
      </c>
      <c r="J61" t="str">
        <f t="shared" si="8"/>
        <v>SS</v>
      </c>
    </row>
    <row r="62" spans="1:13" x14ac:dyDescent="0.2">
      <c r="A62">
        <v>298</v>
      </c>
      <c r="B62" s="56">
        <v>0</v>
      </c>
      <c r="C62" s="57">
        <v>2.9776889999999998</v>
      </c>
      <c r="D62" s="58">
        <v>8.9520420000000005</v>
      </c>
      <c r="E62" s="7">
        <f t="shared" si="7"/>
        <v>3.2442529699093794</v>
      </c>
      <c r="F62" s="9" t="s">
        <v>41</v>
      </c>
      <c r="H62" t="str">
        <f t="shared" si="1"/>
        <v>AA</v>
      </c>
      <c r="I62" t="str">
        <f t="shared" si="6"/>
        <v>1</v>
      </c>
      <c r="J62" t="str">
        <f t="shared" si="8"/>
        <v>SS</v>
      </c>
    </row>
    <row r="63" spans="1:13" x14ac:dyDescent="0.2">
      <c r="A63">
        <v>299</v>
      </c>
      <c r="B63" s="56">
        <v>0</v>
      </c>
      <c r="C63" s="57">
        <v>2.78966</v>
      </c>
      <c r="D63" s="58">
        <v>6.7402009999999999</v>
      </c>
      <c r="E63" s="7">
        <f t="shared" si="7"/>
        <v>2.9776886912165996</v>
      </c>
      <c r="F63" s="9" t="s">
        <v>41</v>
      </c>
      <c r="H63" t="str">
        <f t="shared" si="1"/>
        <v>AA</v>
      </c>
      <c r="I63" t="str">
        <f t="shared" si="6"/>
        <v>1</v>
      </c>
      <c r="J63" t="str">
        <f t="shared" si="8"/>
        <v>SS</v>
      </c>
    </row>
    <row r="64" spans="1:13" x14ac:dyDescent="0.2">
      <c r="A64">
        <v>300</v>
      </c>
      <c r="B64" s="56">
        <v>0</v>
      </c>
      <c r="C64" s="57">
        <v>2.9776889999999998</v>
      </c>
      <c r="D64" s="58">
        <v>7.0572509999999999</v>
      </c>
      <c r="E64" s="7">
        <f t="shared" si="7"/>
        <v>3.1878319867293903</v>
      </c>
      <c r="F64" s="9" t="s">
        <v>41</v>
      </c>
      <c r="H64" t="str">
        <f t="shared" si="1"/>
        <v>AA</v>
      </c>
      <c r="I64" t="str">
        <f t="shared" si="6"/>
        <v>1</v>
      </c>
      <c r="J64" t="str">
        <f t="shared" si="8"/>
        <v>SS</v>
      </c>
    </row>
    <row r="65" spans="1:10" x14ac:dyDescent="0.2">
      <c r="A65">
        <v>301</v>
      </c>
      <c r="B65" s="56">
        <v>0</v>
      </c>
      <c r="C65" s="57">
        <v>2.78966</v>
      </c>
      <c r="D65" s="58">
        <v>10.39967</v>
      </c>
      <c r="E65" s="7">
        <f t="shared" si="7"/>
        <v>3.0797754341219998</v>
      </c>
      <c r="F65" s="9" t="s">
        <v>41</v>
      </c>
      <c r="H65" t="str">
        <f t="shared" si="1"/>
        <v>AA</v>
      </c>
      <c r="I65" t="str">
        <f t="shared" si="6"/>
        <v>1</v>
      </c>
      <c r="J65" t="str">
        <f t="shared" si="8"/>
        <v>SS</v>
      </c>
    </row>
    <row r="66" spans="1:10" x14ac:dyDescent="0.2">
      <c r="A66">
        <v>302</v>
      </c>
      <c r="B66" s="56">
        <v>0</v>
      </c>
      <c r="C66" s="57">
        <v>3.553105</v>
      </c>
      <c r="D66" s="58">
        <v>12.40546</v>
      </c>
      <c r="E66" s="7">
        <f t="shared" si="7"/>
        <v>3.9938840195330001</v>
      </c>
      <c r="F66" s="9" t="s">
        <v>41</v>
      </c>
      <c r="H66" t="str">
        <f t="shared" si="1"/>
        <v>AA</v>
      </c>
      <c r="I66" t="str">
        <f t="shared" si="6"/>
        <v>1</v>
      </c>
      <c r="J66" t="str">
        <f t="shared" si="8"/>
        <v>SS</v>
      </c>
    </row>
    <row r="67" spans="1:10" x14ac:dyDescent="0.2">
      <c r="A67">
        <v>303</v>
      </c>
      <c r="B67" s="56">
        <v>0</v>
      </c>
      <c r="C67" s="57">
        <v>3.0797750000000002</v>
      </c>
      <c r="D67" s="58">
        <v>11.173999999999999</v>
      </c>
      <c r="E67" s="7">
        <f t="shared" ref="E67:E98" si="9">C67*(1+D67/100)</f>
        <v>3.4239090585</v>
      </c>
      <c r="F67" s="9" t="s">
        <v>41</v>
      </c>
      <c r="H67" t="str">
        <f t="shared" ref="H67:H130" si="10">IF(D67&lt;=$O$4,$L$4,IF(AND(D67&gt;=$P$6,D67&lt;=$O$6), $L$6, $L$5))</f>
        <v>AA</v>
      </c>
      <c r="I67" t="str">
        <f t="shared" si="6"/>
        <v>1</v>
      </c>
      <c r="J67" t="str">
        <f t="shared" ref="J67:J130" si="11">IF(E58&lt;=C58*$S$8,"AA", IF(E58&gt;=($T$8+$S$8*C58),"SS","AS"))</f>
        <v>SS</v>
      </c>
    </row>
    <row r="68" spans="1:10" x14ac:dyDescent="0.2">
      <c r="A68">
        <v>304</v>
      </c>
      <c r="B68" s="56">
        <v>0</v>
      </c>
      <c r="C68" s="57">
        <v>2.542395</v>
      </c>
      <c r="D68" s="58">
        <v>0</v>
      </c>
      <c r="E68" s="7">
        <f t="shared" si="9"/>
        <v>2.542395</v>
      </c>
      <c r="F68" s="9" t="s">
        <v>41</v>
      </c>
      <c r="H68" t="str">
        <f t="shared" si="10"/>
        <v>AA</v>
      </c>
      <c r="I68" t="str">
        <f t="shared" si="6"/>
        <v>1</v>
      </c>
      <c r="J68" t="str">
        <f t="shared" si="11"/>
        <v>SS</v>
      </c>
    </row>
    <row r="69" spans="1:10" x14ac:dyDescent="0.2">
      <c r="A69">
        <v>305</v>
      </c>
      <c r="B69" s="56">
        <v>0</v>
      </c>
      <c r="C69" s="57">
        <v>2.7029390000000002</v>
      </c>
      <c r="D69" s="58">
        <v>0</v>
      </c>
      <c r="E69" s="7">
        <f t="shared" si="9"/>
        <v>2.7029390000000002</v>
      </c>
      <c r="F69" s="9" t="s">
        <v>41</v>
      </c>
      <c r="H69" t="str">
        <f t="shared" si="10"/>
        <v>AA</v>
      </c>
      <c r="I69" t="str">
        <f t="shared" si="6"/>
        <v>1</v>
      </c>
      <c r="J69" t="str">
        <f t="shared" si="11"/>
        <v>SS</v>
      </c>
    </row>
    <row r="70" spans="1:10" x14ac:dyDescent="0.2">
      <c r="A70">
        <v>306</v>
      </c>
      <c r="B70" s="56">
        <v>0</v>
      </c>
      <c r="C70" s="57">
        <v>3.3023579999999999</v>
      </c>
      <c r="D70" s="58">
        <v>1.8126610000000001</v>
      </c>
      <c r="E70" s="7">
        <f t="shared" si="9"/>
        <v>3.3622185555463795</v>
      </c>
      <c r="F70" s="9" t="s">
        <v>41</v>
      </c>
      <c r="H70" t="str">
        <f t="shared" si="10"/>
        <v>AA</v>
      </c>
      <c r="I70" t="str">
        <f t="shared" si="6"/>
        <v>1</v>
      </c>
      <c r="J70" t="str">
        <f t="shared" si="11"/>
        <v>SS</v>
      </c>
    </row>
    <row r="71" spans="1:10" x14ac:dyDescent="0.2">
      <c r="A71">
        <v>307</v>
      </c>
      <c r="B71" s="56">
        <v>0</v>
      </c>
      <c r="C71" s="57">
        <v>3.0797750000000002</v>
      </c>
      <c r="D71" s="58">
        <v>3.508575</v>
      </c>
      <c r="E71" s="7">
        <f t="shared" si="9"/>
        <v>3.1878312157062498</v>
      </c>
      <c r="F71" s="9" t="s">
        <v>41</v>
      </c>
      <c r="H71" t="str">
        <f t="shared" si="10"/>
        <v>AA</v>
      </c>
      <c r="I71" t="str">
        <f t="shared" si="6"/>
        <v>1</v>
      </c>
      <c r="J71" t="str">
        <f t="shared" si="11"/>
        <v>SS</v>
      </c>
    </row>
    <row r="72" spans="1:10" x14ac:dyDescent="0.2">
      <c r="A72">
        <v>308</v>
      </c>
      <c r="B72" s="56">
        <v>0</v>
      </c>
      <c r="C72" s="57">
        <v>2.8811200000000001</v>
      </c>
      <c r="D72" s="58">
        <v>6.8950839999999998</v>
      </c>
      <c r="E72" s="7">
        <f t="shared" si="9"/>
        <v>3.0797756441408004</v>
      </c>
      <c r="F72" s="9" t="s">
        <v>41</v>
      </c>
      <c r="H72" t="str">
        <f t="shared" si="10"/>
        <v>AA</v>
      </c>
      <c r="I72" t="str">
        <f t="shared" si="6"/>
        <v>1</v>
      </c>
      <c r="J72" t="str">
        <f t="shared" si="11"/>
        <v>SS</v>
      </c>
    </row>
    <row r="73" spans="1:10" x14ac:dyDescent="0.2">
      <c r="A73">
        <v>309</v>
      </c>
      <c r="B73" s="56">
        <v>0</v>
      </c>
      <c r="C73" s="57">
        <v>2.8811200000000001</v>
      </c>
      <c r="D73" s="58">
        <v>10.645580000000001</v>
      </c>
      <c r="E73" s="7">
        <f t="shared" si="9"/>
        <v>3.1878319344960002</v>
      </c>
      <c r="F73" s="9" t="s">
        <v>41</v>
      </c>
      <c r="H73" t="str">
        <f t="shared" si="10"/>
        <v>AA</v>
      </c>
      <c r="I73" t="str">
        <f t="shared" si="6"/>
        <v>1</v>
      </c>
      <c r="J73" t="str">
        <f t="shared" si="11"/>
        <v>SS</v>
      </c>
    </row>
    <row r="74" spans="1:10" x14ac:dyDescent="0.2">
      <c r="A74">
        <v>310</v>
      </c>
      <c r="B74" s="56">
        <v>0</v>
      </c>
      <c r="C74" s="57">
        <v>3.0797750000000002</v>
      </c>
      <c r="D74" s="58">
        <v>13.23912</v>
      </c>
      <c r="E74" s="7">
        <f t="shared" si="9"/>
        <v>3.4875101079800004</v>
      </c>
      <c r="F74" s="9" t="s">
        <v>41</v>
      </c>
      <c r="H74" t="str">
        <f t="shared" si="10"/>
        <v>AA</v>
      </c>
      <c r="I74" t="str">
        <f t="shared" si="6"/>
        <v>1</v>
      </c>
      <c r="J74" t="str">
        <f t="shared" si="11"/>
        <v>SS</v>
      </c>
    </row>
    <row r="75" spans="1:10" x14ac:dyDescent="0.2">
      <c r="A75">
        <v>311</v>
      </c>
      <c r="B75" s="56">
        <v>0</v>
      </c>
      <c r="C75" s="57">
        <v>2.4679869999999999</v>
      </c>
      <c r="D75" s="58">
        <v>6.1845039999999996</v>
      </c>
      <c r="E75" s="7">
        <f t="shared" si="9"/>
        <v>2.6206197547344798</v>
      </c>
      <c r="F75" s="9" t="s">
        <v>41</v>
      </c>
      <c r="H75" t="str">
        <f t="shared" si="10"/>
        <v>AA</v>
      </c>
      <c r="I75" t="str">
        <f t="shared" si="6"/>
        <v>1</v>
      </c>
      <c r="J75" t="str">
        <f t="shared" si="11"/>
        <v>SS</v>
      </c>
    </row>
    <row r="76" spans="1:10" x14ac:dyDescent="0.2">
      <c r="A76">
        <v>312</v>
      </c>
      <c r="B76" s="56">
        <v>0</v>
      </c>
      <c r="C76" s="57">
        <v>2.4679869999999999</v>
      </c>
      <c r="D76" s="58">
        <v>9.5199929999999995</v>
      </c>
      <c r="E76" s="7">
        <f t="shared" si="9"/>
        <v>2.7029391896409098</v>
      </c>
      <c r="F76" s="9" t="s">
        <v>41</v>
      </c>
      <c r="H76" t="str">
        <f t="shared" si="10"/>
        <v>AA</v>
      </c>
      <c r="I76" t="str">
        <f t="shared" si="6"/>
        <v>1</v>
      </c>
      <c r="J76" t="str">
        <f t="shared" si="11"/>
        <v>SS</v>
      </c>
    </row>
    <row r="77" spans="1:10" x14ac:dyDescent="0.2">
      <c r="A77">
        <v>313</v>
      </c>
      <c r="B77" s="56">
        <v>0</v>
      </c>
      <c r="C77" s="57">
        <v>2.620619</v>
      </c>
      <c r="D77" s="58">
        <v>9.9404149999999998</v>
      </c>
      <c r="E77" s="7">
        <f t="shared" si="9"/>
        <v>2.8811194041688499</v>
      </c>
      <c r="F77" s="9" t="s">
        <v>41</v>
      </c>
      <c r="H77" t="str">
        <f t="shared" si="10"/>
        <v>AA</v>
      </c>
      <c r="I77" t="str">
        <f t="shared" si="6"/>
        <v>1</v>
      </c>
      <c r="J77" t="str">
        <f t="shared" si="11"/>
        <v>SS</v>
      </c>
    </row>
    <row r="78" spans="1:10" x14ac:dyDescent="0.2">
      <c r="A78">
        <v>314</v>
      </c>
      <c r="B78" s="56">
        <v>0</v>
      </c>
      <c r="C78" s="57">
        <v>3.1657190000000002</v>
      </c>
      <c r="D78" s="58">
        <v>1.227703</v>
      </c>
      <c r="E78" s="7">
        <f t="shared" si="9"/>
        <v>3.2045846271345697</v>
      </c>
      <c r="F78" s="9" t="s">
        <v>41</v>
      </c>
      <c r="H78" t="str">
        <f t="shared" si="10"/>
        <v>AA</v>
      </c>
      <c r="I78" t="str">
        <f t="shared" si="6"/>
        <v>1</v>
      </c>
      <c r="J78" t="str">
        <f t="shared" si="11"/>
        <v>SS</v>
      </c>
    </row>
    <row r="79" spans="1:10" x14ac:dyDescent="0.2">
      <c r="A79">
        <v>315</v>
      </c>
      <c r="B79" s="56">
        <v>0</v>
      </c>
      <c r="C79" s="57">
        <v>2.329615</v>
      </c>
      <c r="D79" s="58">
        <v>5.9396519999999997</v>
      </c>
      <c r="E79" s="7">
        <f t="shared" si="9"/>
        <v>2.4679860239397997</v>
      </c>
      <c r="F79" s="9" t="s">
        <v>41</v>
      </c>
      <c r="H79" t="str">
        <f t="shared" si="10"/>
        <v>AA</v>
      </c>
      <c r="I79" t="str">
        <f t="shared" si="6"/>
        <v>1</v>
      </c>
      <c r="J79" t="str">
        <f t="shared" si="11"/>
        <v>SS</v>
      </c>
    </row>
    <row r="80" spans="1:10" x14ac:dyDescent="0.2">
      <c r="A80">
        <v>316</v>
      </c>
      <c r="B80" s="56">
        <v>0</v>
      </c>
      <c r="C80" s="57">
        <v>2.8811200000000001</v>
      </c>
      <c r="D80" s="58">
        <v>3.3517839999999999</v>
      </c>
      <c r="E80" s="7">
        <f t="shared" si="9"/>
        <v>2.9776889191808</v>
      </c>
      <c r="F80" s="9" t="s">
        <v>41</v>
      </c>
      <c r="H80" t="str">
        <f t="shared" si="10"/>
        <v>AA</v>
      </c>
      <c r="I80" t="str">
        <f t="shared" si="6"/>
        <v>1</v>
      </c>
      <c r="J80" t="str">
        <f t="shared" si="11"/>
        <v>SS</v>
      </c>
    </row>
    <row r="81" spans="1:10" x14ac:dyDescent="0.2">
      <c r="A81">
        <v>317</v>
      </c>
      <c r="B81" s="56">
        <v>0</v>
      </c>
      <c r="C81" s="57">
        <v>3.553105</v>
      </c>
      <c r="D81" s="58">
        <v>0</v>
      </c>
      <c r="E81" s="7">
        <f t="shared" si="9"/>
        <v>3.553105</v>
      </c>
      <c r="F81" s="9" t="s">
        <v>41</v>
      </c>
      <c r="H81" t="str">
        <f t="shared" si="10"/>
        <v>AA</v>
      </c>
      <c r="I81" t="str">
        <f t="shared" si="6"/>
        <v>1</v>
      </c>
      <c r="J81" t="str">
        <f t="shared" si="11"/>
        <v>SS</v>
      </c>
    </row>
    <row r="82" spans="1:10" x14ac:dyDescent="0.2">
      <c r="A82">
        <v>318</v>
      </c>
      <c r="B82" s="56">
        <v>0</v>
      </c>
      <c r="C82" s="57">
        <v>3.0797750000000002</v>
      </c>
      <c r="D82" s="58">
        <v>15.368969999999999</v>
      </c>
      <c r="E82" s="7">
        <f t="shared" si="9"/>
        <v>3.5531046958174999</v>
      </c>
      <c r="F82" s="9" t="s">
        <v>41</v>
      </c>
      <c r="H82" t="str">
        <f t="shared" si="10"/>
        <v>AA</v>
      </c>
      <c r="I82" t="str">
        <f t="shared" si="6"/>
        <v>1</v>
      </c>
      <c r="J82" t="str">
        <f t="shared" si="11"/>
        <v>SS</v>
      </c>
    </row>
    <row r="83" spans="1:10" x14ac:dyDescent="0.2">
      <c r="A83">
        <v>319</v>
      </c>
      <c r="B83" s="56">
        <v>0</v>
      </c>
      <c r="C83" s="57">
        <v>2.8811200000000001</v>
      </c>
      <c r="D83" s="58">
        <v>10.645580000000001</v>
      </c>
      <c r="E83" s="7">
        <f t="shared" si="9"/>
        <v>3.1878319344960002</v>
      </c>
      <c r="F83" s="9" t="s">
        <v>41</v>
      </c>
      <c r="H83" t="str">
        <f t="shared" si="10"/>
        <v>AA</v>
      </c>
      <c r="I83" t="str">
        <f t="shared" si="6"/>
        <v>1</v>
      </c>
      <c r="J83" t="str">
        <f t="shared" si="11"/>
        <v>SS</v>
      </c>
    </row>
    <row r="84" spans="1:10" x14ac:dyDescent="0.2">
      <c r="A84">
        <v>320</v>
      </c>
      <c r="B84" s="56">
        <v>0</v>
      </c>
      <c r="C84" s="57">
        <v>2.9776889999999998</v>
      </c>
      <c r="D84" s="58">
        <v>3.428388</v>
      </c>
      <c r="E84" s="7">
        <f t="shared" si="9"/>
        <v>3.0797757323533199</v>
      </c>
      <c r="F84" s="9" t="s">
        <v>41</v>
      </c>
      <c r="H84" t="str">
        <f t="shared" si="10"/>
        <v>AA</v>
      </c>
      <c r="I84" t="str">
        <f t="shared" si="6"/>
        <v>1</v>
      </c>
      <c r="J84" t="str">
        <f t="shared" si="11"/>
        <v>SS</v>
      </c>
    </row>
    <row r="85" spans="1:10" x14ac:dyDescent="0.2">
      <c r="A85">
        <v>321</v>
      </c>
      <c r="B85" s="56">
        <v>0</v>
      </c>
      <c r="C85" s="57">
        <v>2.8811200000000001</v>
      </c>
      <c r="D85" s="58">
        <v>3.3517839999999999</v>
      </c>
      <c r="E85" s="7">
        <f t="shared" si="9"/>
        <v>2.9776889191808</v>
      </c>
      <c r="F85" s="9" t="s">
        <v>41</v>
      </c>
      <c r="H85" t="str">
        <f t="shared" si="10"/>
        <v>AA</v>
      </c>
      <c r="I85" t="str">
        <f t="shared" si="6"/>
        <v>1</v>
      </c>
      <c r="J85" t="str">
        <f t="shared" si="11"/>
        <v>SS</v>
      </c>
    </row>
    <row r="86" spans="1:10" x14ac:dyDescent="0.2">
      <c r="A86">
        <v>322</v>
      </c>
      <c r="B86" s="56">
        <v>0</v>
      </c>
      <c r="C86" s="57">
        <v>2.542395</v>
      </c>
      <c r="D86" s="58">
        <v>6.3146589999999998</v>
      </c>
      <c r="E86" s="7">
        <f t="shared" si="9"/>
        <v>2.7029385746830501</v>
      </c>
      <c r="F86" s="9" t="s">
        <v>41</v>
      </c>
      <c r="H86" t="str">
        <f t="shared" si="10"/>
        <v>AA</v>
      </c>
      <c r="I86" t="str">
        <f t="shared" si="6"/>
        <v>1</v>
      </c>
      <c r="J86" t="str">
        <f t="shared" si="11"/>
        <v>SS</v>
      </c>
    </row>
    <row r="87" spans="1:10" x14ac:dyDescent="0.2">
      <c r="A87">
        <v>323</v>
      </c>
      <c r="B87" s="56">
        <v>0</v>
      </c>
      <c r="C87" s="57">
        <v>2.7029390000000002</v>
      </c>
      <c r="D87" s="58">
        <v>6.5921219999999998</v>
      </c>
      <c r="E87" s="7">
        <f t="shared" si="9"/>
        <v>2.88112003646558</v>
      </c>
      <c r="F87" s="9" t="s">
        <v>41</v>
      </c>
      <c r="H87" t="str">
        <f t="shared" si="10"/>
        <v>AA</v>
      </c>
      <c r="I87" t="str">
        <f t="shared" si="6"/>
        <v>1</v>
      </c>
      <c r="J87" t="str">
        <f t="shared" si="11"/>
        <v>SS</v>
      </c>
    </row>
    <row r="88" spans="1:10" x14ac:dyDescent="0.2">
      <c r="A88">
        <v>324</v>
      </c>
      <c r="B88" s="56">
        <v>0</v>
      </c>
      <c r="C88" s="57">
        <v>2.542395</v>
      </c>
      <c r="D88" s="58">
        <v>0</v>
      </c>
      <c r="E88" s="7">
        <f t="shared" si="9"/>
        <v>2.542395</v>
      </c>
      <c r="F88" s="9" t="s">
        <v>41</v>
      </c>
      <c r="H88" t="str">
        <f t="shared" si="10"/>
        <v>AA</v>
      </c>
      <c r="I88" t="str">
        <f t="shared" si="6"/>
        <v>1</v>
      </c>
      <c r="J88" t="str">
        <f t="shared" si="11"/>
        <v>SS</v>
      </c>
    </row>
    <row r="89" spans="1:10" x14ac:dyDescent="0.2">
      <c r="A89">
        <v>325</v>
      </c>
      <c r="B89" s="56">
        <v>0</v>
      </c>
      <c r="C89" s="57">
        <v>3.4239090000000001</v>
      </c>
      <c r="D89" s="58">
        <v>0</v>
      </c>
      <c r="E89" s="7">
        <f t="shared" si="9"/>
        <v>3.4239090000000001</v>
      </c>
      <c r="F89" s="9" t="s">
        <v>41</v>
      </c>
      <c r="H89" t="str">
        <f t="shared" si="10"/>
        <v>AA</v>
      </c>
      <c r="I89" t="str">
        <f t="shared" si="6"/>
        <v>1</v>
      </c>
      <c r="J89" t="str">
        <f t="shared" si="11"/>
        <v>SS</v>
      </c>
    </row>
    <row r="90" spans="1:10" x14ac:dyDescent="0.2">
      <c r="A90">
        <v>326</v>
      </c>
      <c r="B90" s="56">
        <v>0</v>
      </c>
      <c r="C90" s="57">
        <v>2.9776889999999998</v>
      </c>
      <c r="D90" s="58">
        <v>7.0572509999999999</v>
      </c>
      <c r="E90" s="7">
        <f t="shared" si="9"/>
        <v>3.1878319867293903</v>
      </c>
      <c r="F90" s="9" t="s">
        <v>41</v>
      </c>
      <c r="H90" t="str">
        <f t="shared" si="10"/>
        <v>AA</v>
      </c>
      <c r="I90" t="str">
        <f t="shared" si="6"/>
        <v>1</v>
      </c>
      <c r="J90" t="str">
        <f t="shared" si="11"/>
        <v>SS</v>
      </c>
    </row>
    <row r="91" spans="1:10" x14ac:dyDescent="0.2">
      <c r="A91">
        <v>327</v>
      </c>
      <c r="B91" s="56">
        <v>0</v>
      </c>
      <c r="C91" s="57">
        <v>2.78966</v>
      </c>
      <c r="D91" s="58">
        <v>3.2785280000000001</v>
      </c>
      <c r="E91" s="7">
        <f t="shared" si="9"/>
        <v>2.8811197842047997</v>
      </c>
      <c r="F91" s="9" t="s">
        <v>41</v>
      </c>
      <c r="H91" t="str">
        <f t="shared" si="10"/>
        <v>AA</v>
      </c>
      <c r="I91" t="str">
        <f t="shared" si="6"/>
        <v>1</v>
      </c>
      <c r="J91" t="str">
        <f t="shared" si="11"/>
        <v>SS</v>
      </c>
    </row>
    <row r="92" spans="1:10" x14ac:dyDescent="0.2">
      <c r="A92">
        <v>328</v>
      </c>
      <c r="B92" s="56">
        <v>0</v>
      </c>
      <c r="C92" s="57">
        <v>3.1330269999999998</v>
      </c>
      <c r="D92" s="58">
        <v>13.408049999999999</v>
      </c>
      <c r="E92" s="7">
        <f t="shared" si="9"/>
        <v>3.5531048266734997</v>
      </c>
      <c r="F92" s="9" t="s">
        <v>41</v>
      </c>
      <c r="H92" t="str">
        <f t="shared" si="10"/>
        <v>AA</v>
      </c>
      <c r="I92" t="str">
        <f t="shared" si="6"/>
        <v>1</v>
      </c>
      <c r="J92" t="str">
        <f t="shared" si="11"/>
        <v>SS</v>
      </c>
    </row>
    <row r="93" spans="1:10" x14ac:dyDescent="0.2">
      <c r="A93">
        <v>329</v>
      </c>
      <c r="B93" s="56">
        <v>0</v>
      </c>
      <c r="C93" s="57">
        <v>2.9776889999999998</v>
      </c>
      <c r="D93" s="58">
        <v>14.985480000000001</v>
      </c>
      <c r="E93" s="7">
        <f t="shared" si="9"/>
        <v>3.4239099895571998</v>
      </c>
      <c r="F93" s="9" t="s">
        <v>41</v>
      </c>
      <c r="H93" t="str">
        <f t="shared" si="10"/>
        <v>AA</v>
      </c>
      <c r="I93" t="str">
        <f t="shared" si="6"/>
        <v>1</v>
      </c>
      <c r="J93" t="str">
        <f t="shared" si="11"/>
        <v>SS</v>
      </c>
    </row>
    <row r="94" spans="1:10" x14ac:dyDescent="0.2">
      <c r="A94">
        <v>330</v>
      </c>
      <c r="B94" s="56">
        <v>0</v>
      </c>
      <c r="C94" s="57">
        <v>2.78966</v>
      </c>
      <c r="D94" s="58">
        <v>6.7402009999999999</v>
      </c>
      <c r="E94" s="7">
        <f t="shared" si="9"/>
        <v>2.9776886912165996</v>
      </c>
      <c r="F94" s="9" t="s">
        <v>41</v>
      </c>
      <c r="H94" t="str">
        <f t="shared" si="10"/>
        <v>AA</v>
      </c>
      <c r="I94" t="str">
        <f t="shared" ref="I94:I157" si="12">IF(F85=H85,"1","0")</f>
        <v>1</v>
      </c>
      <c r="J94" t="str">
        <f t="shared" si="11"/>
        <v>SS</v>
      </c>
    </row>
    <row r="95" spans="1:10" x14ac:dyDescent="0.2">
      <c r="A95">
        <v>331</v>
      </c>
      <c r="B95" s="56">
        <v>0</v>
      </c>
      <c r="C95" s="57">
        <v>2.397138</v>
      </c>
      <c r="D95" s="58">
        <v>12.75691</v>
      </c>
      <c r="E95" s="7">
        <f t="shared" si="9"/>
        <v>2.7029387372358</v>
      </c>
      <c r="F95" s="9" t="s">
        <v>41</v>
      </c>
      <c r="H95" t="str">
        <f t="shared" si="10"/>
        <v>AA</v>
      </c>
      <c r="I95" t="str">
        <f t="shared" si="12"/>
        <v>1</v>
      </c>
      <c r="J95" t="str">
        <f t="shared" si="11"/>
        <v>SS</v>
      </c>
    </row>
    <row r="96" spans="1:10" x14ac:dyDescent="0.2">
      <c r="A96">
        <v>332</v>
      </c>
      <c r="B96" s="56">
        <v>0</v>
      </c>
      <c r="C96" s="57">
        <v>2.8811200000000001</v>
      </c>
      <c r="D96" s="58">
        <v>10.645580000000001</v>
      </c>
      <c r="E96" s="7">
        <f t="shared" si="9"/>
        <v>3.1878319344960002</v>
      </c>
      <c r="F96" s="9" t="s">
        <v>41</v>
      </c>
      <c r="H96" t="str">
        <f t="shared" si="10"/>
        <v>AA</v>
      </c>
      <c r="I96" t="str">
        <f t="shared" si="12"/>
        <v>1</v>
      </c>
      <c r="J96" t="str">
        <f t="shared" si="11"/>
        <v>SS</v>
      </c>
    </row>
    <row r="97" spans="1:10" x14ac:dyDescent="0.2">
      <c r="A97">
        <v>333</v>
      </c>
      <c r="B97" s="56">
        <v>0</v>
      </c>
      <c r="C97" s="57">
        <v>2.8811200000000001</v>
      </c>
      <c r="D97" s="58">
        <v>3.3517839999999999</v>
      </c>
      <c r="E97" s="7">
        <f t="shared" si="9"/>
        <v>2.9776889191808</v>
      </c>
      <c r="F97" s="9" t="s">
        <v>41</v>
      </c>
      <c r="H97" t="str">
        <f t="shared" si="10"/>
        <v>AA</v>
      </c>
      <c r="I97" t="str">
        <f t="shared" si="12"/>
        <v>1</v>
      </c>
      <c r="J97" t="str">
        <f t="shared" si="11"/>
        <v>SS</v>
      </c>
    </row>
    <row r="98" spans="1:10" x14ac:dyDescent="0.2">
      <c r="A98">
        <v>334</v>
      </c>
      <c r="B98" s="56">
        <v>0</v>
      </c>
      <c r="C98" s="57">
        <v>2.4679869999999999</v>
      </c>
      <c r="D98" s="58">
        <v>13.03384</v>
      </c>
      <c r="E98" s="7">
        <f t="shared" si="9"/>
        <v>2.7896604768008002</v>
      </c>
      <c r="F98" s="9" t="s">
        <v>41</v>
      </c>
      <c r="H98" t="str">
        <f t="shared" si="10"/>
        <v>AA</v>
      </c>
      <c r="I98" t="str">
        <f t="shared" si="12"/>
        <v>1</v>
      </c>
      <c r="J98" t="str">
        <f t="shared" si="11"/>
        <v>SS</v>
      </c>
    </row>
    <row r="99" spans="1:10" x14ac:dyDescent="0.2">
      <c r="A99">
        <v>335</v>
      </c>
      <c r="B99" s="56">
        <v>0</v>
      </c>
      <c r="C99" s="57">
        <v>2.397138</v>
      </c>
      <c r="D99" s="58">
        <v>6.0596059999999996</v>
      </c>
      <c r="E99" s="7">
        <f t="shared" ref="E99:E103" si="13">C99*(1+D99/100)</f>
        <v>2.5423951180762798</v>
      </c>
      <c r="F99" s="9" t="s">
        <v>41</v>
      </c>
      <c r="H99" t="str">
        <f t="shared" si="10"/>
        <v>AA</v>
      </c>
      <c r="I99" t="str">
        <f t="shared" si="12"/>
        <v>1</v>
      </c>
      <c r="J99" t="str">
        <f t="shared" si="11"/>
        <v>SS</v>
      </c>
    </row>
    <row r="100" spans="1:10" x14ac:dyDescent="0.2">
      <c r="A100">
        <v>355</v>
      </c>
      <c r="B100" s="6">
        <v>0</v>
      </c>
      <c r="C100" s="47">
        <v>4.3501140166026415</v>
      </c>
      <c r="D100" s="47">
        <v>15.3689732987166</v>
      </c>
      <c r="E100" s="7">
        <f t="shared" si="13"/>
        <v>5.0186818782780298</v>
      </c>
      <c r="F100" s="9" t="s">
        <v>41</v>
      </c>
      <c r="H100" t="str">
        <f t="shared" si="10"/>
        <v>AA</v>
      </c>
      <c r="I100" t="str">
        <f t="shared" si="12"/>
        <v>1</v>
      </c>
      <c r="J100" t="str">
        <f t="shared" si="11"/>
        <v>SS</v>
      </c>
    </row>
    <row r="101" spans="1:10" x14ac:dyDescent="0.2">
      <c r="A101">
        <v>356</v>
      </c>
      <c r="B101" s="6">
        <v>0</v>
      </c>
      <c r="C101" s="47">
        <v>3.385903990534314</v>
      </c>
      <c r="D101" s="47">
        <v>17.623702020332356</v>
      </c>
      <c r="E101" s="7">
        <f t="shared" si="13"/>
        <v>3.9826256205206234</v>
      </c>
      <c r="F101" s="9" t="s">
        <v>41</v>
      </c>
      <c r="H101" t="str">
        <f t="shared" si="10"/>
        <v>AS</v>
      </c>
      <c r="I101" t="str">
        <f t="shared" si="12"/>
        <v>1</v>
      </c>
      <c r="J101" t="str">
        <f t="shared" si="11"/>
        <v>SS</v>
      </c>
    </row>
    <row r="102" spans="1:10" x14ac:dyDescent="0.2">
      <c r="A102">
        <v>357</v>
      </c>
      <c r="B102" s="6">
        <v>0</v>
      </c>
      <c r="C102" s="47">
        <v>4.7778114735805186</v>
      </c>
      <c r="D102" s="47">
        <v>0</v>
      </c>
      <c r="E102" s="7">
        <f t="shared" si="13"/>
        <v>4.7778114735805186</v>
      </c>
      <c r="F102" s="9" t="s">
        <v>41</v>
      </c>
      <c r="H102" t="str">
        <f t="shared" si="10"/>
        <v>AA</v>
      </c>
      <c r="I102" t="str">
        <f t="shared" si="12"/>
        <v>1</v>
      </c>
      <c r="J102" t="str">
        <f t="shared" si="11"/>
        <v>SS</v>
      </c>
    </row>
    <row r="103" spans="1:10" x14ac:dyDescent="0.2">
      <c r="A103">
        <v>358</v>
      </c>
      <c r="B103" s="6">
        <v>0</v>
      </c>
      <c r="C103" s="47">
        <v>4.7778114735805186</v>
      </c>
      <c r="D103" s="47">
        <v>5.0414380313964458</v>
      </c>
      <c r="E103" s="7">
        <f t="shared" si="13"/>
        <v>5.0186818782780298</v>
      </c>
      <c r="F103" s="9" t="s">
        <v>41</v>
      </c>
      <c r="H103" t="str">
        <f t="shared" si="10"/>
        <v>AA</v>
      </c>
      <c r="I103" t="str">
        <f t="shared" si="12"/>
        <v>1</v>
      </c>
      <c r="J103" t="str">
        <f t="shared" si="11"/>
        <v>SS</v>
      </c>
    </row>
    <row r="104" spans="1:10" x14ac:dyDescent="0.2">
      <c r="A104">
        <v>395</v>
      </c>
      <c r="B104" s="8">
        <v>0</v>
      </c>
      <c r="C104" s="105">
        <v>2.8254819358024861</v>
      </c>
      <c r="D104" s="71">
        <v>40.953851803320376</v>
      </c>
      <c r="E104" s="105">
        <v>3.9826256205206239</v>
      </c>
      <c r="F104" s="106" t="s">
        <v>41</v>
      </c>
      <c r="H104" t="str">
        <f t="shared" si="10"/>
        <v>AS</v>
      </c>
      <c r="I104" t="str">
        <f t="shared" si="12"/>
        <v>1</v>
      </c>
      <c r="J104" t="str">
        <f t="shared" si="11"/>
        <v>SS</v>
      </c>
    </row>
    <row r="105" spans="1:10" x14ac:dyDescent="0.2">
      <c r="A105">
        <v>404</v>
      </c>
      <c r="B105" s="8">
        <v>0</v>
      </c>
      <c r="C105" s="105">
        <v>2.3324725601380507</v>
      </c>
      <c r="D105" s="71">
        <v>50.931403862211781</v>
      </c>
      <c r="E105" s="105">
        <v>3.5204335797172317</v>
      </c>
      <c r="F105" s="106" t="s">
        <v>41</v>
      </c>
      <c r="H105" t="str">
        <f t="shared" si="10"/>
        <v>AS</v>
      </c>
      <c r="I105" t="str">
        <f t="shared" si="12"/>
        <v>1</v>
      </c>
      <c r="J105" t="str">
        <f t="shared" si="11"/>
        <v>SS</v>
      </c>
    </row>
    <row r="106" spans="1:10" x14ac:dyDescent="0.2">
      <c r="A106">
        <v>431</v>
      </c>
      <c r="B106" s="8">
        <v>0</v>
      </c>
      <c r="C106" s="105">
        <v>3.0296859589682725</v>
      </c>
      <c r="D106" s="71">
        <v>43.583000862704161</v>
      </c>
      <c r="E106" s="105">
        <v>4.3501140166026415</v>
      </c>
      <c r="F106" s="106" t="s">
        <v>41</v>
      </c>
      <c r="H106" t="str">
        <f t="shared" si="10"/>
        <v>AS</v>
      </c>
      <c r="I106" t="str">
        <f t="shared" si="12"/>
        <v>1</v>
      </c>
      <c r="J106" t="str">
        <f t="shared" si="11"/>
        <v>SS</v>
      </c>
    </row>
    <row r="107" spans="1:10" x14ac:dyDescent="0.2">
      <c r="A107">
        <v>1</v>
      </c>
      <c r="B107">
        <v>33.9</v>
      </c>
      <c r="C107" s="7">
        <v>3.6771300554034041</v>
      </c>
      <c r="D107" s="7">
        <v>39.305614627833371</v>
      </c>
      <c r="E107" s="7">
        <f t="shared" ref="E107:E138" si="14">C107*(1+D107/100)</f>
        <v>5.1224486243445018</v>
      </c>
      <c r="F107" s="9" t="s">
        <v>44</v>
      </c>
      <c r="H107" t="str">
        <f t="shared" si="10"/>
        <v>AS</v>
      </c>
      <c r="I107" t="str">
        <f t="shared" si="12"/>
        <v>1</v>
      </c>
      <c r="J107" t="str">
        <f t="shared" si="11"/>
        <v>SS</v>
      </c>
    </row>
    <row r="108" spans="1:10" x14ac:dyDescent="0.2">
      <c r="A108">
        <v>2</v>
      </c>
      <c r="B108">
        <v>27.9</v>
      </c>
      <c r="C108" s="7">
        <v>3.0484478872657292</v>
      </c>
      <c r="D108" s="7">
        <v>42.475518647988984</v>
      </c>
      <c r="E108" s="7">
        <f t="shared" si="14"/>
        <v>4.3432919380955104</v>
      </c>
      <c r="F108" s="9" t="s">
        <v>44</v>
      </c>
      <c r="H108" t="str">
        <f t="shared" si="10"/>
        <v>AS</v>
      </c>
      <c r="I108" t="str">
        <f t="shared" si="12"/>
        <v>1</v>
      </c>
      <c r="J108" t="str">
        <f t="shared" si="11"/>
        <v>SS</v>
      </c>
    </row>
    <row r="109" spans="1:10" x14ac:dyDescent="0.2">
      <c r="A109">
        <v>4</v>
      </c>
      <c r="B109">
        <v>26.9</v>
      </c>
      <c r="C109" s="7">
        <v>4.3</v>
      </c>
      <c r="D109" s="7">
        <v>184.05565463535976</v>
      </c>
      <c r="E109" s="7">
        <f t="shared" si="14"/>
        <v>12.214393149320468</v>
      </c>
      <c r="F109" s="9" t="s">
        <v>44</v>
      </c>
      <c r="H109" t="str">
        <f t="shared" si="10"/>
        <v>SS</v>
      </c>
      <c r="I109" t="str">
        <f t="shared" si="12"/>
        <v>1</v>
      </c>
      <c r="J109" t="str">
        <f t="shared" si="11"/>
        <v>SS</v>
      </c>
    </row>
    <row r="110" spans="1:10" x14ac:dyDescent="0.2">
      <c r="A110">
        <v>5</v>
      </c>
      <c r="B110">
        <v>28.9</v>
      </c>
      <c r="C110" s="7">
        <v>3.777765025495385</v>
      </c>
      <c r="D110" s="7">
        <v>103.90825983162154</v>
      </c>
      <c r="E110" s="7">
        <f t="shared" si="14"/>
        <v>7.7031749240152525</v>
      </c>
      <c r="F110" s="9" t="s">
        <v>44</v>
      </c>
      <c r="H110" t="str">
        <f t="shared" si="10"/>
        <v>SS</v>
      </c>
      <c r="I110" t="str">
        <f t="shared" si="12"/>
        <v>0</v>
      </c>
      <c r="J110" t="str">
        <f t="shared" si="11"/>
        <v>SS</v>
      </c>
    </row>
    <row r="111" spans="1:10" x14ac:dyDescent="0.2">
      <c r="A111">
        <v>6</v>
      </c>
      <c r="B111">
        <v>27</v>
      </c>
      <c r="C111" s="7">
        <v>3.9933583622309827</v>
      </c>
      <c r="D111" s="7">
        <v>90.598702927192292</v>
      </c>
      <c r="E111" s="7">
        <f t="shared" si="14"/>
        <v>7.6112892416468219</v>
      </c>
      <c r="F111" s="9" t="s">
        <v>44</v>
      </c>
      <c r="H111" t="str">
        <f t="shared" si="10"/>
        <v>SS</v>
      </c>
      <c r="I111" t="str">
        <f t="shared" si="12"/>
        <v>1</v>
      </c>
      <c r="J111" t="str">
        <f t="shared" si="11"/>
        <v>SS</v>
      </c>
    </row>
    <row r="112" spans="1:10" x14ac:dyDescent="0.2">
      <c r="A112">
        <v>8</v>
      </c>
      <c r="B112">
        <v>23.7</v>
      </c>
      <c r="C112" s="7">
        <v>2.5847597708527226</v>
      </c>
      <c r="D112" s="7">
        <v>17.058075798169348</v>
      </c>
      <c r="E112" s="7">
        <f t="shared" si="14"/>
        <v>3.0256700517653687</v>
      </c>
      <c r="F112" s="9" t="s">
        <v>44</v>
      </c>
      <c r="H112" t="str">
        <f t="shared" si="10"/>
        <v>AS</v>
      </c>
      <c r="I112" t="str">
        <f t="shared" si="12"/>
        <v>1</v>
      </c>
      <c r="J112" t="str">
        <f t="shared" si="11"/>
        <v>SS</v>
      </c>
    </row>
    <row r="113" spans="1:10" x14ac:dyDescent="0.2">
      <c r="A113">
        <v>9</v>
      </c>
      <c r="B113">
        <v>26.7</v>
      </c>
      <c r="C113" s="7">
        <v>4.4421236945330351</v>
      </c>
      <c r="D113" s="7">
        <v>13.25820204602455</v>
      </c>
      <c r="E113" s="7">
        <f t="shared" si="14"/>
        <v>5.0310694290885554</v>
      </c>
      <c r="F113" s="9" t="s">
        <v>44</v>
      </c>
      <c r="H113" t="str">
        <f t="shared" si="10"/>
        <v>AA</v>
      </c>
      <c r="I113" t="str">
        <f t="shared" si="12"/>
        <v>0</v>
      </c>
      <c r="J113" t="str">
        <f t="shared" si="11"/>
        <v>SS</v>
      </c>
    </row>
    <row r="114" spans="1:10" x14ac:dyDescent="0.2">
      <c r="A114">
        <v>10</v>
      </c>
      <c r="B114">
        <v>27.1</v>
      </c>
      <c r="C114" s="7">
        <v>4.158409093453491</v>
      </c>
      <c r="D114" s="7">
        <v>139.04939064224126</v>
      </c>
      <c r="E114" s="7">
        <f t="shared" si="14"/>
        <v>9.9406515983121206</v>
      </c>
      <c r="F114" s="9" t="s">
        <v>44</v>
      </c>
      <c r="H114" t="str">
        <f t="shared" si="10"/>
        <v>SS</v>
      </c>
      <c r="I114" t="str">
        <f t="shared" si="12"/>
        <v>0</v>
      </c>
      <c r="J114" t="str">
        <f t="shared" si="11"/>
        <v>SS</v>
      </c>
    </row>
    <row r="115" spans="1:10" x14ac:dyDescent="0.2">
      <c r="A115">
        <v>11</v>
      </c>
      <c r="B115">
        <v>29.3</v>
      </c>
      <c r="C115" s="7">
        <v>3.0991645391548821</v>
      </c>
      <c r="D115" s="7">
        <v>24.389800325130171</v>
      </c>
      <c r="E115" s="7">
        <f t="shared" si="14"/>
        <v>3.8550445820019981</v>
      </c>
      <c r="F115" s="9" t="s">
        <v>44</v>
      </c>
      <c r="H115" t="str">
        <f t="shared" si="10"/>
        <v>AS</v>
      </c>
      <c r="I115" t="str">
        <f t="shared" si="12"/>
        <v>0</v>
      </c>
      <c r="J115" t="str">
        <f t="shared" si="11"/>
        <v>SS</v>
      </c>
    </row>
    <row r="116" spans="1:10" x14ac:dyDescent="0.2">
      <c r="A116">
        <v>13</v>
      </c>
      <c r="B116">
        <v>27.2</v>
      </c>
      <c r="C116" s="7">
        <v>6.4720000000000004</v>
      </c>
      <c r="D116" s="7">
        <v>18.670000000000002</v>
      </c>
      <c r="E116" s="7">
        <f t="shared" si="14"/>
        <v>7.6803224000000014</v>
      </c>
      <c r="F116" s="9" t="s">
        <v>44</v>
      </c>
      <c r="H116" t="str">
        <f t="shared" si="10"/>
        <v>AS</v>
      </c>
      <c r="I116" t="str">
        <f t="shared" si="12"/>
        <v>1</v>
      </c>
      <c r="J116" t="str">
        <f t="shared" si="11"/>
        <v>SS</v>
      </c>
    </row>
    <row r="117" spans="1:10" x14ac:dyDescent="0.2">
      <c r="A117">
        <v>16</v>
      </c>
      <c r="B117">
        <v>26.6</v>
      </c>
      <c r="C117">
        <v>3.6</v>
      </c>
      <c r="D117" s="7">
        <v>21</v>
      </c>
      <c r="E117" s="7">
        <f t="shared" si="14"/>
        <v>4.3559999999999999</v>
      </c>
      <c r="F117" s="9" t="s">
        <v>44</v>
      </c>
      <c r="H117" t="str">
        <f t="shared" si="10"/>
        <v>AS</v>
      </c>
      <c r="I117" t="str">
        <f t="shared" si="12"/>
        <v>1</v>
      </c>
      <c r="J117" t="str">
        <f t="shared" si="11"/>
        <v>SS</v>
      </c>
    </row>
    <row r="118" spans="1:10" x14ac:dyDescent="0.2">
      <c r="A118">
        <v>17</v>
      </c>
      <c r="B118">
        <v>34</v>
      </c>
      <c r="C118">
        <v>3.7</v>
      </c>
      <c r="D118" s="7">
        <v>40.54054054054054</v>
      </c>
      <c r="E118" s="7">
        <f t="shared" si="14"/>
        <v>5.2</v>
      </c>
      <c r="F118" s="9" t="s">
        <v>44</v>
      </c>
      <c r="H118" t="str">
        <f t="shared" si="10"/>
        <v>AS</v>
      </c>
      <c r="I118" t="str">
        <f t="shared" si="12"/>
        <v>0</v>
      </c>
      <c r="J118" t="str">
        <f t="shared" si="11"/>
        <v>SS</v>
      </c>
    </row>
    <row r="119" spans="1:10" x14ac:dyDescent="0.2">
      <c r="A119">
        <v>19</v>
      </c>
      <c r="B119">
        <v>28.4</v>
      </c>
      <c r="C119">
        <v>3.9</v>
      </c>
      <c r="D119" s="7">
        <v>51.35135135135134</v>
      </c>
      <c r="E119" s="7">
        <f t="shared" si="14"/>
        <v>5.9027027027027019</v>
      </c>
      <c r="F119" s="9" t="s">
        <v>44</v>
      </c>
      <c r="H119" t="str">
        <f t="shared" si="10"/>
        <v>AS</v>
      </c>
      <c r="I119" t="str">
        <f t="shared" si="12"/>
        <v>0</v>
      </c>
      <c r="J119" t="str">
        <f t="shared" si="11"/>
        <v>SS</v>
      </c>
    </row>
    <row r="120" spans="1:10" x14ac:dyDescent="0.2">
      <c r="A120">
        <v>22</v>
      </c>
      <c r="B120">
        <v>26.8</v>
      </c>
      <c r="C120">
        <v>3.9</v>
      </c>
      <c r="D120" s="7">
        <v>24.32</v>
      </c>
      <c r="E120" s="7">
        <f t="shared" si="14"/>
        <v>4.8484800000000003</v>
      </c>
      <c r="F120" s="9" t="s">
        <v>44</v>
      </c>
      <c r="H120" t="str">
        <f t="shared" si="10"/>
        <v>AS</v>
      </c>
      <c r="I120" t="str">
        <f t="shared" si="12"/>
        <v>0</v>
      </c>
      <c r="J120" t="str">
        <f t="shared" si="11"/>
        <v>SS</v>
      </c>
    </row>
    <row r="121" spans="1:10" x14ac:dyDescent="0.2">
      <c r="A121">
        <v>24</v>
      </c>
      <c r="B121">
        <v>28.2</v>
      </c>
      <c r="C121">
        <v>4.0999999999999996</v>
      </c>
      <c r="D121" s="7">
        <v>21.951219512195134</v>
      </c>
      <c r="E121" s="7">
        <f t="shared" si="14"/>
        <v>5</v>
      </c>
      <c r="F121" s="9" t="s">
        <v>44</v>
      </c>
      <c r="H121" t="str">
        <f t="shared" si="10"/>
        <v>AS</v>
      </c>
      <c r="I121" t="str">
        <f t="shared" si="12"/>
        <v>1</v>
      </c>
      <c r="J121" t="str">
        <f t="shared" si="11"/>
        <v>SS</v>
      </c>
    </row>
    <row r="122" spans="1:10" x14ac:dyDescent="0.2">
      <c r="A122">
        <v>25</v>
      </c>
      <c r="B122">
        <v>30.4</v>
      </c>
      <c r="C122">
        <v>3.5</v>
      </c>
      <c r="D122" s="7">
        <v>40.000000000000007</v>
      </c>
      <c r="E122" s="7">
        <f t="shared" si="14"/>
        <v>4.9000000000000004</v>
      </c>
      <c r="F122" s="9" t="s">
        <v>44</v>
      </c>
      <c r="H122" t="str">
        <f t="shared" si="10"/>
        <v>AS</v>
      </c>
      <c r="I122" t="str">
        <f t="shared" si="12"/>
        <v>0</v>
      </c>
      <c r="J122" t="str">
        <f t="shared" si="11"/>
        <v>SS</v>
      </c>
    </row>
    <row r="123" spans="1:10" x14ac:dyDescent="0.2">
      <c r="A123">
        <v>26</v>
      </c>
      <c r="B123">
        <v>33.6</v>
      </c>
      <c r="C123">
        <v>4.03</v>
      </c>
      <c r="D123" s="7">
        <v>23.076923076923077</v>
      </c>
      <c r="E123" s="7">
        <f t="shared" si="14"/>
        <v>4.9600000000000009</v>
      </c>
      <c r="F123" s="9" t="s">
        <v>44</v>
      </c>
      <c r="H123" t="str">
        <f t="shared" si="10"/>
        <v>AS</v>
      </c>
      <c r="I123" t="str">
        <f t="shared" si="12"/>
        <v>0</v>
      </c>
      <c r="J123" t="str">
        <f t="shared" si="11"/>
        <v>SS</v>
      </c>
    </row>
    <row r="124" spans="1:10" x14ac:dyDescent="0.2">
      <c r="A124">
        <v>28</v>
      </c>
      <c r="B124">
        <v>28.3</v>
      </c>
      <c r="C124">
        <v>3.4</v>
      </c>
      <c r="D124" s="7">
        <v>35.294117647058812</v>
      </c>
      <c r="E124" s="7">
        <f t="shared" si="14"/>
        <v>4.5999999999999996</v>
      </c>
      <c r="F124" s="9" t="s">
        <v>44</v>
      </c>
      <c r="H124" t="str">
        <f t="shared" si="10"/>
        <v>AS</v>
      </c>
      <c r="I124" t="str">
        <f t="shared" si="12"/>
        <v>1</v>
      </c>
      <c r="J124" t="str">
        <f t="shared" si="11"/>
        <v>SS</v>
      </c>
    </row>
    <row r="125" spans="1:10" x14ac:dyDescent="0.2">
      <c r="A125">
        <v>41</v>
      </c>
      <c r="B125">
        <v>32.4</v>
      </c>
      <c r="C125">
        <v>3.3</v>
      </c>
      <c r="D125" s="7">
        <v>30.3</v>
      </c>
      <c r="E125" s="7">
        <f t="shared" si="14"/>
        <v>4.2998999999999992</v>
      </c>
      <c r="F125" s="9" t="s">
        <v>44</v>
      </c>
      <c r="H125" t="str">
        <f t="shared" si="10"/>
        <v>AS</v>
      </c>
      <c r="I125" t="str">
        <f t="shared" si="12"/>
        <v>1</v>
      </c>
      <c r="J125" t="str">
        <f t="shared" si="11"/>
        <v>SS</v>
      </c>
    </row>
    <row r="126" spans="1:10" x14ac:dyDescent="0.2">
      <c r="A126">
        <v>42</v>
      </c>
      <c r="B126">
        <v>33.6</v>
      </c>
      <c r="C126">
        <v>4.0999999999999996</v>
      </c>
      <c r="D126" s="7">
        <v>34.1</v>
      </c>
      <c r="E126" s="7">
        <f t="shared" si="14"/>
        <v>5.4980999999999991</v>
      </c>
      <c r="F126" s="9" t="s">
        <v>44</v>
      </c>
      <c r="H126" t="str">
        <f t="shared" si="10"/>
        <v>AS</v>
      </c>
      <c r="I126" t="str">
        <f t="shared" si="12"/>
        <v>1</v>
      </c>
      <c r="J126" t="str">
        <f t="shared" si="11"/>
        <v>SS</v>
      </c>
    </row>
    <row r="127" spans="1:10" x14ac:dyDescent="0.2">
      <c r="A127">
        <v>43</v>
      </c>
      <c r="B127">
        <v>26.2</v>
      </c>
      <c r="C127">
        <v>3.9</v>
      </c>
      <c r="D127" s="7">
        <v>38.5</v>
      </c>
      <c r="E127" s="7">
        <f t="shared" si="14"/>
        <v>5.4014999999999995</v>
      </c>
      <c r="F127" s="9" t="s">
        <v>44</v>
      </c>
      <c r="H127" t="str">
        <f t="shared" si="10"/>
        <v>AS</v>
      </c>
      <c r="I127" t="str">
        <f t="shared" si="12"/>
        <v>1</v>
      </c>
      <c r="J127" t="str">
        <f t="shared" si="11"/>
        <v>SS</v>
      </c>
    </row>
    <row r="128" spans="1:10" x14ac:dyDescent="0.2">
      <c r="A128">
        <v>47</v>
      </c>
      <c r="B128">
        <v>28.1</v>
      </c>
      <c r="C128">
        <v>3.4</v>
      </c>
      <c r="D128" s="7">
        <v>18.5</v>
      </c>
      <c r="E128" s="7">
        <f t="shared" si="14"/>
        <v>4.0289999999999999</v>
      </c>
      <c r="F128" s="9" t="s">
        <v>44</v>
      </c>
      <c r="H128" t="str">
        <f t="shared" si="10"/>
        <v>AS</v>
      </c>
      <c r="I128" t="str">
        <f t="shared" si="12"/>
        <v>1</v>
      </c>
      <c r="J128" t="str">
        <f t="shared" si="11"/>
        <v>SS</v>
      </c>
    </row>
    <row r="129" spans="1:10" x14ac:dyDescent="0.2">
      <c r="A129">
        <v>48</v>
      </c>
      <c r="B129">
        <v>26.4</v>
      </c>
      <c r="C129">
        <v>3.3</v>
      </c>
      <c r="D129" s="7">
        <v>36.4</v>
      </c>
      <c r="E129" s="7">
        <f t="shared" si="14"/>
        <v>4.501199999999999</v>
      </c>
      <c r="F129" s="9" t="s">
        <v>44</v>
      </c>
      <c r="H129" t="str">
        <f t="shared" si="10"/>
        <v>AS</v>
      </c>
      <c r="I129" t="str">
        <f t="shared" si="12"/>
        <v>1</v>
      </c>
      <c r="J129" t="str">
        <f t="shared" si="11"/>
        <v>SS</v>
      </c>
    </row>
    <row r="130" spans="1:10" x14ac:dyDescent="0.2">
      <c r="A130">
        <v>52</v>
      </c>
      <c r="B130">
        <v>27.7</v>
      </c>
      <c r="C130" s="7">
        <v>4.0915524746835903</v>
      </c>
      <c r="D130" s="7">
        <v>17.314883035227247</v>
      </c>
      <c r="E130" s="7">
        <f t="shared" si="14"/>
        <v>4.8000000000000007</v>
      </c>
      <c r="F130" s="9" t="s">
        <v>44</v>
      </c>
      <c r="H130" t="str">
        <f t="shared" si="10"/>
        <v>AS</v>
      </c>
      <c r="I130" t="str">
        <f t="shared" si="12"/>
        <v>1</v>
      </c>
      <c r="J130" t="str">
        <f t="shared" si="11"/>
        <v>SS</v>
      </c>
    </row>
    <row r="131" spans="1:10" x14ac:dyDescent="0.2">
      <c r="A131">
        <v>53</v>
      </c>
      <c r="B131">
        <v>27</v>
      </c>
      <c r="C131" s="7">
        <v>2.688341541597278</v>
      </c>
      <c r="D131" s="7">
        <v>39.096812846378029</v>
      </c>
      <c r="E131" s="7">
        <f t="shared" si="14"/>
        <v>3.7393974027869996</v>
      </c>
      <c r="F131" s="9" t="s">
        <v>44</v>
      </c>
      <c r="H131" t="str">
        <f t="shared" ref="H131:H194" si="15">IF(D131&lt;=$O$4,$L$4,IF(AND(D131&gt;=$P$6,D131&lt;=$O$6), $L$6, $L$5))</f>
        <v>AS</v>
      </c>
      <c r="I131" t="str">
        <f t="shared" si="12"/>
        <v>1</v>
      </c>
      <c r="J131" t="str">
        <f t="shared" ref="J131:J194" si="16">IF(E122&lt;=C122*$S$8,"AA", IF(E122&gt;=($T$8+$S$8*C122),"SS","AS"))</f>
        <v>SS</v>
      </c>
    </row>
    <row r="132" spans="1:10" x14ac:dyDescent="0.2">
      <c r="A132">
        <v>54</v>
      </c>
      <c r="B132">
        <v>28.5</v>
      </c>
      <c r="C132" s="7">
        <v>3.4175519005292747</v>
      </c>
      <c r="D132" s="7">
        <v>37.025931095699704</v>
      </c>
      <c r="E132" s="7">
        <f t="shared" si="14"/>
        <v>4.6829323123790196</v>
      </c>
      <c r="F132" s="9" t="s">
        <v>44</v>
      </c>
      <c r="H132" t="str">
        <f t="shared" si="15"/>
        <v>AS</v>
      </c>
      <c r="I132" t="str">
        <f t="shared" si="12"/>
        <v>1</v>
      </c>
      <c r="J132" t="str">
        <f t="shared" si="16"/>
        <v>SS</v>
      </c>
    </row>
    <row r="133" spans="1:10" x14ac:dyDescent="0.2">
      <c r="A133">
        <v>56</v>
      </c>
      <c r="B133">
        <v>28.1</v>
      </c>
      <c r="C133" s="7">
        <v>3.28190641027166</v>
      </c>
      <c r="D133" s="7">
        <v>36.410699714579103</v>
      </c>
      <c r="E133" s="7">
        <f t="shared" si="14"/>
        <v>4.4768714982291966</v>
      </c>
      <c r="F133" s="9" t="s">
        <v>44</v>
      </c>
      <c r="H133" t="str">
        <f t="shared" si="15"/>
        <v>AS</v>
      </c>
      <c r="I133" t="str">
        <f t="shared" si="12"/>
        <v>1</v>
      </c>
      <c r="J133" t="str">
        <f t="shared" si="16"/>
        <v>SS</v>
      </c>
    </row>
    <row r="134" spans="1:10" x14ac:dyDescent="0.2">
      <c r="A134">
        <v>58</v>
      </c>
      <c r="B134">
        <v>25.7</v>
      </c>
      <c r="C134" s="7">
        <v>3.366671181424528</v>
      </c>
      <c r="D134" s="7">
        <v>33.37573041233842</v>
      </c>
      <c r="E134" s="7">
        <f t="shared" si="14"/>
        <v>4.4903222788066675</v>
      </c>
      <c r="F134" s="9" t="s">
        <v>44</v>
      </c>
      <c r="H134" t="str">
        <f t="shared" si="15"/>
        <v>AS</v>
      </c>
      <c r="I134" t="str">
        <f t="shared" si="12"/>
        <v>1</v>
      </c>
      <c r="J134" t="str">
        <f t="shared" si="16"/>
        <v>SS</v>
      </c>
    </row>
    <row r="135" spans="1:10" x14ac:dyDescent="0.2">
      <c r="A135">
        <v>59</v>
      </c>
      <c r="B135">
        <v>26.3</v>
      </c>
      <c r="C135" s="7">
        <v>3.8590632635749706</v>
      </c>
      <c r="D135" s="7">
        <v>41.410949383036211</v>
      </c>
      <c r="E135" s="7">
        <f t="shared" si="14"/>
        <v>5.457137998313347</v>
      </c>
      <c r="F135" s="9" t="s">
        <v>44</v>
      </c>
      <c r="H135" t="str">
        <f t="shared" si="15"/>
        <v>AS</v>
      </c>
      <c r="I135" t="str">
        <f t="shared" si="12"/>
        <v>1</v>
      </c>
      <c r="J135" t="str">
        <f t="shared" si="16"/>
        <v>SS</v>
      </c>
    </row>
    <row r="136" spans="1:10" x14ac:dyDescent="0.2">
      <c r="A136">
        <v>63</v>
      </c>
      <c r="B136">
        <v>26.6</v>
      </c>
      <c r="C136" s="7">
        <v>4.0670766607048208</v>
      </c>
      <c r="D136" s="7">
        <v>22.262477182332759</v>
      </c>
      <c r="E136" s="7">
        <f t="shared" si="14"/>
        <v>4.9725086742822127</v>
      </c>
      <c r="F136" s="9" t="s">
        <v>44</v>
      </c>
      <c r="H136" t="str">
        <f t="shared" si="15"/>
        <v>AS</v>
      </c>
      <c r="I136" t="str">
        <f t="shared" si="12"/>
        <v>1</v>
      </c>
      <c r="J136" t="str">
        <f t="shared" si="16"/>
        <v>SS</v>
      </c>
    </row>
    <row r="137" spans="1:10" x14ac:dyDescent="0.2">
      <c r="A137">
        <v>64</v>
      </c>
      <c r="B137">
        <v>30.1</v>
      </c>
      <c r="C137" s="7">
        <v>3.2185291716019155</v>
      </c>
      <c r="D137" s="7">
        <v>25.232271619186463</v>
      </c>
      <c r="E137" s="7">
        <f t="shared" si="14"/>
        <v>4.0306371943232628</v>
      </c>
      <c r="F137" s="9" t="s">
        <v>44</v>
      </c>
      <c r="H137" t="str">
        <f t="shared" si="15"/>
        <v>AS</v>
      </c>
      <c r="I137" t="str">
        <f t="shared" si="12"/>
        <v>1</v>
      </c>
      <c r="J137" t="str">
        <f t="shared" si="16"/>
        <v>SS</v>
      </c>
    </row>
    <row r="138" spans="1:10" x14ac:dyDescent="0.2">
      <c r="A138">
        <v>65</v>
      </c>
      <c r="B138">
        <v>28.1</v>
      </c>
      <c r="C138" s="7">
        <v>3.137494263831615</v>
      </c>
      <c r="D138" s="7">
        <v>22.813898096186886</v>
      </c>
      <c r="E138" s="7">
        <f t="shared" si="14"/>
        <v>3.8532790079558685</v>
      </c>
      <c r="F138" s="9" t="s">
        <v>44</v>
      </c>
      <c r="H138" t="str">
        <f t="shared" si="15"/>
        <v>AS</v>
      </c>
      <c r="I138" t="str">
        <f t="shared" si="12"/>
        <v>1</v>
      </c>
      <c r="J138" t="str">
        <f t="shared" si="16"/>
        <v>SS</v>
      </c>
    </row>
    <row r="139" spans="1:10" x14ac:dyDescent="0.2">
      <c r="A139">
        <v>66</v>
      </c>
      <c r="B139">
        <v>26.8</v>
      </c>
      <c r="C139" s="7">
        <v>3.756262609354291</v>
      </c>
      <c r="D139" s="7">
        <v>19.184198865126199</v>
      </c>
      <c r="E139" s="7">
        <f t="shared" ref="E139:E170" si="17">C139*(1+D139/100)</f>
        <v>4.4768714982291966</v>
      </c>
      <c r="F139" s="9" t="s">
        <v>44</v>
      </c>
      <c r="H139" t="str">
        <f t="shared" si="15"/>
        <v>AS</v>
      </c>
      <c r="I139" t="str">
        <f t="shared" si="12"/>
        <v>1</v>
      </c>
      <c r="J139" t="str">
        <f t="shared" si="16"/>
        <v>SS</v>
      </c>
    </row>
    <row r="140" spans="1:10" x14ac:dyDescent="0.2">
      <c r="A140">
        <v>67</v>
      </c>
      <c r="B140">
        <v>26.7</v>
      </c>
      <c r="C140" s="7">
        <v>3.3</v>
      </c>
      <c r="D140" s="7">
        <v>39.393939393939391</v>
      </c>
      <c r="E140" s="7">
        <f t="shared" si="17"/>
        <v>4.5999999999999996</v>
      </c>
      <c r="F140" s="9" t="s">
        <v>44</v>
      </c>
      <c r="H140" t="str">
        <f t="shared" si="15"/>
        <v>AS</v>
      </c>
      <c r="I140" t="str">
        <f t="shared" si="12"/>
        <v>1</v>
      </c>
      <c r="J140" t="str">
        <f t="shared" si="16"/>
        <v>SS</v>
      </c>
    </row>
    <row r="141" spans="1:10" x14ac:dyDescent="0.2">
      <c r="A141">
        <v>68</v>
      </c>
      <c r="B141">
        <v>26.9</v>
      </c>
      <c r="C141" s="7">
        <v>4.0999999999999996</v>
      </c>
      <c r="D141" s="7">
        <v>22.446008512191483</v>
      </c>
      <c r="E141" s="7">
        <f t="shared" si="17"/>
        <v>5.0202863489998508</v>
      </c>
      <c r="F141" s="9" t="s">
        <v>44</v>
      </c>
      <c r="H141" t="str">
        <f t="shared" si="15"/>
        <v>AS</v>
      </c>
      <c r="I141" t="str">
        <f t="shared" si="12"/>
        <v>1</v>
      </c>
      <c r="J141" t="str">
        <f t="shared" si="16"/>
        <v>SS</v>
      </c>
    </row>
    <row r="142" spans="1:10" x14ac:dyDescent="0.2">
      <c r="A142">
        <v>69</v>
      </c>
      <c r="B142">
        <v>27.3</v>
      </c>
      <c r="C142" s="7">
        <v>3.63</v>
      </c>
      <c r="D142" s="7">
        <v>48.760330578512409</v>
      </c>
      <c r="E142" s="7">
        <f t="shared" si="17"/>
        <v>5.4</v>
      </c>
      <c r="F142" s="9" t="s">
        <v>44</v>
      </c>
      <c r="H142" t="str">
        <f t="shared" si="15"/>
        <v>AS</v>
      </c>
      <c r="I142" t="str">
        <f t="shared" si="12"/>
        <v>1</v>
      </c>
      <c r="J142" t="str">
        <f t="shared" si="16"/>
        <v>SS</v>
      </c>
    </row>
    <row r="143" spans="1:10" x14ac:dyDescent="0.2">
      <c r="A143">
        <v>70</v>
      </c>
      <c r="B143">
        <v>35.200000000000003</v>
      </c>
      <c r="C143" s="7">
        <v>4</v>
      </c>
      <c r="D143" s="7">
        <v>94.643598442759085</v>
      </c>
      <c r="E143" s="7">
        <f t="shared" si="17"/>
        <v>7.7857439377103628</v>
      </c>
      <c r="F143" s="9" t="s">
        <v>44</v>
      </c>
      <c r="H143" t="str">
        <f t="shared" si="15"/>
        <v>SS</v>
      </c>
      <c r="I143" t="str">
        <f t="shared" si="12"/>
        <v>1</v>
      </c>
      <c r="J143" t="str">
        <f t="shared" si="16"/>
        <v>SS</v>
      </c>
    </row>
    <row r="144" spans="1:10" x14ac:dyDescent="0.2">
      <c r="A144">
        <v>71</v>
      </c>
      <c r="B144">
        <v>26.6</v>
      </c>
      <c r="C144" s="7">
        <v>3.5481433837792853</v>
      </c>
      <c r="D144" s="7">
        <v>33.977273656389215</v>
      </c>
      <c r="E144" s="7">
        <f t="shared" si="17"/>
        <v>4.7537057710070414</v>
      </c>
      <c r="F144" s="9" t="s">
        <v>44</v>
      </c>
      <c r="H144" t="str">
        <f t="shared" si="15"/>
        <v>AS</v>
      </c>
      <c r="I144" t="str">
        <f t="shared" si="12"/>
        <v>1</v>
      </c>
      <c r="J144" t="str">
        <f t="shared" si="16"/>
        <v>SS</v>
      </c>
    </row>
    <row r="145" spans="1:10" x14ac:dyDescent="0.2">
      <c r="A145">
        <v>72</v>
      </c>
      <c r="B145">
        <v>27.2</v>
      </c>
      <c r="C145" s="7">
        <v>3.4381188510832992</v>
      </c>
      <c r="D145" s="7">
        <v>42.475518647988778</v>
      </c>
      <c r="E145" s="7">
        <f t="shared" si="17"/>
        <v>4.8984776648152035</v>
      </c>
      <c r="F145" s="9" t="s">
        <v>44</v>
      </c>
      <c r="H145" t="str">
        <f t="shared" si="15"/>
        <v>AS</v>
      </c>
      <c r="I145" t="str">
        <f t="shared" si="12"/>
        <v>1</v>
      </c>
      <c r="J145" t="str">
        <f t="shared" si="16"/>
        <v>SS</v>
      </c>
    </row>
    <row r="146" spans="1:10" x14ac:dyDescent="0.2">
      <c r="A146">
        <v>73</v>
      </c>
      <c r="B146">
        <v>24.5</v>
      </c>
      <c r="C146" s="7">
        <v>3.5748545006376058</v>
      </c>
      <c r="D146" s="7">
        <v>19.721736312181015</v>
      </c>
      <c r="E146" s="7">
        <f t="shared" si="17"/>
        <v>4.2798778787974898</v>
      </c>
      <c r="F146" s="9" t="s">
        <v>44</v>
      </c>
      <c r="H146" t="str">
        <f t="shared" si="15"/>
        <v>AS</v>
      </c>
      <c r="I146" t="str">
        <f t="shared" si="12"/>
        <v>1</v>
      </c>
      <c r="J146" t="str">
        <f t="shared" si="16"/>
        <v>SS</v>
      </c>
    </row>
    <row r="147" spans="1:10" x14ac:dyDescent="0.2">
      <c r="A147">
        <v>74</v>
      </c>
      <c r="B147">
        <v>27.1</v>
      </c>
      <c r="C147" s="7">
        <v>3.645248272083137</v>
      </c>
      <c r="D147" s="7">
        <v>20.985437363747543</v>
      </c>
      <c r="E147" s="7">
        <f t="shared" si="17"/>
        <v>4.4102195649742333</v>
      </c>
      <c r="F147" s="9" t="s">
        <v>44</v>
      </c>
      <c r="H147" t="str">
        <f t="shared" si="15"/>
        <v>AS</v>
      </c>
      <c r="I147" t="str">
        <f t="shared" si="12"/>
        <v>1</v>
      </c>
      <c r="J147" t="str">
        <f t="shared" si="16"/>
        <v>SS</v>
      </c>
    </row>
    <row r="148" spans="1:10" x14ac:dyDescent="0.2">
      <c r="A148">
        <v>75</v>
      </c>
      <c r="B148">
        <v>27.8</v>
      </c>
      <c r="C148" s="7">
        <v>3.4381188510832992</v>
      </c>
      <c r="D148" s="7">
        <v>20.804095248290167</v>
      </c>
      <c r="E148" s="7">
        <f t="shared" si="17"/>
        <v>4.1533883716120883</v>
      </c>
      <c r="F148" s="9" t="s">
        <v>44</v>
      </c>
      <c r="H148" t="str">
        <f t="shared" si="15"/>
        <v>AS</v>
      </c>
      <c r="I148" t="str">
        <f t="shared" si="12"/>
        <v>1</v>
      </c>
      <c r="J148" t="str">
        <f t="shared" si="16"/>
        <v>SS</v>
      </c>
    </row>
    <row r="149" spans="1:10" x14ac:dyDescent="0.2">
      <c r="A149">
        <v>76</v>
      </c>
      <c r="B149">
        <v>25.8</v>
      </c>
      <c r="C149" s="7">
        <v>3.5909775956465313</v>
      </c>
      <c r="D149" s="7">
        <v>40.565024000659747</v>
      </c>
      <c r="E149" s="7">
        <f t="shared" si="17"/>
        <v>5.047658519178861</v>
      </c>
      <c r="F149" s="9" t="s">
        <v>44</v>
      </c>
      <c r="H149" t="str">
        <f t="shared" si="15"/>
        <v>AS</v>
      </c>
      <c r="I149" t="str">
        <f t="shared" si="12"/>
        <v>1</v>
      </c>
      <c r="J149" t="str">
        <f t="shared" si="16"/>
        <v>SS</v>
      </c>
    </row>
    <row r="150" spans="1:10" x14ac:dyDescent="0.2">
      <c r="A150">
        <v>77</v>
      </c>
      <c r="B150">
        <v>27.2</v>
      </c>
      <c r="C150" s="7">
        <v>3.6071734080744808</v>
      </c>
      <c r="D150" s="7">
        <v>33.977273656389158</v>
      </c>
      <c r="E150" s="7">
        <f t="shared" si="17"/>
        <v>4.8327925881964466</v>
      </c>
      <c r="F150" s="9" t="s">
        <v>44</v>
      </c>
      <c r="H150" t="str">
        <f t="shared" si="15"/>
        <v>AS</v>
      </c>
      <c r="I150" t="str">
        <f t="shared" si="12"/>
        <v>1</v>
      </c>
      <c r="J150" t="str">
        <f t="shared" si="16"/>
        <v>SS</v>
      </c>
    </row>
    <row r="151" spans="1:10" x14ac:dyDescent="0.2">
      <c r="A151">
        <v>78</v>
      </c>
      <c r="B151">
        <v>26.2</v>
      </c>
      <c r="C151" s="7">
        <v>3.5</v>
      </c>
      <c r="D151" s="7">
        <v>37.142857142857139</v>
      </c>
      <c r="E151" s="7">
        <f t="shared" si="17"/>
        <v>4.8</v>
      </c>
      <c r="F151" s="9" t="s">
        <v>44</v>
      </c>
      <c r="H151" t="str">
        <f t="shared" si="15"/>
        <v>AS</v>
      </c>
      <c r="I151" t="str">
        <f t="shared" si="12"/>
        <v>1</v>
      </c>
      <c r="J151" t="str">
        <f t="shared" si="16"/>
        <v>SS</v>
      </c>
    </row>
    <row r="152" spans="1:10" x14ac:dyDescent="0.2">
      <c r="A152">
        <v>79</v>
      </c>
      <c r="B152">
        <v>27</v>
      </c>
      <c r="C152" s="7">
        <v>3.9825585965199921</v>
      </c>
      <c r="D152" s="7">
        <v>24.296542950773066</v>
      </c>
      <c r="E152" s="7">
        <f t="shared" si="17"/>
        <v>4.950182656463177</v>
      </c>
      <c r="F152" s="9" t="s">
        <v>44</v>
      </c>
      <c r="H152" t="str">
        <f t="shared" si="15"/>
        <v>AS</v>
      </c>
      <c r="I152" t="str">
        <f t="shared" si="12"/>
        <v>0</v>
      </c>
      <c r="J152" t="str">
        <f t="shared" si="16"/>
        <v>SS</v>
      </c>
    </row>
    <row r="153" spans="1:10" x14ac:dyDescent="0.2">
      <c r="A153">
        <v>80</v>
      </c>
      <c r="B153">
        <v>26.9</v>
      </c>
      <c r="C153" s="7">
        <v>4.0548937142795536</v>
      </c>
      <c r="D153" s="7">
        <v>13.769012416573185</v>
      </c>
      <c r="E153" s="7">
        <f t="shared" si="17"/>
        <v>4.6132125332775509</v>
      </c>
      <c r="F153" s="9" t="s">
        <v>44</v>
      </c>
      <c r="H153" t="str">
        <f t="shared" si="15"/>
        <v>AA</v>
      </c>
      <c r="I153" t="str">
        <f t="shared" si="12"/>
        <v>1</v>
      </c>
      <c r="J153" t="str">
        <f t="shared" si="16"/>
        <v>SS</v>
      </c>
    </row>
    <row r="154" spans="1:10" x14ac:dyDescent="0.2">
      <c r="A154">
        <v>81</v>
      </c>
      <c r="B154">
        <v>26.6</v>
      </c>
      <c r="C154" s="7">
        <v>3.7393974027869996</v>
      </c>
      <c r="D154" s="7">
        <v>11.404774538646762</v>
      </c>
      <c r="E154" s="7">
        <f t="shared" si="17"/>
        <v>4.1658672456788697</v>
      </c>
      <c r="F154" s="9" t="s">
        <v>44</v>
      </c>
      <c r="H154" t="str">
        <f t="shared" si="15"/>
        <v>AA</v>
      </c>
      <c r="I154" t="str">
        <f t="shared" si="12"/>
        <v>1</v>
      </c>
      <c r="J154" t="str">
        <f t="shared" si="16"/>
        <v>SS</v>
      </c>
    </row>
    <row r="155" spans="1:10" x14ac:dyDescent="0.2">
      <c r="A155">
        <v>82</v>
      </c>
      <c r="B155">
        <v>27</v>
      </c>
      <c r="C155" s="7">
        <v>3.2573841854853911</v>
      </c>
      <c r="D155" s="7">
        <v>29.239876579967966</v>
      </c>
      <c r="E155" s="7">
        <f t="shared" si="17"/>
        <v>4.2098393010567143</v>
      </c>
      <c r="F155" s="9" t="s">
        <v>44</v>
      </c>
      <c r="H155" t="str">
        <f t="shared" si="15"/>
        <v>AS</v>
      </c>
      <c r="I155" t="str">
        <f t="shared" si="12"/>
        <v>1</v>
      </c>
      <c r="J155" t="str">
        <f t="shared" si="16"/>
        <v>SS</v>
      </c>
    </row>
    <row r="156" spans="1:10" x14ac:dyDescent="0.2">
      <c r="A156">
        <v>83</v>
      </c>
      <c r="B156" s="6">
        <v>26.7</v>
      </c>
      <c r="C156" s="47">
        <v>3.4239093870083761</v>
      </c>
      <c r="D156" s="47">
        <v>14.321755163677041</v>
      </c>
      <c r="E156" s="7">
        <f t="shared" si="17"/>
        <v>3.9142733064418711</v>
      </c>
      <c r="F156" s="9" t="s">
        <v>44</v>
      </c>
      <c r="H156" t="str">
        <f t="shared" si="15"/>
        <v>AA</v>
      </c>
      <c r="I156" t="str">
        <f t="shared" si="12"/>
        <v>1</v>
      </c>
      <c r="J156" t="str">
        <f t="shared" si="16"/>
        <v>SS</v>
      </c>
    </row>
    <row r="157" spans="1:10" x14ac:dyDescent="0.2">
      <c r="A157">
        <v>85</v>
      </c>
      <c r="B157" s="6">
        <v>28.7</v>
      </c>
      <c r="C157" s="47">
        <v>2.6612485623143991</v>
      </c>
      <c r="D157" s="47">
        <v>59.687189852550873</v>
      </c>
      <c r="E157" s="7">
        <f t="shared" si="17"/>
        <v>4.2496730441512751</v>
      </c>
      <c r="F157" s="9" t="s">
        <v>44</v>
      </c>
      <c r="H157" t="str">
        <f t="shared" si="15"/>
        <v>AS</v>
      </c>
      <c r="I157" t="str">
        <f t="shared" si="12"/>
        <v>1</v>
      </c>
      <c r="J157" t="str">
        <f t="shared" si="16"/>
        <v>SS</v>
      </c>
    </row>
    <row r="158" spans="1:10" x14ac:dyDescent="0.2">
      <c r="A158">
        <v>86</v>
      </c>
      <c r="B158" s="6">
        <v>25.6</v>
      </c>
      <c r="C158" s="47">
        <v>2.3971379766973713</v>
      </c>
      <c r="D158" s="47">
        <v>40.259688608627094</v>
      </c>
      <c r="E158" s="7">
        <f t="shared" si="17"/>
        <v>3.3622182616348768</v>
      </c>
      <c r="F158" s="9" t="s">
        <v>44</v>
      </c>
      <c r="H158" t="str">
        <f t="shared" si="15"/>
        <v>AS</v>
      </c>
      <c r="I158" t="str">
        <f t="shared" ref="I158:I187" si="18">IF(F149=H149,"1","0")</f>
        <v>1</v>
      </c>
      <c r="J158" t="str">
        <f t="shared" si="16"/>
        <v>SS</v>
      </c>
    </row>
    <row r="159" spans="1:10" x14ac:dyDescent="0.2">
      <c r="A159">
        <v>87</v>
      </c>
      <c r="B159" s="6">
        <v>26.8</v>
      </c>
      <c r="C159" s="47">
        <v>2.7457287635288039</v>
      </c>
      <c r="D159" s="47">
        <v>22.452672903996611</v>
      </c>
      <c r="E159" s="7">
        <f t="shared" si="17"/>
        <v>3.3622182616348772</v>
      </c>
      <c r="F159" s="9" t="s">
        <v>44</v>
      </c>
      <c r="H159" t="str">
        <f t="shared" si="15"/>
        <v>AS</v>
      </c>
      <c r="I159" t="str">
        <f t="shared" si="18"/>
        <v>1</v>
      </c>
      <c r="J159" t="str">
        <f t="shared" si="16"/>
        <v>SS</v>
      </c>
    </row>
    <row r="160" spans="1:10" x14ac:dyDescent="0.2">
      <c r="A160">
        <v>88</v>
      </c>
      <c r="B160" s="6">
        <v>26.4</v>
      </c>
      <c r="C160" s="47">
        <v>3.0797753100247101</v>
      </c>
      <c r="D160" s="47">
        <v>44.02914152593798</v>
      </c>
      <c r="E160" s="7">
        <f t="shared" si="17"/>
        <v>4.4357739399563849</v>
      </c>
      <c r="F160" s="9" t="s">
        <v>44</v>
      </c>
      <c r="H160" t="str">
        <f t="shared" si="15"/>
        <v>AS</v>
      </c>
      <c r="I160" t="str">
        <f t="shared" si="18"/>
        <v>1</v>
      </c>
      <c r="J160" t="str">
        <f t="shared" si="16"/>
        <v>SS</v>
      </c>
    </row>
    <row r="161" spans="1:10" x14ac:dyDescent="0.2">
      <c r="A161">
        <v>89</v>
      </c>
      <c r="B161" s="6">
        <v>33.5</v>
      </c>
      <c r="C161" s="47">
        <v>2.4679865217495238</v>
      </c>
      <c r="D161" s="47">
        <v>24.788984173280536</v>
      </c>
      <c r="E161" s="7">
        <f t="shared" si="17"/>
        <v>3.0797753100247105</v>
      </c>
      <c r="F161" s="9" t="s">
        <v>44</v>
      </c>
      <c r="H161" t="str">
        <f t="shared" si="15"/>
        <v>AS</v>
      </c>
      <c r="I161" t="str">
        <f t="shared" si="18"/>
        <v>1</v>
      </c>
      <c r="J161" t="str">
        <f t="shared" si="16"/>
        <v>SS</v>
      </c>
    </row>
    <row r="162" spans="1:10" x14ac:dyDescent="0.2">
      <c r="A162">
        <v>90</v>
      </c>
      <c r="B162" s="6">
        <v>26.1</v>
      </c>
      <c r="C162" s="47">
        <v>2.9776885919146436</v>
      </c>
      <c r="D162" s="47">
        <v>45.786296732130481</v>
      </c>
      <c r="E162" s="7">
        <f t="shared" si="17"/>
        <v>4.3410619263674803</v>
      </c>
      <c r="F162" s="9" t="s">
        <v>44</v>
      </c>
      <c r="H162" t="str">
        <f t="shared" si="15"/>
        <v>AS</v>
      </c>
      <c r="I162" t="str">
        <f t="shared" si="18"/>
        <v>0</v>
      </c>
      <c r="J162" t="str">
        <f t="shared" si="16"/>
        <v>SS</v>
      </c>
    </row>
    <row r="163" spans="1:10" x14ac:dyDescent="0.2">
      <c r="A163">
        <v>91</v>
      </c>
      <c r="B163" s="6">
        <v>27</v>
      </c>
      <c r="C163" s="47">
        <v>2.0349608453424444</v>
      </c>
      <c r="D163" s="47">
        <v>28.779836775541266</v>
      </c>
      <c r="E163" s="7">
        <f t="shared" si="17"/>
        <v>2.6206192550781751</v>
      </c>
      <c r="F163" s="9" t="s">
        <v>44</v>
      </c>
      <c r="H163" t="str">
        <f t="shared" si="15"/>
        <v>AS</v>
      </c>
      <c r="I163" t="str">
        <f t="shared" si="18"/>
        <v>0</v>
      </c>
      <c r="J163" t="str">
        <f t="shared" si="16"/>
        <v>SS</v>
      </c>
    </row>
    <row r="164" spans="1:10" x14ac:dyDescent="0.2">
      <c r="A164">
        <v>92</v>
      </c>
      <c r="B164" s="6">
        <v>25.5</v>
      </c>
      <c r="C164" s="47">
        <v>2.4679865217495238</v>
      </c>
      <c r="D164" s="47">
        <v>24.788984173280536</v>
      </c>
      <c r="E164" s="7">
        <f t="shared" si="17"/>
        <v>3.0797753100247105</v>
      </c>
      <c r="F164" s="9" t="s">
        <v>44</v>
      </c>
      <c r="H164" t="str">
        <f t="shared" si="15"/>
        <v>AS</v>
      </c>
      <c r="I164" t="str">
        <f t="shared" si="18"/>
        <v>1</v>
      </c>
      <c r="J164" t="str">
        <f t="shared" si="16"/>
        <v>SS</v>
      </c>
    </row>
    <row r="165" spans="1:10" x14ac:dyDescent="0.2">
      <c r="A165">
        <v>95</v>
      </c>
      <c r="B165" s="6">
        <v>24.2</v>
      </c>
      <c r="C165" s="47">
        <v>2.3296154792247119</v>
      </c>
      <c r="D165" s="47">
        <v>64.71699454747845</v>
      </c>
      <c r="E165" s="7">
        <f t="shared" si="17"/>
        <v>3.8372726018917827</v>
      </c>
      <c r="F165" s="9" t="s">
        <v>44</v>
      </c>
      <c r="H165" t="str">
        <f t="shared" si="15"/>
        <v>AS</v>
      </c>
      <c r="I165" t="str">
        <f t="shared" si="18"/>
        <v>0</v>
      </c>
      <c r="J165" t="str">
        <f t="shared" si="16"/>
        <v>SS</v>
      </c>
    </row>
    <row r="166" spans="1:10" x14ac:dyDescent="0.2">
      <c r="A166">
        <v>98</v>
      </c>
      <c r="B166" s="6">
        <v>24</v>
      </c>
      <c r="C166" s="47">
        <v>2.7029386703149756</v>
      </c>
      <c r="D166" s="47">
        <v>26.673587699619734</v>
      </c>
      <c r="E166" s="7">
        <f t="shared" si="17"/>
        <v>3.4239093870083761</v>
      </c>
      <c r="F166" s="9" t="s">
        <v>44</v>
      </c>
      <c r="H166" t="str">
        <f t="shared" si="15"/>
        <v>AS</v>
      </c>
      <c r="I166" t="str">
        <f t="shared" si="18"/>
        <v>1</v>
      </c>
      <c r="J166" t="str">
        <f t="shared" si="16"/>
        <v>SS</v>
      </c>
    </row>
    <row r="167" spans="1:10" x14ac:dyDescent="0.2">
      <c r="A167">
        <v>102</v>
      </c>
      <c r="B167" s="6">
        <v>25.2</v>
      </c>
      <c r="C167" s="47">
        <v>2.8811196880854166</v>
      </c>
      <c r="D167" s="47">
        <v>38.622638693625625</v>
      </c>
      <c r="E167" s="7">
        <f t="shared" si="17"/>
        <v>3.993884135545561</v>
      </c>
      <c r="F167" s="9" t="s">
        <v>44</v>
      </c>
      <c r="H167" t="str">
        <f t="shared" si="15"/>
        <v>AS</v>
      </c>
      <c r="I167" t="str">
        <f t="shared" si="18"/>
        <v>1</v>
      </c>
      <c r="J167" t="str">
        <f t="shared" si="16"/>
        <v>SS</v>
      </c>
    </row>
    <row r="168" spans="1:10" x14ac:dyDescent="0.2">
      <c r="A168">
        <v>103</v>
      </c>
      <c r="B168" s="6">
        <v>26.1</v>
      </c>
      <c r="C168" s="47">
        <v>2.5423950905504755</v>
      </c>
      <c r="D168" s="47">
        <v>34.672592774203181</v>
      </c>
      <c r="E168" s="7">
        <f t="shared" si="17"/>
        <v>3.4239093870083761</v>
      </c>
      <c r="F168" s="9" t="s">
        <v>44</v>
      </c>
      <c r="H168" t="str">
        <f t="shared" si="15"/>
        <v>AS</v>
      </c>
      <c r="I168" t="str">
        <f t="shared" si="18"/>
        <v>1</v>
      </c>
      <c r="J168" t="str">
        <f t="shared" si="16"/>
        <v>SS</v>
      </c>
    </row>
    <row r="169" spans="1:10" x14ac:dyDescent="0.2">
      <c r="A169">
        <v>104</v>
      </c>
      <c r="B169" s="6">
        <v>25.4</v>
      </c>
      <c r="C169" s="47">
        <v>2.4679865217495238</v>
      </c>
      <c r="D169" s="47">
        <v>33.807768647553964</v>
      </c>
      <c r="E169" s="7">
        <f t="shared" si="17"/>
        <v>3.302357695275417</v>
      </c>
      <c r="F169" s="9" t="s">
        <v>44</v>
      </c>
      <c r="H169" t="str">
        <f t="shared" si="15"/>
        <v>AS</v>
      </c>
      <c r="I169" t="str">
        <f t="shared" si="18"/>
        <v>1</v>
      </c>
      <c r="J169" t="str">
        <f t="shared" si="16"/>
        <v>SS</v>
      </c>
    </row>
    <row r="170" spans="1:10" x14ac:dyDescent="0.2">
      <c r="A170">
        <v>106</v>
      </c>
      <c r="B170">
        <v>27.8</v>
      </c>
      <c r="C170" s="7">
        <v>3.7656147061301799</v>
      </c>
      <c r="D170" s="7">
        <v>45.78</v>
      </c>
      <c r="E170" s="7">
        <f t="shared" si="17"/>
        <v>5.4895131185965758</v>
      </c>
      <c r="F170" s="9" t="s">
        <v>44</v>
      </c>
      <c r="H170" t="str">
        <f t="shared" si="15"/>
        <v>AS</v>
      </c>
      <c r="I170" t="str">
        <f t="shared" si="18"/>
        <v>1</v>
      </c>
      <c r="J170" t="str">
        <f t="shared" si="16"/>
        <v>SS</v>
      </c>
    </row>
    <row r="171" spans="1:10" x14ac:dyDescent="0.2">
      <c r="A171">
        <v>109</v>
      </c>
      <c r="B171" s="48">
        <v>25.9</v>
      </c>
      <c r="C171" s="49">
        <v>4.5552192895875905</v>
      </c>
      <c r="D171" s="49">
        <v>0</v>
      </c>
      <c r="E171" s="7">
        <f t="shared" ref="E171:E202" si="19">C171*(1+D171/100)</f>
        <v>4.5552192895875905</v>
      </c>
      <c r="F171" s="9" t="s">
        <v>44</v>
      </c>
      <c r="H171" t="str">
        <f t="shared" si="15"/>
        <v>AA</v>
      </c>
      <c r="I171" t="str">
        <f t="shared" si="18"/>
        <v>1</v>
      </c>
      <c r="J171" t="str">
        <f t="shared" si="16"/>
        <v>SS</v>
      </c>
    </row>
    <row r="172" spans="1:10" x14ac:dyDescent="0.2">
      <c r="A172">
        <v>110</v>
      </c>
      <c r="B172" s="48">
        <v>25.9</v>
      </c>
      <c r="C172" s="49">
        <v>3.3856132510145547</v>
      </c>
      <c r="D172" s="49">
        <v>28.477181537453177</v>
      </c>
      <c r="E172" s="7">
        <f t="shared" si="19"/>
        <v>4.3497404826620398</v>
      </c>
      <c r="F172" s="9" t="s">
        <v>44</v>
      </c>
      <c r="H172" t="str">
        <f t="shared" si="15"/>
        <v>AS</v>
      </c>
      <c r="I172" t="str">
        <f t="shared" si="18"/>
        <v>1</v>
      </c>
      <c r="J172" t="str">
        <f t="shared" si="16"/>
        <v>SS</v>
      </c>
    </row>
    <row r="173" spans="1:10" x14ac:dyDescent="0.2">
      <c r="A173">
        <v>111</v>
      </c>
      <c r="B173" s="48">
        <v>27.7</v>
      </c>
      <c r="C173" s="49">
        <v>2.9243649699484378</v>
      </c>
      <c r="D173" s="49">
        <v>20.372502223065393</v>
      </c>
      <c r="E173" s="7">
        <f t="shared" si="19"/>
        <v>3.5201312884617288</v>
      </c>
      <c r="F173" s="9" t="s">
        <v>44</v>
      </c>
      <c r="H173" t="str">
        <f t="shared" si="15"/>
        <v>AS</v>
      </c>
      <c r="I173" t="str">
        <f t="shared" si="18"/>
        <v>1</v>
      </c>
      <c r="J173" t="str">
        <f t="shared" si="16"/>
        <v>SS</v>
      </c>
    </row>
    <row r="174" spans="1:10" x14ac:dyDescent="0.2">
      <c r="A174">
        <v>113</v>
      </c>
      <c r="B174" s="48">
        <v>27.7</v>
      </c>
      <c r="C174" s="49">
        <v>2.7315898209907505</v>
      </c>
      <c r="D174" s="49">
        <v>34.126991868464856</v>
      </c>
      <c r="E174" s="7">
        <f t="shared" si="19"/>
        <v>3.6637992570800777</v>
      </c>
      <c r="F174" s="9" t="s">
        <v>44</v>
      </c>
      <c r="H174" t="str">
        <f t="shared" si="15"/>
        <v>AS</v>
      </c>
      <c r="I174" t="str">
        <f t="shared" si="18"/>
        <v>1</v>
      </c>
      <c r="J174" t="str">
        <f t="shared" si="16"/>
        <v>SS</v>
      </c>
    </row>
    <row r="175" spans="1:10" x14ac:dyDescent="0.2">
      <c r="A175">
        <v>114</v>
      </c>
      <c r="B175" s="48">
        <v>26.9</v>
      </c>
      <c r="C175" s="49">
        <v>2.5591012529830266</v>
      </c>
      <c r="D175" s="49">
        <v>69.971409985898276</v>
      </c>
      <c r="E175" s="7">
        <f t="shared" si="19"/>
        <v>4.3497404826620398</v>
      </c>
      <c r="F175" s="9" t="s">
        <v>44</v>
      </c>
      <c r="H175" t="str">
        <f t="shared" si="15"/>
        <v>AS</v>
      </c>
      <c r="I175" t="str">
        <f t="shared" si="18"/>
        <v>1</v>
      </c>
      <c r="J175" t="str">
        <f t="shared" si="16"/>
        <v>SS</v>
      </c>
    </row>
    <row r="176" spans="1:10" x14ac:dyDescent="0.2">
      <c r="A176">
        <v>115</v>
      </c>
      <c r="B176" s="48">
        <v>26.5</v>
      </c>
      <c r="C176" s="49">
        <v>3.1409315450051798</v>
      </c>
      <c r="D176" s="49">
        <v>16.646899322157484</v>
      </c>
      <c r="E176" s="7">
        <f t="shared" si="19"/>
        <v>3.6637992570800777</v>
      </c>
      <c r="F176" s="9" t="s">
        <v>44</v>
      </c>
      <c r="H176" t="str">
        <f t="shared" si="15"/>
        <v>AA</v>
      </c>
      <c r="I176" t="str">
        <f t="shared" si="18"/>
        <v>1</v>
      </c>
      <c r="J176" t="str">
        <f t="shared" si="16"/>
        <v>SS</v>
      </c>
    </row>
    <row r="177" spans="1:10" x14ac:dyDescent="0.2">
      <c r="A177">
        <v>116</v>
      </c>
      <c r="B177" s="48">
        <v>27.6</v>
      </c>
      <c r="C177" s="49">
        <v>2.8252393183911835</v>
      </c>
      <c r="D177" s="49">
        <v>15.368973298716588</v>
      </c>
      <c r="E177" s="7">
        <f t="shared" si="19"/>
        <v>3.259449594859567</v>
      </c>
      <c r="F177" s="9" t="s">
        <v>44</v>
      </c>
      <c r="H177" t="str">
        <f t="shared" si="15"/>
        <v>AA</v>
      </c>
      <c r="I177" t="str">
        <f t="shared" si="18"/>
        <v>1</v>
      </c>
      <c r="J177" t="str">
        <f t="shared" si="16"/>
        <v>SS</v>
      </c>
    </row>
    <row r="178" spans="1:10" x14ac:dyDescent="0.2">
      <c r="A178">
        <v>117</v>
      </c>
      <c r="B178" s="48">
        <v>27</v>
      </c>
      <c r="C178" s="49">
        <v>2.6430021038465146</v>
      </c>
      <c r="D178" s="49">
        <v>50.672738252406191</v>
      </c>
      <c r="E178" s="7">
        <f t="shared" si="19"/>
        <v>3.9822836419342478</v>
      </c>
      <c r="F178" s="9" t="s">
        <v>44</v>
      </c>
      <c r="H178" t="str">
        <f t="shared" si="15"/>
        <v>AS</v>
      </c>
      <c r="I178" t="str">
        <f t="shared" si="18"/>
        <v>1</v>
      </c>
      <c r="J178" t="str">
        <f t="shared" si="16"/>
        <v>SS</v>
      </c>
    </row>
    <row r="179" spans="1:10" x14ac:dyDescent="0.2">
      <c r="A179">
        <v>118</v>
      </c>
      <c r="B179" s="48">
        <v>26.9</v>
      </c>
      <c r="C179" s="49">
        <v>2.6430021038465146</v>
      </c>
      <c r="D179" s="49">
        <v>33.186851548043691</v>
      </c>
      <c r="E179" s="7">
        <f t="shared" si="19"/>
        <v>3.5201312884617288</v>
      </c>
      <c r="F179" s="9" t="s">
        <v>44</v>
      </c>
      <c r="H179" t="str">
        <f t="shared" si="15"/>
        <v>AS</v>
      </c>
      <c r="I179" t="str">
        <f t="shared" si="18"/>
        <v>1</v>
      </c>
      <c r="J179" t="str">
        <f t="shared" si="16"/>
        <v>SS</v>
      </c>
    </row>
    <row r="180" spans="1:10" x14ac:dyDescent="0.2">
      <c r="A180">
        <v>119</v>
      </c>
      <c r="B180" s="48">
        <v>27</v>
      </c>
      <c r="C180" s="49">
        <v>2.4795473168828619</v>
      </c>
      <c r="D180" s="49">
        <v>36.541586763133225</v>
      </c>
      <c r="E180" s="7">
        <f t="shared" si="19"/>
        <v>3.3856132510145547</v>
      </c>
      <c r="F180" s="9" t="s">
        <v>44</v>
      </c>
      <c r="H180" t="str">
        <f t="shared" si="15"/>
        <v>AS</v>
      </c>
      <c r="I180" t="str">
        <f t="shared" si="18"/>
        <v>0</v>
      </c>
      <c r="J180" t="str">
        <f t="shared" si="16"/>
        <v>SS</v>
      </c>
    </row>
    <row r="181" spans="1:10" x14ac:dyDescent="0.2">
      <c r="A181">
        <v>120</v>
      </c>
      <c r="B181" s="48">
        <v>25.9</v>
      </c>
      <c r="C181" s="49">
        <v>2.8252393183911835</v>
      </c>
      <c r="D181" s="49">
        <v>40.953851803320383</v>
      </c>
      <c r="E181" s="7">
        <f t="shared" si="19"/>
        <v>3.9822836419342478</v>
      </c>
      <c r="F181" s="9" t="s">
        <v>44</v>
      </c>
      <c r="H181" t="str">
        <f t="shared" si="15"/>
        <v>AS</v>
      </c>
      <c r="I181" t="str">
        <f t="shared" si="18"/>
        <v>1</v>
      </c>
      <c r="J181" t="str">
        <f t="shared" si="16"/>
        <v>SS</v>
      </c>
    </row>
    <row r="182" spans="1:10" x14ac:dyDescent="0.2">
      <c r="A182">
        <v>121</v>
      </c>
      <c r="B182" s="48">
        <v>26.8</v>
      </c>
      <c r="C182" s="49">
        <v>2.8252393183911835</v>
      </c>
      <c r="D182" s="49">
        <v>24.595862217656226</v>
      </c>
      <c r="E182" s="7">
        <f t="shared" si="19"/>
        <v>3.5201312884617284</v>
      </c>
      <c r="F182" s="9" t="s">
        <v>44</v>
      </c>
      <c r="H182" t="str">
        <f t="shared" si="15"/>
        <v>AS</v>
      </c>
      <c r="I182" t="str">
        <f t="shared" si="18"/>
        <v>1</v>
      </c>
      <c r="J182" t="str">
        <f t="shared" si="16"/>
        <v>SS</v>
      </c>
    </row>
    <row r="183" spans="1:10" x14ac:dyDescent="0.2">
      <c r="A183">
        <v>122</v>
      </c>
      <c r="B183" s="48">
        <v>29.3</v>
      </c>
      <c r="C183" s="49">
        <v>2.8252393183911835</v>
      </c>
      <c r="D183" s="49">
        <v>35.121750718182966</v>
      </c>
      <c r="E183" s="7">
        <f t="shared" si="19"/>
        <v>3.817512828988626</v>
      </c>
      <c r="F183" s="9" t="s">
        <v>44</v>
      </c>
      <c r="H183" t="str">
        <f t="shared" si="15"/>
        <v>AS</v>
      </c>
      <c r="I183" t="str">
        <f t="shared" si="18"/>
        <v>1</v>
      </c>
      <c r="J183" t="str">
        <f t="shared" si="16"/>
        <v>SS</v>
      </c>
    </row>
    <row r="184" spans="1:10" x14ac:dyDescent="0.2">
      <c r="A184">
        <v>123</v>
      </c>
      <c r="B184" s="48">
        <v>27</v>
      </c>
      <c r="C184" s="49">
        <v>2.8252393183911835</v>
      </c>
      <c r="D184" s="49">
        <v>35.121750718182966</v>
      </c>
      <c r="E184" s="7">
        <f t="shared" si="19"/>
        <v>3.817512828988626</v>
      </c>
      <c r="F184" s="9" t="s">
        <v>44</v>
      </c>
      <c r="H184" t="str">
        <f t="shared" si="15"/>
        <v>AS</v>
      </c>
      <c r="I184" t="str">
        <f t="shared" si="18"/>
        <v>1</v>
      </c>
      <c r="J184" t="str">
        <f t="shared" si="16"/>
        <v>SS</v>
      </c>
    </row>
    <row r="185" spans="1:10" x14ac:dyDescent="0.2">
      <c r="A185">
        <v>124</v>
      </c>
      <c r="B185" s="48">
        <v>28.4</v>
      </c>
      <c r="C185" s="49">
        <v>3.259449594859567</v>
      </c>
      <c r="D185" s="49">
        <v>22.176567731394048</v>
      </c>
      <c r="E185" s="7">
        <f t="shared" si="19"/>
        <v>3.9822836419342478</v>
      </c>
      <c r="F185" s="9" t="s">
        <v>44</v>
      </c>
      <c r="H185" t="str">
        <f t="shared" si="15"/>
        <v>AS</v>
      </c>
      <c r="I185" t="str">
        <f t="shared" si="18"/>
        <v>0</v>
      </c>
      <c r="J185" t="str">
        <f t="shared" si="16"/>
        <v>SS</v>
      </c>
    </row>
    <row r="186" spans="1:10" x14ac:dyDescent="0.2">
      <c r="A186">
        <v>125</v>
      </c>
      <c r="B186" s="48">
        <v>34.4</v>
      </c>
      <c r="C186" s="49">
        <v>3.3856132510145547</v>
      </c>
      <c r="D186" s="49">
        <v>28.477181537453177</v>
      </c>
      <c r="E186" s="7">
        <f t="shared" si="19"/>
        <v>4.3497404826620398</v>
      </c>
      <c r="F186" s="9" t="s">
        <v>44</v>
      </c>
      <c r="H186" t="str">
        <f t="shared" si="15"/>
        <v>AS</v>
      </c>
      <c r="I186" t="str">
        <f t="shared" si="18"/>
        <v>0</v>
      </c>
      <c r="J186" t="str">
        <f t="shared" si="16"/>
        <v>SS</v>
      </c>
    </row>
    <row r="187" spans="1:10" x14ac:dyDescent="0.2">
      <c r="A187">
        <v>127</v>
      </c>
      <c r="B187" s="48">
        <v>25.8</v>
      </c>
      <c r="C187" s="49">
        <v>2.7315898209907505</v>
      </c>
      <c r="D187" s="49">
        <v>19.324269325229846</v>
      </c>
      <c r="E187" s="7">
        <f t="shared" si="19"/>
        <v>3.259449594859567</v>
      </c>
      <c r="F187" s="9" t="s">
        <v>44</v>
      </c>
      <c r="H187" t="str">
        <f t="shared" si="15"/>
        <v>AS</v>
      </c>
      <c r="I187" t="str">
        <f t="shared" si="18"/>
        <v>1</v>
      </c>
      <c r="J187" t="str">
        <f t="shared" si="16"/>
        <v>SS</v>
      </c>
    </row>
    <row r="188" spans="1:10" x14ac:dyDescent="0.2">
      <c r="A188">
        <v>128</v>
      </c>
      <c r="B188" s="48">
        <v>26.9</v>
      </c>
      <c r="C188" s="49">
        <v>3.3856132510145547</v>
      </c>
      <c r="D188" s="49">
        <v>41.108888111932416</v>
      </c>
      <c r="E188" s="7">
        <f t="shared" si="19"/>
        <v>4.7774012142768854</v>
      </c>
      <c r="F188" s="9" t="s">
        <v>44</v>
      </c>
      <c r="H188" t="str">
        <f t="shared" si="15"/>
        <v>AS</v>
      </c>
      <c r="J188" t="str">
        <f t="shared" si="16"/>
        <v>SS</v>
      </c>
    </row>
    <row r="189" spans="1:10" x14ac:dyDescent="0.2">
      <c r="A189">
        <v>129</v>
      </c>
      <c r="B189" s="48">
        <v>26.2</v>
      </c>
      <c r="C189" s="49">
        <v>2.5591012529830266</v>
      </c>
      <c r="D189" s="49">
        <v>49.173965842059879</v>
      </c>
      <c r="E189" s="7">
        <f t="shared" si="19"/>
        <v>3.8175128289886264</v>
      </c>
      <c r="F189" s="9" t="s">
        <v>44</v>
      </c>
      <c r="H189" t="str">
        <f t="shared" si="15"/>
        <v>AS</v>
      </c>
      <c r="J189" t="str">
        <f t="shared" si="16"/>
        <v>SS</v>
      </c>
    </row>
    <row r="190" spans="1:10" x14ac:dyDescent="0.2">
      <c r="A190">
        <v>130</v>
      </c>
      <c r="B190" s="48">
        <v>25.5</v>
      </c>
      <c r="C190" s="49">
        <v>2.9243649699484378</v>
      </c>
      <c r="D190" s="49">
        <v>30.541600252308339</v>
      </c>
      <c r="E190" s="7">
        <f t="shared" si="19"/>
        <v>3.8175128289886264</v>
      </c>
      <c r="F190" s="9" t="s">
        <v>44</v>
      </c>
      <c r="H190" t="str">
        <f t="shared" si="15"/>
        <v>AS</v>
      </c>
      <c r="J190" t="str">
        <f t="shared" si="16"/>
        <v>SS</v>
      </c>
    </row>
    <row r="191" spans="1:10" x14ac:dyDescent="0.2">
      <c r="A191">
        <v>131</v>
      </c>
      <c r="B191" s="48">
        <v>26.6</v>
      </c>
      <c r="C191" s="49">
        <v>3.1409315450051798</v>
      </c>
      <c r="D191" s="49">
        <v>77.189808211733208</v>
      </c>
      <c r="E191" s="7">
        <f t="shared" si="19"/>
        <v>5.5654105806565077</v>
      </c>
      <c r="F191" s="9" t="s">
        <v>44</v>
      </c>
      <c r="H191" t="str">
        <f t="shared" si="15"/>
        <v>SS</v>
      </c>
      <c r="J191" t="str">
        <f t="shared" si="16"/>
        <v>SS</v>
      </c>
    </row>
    <row r="192" spans="1:10" x14ac:dyDescent="0.2">
      <c r="A192">
        <v>132</v>
      </c>
      <c r="B192" s="48">
        <v>27.1</v>
      </c>
      <c r="C192" s="49">
        <v>3.5201312884617288</v>
      </c>
      <c r="D192" s="49">
        <v>23.567563997388405</v>
      </c>
      <c r="E192" s="7">
        <f t="shared" si="19"/>
        <v>4.3497404826620398</v>
      </c>
      <c r="F192" s="9" t="s">
        <v>44</v>
      </c>
      <c r="H192" t="str">
        <f t="shared" si="15"/>
        <v>AS</v>
      </c>
      <c r="J192" t="str">
        <f t="shared" si="16"/>
        <v>SS</v>
      </c>
    </row>
    <row r="193" spans="1:10" x14ac:dyDescent="0.2">
      <c r="A193">
        <v>133</v>
      </c>
      <c r="B193" s="48">
        <v>28.1</v>
      </c>
      <c r="C193" s="49">
        <v>3.0294258070433528</v>
      </c>
      <c r="D193" s="49">
        <v>43.583000862704161</v>
      </c>
      <c r="E193" s="7">
        <f t="shared" si="19"/>
        <v>4.3497404826620398</v>
      </c>
      <c r="F193" s="9" t="s">
        <v>44</v>
      </c>
      <c r="H193" t="str">
        <f t="shared" si="15"/>
        <v>AS</v>
      </c>
      <c r="J193" t="str">
        <f t="shared" si="16"/>
        <v>SS</v>
      </c>
    </row>
    <row r="194" spans="1:10" x14ac:dyDescent="0.2">
      <c r="A194">
        <v>134</v>
      </c>
      <c r="B194" s="48">
        <v>26.1</v>
      </c>
      <c r="C194" s="49">
        <v>3.1409315450051798</v>
      </c>
      <c r="D194" s="49">
        <v>172.80155591653971</v>
      </c>
      <c r="E194" s="7">
        <f t="shared" si="19"/>
        <v>8.5685101250475402</v>
      </c>
      <c r="F194" s="9" t="s">
        <v>44</v>
      </c>
      <c r="H194" t="str">
        <f t="shared" si="15"/>
        <v>SS</v>
      </c>
      <c r="J194" t="str">
        <f t="shared" si="16"/>
        <v>SS</v>
      </c>
    </row>
    <row r="195" spans="1:10" x14ac:dyDescent="0.2">
      <c r="A195">
        <v>135</v>
      </c>
      <c r="B195" s="48">
        <v>27.9</v>
      </c>
      <c r="C195" s="49">
        <v>3.1409315450051798</v>
      </c>
      <c r="D195" s="49">
        <v>45.027652602982101</v>
      </c>
      <c r="E195" s="7">
        <f t="shared" si="19"/>
        <v>4.5552192895875905</v>
      </c>
      <c r="F195" s="9" t="s">
        <v>44</v>
      </c>
      <c r="H195" t="str">
        <f t="shared" ref="H195:H258" si="20">IF(D195&lt;=$O$4,$L$4,IF(AND(D195&gt;=$P$6,D195&lt;=$O$6), $L$6, $L$5))</f>
        <v>AS</v>
      </c>
      <c r="J195" t="str">
        <f t="shared" ref="J195:J216" si="21">IF(E186&lt;=C186*$S$8,"AA", IF(E186&gt;=($T$8+$S$8*C186),"SS","AS"))</f>
        <v>SS</v>
      </c>
    </row>
    <row r="196" spans="1:10" x14ac:dyDescent="0.2">
      <c r="A196">
        <v>136</v>
      </c>
      <c r="B196" s="48">
        <v>26.4</v>
      </c>
      <c r="C196" s="49">
        <v>2.7315898209907505</v>
      </c>
      <c r="D196" s="49">
        <v>39.754248593736904</v>
      </c>
      <c r="E196" s="7">
        <f t="shared" si="19"/>
        <v>3.8175128289886264</v>
      </c>
      <c r="F196" s="9" t="s">
        <v>44</v>
      </c>
      <c r="H196" t="str">
        <f t="shared" si="20"/>
        <v>AS</v>
      </c>
      <c r="J196" t="str">
        <f t="shared" si="21"/>
        <v>SS</v>
      </c>
    </row>
    <row r="197" spans="1:10" x14ac:dyDescent="0.2">
      <c r="A197">
        <v>137</v>
      </c>
      <c r="B197" s="48">
        <v>32.5</v>
      </c>
      <c r="C197" s="49">
        <v>3.259449594859567</v>
      </c>
      <c r="D197" s="49">
        <v>12.405458358926765</v>
      </c>
      <c r="E197" s="7">
        <f t="shared" si="19"/>
        <v>3.6637992570800777</v>
      </c>
      <c r="F197" s="9" t="s">
        <v>44</v>
      </c>
      <c r="H197" t="str">
        <f t="shared" si="20"/>
        <v>AA</v>
      </c>
      <c r="J197" t="str">
        <f t="shared" si="21"/>
        <v>SS</v>
      </c>
    </row>
    <row r="198" spans="1:10" x14ac:dyDescent="0.2">
      <c r="A198">
        <v>139</v>
      </c>
      <c r="B198" s="48">
        <v>24.5</v>
      </c>
      <c r="C198" s="49">
        <v>3.0294258070433528</v>
      </c>
      <c r="D198" s="49">
        <v>26.014402469041737</v>
      </c>
      <c r="E198" s="7">
        <f t="shared" si="19"/>
        <v>3.8175128289886264</v>
      </c>
      <c r="F198" s="9" t="s">
        <v>44</v>
      </c>
      <c r="H198" t="str">
        <f t="shared" si="20"/>
        <v>AS</v>
      </c>
      <c r="J198" t="str">
        <f t="shared" si="21"/>
        <v>SS</v>
      </c>
    </row>
    <row r="199" spans="1:10" x14ac:dyDescent="0.2">
      <c r="A199">
        <v>140</v>
      </c>
      <c r="B199" s="48">
        <v>27.9</v>
      </c>
      <c r="C199" s="49">
        <v>3.259449594859567</v>
      </c>
      <c r="D199" s="49">
        <v>27.606151658033102</v>
      </c>
      <c r="E199" s="7">
        <f t="shared" si="19"/>
        <v>4.1592581932336445</v>
      </c>
      <c r="F199" s="9" t="s">
        <v>44</v>
      </c>
      <c r="H199" t="str">
        <f t="shared" si="20"/>
        <v>AS</v>
      </c>
      <c r="J199" t="str">
        <f t="shared" si="21"/>
        <v>SS</v>
      </c>
    </row>
    <row r="200" spans="1:10" x14ac:dyDescent="0.2">
      <c r="A200">
        <v>141</v>
      </c>
      <c r="B200" s="48">
        <v>27.4</v>
      </c>
      <c r="C200" s="49">
        <v>2.8252393183911835</v>
      </c>
      <c r="D200" s="49">
        <v>29.681023240410209</v>
      </c>
      <c r="E200" s="7">
        <f t="shared" si="19"/>
        <v>3.6637992570800773</v>
      </c>
      <c r="F200" s="9" t="s">
        <v>44</v>
      </c>
      <c r="H200" t="str">
        <f t="shared" si="20"/>
        <v>AS</v>
      </c>
      <c r="J200" t="str">
        <f t="shared" si="21"/>
        <v>SS</v>
      </c>
    </row>
    <row r="201" spans="1:10" x14ac:dyDescent="0.2">
      <c r="A201">
        <v>142</v>
      </c>
      <c r="B201" s="48">
        <v>26.1</v>
      </c>
      <c r="C201" s="49">
        <v>3.0294258070433528</v>
      </c>
      <c r="D201" s="49">
        <v>31.453413801239826</v>
      </c>
      <c r="E201" s="7">
        <f t="shared" si="19"/>
        <v>3.9822836419342478</v>
      </c>
      <c r="F201" s="9" t="s">
        <v>44</v>
      </c>
      <c r="H201" t="str">
        <f t="shared" si="20"/>
        <v>AS</v>
      </c>
      <c r="J201" t="str">
        <f t="shared" si="21"/>
        <v>SS</v>
      </c>
    </row>
    <row r="202" spans="1:10" x14ac:dyDescent="0.2">
      <c r="A202">
        <v>143</v>
      </c>
      <c r="B202" s="48">
        <v>26.6</v>
      </c>
      <c r="C202" s="49">
        <v>3.0294258070433528</v>
      </c>
      <c r="D202" s="49">
        <v>37.295265114710993</v>
      </c>
      <c r="E202" s="7">
        <f t="shared" si="19"/>
        <v>4.1592581932336445</v>
      </c>
      <c r="F202" s="9" t="s">
        <v>44</v>
      </c>
      <c r="H202" t="str">
        <f t="shared" si="20"/>
        <v>AS</v>
      </c>
      <c r="J202" t="str">
        <f t="shared" si="21"/>
        <v>SS</v>
      </c>
    </row>
    <row r="203" spans="1:10" x14ac:dyDescent="0.2">
      <c r="A203">
        <v>144</v>
      </c>
      <c r="B203" s="48">
        <v>34.9</v>
      </c>
      <c r="C203" s="49">
        <v>2.9243649699484378</v>
      </c>
      <c r="D203" s="49">
        <v>30.541600252308339</v>
      </c>
      <c r="E203" s="7">
        <f t="shared" ref="E203:E234" si="22">C203*(1+D203/100)</f>
        <v>3.8175128289886264</v>
      </c>
      <c r="F203" s="9" t="s">
        <v>44</v>
      </c>
      <c r="H203" t="str">
        <f t="shared" si="20"/>
        <v>AS</v>
      </c>
      <c r="J203" t="str">
        <f t="shared" si="21"/>
        <v>SS</v>
      </c>
    </row>
    <row r="204" spans="1:10" x14ac:dyDescent="0.2">
      <c r="A204">
        <v>145</v>
      </c>
      <c r="B204" s="48">
        <v>28.5</v>
      </c>
      <c r="C204" s="49">
        <v>2.8252393183911835</v>
      </c>
      <c r="D204" s="49">
        <v>61.233041743930357</v>
      </c>
      <c r="E204" s="7">
        <f t="shared" si="22"/>
        <v>4.5552192895875905</v>
      </c>
      <c r="F204" s="9" t="s">
        <v>44</v>
      </c>
      <c r="H204" t="str">
        <f t="shared" si="20"/>
        <v>AS</v>
      </c>
      <c r="J204" t="str">
        <f t="shared" si="21"/>
        <v>SS</v>
      </c>
    </row>
    <row r="205" spans="1:10" x14ac:dyDescent="0.2">
      <c r="A205">
        <v>147</v>
      </c>
      <c r="B205" s="48">
        <v>34.700000000000003</v>
      </c>
      <c r="C205" s="49">
        <v>3.259449594859567</v>
      </c>
      <c r="D205" s="49">
        <v>17.121394821051176</v>
      </c>
      <c r="E205" s="7">
        <f t="shared" si="22"/>
        <v>3.8175128289886264</v>
      </c>
      <c r="F205" s="9" t="s">
        <v>44</v>
      </c>
      <c r="H205" t="str">
        <f t="shared" si="20"/>
        <v>AS</v>
      </c>
      <c r="J205" t="str">
        <f t="shared" si="21"/>
        <v>SS</v>
      </c>
    </row>
    <row r="206" spans="1:10" x14ac:dyDescent="0.2">
      <c r="A206">
        <v>148</v>
      </c>
      <c r="B206" s="48">
        <v>27.1</v>
      </c>
      <c r="C206" s="49">
        <v>3.3856132510145547</v>
      </c>
      <c r="D206" s="49">
        <v>48.222805262888023</v>
      </c>
      <c r="E206" s="7">
        <f t="shared" si="22"/>
        <v>5.0182509360058356</v>
      </c>
      <c r="F206" s="9" t="s">
        <v>44</v>
      </c>
      <c r="H206" t="str">
        <f t="shared" si="20"/>
        <v>AS</v>
      </c>
      <c r="J206" t="str">
        <f t="shared" si="21"/>
        <v>SS</v>
      </c>
    </row>
    <row r="207" spans="1:10" x14ac:dyDescent="0.2">
      <c r="A207">
        <v>149</v>
      </c>
      <c r="B207" s="48">
        <v>27.3</v>
      </c>
      <c r="C207" s="49">
        <v>2.7315898209907505</v>
      </c>
      <c r="D207" s="49">
        <v>28.867491795857308</v>
      </c>
      <c r="E207" s="7">
        <f t="shared" si="22"/>
        <v>3.5201312884617288</v>
      </c>
      <c r="F207" s="9" t="s">
        <v>44</v>
      </c>
      <c r="H207" t="str">
        <f t="shared" si="20"/>
        <v>AS</v>
      </c>
      <c r="J207" t="str">
        <f t="shared" si="21"/>
        <v>SS</v>
      </c>
    </row>
    <row r="208" spans="1:10" x14ac:dyDescent="0.2">
      <c r="A208">
        <v>150</v>
      </c>
      <c r="B208" s="48">
        <v>28</v>
      </c>
      <c r="C208" s="49">
        <v>2.8252393183911835</v>
      </c>
      <c r="D208" s="49">
        <v>29.681023240410209</v>
      </c>
      <c r="E208" s="7">
        <f t="shared" si="22"/>
        <v>3.6637992570800773</v>
      </c>
      <c r="F208" s="9" t="s">
        <v>44</v>
      </c>
      <c r="H208" t="str">
        <f t="shared" si="20"/>
        <v>AS</v>
      </c>
      <c r="J208" t="str">
        <f t="shared" si="21"/>
        <v>SS</v>
      </c>
    </row>
    <row r="209" spans="1:10" x14ac:dyDescent="0.2">
      <c r="A209">
        <v>151</v>
      </c>
      <c r="B209" s="48">
        <v>26.7</v>
      </c>
      <c r="C209" s="49">
        <v>3.0294258070433528</v>
      </c>
      <c r="D209" s="49">
        <v>83.711730708738315</v>
      </c>
      <c r="E209" s="7">
        <f t="shared" si="22"/>
        <v>5.5654105806565068</v>
      </c>
      <c r="F209" s="9" t="s">
        <v>44</v>
      </c>
      <c r="H209" t="str">
        <f t="shared" si="20"/>
        <v>SS</v>
      </c>
      <c r="J209" t="str">
        <f t="shared" si="21"/>
        <v>SS</v>
      </c>
    </row>
    <row r="210" spans="1:10" x14ac:dyDescent="0.2">
      <c r="A210">
        <v>152</v>
      </c>
      <c r="B210" s="48">
        <v>27.7</v>
      </c>
      <c r="C210" s="49">
        <v>2.9243649699484378</v>
      </c>
      <c r="D210" s="49">
        <v>71.601389962427191</v>
      </c>
      <c r="E210" s="7">
        <f t="shared" si="22"/>
        <v>5.0182509360058347</v>
      </c>
      <c r="F210" s="9" t="s">
        <v>44</v>
      </c>
      <c r="H210" t="str">
        <f t="shared" si="20"/>
        <v>SS</v>
      </c>
      <c r="J210" t="str">
        <f t="shared" si="21"/>
        <v>SS</v>
      </c>
    </row>
    <row r="211" spans="1:10" x14ac:dyDescent="0.2">
      <c r="A211">
        <v>153</v>
      </c>
      <c r="B211" s="48">
        <v>25.9</v>
      </c>
      <c r="C211" s="49">
        <v>2.8252393183911835</v>
      </c>
      <c r="D211" s="49">
        <v>24.595862217656226</v>
      </c>
      <c r="E211" s="7">
        <f t="shared" si="22"/>
        <v>3.5201312884617284</v>
      </c>
      <c r="F211" s="9" t="s">
        <v>44</v>
      </c>
      <c r="H211" t="str">
        <f t="shared" si="20"/>
        <v>AS</v>
      </c>
      <c r="J211" t="str">
        <f t="shared" si="21"/>
        <v>SS</v>
      </c>
    </row>
    <row r="212" spans="1:10" x14ac:dyDescent="0.2">
      <c r="A212">
        <v>154</v>
      </c>
      <c r="B212" s="48">
        <v>26.3</v>
      </c>
      <c r="C212" s="49">
        <v>3.5201312884617288</v>
      </c>
      <c r="D212" s="49">
        <v>13.128838546089458</v>
      </c>
      <c r="E212" s="7">
        <f t="shared" si="22"/>
        <v>3.9822836419342478</v>
      </c>
      <c r="F212" s="9" t="s">
        <v>44</v>
      </c>
      <c r="H212" t="str">
        <f t="shared" si="20"/>
        <v>AA</v>
      </c>
      <c r="J212" t="str">
        <f t="shared" si="21"/>
        <v>SS</v>
      </c>
    </row>
    <row r="213" spans="1:10" x14ac:dyDescent="0.2">
      <c r="A213">
        <v>155</v>
      </c>
      <c r="B213" s="48">
        <v>26.6</v>
      </c>
      <c r="C213" s="49">
        <v>4.7774012142768854</v>
      </c>
      <c r="D213" s="49">
        <v>146.24598531537634</v>
      </c>
      <c r="E213" s="7">
        <f t="shared" si="22"/>
        <v>11.764158692564871</v>
      </c>
      <c r="F213" s="9" t="s">
        <v>44</v>
      </c>
      <c r="H213" t="str">
        <f t="shared" si="20"/>
        <v>SS</v>
      </c>
      <c r="J213" t="str">
        <f t="shared" si="21"/>
        <v>SS</v>
      </c>
    </row>
    <row r="214" spans="1:10" x14ac:dyDescent="0.2">
      <c r="A214">
        <v>156</v>
      </c>
      <c r="B214" s="48">
        <v>27.5</v>
      </c>
      <c r="C214" s="49">
        <v>3.1409315450051798</v>
      </c>
      <c r="D214" s="49">
        <v>138.00387668965882</v>
      </c>
      <c r="E214" s="7">
        <f t="shared" si="22"/>
        <v>7.4755388412807244</v>
      </c>
      <c r="F214" s="9" t="s">
        <v>44</v>
      </c>
      <c r="H214" t="str">
        <f t="shared" si="20"/>
        <v>SS</v>
      </c>
      <c r="J214" t="str">
        <f t="shared" si="21"/>
        <v>SS</v>
      </c>
    </row>
    <row r="215" spans="1:10" x14ac:dyDescent="0.2">
      <c r="A215">
        <v>157</v>
      </c>
      <c r="B215" s="48">
        <v>24.1</v>
      </c>
      <c r="C215" s="49">
        <v>3.259449594859567</v>
      </c>
      <c r="D215" s="49">
        <v>33.450153348649891</v>
      </c>
      <c r="E215" s="7">
        <f t="shared" si="22"/>
        <v>4.3497404826620398</v>
      </c>
      <c r="F215" s="9" t="s">
        <v>44</v>
      </c>
      <c r="H215" t="str">
        <f t="shared" si="20"/>
        <v>AS</v>
      </c>
      <c r="J215" t="str">
        <f t="shared" si="21"/>
        <v>SS</v>
      </c>
    </row>
    <row r="216" spans="1:10" x14ac:dyDescent="0.2">
      <c r="A216">
        <v>158</v>
      </c>
      <c r="B216" s="50">
        <v>36.200000000000003</v>
      </c>
      <c r="C216" s="51">
        <v>3.05</v>
      </c>
      <c r="D216" s="51">
        <v>22.64752791068582</v>
      </c>
      <c r="E216" s="7">
        <f t="shared" si="22"/>
        <v>3.7407496012759176</v>
      </c>
      <c r="F216" s="9" t="s">
        <v>44</v>
      </c>
      <c r="H216" t="str">
        <f t="shared" si="20"/>
        <v>AS</v>
      </c>
      <c r="J216" t="str">
        <f t="shared" si="21"/>
        <v>SS</v>
      </c>
    </row>
    <row r="217" spans="1:10" x14ac:dyDescent="0.2">
      <c r="A217">
        <v>159</v>
      </c>
      <c r="B217" s="60">
        <v>33.700000000000003</v>
      </c>
      <c r="C217" s="60">
        <v>3.31</v>
      </c>
      <c r="D217" s="51">
        <v>135.95342066957787</v>
      </c>
      <c r="E217" s="7">
        <f t="shared" si="22"/>
        <v>7.8100582241630274</v>
      </c>
      <c r="F217" s="9" t="s">
        <v>44</v>
      </c>
      <c r="H217" t="str">
        <f t="shared" si="20"/>
        <v>SS</v>
      </c>
    </row>
    <row r="218" spans="1:10" x14ac:dyDescent="0.2">
      <c r="A218">
        <v>163</v>
      </c>
      <c r="B218" s="61">
        <v>29.5</v>
      </c>
      <c r="C218" s="61">
        <v>2.38</v>
      </c>
      <c r="D218" s="51">
        <v>37.86610878661088</v>
      </c>
      <c r="E218" s="7">
        <f t="shared" si="22"/>
        <v>3.2812133891213389</v>
      </c>
      <c r="F218" s="9" t="s">
        <v>44</v>
      </c>
      <c r="H218" t="str">
        <f t="shared" si="20"/>
        <v>AS</v>
      </c>
    </row>
    <row r="219" spans="1:10" x14ac:dyDescent="0.2">
      <c r="A219">
        <v>164</v>
      </c>
      <c r="B219" s="61">
        <v>34.299999999999997</v>
      </c>
      <c r="C219" s="61">
        <v>3.6</v>
      </c>
      <c r="D219" s="51">
        <v>119.74025974025979</v>
      </c>
      <c r="E219" s="7">
        <f t="shared" si="22"/>
        <v>7.9106493506493525</v>
      </c>
      <c r="F219" s="9" t="s">
        <v>44</v>
      </c>
      <c r="H219" t="str">
        <f t="shared" si="20"/>
        <v>SS</v>
      </c>
    </row>
    <row r="220" spans="1:10" x14ac:dyDescent="0.2">
      <c r="A220">
        <v>166</v>
      </c>
      <c r="B220" s="61">
        <v>33.700000000000003</v>
      </c>
      <c r="C220" s="61">
        <v>3.27</v>
      </c>
      <c r="D220" s="51">
        <v>44.300144300144304</v>
      </c>
      <c r="E220" s="7">
        <f t="shared" si="22"/>
        <v>4.7186147186147185</v>
      </c>
      <c r="F220" s="9" t="s">
        <v>44</v>
      </c>
      <c r="H220" t="str">
        <f t="shared" si="20"/>
        <v>AS</v>
      </c>
    </row>
    <row r="221" spans="1:10" x14ac:dyDescent="0.2">
      <c r="A221">
        <v>182</v>
      </c>
      <c r="B221" s="61">
        <v>33.799999999999997</v>
      </c>
      <c r="C221" s="61">
        <v>3.18</v>
      </c>
      <c r="D221" s="51">
        <v>254.61422087745834</v>
      </c>
      <c r="E221" s="7">
        <f t="shared" si="22"/>
        <v>11.276732223903176</v>
      </c>
      <c r="F221" s="9" t="s">
        <v>44</v>
      </c>
      <c r="H221" t="str">
        <f t="shared" si="20"/>
        <v>SS</v>
      </c>
    </row>
    <row r="222" spans="1:10" x14ac:dyDescent="0.2">
      <c r="A222">
        <v>183</v>
      </c>
      <c r="B222" s="61">
        <v>39.299999999999997</v>
      </c>
      <c r="C222" s="61">
        <v>3.69</v>
      </c>
      <c r="D222" s="51">
        <v>202.52996005326233</v>
      </c>
      <c r="E222" s="7">
        <f t="shared" si="22"/>
        <v>11.163355525965379</v>
      </c>
      <c r="F222" s="9" t="s">
        <v>44</v>
      </c>
      <c r="H222" t="str">
        <f t="shared" si="20"/>
        <v>SS</v>
      </c>
    </row>
    <row r="223" spans="1:10" x14ac:dyDescent="0.2">
      <c r="A223">
        <v>184</v>
      </c>
      <c r="B223" s="61">
        <v>27.9</v>
      </c>
      <c r="C223" s="61">
        <v>4</v>
      </c>
      <c r="D223" s="51">
        <v>188.83374689826309</v>
      </c>
      <c r="E223" s="7">
        <f t="shared" si="22"/>
        <v>11.553349875930524</v>
      </c>
      <c r="F223" s="9" t="s">
        <v>44</v>
      </c>
      <c r="H223" t="str">
        <f t="shared" si="20"/>
        <v>SS</v>
      </c>
    </row>
    <row r="224" spans="1:10" x14ac:dyDescent="0.2">
      <c r="A224">
        <v>191</v>
      </c>
      <c r="B224" s="62">
        <v>28.7</v>
      </c>
      <c r="C224" s="63">
        <v>4.0999999999999996</v>
      </c>
      <c r="D224" s="53">
        <v>10.263157894736835</v>
      </c>
      <c r="E224" s="7">
        <f t="shared" si="22"/>
        <v>4.5207894736842098</v>
      </c>
      <c r="F224" s="9" t="s">
        <v>44</v>
      </c>
      <c r="H224" t="str">
        <f t="shared" si="20"/>
        <v>AA</v>
      </c>
    </row>
    <row r="225" spans="1:8" x14ac:dyDescent="0.2">
      <c r="A225">
        <v>193</v>
      </c>
      <c r="B225" s="62">
        <v>44.1</v>
      </c>
      <c r="C225" s="53">
        <v>2.75</v>
      </c>
      <c r="D225" s="53">
        <v>35.032894736842117</v>
      </c>
      <c r="E225" s="7">
        <f t="shared" si="22"/>
        <v>3.7134046052631584</v>
      </c>
      <c r="F225" s="9" t="s">
        <v>44</v>
      </c>
      <c r="H225" t="str">
        <f t="shared" si="20"/>
        <v>AS</v>
      </c>
    </row>
    <row r="226" spans="1:8" x14ac:dyDescent="0.2">
      <c r="A226">
        <v>196</v>
      </c>
      <c r="B226" s="62">
        <v>30.6</v>
      </c>
      <c r="C226" s="53">
        <v>4.43</v>
      </c>
      <c r="D226" s="53">
        <v>28.331466965285568</v>
      </c>
      <c r="E226" s="7">
        <f t="shared" si="22"/>
        <v>5.6850839865621499</v>
      </c>
      <c r="F226" s="9" t="s">
        <v>44</v>
      </c>
      <c r="H226" t="str">
        <f t="shared" si="20"/>
        <v>AS</v>
      </c>
    </row>
    <row r="227" spans="1:8" x14ac:dyDescent="0.2">
      <c r="A227">
        <v>197</v>
      </c>
      <c r="B227" s="62">
        <v>35.1</v>
      </c>
      <c r="C227" s="53">
        <v>3.27</v>
      </c>
      <c r="D227" s="53">
        <v>36.631684157921043</v>
      </c>
      <c r="E227" s="7">
        <f t="shared" si="22"/>
        <v>4.4678560719640181</v>
      </c>
      <c r="F227" s="9" t="s">
        <v>44</v>
      </c>
      <c r="H227" t="str">
        <f t="shared" si="20"/>
        <v>AS</v>
      </c>
    </row>
    <row r="228" spans="1:8" x14ac:dyDescent="0.2">
      <c r="A228">
        <v>198</v>
      </c>
      <c r="B228" s="62">
        <v>32.5</v>
      </c>
      <c r="C228" s="53">
        <v>4.25</v>
      </c>
      <c r="D228" s="53">
        <v>69.529411764705884</v>
      </c>
      <c r="E228" s="7">
        <f t="shared" si="22"/>
        <v>7.2050000000000001</v>
      </c>
      <c r="F228" s="9" t="s">
        <v>44</v>
      </c>
      <c r="H228" t="str">
        <f t="shared" si="20"/>
        <v>AS</v>
      </c>
    </row>
    <row r="229" spans="1:8" x14ac:dyDescent="0.2">
      <c r="A229">
        <v>199</v>
      </c>
      <c r="B229" s="62">
        <v>25.3</v>
      </c>
      <c r="C229" s="53">
        <v>4.08</v>
      </c>
      <c r="D229" s="53">
        <v>38.452237001209177</v>
      </c>
      <c r="E229" s="7">
        <f t="shared" si="22"/>
        <v>5.6488512696493345</v>
      </c>
      <c r="F229" s="9" t="s">
        <v>44</v>
      </c>
      <c r="H229" t="str">
        <f t="shared" si="20"/>
        <v>AS</v>
      </c>
    </row>
    <row r="230" spans="1:8" x14ac:dyDescent="0.2">
      <c r="A230">
        <v>200</v>
      </c>
      <c r="B230" s="62">
        <v>26.9</v>
      </c>
      <c r="C230" s="53">
        <v>3.48</v>
      </c>
      <c r="D230" s="53">
        <v>13.06990881458967</v>
      </c>
      <c r="E230" s="7">
        <f t="shared" si="22"/>
        <v>3.9348328267477206</v>
      </c>
      <c r="F230" s="9" t="s">
        <v>44</v>
      </c>
      <c r="H230" t="str">
        <f t="shared" si="20"/>
        <v>AA</v>
      </c>
    </row>
    <row r="231" spans="1:8" x14ac:dyDescent="0.2">
      <c r="A231">
        <v>283</v>
      </c>
      <c r="B231" s="64">
        <v>39.1</v>
      </c>
      <c r="C231" s="59">
        <v>2.54</v>
      </c>
      <c r="D231" s="58">
        <v>70.739999999999995</v>
      </c>
      <c r="E231" s="7">
        <f t="shared" si="22"/>
        <v>4.3367959999999997</v>
      </c>
      <c r="F231" s="9" t="s">
        <v>44</v>
      </c>
      <c r="H231" t="str">
        <f t="shared" si="20"/>
        <v>SS</v>
      </c>
    </row>
    <row r="232" spans="1:8" x14ac:dyDescent="0.2">
      <c r="A232">
        <v>347</v>
      </c>
      <c r="B232" s="65">
        <v>27.2</v>
      </c>
      <c r="C232" s="5">
        <v>3.6</v>
      </c>
      <c r="D232" s="5">
        <v>23.055555555555543</v>
      </c>
      <c r="E232" s="7">
        <f t="shared" si="22"/>
        <v>4.43</v>
      </c>
      <c r="F232" s="9" t="s">
        <v>44</v>
      </c>
      <c r="H232" t="str">
        <f t="shared" si="20"/>
        <v>AS</v>
      </c>
    </row>
    <row r="233" spans="1:8" x14ac:dyDescent="0.2">
      <c r="A233">
        <v>350</v>
      </c>
      <c r="B233" s="65">
        <v>28</v>
      </c>
      <c r="C233" s="5">
        <v>3.66</v>
      </c>
      <c r="D233" s="5">
        <v>24.590163934426212</v>
      </c>
      <c r="E233" s="7">
        <f t="shared" si="22"/>
        <v>4.5599999999999996</v>
      </c>
      <c r="F233" s="9" t="s">
        <v>44</v>
      </c>
      <c r="H233" t="str">
        <f t="shared" si="20"/>
        <v>AS</v>
      </c>
    </row>
    <row r="234" spans="1:8" x14ac:dyDescent="0.2">
      <c r="A234">
        <v>352</v>
      </c>
      <c r="B234" s="65">
        <v>28.5</v>
      </c>
      <c r="C234" s="5">
        <v>3.6</v>
      </c>
      <c r="D234" s="5">
        <v>113.61111111111111</v>
      </c>
      <c r="E234" s="7">
        <f t="shared" si="22"/>
        <v>7.69</v>
      </c>
      <c r="F234" s="9" t="s">
        <v>44</v>
      </c>
      <c r="H234" t="str">
        <f t="shared" si="20"/>
        <v>SS</v>
      </c>
    </row>
    <row r="235" spans="1:8" x14ac:dyDescent="0.2">
      <c r="A235">
        <v>353</v>
      </c>
      <c r="B235" s="65">
        <v>26.4</v>
      </c>
      <c r="C235" s="5">
        <v>3.605</v>
      </c>
      <c r="D235" s="5">
        <v>26.490984743411918</v>
      </c>
      <c r="E235" s="7">
        <f t="shared" ref="E235:E236" si="23">C235*(1+D235/100)</f>
        <v>4.5599999999999996</v>
      </c>
      <c r="F235" s="9" t="s">
        <v>44</v>
      </c>
      <c r="H235" t="str">
        <f t="shared" si="20"/>
        <v>AS</v>
      </c>
    </row>
    <row r="236" spans="1:8" x14ac:dyDescent="0.2">
      <c r="A236">
        <v>366</v>
      </c>
      <c r="B236" s="66">
        <v>29.7</v>
      </c>
      <c r="C236" s="47">
        <v>4.3501140166026415</v>
      </c>
      <c r="D236" s="47">
        <v>35.121750718182838</v>
      </c>
      <c r="E236" s="7">
        <f t="shared" si="23"/>
        <v>5.877950217470552</v>
      </c>
      <c r="F236" s="9" t="s">
        <v>44</v>
      </c>
      <c r="H236" t="str">
        <f t="shared" si="20"/>
        <v>AS</v>
      </c>
    </row>
    <row r="237" spans="1:8" x14ac:dyDescent="0.2">
      <c r="A237">
        <v>380</v>
      </c>
      <c r="B237" s="108">
        <v>33.9</v>
      </c>
      <c r="C237" s="105">
        <v>3.1412012724847487</v>
      </c>
      <c r="D237" s="71">
        <v>138.0038766896588</v>
      </c>
      <c r="E237" s="105">
        <v>7.4761808031385932</v>
      </c>
      <c r="F237" s="106" t="s">
        <v>44</v>
      </c>
      <c r="H237" t="str">
        <f t="shared" si="20"/>
        <v>SS</v>
      </c>
    </row>
    <row r="238" spans="1:8" x14ac:dyDescent="0.2">
      <c r="A238">
        <v>390</v>
      </c>
      <c r="B238" s="108">
        <v>27</v>
      </c>
      <c r="C238" s="105">
        <v>3.6641138858216151</v>
      </c>
      <c r="D238" s="71">
        <v>51.902716009936292</v>
      </c>
      <c r="E238" s="105">
        <v>5.5658885102602493</v>
      </c>
      <c r="F238" s="106" t="s">
        <v>44</v>
      </c>
      <c r="H238" t="str">
        <f t="shared" si="20"/>
        <v>AS</v>
      </c>
    </row>
    <row r="239" spans="1:8" x14ac:dyDescent="0.2">
      <c r="A239">
        <v>393</v>
      </c>
      <c r="B239" s="108">
        <v>26.8</v>
      </c>
      <c r="C239" s="105">
        <v>3.2597295000760313</v>
      </c>
      <c r="D239" s="71">
        <v>53.960071783900219</v>
      </c>
      <c r="E239" s="105">
        <v>5.0186818782780298</v>
      </c>
      <c r="F239" s="106" t="s">
        <v>44</v>
      </c>
      <c r="H239" t="str">
        <f t="shared" si="20"/>
        <v>AS</v>
      </c>
    </row>
    <row r="240" spans="1:8" x14ac:dyDescent="0.2">
      <c r="A240">
        <v>402</v>
      </c>
      <c r="B240" s="108">
        <v>26.2</v>
      </c>
      <c r="C240" s="105">
        <v>2.9246160997745361</v>
      </c>
      <c r="D240" s="71">
        <v>125.57588523598882</v>
      </c>
      <c r="E240" s="105">
        <v>6.5972286568206595</v>
      </c>
      <c r="F240" s="106" t="s">
        <v>44</v>
      </c>
      <c r="H240" t="str">
        <f t="shared" si="20"/>
        <v>SS</v>
      </c>
    </row>
    <row r="241" spans="1:8" x14ac:dyDescent="0.2">
      <c r="A241">
        <v>412</v>
      </c>
      <c r="B241" s="108">
        <v>25.6</v>
      </c>
      <c r="C241" s="105">
        <v>3.1412012724847487</v>
      </c>
      <c r="D241" s="71">
        <v>68.104286713967525</v>
      </c>
      <c r="E241" s="105">
        <v>5.2804939933605581</v>
      </c>
      <c r="F241" s="106" t="s">
        <v>44</v>
      </c>
      <c r="H241" t="str">
        <f t="shared" si="20"/>
        <v>AS</v>
      </c>
    </row>
    <row r="242" spans="1:8" x14ac:dyDescent="0.2">
      <c r="A242">
        <v>413</v>
      </c>
      <c r="B242" s="108">
        <v>25.8</v>
      </c>
      <c r="C242" s="105">
        <v>3.2597295000760313</v>
      </c>
      <c r="D242" s="71">
        <v>80.320183540795398</v>
      </c>
      <c r="E242" s="105">
        <v>5.877950217470552</v>
      </c>
      <c r="F242" s="106" t="s">
        <v>44</v>
      </c>
      <c r="H242" t="str">
        <f t="shared" si="20"/>
        <v>SS</v>
      </c>
    </row>
    <row r="243" spans="1:8" x14ac:dyDescent="0.2">
      <c r="A243">
        <v>429</v>
      </c>
      <c r="B243" s="108">
        <v>26.9</v>
      </c>
      <c r="C243" s="105">
        <v>3.6641138858216151</v>
      </c>
      <c r="D243" s="71">
        <v>287.40542453992958</v>
      </c>
      <c r="E243" s="105">
        <v>14.194975954993739</v>
      </c>
      <c r="F243" s="106" t="s">
        <v>44</v>
      </c>
      <c r="H243" t="str">
        <f t="shared" si="20"/>
        <v>SS</v>
      </c>
    </row>
    <row r="244" spans="1:8" x14ac:dyDescent="0.2">
      <c r="A244">
        <v>430</v>
      </c>
      <c r="B244" s="108">
        <v>26.2</v>
      </c>
      <c r="C244" s="105">
        <v>2.8254819358024861</v>
      </c>
      <c r="D244" s="71">
        <v>133.49038524102019</v>
      </c>
      <c r="E244" s="105">
        <v>6.5972286568206595</v>
      </c>
      <c r="F244" s="106" t="s">
        <v>44</v>
      </c>
      <c r="H244" t="str">
        <f t="shared" si="20"/>
        <v>SS</v>
      </c>
    </row>
    <row r="245" spans="1:8" x14ac:dyDescent="0.2">
      <c r="A245">
        <v>3</v>
      </c>
      <c r="B245" s="67">
        <v>82.7</v>
      </c>
      <c r="C245" s="7">
        <v>3.2957460846979267</v>
      </c>
      <c r="D245" s="7">
        <v>160.38731248931526</v>
      </c>
      <c r="E245" s="7">
        <f t="shared" ref="E245:E261" si="24">C245*(1+D245/100)</f>
        <v>8.5817046564167647</v>
      </c>
      <c r="F245" s="9" t="s">
        <v>45</v>
      </c>
      <c r="H245" t="str">
        <f t="shared" si="20"/>
        <v>SS</v>
      </c>
    </row>
    <row r="246" spans="1:8" x14ac:dyDescent="0.2">
      <c r="A246">
        <v>7</v>
      </c>
      <c r="B246" s="67">
        <v>82.1</v>
      </c>
      <c r="C246" s="7">
        <v>3.4733952426234542</v>
      </c>
      <c r="D246" s="7">
        <v>113.87039185092935</v>
      </c>
      <c r="E246" s="7">
        <f t="shared" si="24"/>
        <v>7.4285640159303199</v>
      </c>
      <c r="F246" s="9" t="s">
        <v>45</v>
      </c>
      <c r="H246" t="str">
        <f t="shared" si="20"/>
        <v>SS</v>
      </c>
    </row>
    <row r="247" spans="1:8" x14ac:dyDescent="0.2">
      <c r="A247">
        <v>12</v>
      </c>
      <c r="B247" s="67">
        <v>82.4</v>
      </c>
      <c r="C247" s="7">
        <v>3.5047968952831656</v>
      </c>
      <c r="D247" s="7">
        <v>153.07</v>
      </c>
      <c r="E247" s="7">
        <f t="shared" si="24"/>
        <v>8.8695895028931062</v>
      </c>
      <c r="F247" s="9" t="s">
        <v>45</v>
      </c>
      <c r="H247" t="str">
        <f t="shared" si="20"/>
        <v>SS</v>
      </c>
    </row>
    <row r="248" spans="1:8" x14ac:dyDescent="0.2">
      <c r="A248">
        <v>21</v>
      </c>
      <c r="B248" s="67">
        <v>72.599999999999994</v>
      </c>
      <c r="C248">
        <v>2.6</v>
      </c>
      <c r="D248" s="7">
        <v>126.92307692307693</v>
      </c>
      <c r="E248" s="7">
        <f t="shared" si="24"/>
        <v>5.9</v>
      </c>
      <c r="F248" s="9" t="s">
        <v>45</v>
      </c>
      <c r="H248" t="str">
        <f t="shared" si="20"/>
        <v>SS</v>
      </c>
    </row>
    <row r="249" spans="1:8" x14ac:dyDescent="0.2">
      <c r="A249">
        <v>23</v>
      </c>
      <c r="B249" s="67">
        <v>82.1</v>
      </c>
      <c r="C249">
        <v>3.9</v>
      </c>
      <c r="D249" s="7">
        <v>105.12820512820514</v>
      </c>
      <c r="E249" s="7">
        <f t="shared" si="24"/>
        <v>7.9999999999999991</v>
      </c>
      <c r="F249" s="9" t="s">
        <v>45</v>
      </c>
      <c r="H249" t="str">
        <f t="shared" si="20"/>
        <v>SS</v>
      </c>
    </row>
    <row r="250" spans="1:8" x14ac:dyDescent="0.2">
      <c r="A250">
        <v>27</v>
      </c>
      <c r="B250" s="67">
        <v>86.4</v>
      </c>
      <c r="C250">
        <v>3.6</v>
      </c>
      <c r="D250" s="7">
        <v>108.33333333333333</v>
      </c>
      <c r="E250" s="7">
        <f t="shared" si="24"/>
        <v>7.4999999999999991</v>
      </c>
      <c r="F250" s="9" t="s">
        <v>45</v>
      </c>
      <c r="H250" t="str">
        <f t="shared" si="20"/>
        <v>SS</v>
      </c>
    </row>
    <row r="251" spans="1:8" x14ac:dyDescent="0.2">
      <c r="A251">
        <v>30</v>
      </c>
      <c r="B251" s="67">
        <v>79.2</v>
      </c>
      <c r="C251">
        <v>3.1</v>
      </c>
      <c r="D251" s="7">
        <v>125.80645161290323</v>
      </c>
      <c r="E251" s="7">
        <f t="shared" si="24"/>
        <v>6.9999999999999991</v>
      </c>
      <c r="F251" s="9" t="s">
        <v>45</v>
      </c>
      <c r="H251" t="str">
        <f t="shared" si="20"/>
        <v>SS</v>
      </c>
    </row>
    <row r="252" spans="1:8" x14ac:dyDescent="0.2">
      <c r="A252">
        <v>32</v>
      </c>
      <c r="B252" s="67">
        <v>85.4</v>
      </c>
      <c r="C252">
        <v>2.9</v>
      </c>
      <c r="D252" s="7">
        <v>110.34482758620689</v>
      </c>
      <c r="E252" s="7">
        <f t="shared" si="24"/>
        <v>6.1</v>
      </c>
      <c r="F252" s="9" t="s">
        <v>45</v>
      </c>
      <c r="H252" t="str">
        <f t="shared" si="20"/>
        <v>SS</v>
      </c>
    </row>
    <row r="253" spans="1:8" x14ac:dyDescent="0.2">
      <c r="A253">
        <v>34</v>
      </c>
      <c r="B253" s="67">
        <v>79.8</v>
      </c>
      <c r="C253">
        <v>2.8</v>
      </c>
      <c r="D253" s="7">
        <v>114.28571428571431</v>
      </c>
      <c r="E253" s="7">
        <f t="shared" si="24"/>
        <v>6.0000000000000009</v>
      </c>
      <c r="F253" s="9" t="s">
        <v>45</v>
      </c>
      <c r="H253" t="str">
        <f t="shared" si="20"/>
        <v>SS</v>
      </c>
    </row>
    <row r="254" spans="1:8" x14ac:dyDescent="0.2">
      <c r="A254">
        <v>44</v>
      </c>
      <c r="B254" s="67">
        <v>82.1</v>
      </c>
      <c r="C254">
        <v>3.3</v>
      </c>
      <c r="D254" s="7">
        <v>248.5</v>
      </c>
      <c r="E254" s="7">
        <f t="shared" si="24"/>
        <v>11.500499999999999</v>
      </c>
      <c r="F254" s="9" t="s">
        <v>45</v>
      </c>
      <c r="H254" t="str">
        <f t="shared" si="20"/>
        <v>SS</v>
      </c>
    </row>
    <row r="255" spans="1:8" x14ac:dyDescent="0.2">
      <c r="A255">
        <v>61</v>
      </c>
      <c r="B255" s="67">
        <v>75.7</v>
      </c>
      <c r="C255" s="7">
        <v>3.52163185092185</v>
      </c>
      <c r="D255" s="7">
        <v>102.38466849223478</v>
      </c>
      <c r="E255" s="7">
        <f t="shared" si="24"/>
        <v>7.1272429470051382</v>
      </c>
      <c r="F255" s="9" t="s">
        <v>45</v>
      </c>
      <c r="H255" t="str">
        <f t="shared" si="20"/>
        <v>SS</v>
      </c>
    </row>
    <row r="256" spans="1:8" x14ac:dyDescent="0.2">
      <c r="A256">
        <v>62</v>
      </c>
      <c r="B256" s="67">
        <v>71.8</v>
      </c>
      <c r="C256" s="7">
        <v>4</v>
      </c>
      <c r="D256" s="7">
        <v>100</v>
      </c>
      <c r="E256" s="7">
        <f t="shared" si="24"/>
        <v>8</v>
      </c>
      <c r="F256" s="9" t="s">
        <v>45</v>
      </c>
      <c r="H256" t="str">
        <f t="shared" si="20"/>
        <v>SS</v>
      </c>
    </row>
    <row r="257" spans="1:8" x14ac:dyDescent="0.2">
      <c r="A257">
        <v>96</v>
      </c>
      <c r="B257" s="66">
        <v>76.099999999999994</v>
      </c>
      <c r="C257" s="47">
        <v>2.1449442423686533</v>
      </c>
      <c r="D257" s="47">
        <v>142.79486633423144</v>
      </c>
      <c r="E257" s="7">
        <f t="shared" si="24"/>
        <v>5.207814506202765</v>
      </c>
      <c r="F257" s="9" t="s">
        <v>45</v>
      </c>
      <c r="H257" t="str">
        <f t="shared" si="20"/>
        <v>SS</v>
      </c>
    </row>
    <row r="258" spans="1:8" x14ac:dyDescent="0.2">
      <c r="A258">
        <v>97</v>
      </c>
      <c r="B258" s="66">
        <v>75.099999999999994</v>
      </c>
      <c r="C258" s="47">
        <v>2.7029386703149756</v>
      </c>
      <c r="D258" s="47">
        <v>150.84291217972589</v>
      </c>
      <c r="E258" s="7">
        <f t="shared" si="24"/>
        <v>6.7801300750500451</v>
      </c>
      <c r="F258" s="9" t="s">
        <v>45</v>
      </c>
      <c r="H258" t="str">
        <f t="shared" si="20"/>
        <v>SS</v>
      </c>
    </row>
    <row r="259" spans="1:8" x14ac:dyDescent="0.2">
      <c r="A259">
        <v>100</v>
      </c>
      <c r="B259" s="66">
        <v>83</v>
      </c>
      <c r="C259" s="47">
        <v>2.3971379766973713</v>
      </c>
      <c r="D259" s="47">
        <v>117.2513454305943</v>
      </c>
      <c r="E259" s="7">
        <f t="shared" si="24"/>
        <v>5.207814506202765</v>
      </c>
      <c r="F259" s="9" t="s">
        <v>45</v>
      </c>
      <c r="H259" t="str">
        <f t="shared" ref="H259:H322" si="25">IF(D259&lt;=$O$4,$L$4,IF(AND(D259&gt;=$P$6,D259&lt;=$O$6), $L$6, $L$5))</f>
        <v>SS</v>
      </c>
    </row>
    <row r="260" spans="1:8" x14ac:dyDescent="0.2">
      <c r="A260">
        <v>105</v>
      </c>
      <c r="B260" s="66">
        <v>80.8</v>
      </c>
      <c r="C260" s="47">
        <v>2.0349608453424444</v>
      </c>
      <c r="D260" s="47">
        <v>198.12949423912602</v>
      </c>
      <c r="E260" s="7">
        <f t="shared" si="24"/>
        <v>6.0668184761836725</v>
      </c>
      <c r="F260" s="9" t="s">
        <v>45</v>
      </c>
      <c r="H260" t="str">
        <f t="shared" si="25"/>
        <v>SS</v>
      </c>
    </row>
    <row r="261" spans="1:8" x14ac:dyDescent="0.2">
      <c r="A261">
        <v>190</v>
      </c>
      <c r="B261" s="61">
        <v>72.7</v>
      </c>
      <c r="C261" s="51">
        <v>2.4500000000000002</v>
      </c>
      <c r="D261" s="51">
        <v>257.98816568047329</v>
      </c>
      <c r="E261" s="7">
        <f t="shared" si="24"/>
        <v>8.770710059171595</v>
      </c>
      <c r="F261" s="9" t="s">
        <v>45</v>
      </c>
      <c r="H261" t="str">
        <f t="shared" si="25"/>
        <v>SS</v>
      </c>
    </row>
    <row r="262" spans="1:8" x14ac:dyDescent="0.2">
      <c r="A262">
        <v>377</v>
      </c>
      <c r="B262" s="104">
        <v>67.5</v>
      </c>
      <c r="C262" s="105">
        <v>3.385903990534314</v>
      </c>
      <c r="D262" s="71">
        <v>136.02765376826264</v>
      </c>
      <c r="E262" s="105">
        <v>7.991669747704119</v>
      </c>
      <c r="F262" s="106" t="s">
        <v>45</v>
      </c>
      <c r="H262" t="str">
        <f t="shared" si="25"/>
        <v>SS</v>
      </c>
    </row>
    <row r="263" spans="1:8" x14ac:dyDescent="0.2">
      <c r="A263">
        <v>378</v>
      </c>
      <c r="B263" s="104">
        <v>81.7</v>
      </c>
      <c r="C263" s="105">
        <v>3.0296859589682725</v>
      </c>
      <c r="D263" s="71">
        <v>131.50323971815169</v>
      </c>
      <c r="E263" s="105">
        <v>7.0138211482975024</v>
      </c>
      <c r="F263" s="106" t="s">
        <v>45</v>
      </c>
      <c r="H263" t="str">
        <f t="shared" si="25"/>
        <v>SS</v>
      </c>
    </row>
    <row r="264" spans="1:8" x14ac:dyDescent="0.2">
      <c r="A264">
        <v>379</v>
      </c>
      <c r="B264" s="104">
        <v>81.400000000000006</v>
      </c>
      <c r="C264" s="105">
        <v>5.2804939933605581</v>
      </c>
      <c r="D264" s="71">
        <v>104.49761117597522</v>
      </c>
      <c r="E264" s="105">
        <v>10.798484074713201</v>
      </c>
      <c r="F264" s="106" t="s">
        <v>45</v>
      </c>
      <c r="H264" t="str">
        <f t="shared" si="25"/>
        <v>SS</v>
      </c>
    </row>
    <row r="265" spans="1:8" x14ac:dyDescent="0.2">
      <c r="A265">
        <v>381</v>
      </c>
      <c r="B265" s="104">
        <v>67.900000000000006</v>
      </c>
      <c r="C265" s="105">
        <v>2.7318243962519664</v>
      </c>
      <c r="D265" s="71">
        <v>103.74254355062457</v>
      </c>
      <c r="E265" s="105">
        <v>5.5658885102602493</v>
      </c>
      <c r="F265" s="106" t="s">
        <v>45</v>
      </c>
      <c r="H265" t="str">
        <f t="shared" si="25"/>
        <v>SS</v>
      </c>
    </row>
    <row r="266" spans="1:8" x14ac:dyDescent="0.2">
      <c r="A266">
        <v>382</v>
      </c>
      <c r="B266" s="104">
        <v>74.400000000000006</v>
      </c>
      <c r="C266" s="105">
        <v>2.6432290716379967</v>
      </c>
      <c r="D266" s="71">
        <v>122.37763198586545</v>
      </c>
      <c r="E266" s="105">
        <v>5.877950217470552</v>
      </c>
      <c r="F266" s="106" t="s">
        <v>45</v>
      </c>
      <c r="H266" t="str">
        <f t="shared" si="25"/>
        <v>SS</v>
      </c>
    </row>
    <row r="267" spans="1:8" x14ac:dyDescent="0.2">
      <c r="A267">
        <v>383</v>
      </c>
      <c r="B267" s="104">
        <v>73.8</v>
      </c>
      <c r="C267" s="105">
        <v>2.4797602479953906</v>
      </c>
      <c r="D267" s="71">
        <v>112.94373105743784</v>
      </c>
      <c r="E267" s="105">
        <v>5.2804939933605581</v>
      </c>
      <c r="F267" s="106" t="s">
        <v>45</v>
      </c>
      <c r="H267" t="str">
        <f t="shared" si="25"/>
        <v>SS</v>
      </c>
    </row>
    <row r="268" spans="1:8" x14ac:dyDescent="0.2">
      <c r="A268">
        <v>384</v>
      </c>
      <c r="B268" s="104">
        <v>72.8</v>
      </c>
      <c r="C268" s="105">
        <v>2.8254819358024861</v>
      </c>
      <c r="D268" s="71">
        <v>86.888258829402361</v>
      </c>
      <c r="E268" s="105">
        <v>5.2804939933605581</v>
      </c>
      <c r="F268" s="106" t="s">
        <v>45</v>
      </c>
      <c r="H268" t="str">
        <f t="shared" si="25"/>
        <v>SS</v>
      </c>
    </row>
    <row r="269" spans="1:8" x14ac:dyDescent="0.2">
      <c r="A269">
        <v>385</v>
      </c>
      <c r="B269" s="104">
        <v>77.7</v>
      </c>
      <c r="C269" s="105">
        <v>3.1412012724847487</v>
      </c>
      <c r="D269" s="71">
        <v>243.76925061447591</v>
      </c>
      <c r="E269" s="105">
        <v>10.798484074713201</v>
      </c>
      <c r="F269" s="106" t="s">
        <v>45</v>
      </c>
      <c r="H269" t="str">
        <f t="shared" si="25"/>
        <v>SS</v>
      </c>
    </row>
    <row r="270" spans="1:8" x14ac:dyDescent="0.2">
      <c r="A270">
        <v>386</v>
      </c>
      <c r="B270" s="104">
        <v>73</v>
      </c>
      <c r="C270" s="105">
        <v>5.0186818782780298</v>
      </c>
      <c r="D270" s="71">
        <v>115.16574145596753</v>
      </c>
      <c r="E270" s="105">
        <v>10.798484074713201</v>
      </c>
      <c r="F270" s="106" t="s">
        <v>45</v>
      </c>
      <c r="H270" t="str">
        <f t="shared" si="25"/>
        <v>SS</v>
      </c>
    </row>
    <row r="271" spans="1:8" x14ac:dyDescent="0.2">
      <c r="A271">
        <v>387</v>
      </c>
      <c r="B271" s="104">
        <v>75.400000000000006</v>
      </c>
      <c r="C271" s="105">
        <v>3.1412012724847487</v>
      </c>
      <c r="D271" s="71">
        <v>154.41444385327654</v>
      </c>
      <c r="E271" s="105">
        <v>7.991669747704119</v>
      </c>
      <c r="F271" s="106" t="s">
        <v>45</v>
      </c>
      <c r="H271" t="str">
        <f t="shared" si="25"/>
        <v>SS</v>
      </c>
    </row>
    <row r="272" spans="1:8" x14ac:dyDescent="0.2">
      <c r="A272">
        <v>388</v>
      </c>
      <c r="B272" s="104">
        <v>77.7</v>
      </c>
      <c r="C272" s="105">
        <v>3.385903990534314</v>
      </c>
      <c r="D272" s="71">
        <v>218.92469795072782</v>
      </c>
      <c r="E272" s="105">
        <v>10.798484074713201</v>
      </c>
      <c r="F272" s="106" t="s">
        <v>45</v>
      </c>
      <c r="H272" t="str">
        <f t="shared" si="25"/>
        <v>SS</v>
      </c>
    </row>
    <row r="273" spans="1:16" x14ac:dyDescent="0.2">
      <c r="A273">
        <v>389</v>
      </c>
      <c r="B273" s="104">
        <v>78.5</v>
      </c>
      <c r="C273" s="105">
        <v>3.5204335797172317</v>
      </c>
      <c r="D273" s="71">
        <v>143.41450425821802</v>
      </c>
      <c r="E273" s="105">
        <v>8.5692459458085377</v>
      </c>
      <c r="F273" s="106" t="s">
        <v>45</v>
      </c>
      <c r="H273" t="str">
        <f t="shared" si="25"/>
        <v>SS</v>
      </c>
    </row>
    <row r="274" spans="1:16" x14ac:dyDescent="0.2">
      <c r="A274">
        <v>391</v>
      </c>
      <c r="B274" s="104">
        <v>78.8</v>
      </c>
      <c r="C274" s="105">
        <v>4.2530877111700649</v>
      </c>
      <c r="D274" s="71">
        <v>101.48293493460676</v>
      </c>
      <c r="E274" s="105">
        <v>8.5692459458085377</v>
      </c>
      <c r="F274" s="106" t="s">
        <v>45</v>
      </c>
      <c r="H274" t="str">
        <f t="shared" si="25"/>
        <v>SS</v>
      </c>
    </row>
    <row r="275" spans="1:16" x14ac:dyDescent="0.2">
      <c r="A275">
        <v>392</v>
      </c>
      <c r="B275" s="104">
        <v>79.5</v>
      </c>
      <c r="C275" s="105">
        <v>2.6432290716379967</v>
      </c>
      <c r="D275" s="71">
        <v>99.77436121676206</v>
      </c>
      <c r="E275" s="105">
        <v>5.2804939933605581</v>
      </c>
      <c r="F275" s="106" t="s">
        <v>45</v>
      </c>
      <c r="H275" t="str">
        <f t="shared" si="25"/>
        <v>SS</v>
      </c>
    </row>
    <row r="276" spans="1:16" x14ac:dyDescent="0.2">
      <c r="A276">
        <v>394</v>
      </c>
      <c r="B276" s="104">
        <v>74.400000000000006</v>
      </c>
      <c r="C276" s="105">
        <v>2.8254819358024861</v>
      </c>
      <c r="D276" s="71">
        <v>35.121750718182973</v>
      </c>
      <c r="E276" s="105">
        <v>3.8178406578823258</v>
      </c>
      <c r="F276" s="106" t="s">
        <v>45</v>
      </c>
      <c r="H276" t="str">
        <f t="shared" si="25"/>
        <v>AS</v>
      </c>
      <c r="L276" s="68"/>
      <c r="M276" s="58"/>
      <c r="N276" s="58"/>
      <c r="P276" s="58"/>
    </row>
    <row r="277" spans="1:16" x14ac:dyDescent="0.2">
      <c r="A277">
        <v>396</v>
      </c>
      <c r="B277" s="104">
        <v>78.7</v>
      </c>
      <c r="C277" s="105">
        <v>2.7318243962519664</v>
      </c>
      <c r="D277" s="71">
        <v>127.6977550124019</v>
      </c>
      <c r="E277" s="105">
        <v>6.2203028211468299</v>
      </c>
      <c r="F277" s="106" t="s">
        <v>45</v>
      </c>
      <c r="H277" t="str">
        <f t="shared" si="25"/>
        <v>SS</v>
      </c>
      <c r="L277" s="68"/>
      <c r="M277" s="58"/>
      <c r="N277" s="58"/>
      <c r="P277" s="58"/>
    </row>
    <row r="278" spans="1:16" x14ac:dyDescent="0.2">
      <c r="A278">
        <v>397</v>
      </c>
      <c r="B278" s="104">
        <v>83.6</v>
      </c>
      <c r="C278" s="105">
        <v>3.1412012724847487</v>
      </c>
      <c r="D278" s="71">
        <v>154.41444385327654</v>
      </c>
      <c r="E278" s="105">
        <v>7.991669747704119</v>
      </c>
      <c r="F278" s="106" t="s">
        <v>45</v>
      </c>
      <c r="H278" t="str">
        <f t="shared" si="25"/>
        <v>SS</v>
      </c>
      <c r="L278" s="58"/>
      <c r="N278" s="58"/>
      <c r="P278" s="58"/>
    </row>
    <row r="279" spans="1:16" x14ac:dyDescent="0.2">
      <c r="A279">
        <v>398</v>
      </c>
      <c r="B279" s="104">
        <v>69.599999999999994</v>
      </c>
      <c r="C279" s="105">
        <v>2.9246160997745361</v>
      </c>
      <c r="D279" s="71">
        <v>193.00412954948709</v>
      </c>
      <c r="E279" s="105">
        <v>8.5692459458085377</v>
      </c>
      <c r="F279" s="106" t="s">
        <v>45</v>
      </c>
      <c r="H279" t="str">
        <f t="shared" si="25"/>
        <v>SS</v>
      </c>
    </row>
    <row r="280" spans="1:16" x14ac:dyDescent="0.2">
      <c r="A280">
        <v>399</v>
      </c>
      <c r="B280" s="104">
        <v>68.900000000000006</v>
      </c>
      <c r="C280" s="105">
        <v>2.8254819358024861</v>
      </c>
      <c r="D280" s="71">
        <v>86.888258829402361</v>
      </c>
      <c r="E280" s="105">
        <v>5.2804939933605581</v>
      </c>
      <c r="F280" s="106" t="s">
        <v>45</v>
      </c>
      <c r="H280" t="str">
        <f t="shared" si="25"/>
        <v>SS</v>
      </c>
    </row>
    <row r="281" spans="1:16" x14ac:dyDescent="0.2">
      <c r="A281">
        <v>400</v>
      </c>
      <c r="B281" s="104">
        <v>76.3</v>
      </c>
      <c r="C281" s="105">
        <v>2.8254819358024861</v>
      </c>
      <c r="D281" s="71">
        <v>108.03354440137703</v>
      </c>
      <c r="E281" s="105">
        <v>5.877950217470552</v>
      </c>
      <c r="F281" s="106" t="s">
        <v>45</v>
      </c>
      <c r="H281" t="str">
        <f t="shared" si="25"/>
        <v>SS</v>
      </c>
    </row>
    <row r="282" spans="1:16" x14ac:dyDescent="0.2">
      <c r="A282">
        <v>401</v>
      </c>
      <c r="B282" s="104">
        <v>80.599999999999994</v>
      </c>
      <c r="C282" s="105">
        <v>2.9246160997745361</v>
      </c>
      <c r="D282" s="71">
        <v>215.25188342022616</v>
      </c>
      <c r="E282" s="105">
        <v>9.219907337350385</v>
      </c>
      <c r="F282" s="106" t="s">
        <v>45</v>
      </c>
      <c r="H282" t="str">
        <f t="shared" si="25"/>
        <v>SS</v>
      </c>
    </row>
    <row r="283" spans="1:16" x14ac:dyDescent="0.2">
      <c r="A283">
        <v>403</v>
      </c>
      <c r="B283" s="104">
        <v>80.099999999999994</v>
      </c>
      <c r="C283" s="105">
        <v>2.4797602479953906</v>
      </c>
      <c r="D283" s="71">
        <v>150.84291217972586</v>
      </c>
      <c r="E283" s="105">
        <v>6.2203028211468299</v>
      </c>
      <c r="F283" s="106" t="s">
        <v>45</v>
      </c>
      <c r="H283" t="str">
        <f t="shared" si="25"/>
        <v>SS</v>
      </c>
    </row>
    <row r="284" spans="1:16" x14ac:dyDescent="0.2">
      <c r="A284">
        <v>405</v>
      </c>
      <c r="B284" s="104">
        <v>82.3</v>
      </c>
      <c r="C284" s="105">
        <v>3.1412012724847487</v>
      </c>
      <c r="D284" s="71">
        <v>243.76925061447591</v>
      </c>
      <c r="E284" s="105">
        <v>10.798484074713201</v>
      </c>
      <c r="F284" s="106" t="s">
        <v>45</v>
      </c>
      <c r="H284" t="str">
        <f t="shared" si="25"/>
        <v>SS</v>
      </c>
    </row>
    <row r="285" spans="1:16" x14ac:dyDescent="0.2">
      <c r="A285">
        <v>406</v>
      </c>
      <c r="B285" s="104">
        <v>78.5</v>
      </c>
      <c r="C285" s="105">
        <v>2.9246160997745361</v>
      </c>
      <c r="D285" s="71">
        <v>173.25534275490762</v>
      </c>
      <c r="E285" s="105">
        <v>7.991669747704119</v>
      </c>
      <c r="F285" s="106" t="s">
        <v>45</v>
      </c>
      <c r="H285" t="str">
        <f t="shared" si="25"/>
        <v>SS</v>
      </c>
    </row>
    <row r="286" spans="1:16" x14ac:dyDescent="0.2">
      <c r="A286">
        <v>407</v>
      </c>
      <c r="B286" s="104">
        <v>82.7</v>
      </c>
      <c r="C286" s="105">
        <v>3.385903990534314</v>
      </c>
      <c r="D286" s="71">
        <v>136.02765376826264</v>
      </c>
      <c r="E286" s="105">
        <v>7.991669747704119</v>
      </c>
      <c r="F286" s="106" t="s">
        <v>45</v>
      </c>
      <c r="H286" t="str">
        <f t="shared" si="25"/>
        <v>SS</v>
      </c>
    </row>
    <row r="287" spans="1:16" x14ac:dyDescent="0.2">
      <c r="A287">
        <v>408</v>
      </c>
      <c r="B287" s="104">
        <v>75.099999999999994</v>
      </c>
      <c r="C287" s="105">
        <v>2.6432290716379967</v>
      </c>
      <c r="D287" s="71">
        <v>149.5897433790098</v>
      </c>
      <c r="E287" s="105">
        <v>6.5972286568206595</v>
      </c>
      <c r="F287" s="106" t="s">
        <v>45</v>
      </c>
      <c r="H287" t="str">
        <f t="shared" si="25"/>
        <v>SS</v>
      </c>
    </row>
    <row r="288" spans="1:16" x14ac:dyDescent="0.2">
      <c r="A288">
        <v>409</v>
      </c>
      <c r="B288" s="104">
        <v>73</v>
      </c>
      <c r="C288" s="105">
        <v>2.3324725601380507</v>
      </c>
      <c r="D288" s="71">
        <v>138.62610885037913</v>
      </c>
      <c r="E288" s="105">
        <v>5.5658885102602493</v>
      </c>
      <c r="F288" s="106" t="s">
        <v>45</v>
      </c>
      <c r="H288" t="str">
        <f t="shared" si="25"/>
        <v>SS</v>
      </c>
    </row>
    <row r="289" spans="1:8" x14ac:dyDescent="0.2">
      <c r="A289">
        <v>410</v>
      </c>
      <c r="B289" s="104">
        <v>77.2</v>
      </c>
      <c r="C289" s="105">
        <v>2.8254819358024861</v>
      </c>
      <c r="D289" s="71">
        <v>252.41031632755795</v>
      </c>
      <c r="E289" s="105">
        <v>9.9572898277395492</v>
      </c>
      <c r="F289" s="106" t="s">
        <v>45</v>
      </c>
      <c r="H289" t="str">
        <f t="shared" si="25"/>
        <v>SS</v>
      </c>
    </row>
    <row r="290" spans="1:8" x14ac:dyDescent="0.2">
      <c r="A290">
        <v>411</v>
      </c>
      <c r="B290" s="104">
        <v>79.900000000000006</v>
      </c>
      <c r="C290" s="105">
        <v>3.0296859589682725</v>
      </c>
      <c r="D290" s="71">
        <v>43.583000862704161</v>
      </c>
      <c r="E290" s="105">
        <v>4.3501140166026415</v>
      </c>
      <c r="F290" s="106" t="s">
        <v>45</v>
      </c>
      <c r="H290" t="str">
        <f t="shared" si="25"/>
        <v>AS</v>
      </c>
    </row>
    <row r="291" spans="1:8" x14ac:dyDescent="0.2">
      <c r="A291">
        <v>414</v>
      </c>
      <c r="B291" s="104">
        <v>66.5</v>
      </c>
      <c r="C291" s="105">
        <v>3.2597295000760313</v>
      </c>
      <c r="D291" s="71">
        <v>53.960071783900219</v>
      </c>
      <c r="E291" s="105">
        <v>5.0186818782780298</v>
      </c>
      <c r="F291" s="106" t="s">
        <v>45</v>
      </c>
      <c r="H291" t="str">
        <f t="shared" si="25"/>
        <v>AS</v>
      </c>
    </row>
    <row r="292" spans="1:8" x14ac:dyDescent="0.2">
      <c r="A292">
        <v>415</v>
      </c>
      <c r="B292" s="104">
        <v>80.099999999999994</v>
      </c>
      <c r="C292" s="105">
        <v>2.3324725601380507</v>
      </c>
      <c r="D292" s="71">
        <v>34.672592774203196</v>
      </c>
      <c r="E292" s="105">
        <v>3.1412012724847487</v>
      </c>
      <c r="F292" s="106" t="s">
        <v>45</v>
      </c>
      <c r="H292" t="str">
        <f t="shared" si="25"/>
        <v>AS</v>
      </c>
    </row>
    <row r="293" spans="1:8" x14ac:dyDescent="0.2">
      <c r="A293">
        <v>417</v>
      </c>
      <c r="B293" s="104">
        <v>84.3</v>
      </c>
      <c r="C293" s="105">
        <v>3.2597295000760313</v>
      </c>
      <c r="D293" s="71">
        <v>70.74694419062773</v>
      </c>
      <c r="E293" s="105">
        <v>5.5658885102602493</v>
      </c>
      <c r="F293" s="106" t="s">
        <v>45</v>
      </c>
      <c r="H293" t="str">
        <f t="shared" si="25"/>
        <v>SS</v>
      </c>
    </row>
    <row r="294" spans="1:8" x14ac:dyDescent="0.2">
      <c r="A294">
        <v>418</v>
      </c>
      <c r="B294" s="8">
        <v>71.900000000000006</v>
      </c>
      <c r="C294" s="105">
        <v>4.7778114735805186</v>
      </c>
      <c r="D294" s="71">
        <v>197.10205255034779</v>
      </c>
      <c r="E294" s="105">
        <v>14.194975954993739</v>
      </c>
      <c r="F294" s="106" t="s">
        <v>45</v>
      </c>
      <c r="H294" t="str">
        <f t="shared" si="25"/>
        <v>SS</v>
      </c>
    </row>
    <row r="295" spans="1:8" x14ac:dyDescent="0.2">
      <c r="A295">
        <v>419</v>
      </c>
      <c r="B295" s="107">
        <v>83.2</v>
      </c>
      <c r="C295" s="105">
        <v>3.385903990534314</v>
      </c>
      <c r="D295" s="71">
        <v>247.47497189879991</v>
      </c>
      <c r="E295" s="105">
        <v>11.765168939629453</v>
      </c>
      <c r="F295" s="106" t="s">
        <v>45</v>
      </c>
      <c r="H295" t="str">
        <f t="shared" si="25"/>
        <v>SS</v>
      </c>
    </row>
    <row r="296" spans="1:8" x14ac:dyDescent="0.2">
      <c r="A296">
        <v>420</v>
      </c>
      <c r="B296" s="107">
        <v>83</v>
      </c>
      <c r="C296" s="105">
        <v>3.9826256205206239</v>
      </c>
      <c r="D296" s="71">
        <v>398.11566223414741</v>
      </c>
      <c r="E296" s="105">
        <v>19.838081983963129</v>
      </c>
      <c r="F296" s="106" t="s">
        <v>45</v>
      </c>
      <c r="H296" t="str">
        <f t="shared" si="25"/>
        <v>SS</v>
      </c>
    </row>
    <row r="297" spans="1:8" x14ac:dyDescent="0.2">
      <c r="A297">
        <v>423</v>
      </c>
      <c r="B297" s="107">
        <v>80.3</v>
      </c>
      <c r="C297" s="105">
        <v>2.7318243962519664</v>
      </c>
      <c r="D297" s="71">
        <v>93.295513452670647</v>
      </c>
      <c r="E297" s="105">
        <v>5.2804939933605581</v>
      </c>
      <c r="F297" s="106" t="s">
        <v>45</v>
      </c>
      <c r="H297" t="str">
        <f t="shared" si="25"/>
        <v>SS</v>
      </c>
    </row>
    <row r="298" spans="1:8" x14ac:dyDescent="0.2">
      <c r="A298">
        <v>424</v>
      </c>
      <c r="B298" s="107">
        <v>75.599999999999994</v>
      </c>
      <c r="C298" s="105">
        <v>2.7318243962519664</v>
      </c>
      <c r="D298" s="71">
        <v>237.49999999999994</v>
      </c>
      <c r="E298" s="105">
        <v>9.219907337350385</v>
      </c>
      <c r="F298" s="106" t="s">
        <v>45</v>
      </c>
      <c r="H298" t="str">
        <f t="shared" si="25"/>
        <v>SS</v>
      </c>
    </row>
    <row r="299" spans="1:8" x14ac:dyDescent="0.2">
      <c r="A299">
        <v>425</v>
      </c>
      <c r="B299" s="107">
        <v>67.599999999999994</v>
      </c>
      <c r="C299" s="105">
        <v>3.5204335797172317</v>
      </c>
      <c r="D299" s="71">
        <v>127.0081104142299</v>
      </c>
      <c r="E299" s="105">
        <v>7.991669747704119</v>
      </c>
      <c r="F299" s="106" t="s">
        <v>45</v>
      </c>
      <c r="H299" t="str">
        <f t="shared" si="25"/>
        <v>SS</v>
      </c>
    </row>
    <row r="300" spans="1:8" x14ac:dyDescent="0.2">
      <c r="A300">
        <v>426</v>
      </c>
      <c r="B300" s="107">
        <v>85.6</v>
      </c>
      <c r="C300" s="105">
        <v>2.7318243962519664</v>
      </c>
      <c r="D300" s="71">
        <v>173.66988937487463</v>
      </c>
      <c r="E300" s="105">
        <v>7.4761808031385932</v>
      </c>
      <c r="F300" s="106" t="s">
        <v>45</v>
      </c>
      <c r="H300" t="str">
        <f t="shared" si="25"/>
        <v>SS</v>
      </c>
    </row>
    <row r="301" spans="1:8" x14ac:dyDescent="0.2">
      <c r="A301">
        <v>427</v>
      </c>
      <c r="B301" s="107">
        <v>68.5</v>
      </c>
      <c r="C301" s="105">
        <v>3.6641138858216151</v>
      </c>
      <c r="D301" s="71">
        <v>151.6272044116057</v>
      </c>
      <c r="E301" s="105">
        <v>9.219907337350385</v>
      </c>
      <c r="F301" s="106" t="s">
        <v>45</v>
      </c>
      <c r="H301" t="str">
        <f t="shared" si="25"/>
        <v>SS</v>
      </c>
    </row>
    <row r="302" spans="1:8" x14ac:dyDescent="0.2">
      <c r="A302">
        <v>432</v>
      </c>
      <c r="B302" s="107">
        <v>76.3</v>
      </c>
      <c r="C302" s="105">
        <v>2.7318243962519664</v>
      </c>
      <c r="D302" s="71">
        <v>141.4953415699774</v>
      </c>
      <c r="E302" s="105">
        <v>6.5972286568206595</v>
      </c>
      <c r="F302" s="106" t="s">
        <v>45</v>
      </c>
      <c r="H302" t="str">
        <f t="shared" si="25"/>
        <v>SS</v>
      </c>
    </row>
    <row r="303" spans="1:8" x14ac:dyDescent="0.2">
      <c r="A303">
        <v>433</v>
      </c>
      <c r="B303" s="107">
        <v>75.2</v>
      </c>
      <c r="C303" s="105">
        <v>2.8254819358024861</v>
      </c>
      <c r="D303" s="71">
        <v>148.23450680832099</v>
      </c>
      <c r="E303" s="105">
        <v>7.0138211482975024</v>
      </c>
      <c r="F303" s="106" t="s">
        <v>45</v>
      </c>
      <c r="H303" t="str">
        <f t="shared" si="25"/>
        <v>SS</v>
      </c>
    </row>
    <row r="304" spans="1:8" x14ac:dyDescent="0.2">
      <c r="A304">
        <v>434</v>
      </c>
      <c r="B304" s="107">
        <v>79</v>
      </c>
      <c r="C304" s="105">
        <v>3.1412012724847487</v>
      </c>
      <c r="D304" s="71">
        <v>154.41444385327654</v>
      </c>
      <c r="E304" s="105">
        <v>7.991669747704119</v>
      </c>
      <c r="F304" s="106" t="s">
        <v>45</v>
      </c>
      <c r="H304" t="str">
        <f t="shared" si="25"/>
        <v>SS</v>
      </c>
    </row>
    <row r="305" spans="1:8" x14ac:dyDescent="0.2">
      <c r="A305">
        <v>435</v>
      </c>
      <c r="B305" s="107">
        <v>73.5</v>
      </c>
      <c r="C305" s="105">
        <v>2.9246160997745361</v>
      </c>
      <c r="D305" s="71">
        <v>155.62947573580499</v>
      </c>
      <c r="E305" s="105">
        <v>7.4761808031385932</v>
      </c>
      <c r="F305" s="106" t="s">
        <v>45</v>
      </c>
      <c r="H305" t="str">
        <f t="shared" si="25"/>
        <v>SS</v>
      </c>
    </row>
    <row r="306" spans="1:8" x14ac:dyDescent="0.2">
      <c r="A306">
        <v>436</v>
      </c>
      <c r="B306" s="107">
        <v>86.1</v>
      </c>
      <c r="C306" s="105">
        <v>3.6641138858216151</v>
      </c>
      <c r="D306" s="71">
        <v>118.10647803901769</v>
      </c>
      <c r="E306" s="105">
        <v>7.991669747704119</v>
      </c>
      <c r="F306" s="106" t="s">
        <v>45</v>
      </c>
      <c r="H306" t="str">
        <f t="shared" si="25"/>
        <v>SS</v>
      </c>
    </row>
    <row r="307" spans="1:8" x14ac:dyDescent="0.2">
      <c r="A307">
        <v>437</v>
      </c>
      <c r="B307" s="107">
        <v>79.5</v>
      </c>
      <c r="C307" s="105">
        <v>2.4797602479953906</v>
      </c>
      <c r="D307" s="71">
        <v>150.84291217972586</v>
      </c>
      <c r="E307" s="105">
        <v>6.2203028211468299</v>
      </c>
      <c r="F307" s="106" t="s">
        <v>45</v>
      </c>
      <c r="H307" t="str">
        <f t="shared" si="25"/>
        <v>SS</v>
      </c>
    </row>
    <row r="308" spans="1:8" x14ac:dyDescent="0.2">
      <c r="A308">
        <v>14</v>
      </c>
      <c r="B308" s="69">
        <v>78.900000000000006</v>
      </c>
      <c r="C308" s="7">
        <v>3.7271079025835676</v>
      </c>
      <c r="D308" s="7">
        <v>43.97</v>
      </c>
      <c r="E308" s="7">
        <f t="shared" ref="E308:E339" si="26">C308*(1+D308/100)</f>
        <v>5.3659172473495627</v>
      </c>
      <c r="F308" s="9" t="s">
        <v>48</v>
      </c>
      <c r="H308" t="str">
        <f t="shared" si="25"/>
        <v>AS</v>
      </c>
    </row>
    <row r="309" spans="1:8" x14ac:dyDescent="0.2">
      <c r="A309">
        <v>15</v>
      </c>
      <c r="B309" s="69">
        <v>72.3</v>
      </c>
      <c r="C309" s="7">
        <v>3.6661151957877616</v>
      </c>
      <c r="D309" s="7">
        <v>69.55</v>
      </c>
      <c r="E309" s="7">
        <f t="shared" si="26"/>
        <v>6.2158983144581494</v>
      </c>
      <c r="F309" s="9" t="s">
        <v>48</v>
      </c>
      <c r="H309" t="str">
        <f t="shared" si="25"/>
        <v>AS</v>
      </c>
    </row>
    <row r="310" spans="1:8" x14ac:dyDescent="0.2">
      <c r="A310">
        <v>18</v>
      </c>
      <c r="B310" s="69">
        <v>60</v>
      </c>
      <c r="C310">
        <v>3.1</v>
      </c>
      <c r="D310" s="7">
        <v>71.290322580645153</v>
      </c>
      <c r="E310" s="7">
        <f t="shared" si="26"/>
        <v>5.3100000000000005</v>
      </c>
      <c r="F310" s="9" t="s">
        <v>48</v>
      </c>
      <c r="H310" t="str">
        <f t="shared" si="25"/>
        <v>SS</v>
      </c>
    </row>
    <row r="311" spans="1:8" x14ac:dyDescent="0.2">
      <c r="A311">
        <v>20</v>
      </c>
      <c r="B311" s="69">
        <v>72.400000000000006</v>
      </c>
      <c r="C311">
        <v>3.7</v>
      </c>
      <c r="D311" s="7">
        <v>116.21621621621621</v>
      </c>
      <c r="E311" s="7">
        <f t="shared" si="26"/>
        <v>8</v>
      </c>
      <c r="F311" s="9" t="s">
        <v>48</v>
      </c>
      <c r="H311" t="str">
        <f t="shared" si="25"/>
        <v>SS</v>
      </c>
    </row>
    <row r="312" spans="1:8" x14ac:dyDescent="0.2">
      <c r="A312">
        <v>29</v>
      </c>
      <c r="B312" s="69">
        <v>79.2</v>
      </c>
      <c r="C312">
        <v>2.9</v>
      </c>
      <c r="D312" s="7">
        <v>51.724137931034498</v>
      </c>
      <c r="E312" s="7">
        <f t="shared" si="26"/>
        <v>4.4000000000000004</v>
      </c>
      <c r="F312" s="9" t="s">
        <v>48</v>
      </c>
      <c r="H312" t="str">
        <f t="shared" si="25"/>
        <v>AS</v>
      </c>
    </row>
    <row r="313" spans="1:8" x14ac:dyDescent="0.2">
      <c r="A313">
        <v>31</v>
      </c>
      <c r="B313">
        <v>72.7</v>
      </c>
      <c r="C313">
        <v>2.8</v>
      </c>
      <c r="D313" s="7">
        <v>64.285714285714278</v>
      </c>
      <c r="E313" s="7">
        <f t="shared" si="26"/>
        <v>4.5999999999999996</v>
      </c>
      <c r="F313" s="9" t="s">
        <v>48</v>
      </c>
      <c r="H313" t="str">
        <f t="shared" si="25"/>
        <v>AS</v>
      </c>
    </row>
    <row r="314" spans="1:8" x14ac:dyDescent="0.2">
      <c r="A314">
        <v>33</v>
      </c>
      <c r="B314">
        <v>77.099999999999994</v>
      </c>
      <c r="C314">
        <v>3.2</v>
      </c>
      <c r="D314" s="7">
        <v>43.749999999999986</v>
      </c>
      <c r="E314" s="7">
        <f t="shared" si="26"/>
        <v>4.5999999999999996</v>
      </c>
      <c r="F314" s="9" t="s">
        <v>48</v>
      </c>
      <c r="H314" t="str">
        <f t="shared" si="25"/>
        <v>AS</v>
      </c>
    </row>
    <row r="315" spans="1:8" x14ac:dyDescent="0.2">
      <c r="A315">
        <v>35</v>
      </c>
      <c r="B315">
        <v>73.2</v>
      </c>
      <c r="C315">
        <v>3.1</v>
      </c>
      <c r="D315" s="7">
        <v>103.2258064516129</v>
      </c>
      <c r="E315" s="7">
        <f t="shared" si="26"/>
        <v>6.3</v>
      </c>
      <c r="F315" s="9" t="s">
        <v>48</v>
      </c>
      <c r="H315" t="str">
        <f t="shared" si="25"/>
        <v>SS</v>
      </c>
    </row>
    <row r="316" spans="1:8" x14ac:dyDescent="0.2">
      <c r="A316">
        <v>36</v>
      </c>
      <c r="B316">
        <v>75</v>
      </c>
      <c r="C316">
        <v>4.5</v>
      </c>
      <c r="D316" s="7">
        <v>62.79</v>
      </c>
      <c r="E316" s="7">
        <f t="shared" si="26"/>
        <v>7.3255499999999998</v>
      </c>
      <c r="F316" s="9" t="s">
        <v>48</v>
      </c>
      <c r="H316" t="str">
        <f t="shared" si="25"/>
        <v>AS</v>
      </c>
    </row>
    <row r="317" spans="1:8" x14ac:dyDescent="0.2">
      <c r="A317">
        <v>37</v>
      </c>
      <c r="B317">
        <v>54.2</v>
      </c>
      <c r="C317">
        <v>3.2</v>
      </c>
      <c r="D317" s="7">
        <v>59.374999999999979</v>
      </c>
      <c r="E317" s="7">
        <f t="shared" si="26"/>
        <v>5.0999999999999996</v>
      </c>
      <c r="F317" s="9" t="s">
        <v>48</v>
      </c>
      <c r="H317" t="str">
        <f t="shared" si="25"/>
        <v>AS</v>
      </c>
    </row>
    <row r="318" spans="1:8" x14ac:dyDescent="0.2">
      <c r="A318">
        <v>38</v>
      </c>
      <c r="B318">
        <v>75.900000000000006</v>
      </c>
      <c r="C318">
        <v>2.7</v>
      </c>
      <c r="D318" s="7">
        <v>70.370370370370352</v>
      </c>
      <c r="E318" s="7">
        <f t="shared" si="26"/>
        <v>4.5999999999999996</v>
      </c>
      <c r="F318" s="9" t="s">
        <v>48</v>
      </c>
      <c r="H318" t="str">
        <f t="shared" si="25"/>
        <v>SS</v>
      </c>
    </row>
    <row r="319" spans="1:8" x14ac:dyDescent="0.2">
      <c r="A319">
        <v>39</v>
      </c>
      <c r="B319">
        <v>81.5</v>
      </c>
      <c r="C319">
        <v>3.3</v>
      </c>
      <c r="D319" s="7">
        <v>93.54</v>
      </c>
      <c r="E319" s="7">
        <f t="shared" si="26"/>
        <v>6.3868199999999993</v>
      </c>
      <c r="F319" s="9" t="s">
        <v>48</v>
      </c>
      <c r="H319" t="str">
        <f t="shared" si="25"/>
        <v>SS</v>
      </c>
    </row>
    <row r="320" spans="1:8" x14ac:dyDescent="0.2">
      <c r="A320">
        <v>40</v>
      </c>
      <c r="B320">
        <v>75.599999999999994</v>
      </c>
      <c r="C320">
        <v>4.5999999999999996</v>
      </c>
      <c r="D320" s="7">
        <v>91.304347826086982</v>
      </c>
      <c r="E320" s="7">
        <f t="shared" si="26"/>
        <v>8.8000000000000007</v>
      </c>
      <c r="F320" s="9" t="s">
        <v>48</v>
      </c>
      <c r="H320" t="str">
        <f t="shared" si="25"/>
        <v>SS</v>
      </c>
    </row>
    <row r="321" spans="1:8" x14ac:dyDescent="0.2">
      <c r="A321">
        <v>45</v>
      </c>
      <c r="B321">
        <v>62.1</v>
      </c>
      <c r="C321">
        <v>2.6</v>
      </c>
      <c r="D321" s="7">
        <v>55</v>
      </c>
      <c r="E321" s="7">
        <f t="shared" si="26"/>
        <v>4.03</v>
      </c>
      <c r="F321" s="9" t="s">
        <v>48</v>
      </c>
      <c r="H321" t="str">
        <f t="shared" si="25"/>
        <v>AS</v>
      </c>
    </row>
    <row r="322" spans="1:8" x14ac:dyDescent="0.2">
      <c r="A322">
        <v>46</v>
      </c>
      <c r="B322">
        <v>77.5</v>
      </c>
      <c r="C322">
        <v>4.0999999999999996</v>
      </c>
      <c r="D322" s="7">
        <v>54</v>
      </c>
      <c r="E322" s="7">
        <f t="shared" si="26"/>
        <v>6.3139999999999992</v>
      </c>
      <c r="F322" s="9" t="s">
        <v>48</v>
      </c>
      <c r="H322" t="str">
        <f t="shared" si="25"/>
        <v>AS</v>
      </c>
    </row>
    <row r="323" spans="1:8" x14ac:dyDescent="0.2">
      <c r="A323">
        <v>50</v>
      </c>
      <c r="B323">
        <v>72.5</v>
      </c>
      <c r="C323" s="7">
        <v>3.6837250284061565</v>
      </c>
      <c r="D323" s="7">
        <v>51.285712688439368</v>
      </c>
      <c r="E323" s="7">
        <f t="shared" si="26"/>
        <v>5.5729496627066686</v>
      </c>
      <c r="F323" s="9" t="s">
        <v>48</v>
      </c>
      <c r="H323" t="str">
        <f t="shared" ref="H323:H385" si="27">IF(D323&lt;=$O$4,$L$4,IF(AND(D323&gt;=$P$6,D323&lt;=$O$6), $L$6, $L$5))</f>
        <v>AS</v>
      </c>
    </row>
    <row r="324" spans="1:8" x14ac:dyDescent="0.2">
      <c r="A324">
        <v>51</v>
      </c>
      <c r="B324">
        <v>80</v>
      </c>
      <c r="C324" s="7">
        <v>3.2040783291110988</v>
      </c>
      <c r="D324" s="7">
        <v>57.538549333131407</v>
      </c>
      <c r="E324" s="7">
        <f t="shared" si="26"/>
        <v>5.047658519178861</v>
      </c>
      <c r="F324" s="9" t="s">
        <v>48</v>
      </c>
      <c r="H324" t="str">
        <f t="shared" si="27"/>
        <v>AS</v>
      </c>
    </row>
    <row r="325" spans="1:8" x14ac:dyDescent="0.2">
      <c r="A325">
        <v>55</v>
      </c>
      <c r="B325">
        <v>81.599999999999994</v>
      </c>
      <c r="C325" s="7">
        <v>3.4796248150094833</v>
      </c>
      <c r="D325" s="7">
        <v>70.574164745157503</v>
      </c>
      <c r="E325" s="7">
        <f t="shared" si="26"/>
        <v>5.9353409644676587</v>
      </c>
      <c r="F325" s="9" t="s">
        <v>48</v>
      </c>
      <c r="H325" t="str">
        <f t="shared" si="27"/>
        <v>SS</v>
      </c>
    </row>
    <row r="326" spans="1:8" x14ac:dyDescent="0.2">
      <c r="A326">
        <v>57</v>
      </c>
      <c r="B326">
        <v>66.7</v>
      </c>
      <c r="C326" s="7">
        <v>3.1706115149058021</v>
      </c>
      <c r="D326" s="7">
        <v>52.424621101523613</v>
      </c>
      <c r="E326" s="7">
        <f t="shared" si="26"/>
        <v>4.8327925881964466</v>
      </c>
      <c r="F326" s="9" t="s">
        <v>48</v>
      </c>
      <c r="H326" t="str">
        <f t="shared" si="27"/>
        <v>AS</v>
      </c>
    </row>
    <row r="327" spans="1:8" x14ac:dyDescent="0.2">
      <c r="A327">
        <v>60</v>
      </c>
      <c r="B327">
        <v>79.5</v>
      </c>
      <c r="C327" s="7">
        <v>3</v>
      </c>
      <c r="D327" s="7">
        <v>50</v>
      </c>
      <c r="E327" s="7">
        <f t="shared" si="26"/>
        <v>4.5</v>
      </c>
      <c r="F327" s="9" t="s">
        <v>48</v>
      </c>
      <c r="H327" t="str">
        <f t="shared" si="27"/>
        <v>AS</v>
      </c>
    </row>
    <row r="328" spans="1:8" x14ac:dyDescent="0.2">
      <c r="A328">
        <v>84</v>
      </c>
      <c r="B328" s="6">
        <v>79.3</v>
      </c>
      <c r="C328" s="47">
        <v>2.0089274296444564</v>
      </c>
      <c r="D328" s="47">
        <v>80.234595289078143</v>
      </c>
      <c r="E328" s="7">
        <f t="shared" si="26"/>
        <v>3.6207822224709663</v>
      </c>
      <c r="F328" s="9" t="s">
        <v>48</v>
      </c>
      <c r="H328" t="str">
        <f t="shared" si="27"/>
        <v>SS</v>
      </c>
    </row>
    <row r="329" spans="1:8" x14ac:dyDescent="0.2">
      <c r="A329">
        <v>94</v>
      </c>
      <c r="B329" s="6">
        <v>66.599999999999994</v>
      </c>
      <c r="C329" s="47">
        <v>2.6206192550781746</v>
      </c>
      <c r="D329" s="47">
        <v>73.011807952589891</v>
      </c>
      <c r="E329" s="7">
        <f t="shared" si="26"/>
        <v>4.5339807527644433</v>
      </c>
      <c r="F329" s="9" t="s">
        <v>48</v>
      </c>
      <c r="H329" t="str">
        <f t="shared" si="27"/>
        <v>SS</v>
      </c>
    </row>
    <row r="330" spans="1:8" x14ac:dyDescent="0.2">
      <c r="A330">
        <v>99</v>
      </c>
      <c r="B330" s="6">
        <v>83.1</v>
      </c>
      <c r="C330" s="47">
        <v>2.2652044597464531</v>
      </c>
      <c r="D330" s="47">
        <v>51.152332950625492</v>
      </c>
      <c r="E330" s="7">
        <f t="shared" si="26"/>
        <v>3.4239093870083761</v>
      </c>
      <c r="F330" s="9" t="s">
        <v>48</v>
      </c>
      <c r="H330" t="str">
        <f t="shared" si="27"/>
        <v>AS</v>
      </c>
    </row>
    <row r="331" spans="1:8" x14ac:dyDescent="0.2">
      <c r="A331">
        <v>107</v>
      </c>
      <c r="B331" s="103">
        <v>73.5</v>
      </c>
      <c r="C331" s="7">
        <v>2.9460549810403229</v>
      </c>
      <c r="D331" s="7">
        <v>78.632325986975644</v>
      </c>
      <c r="E331" s="7">
        <f t="shared" si="26"/>
        <v>5.2626065374874829</v>
      </c>
      <c r="F331" s="9" t="s">
        <v>48</v>
      </c>
      <c r="H331" t="str">
        <f t="shared" si="27"/>
        <v>SS</v>
      </c>
    </row>
    <row r="332" spans="1:8" x14ac:dyDescent="0.2">
      <c r="A332">
        <v>108</v>
      </c>
      <c r="B332" s="103">
        <v>75.099999999999994</v>
      </c>
      <c r="C332" s="7">
        <v>2.7868309033265444</v>
      </c>
      <c r="D332" s="7">
        <v>97</v>
      </c>
      <c r="E332" s="7">
        <f t="shared" si="26"/>
        <v>5.4900568795532925</v>
      </c>
      <c r="F332" s="9" t="s">
        <v>48</v>
      </c>
      <c r="H332" t="str">
        <f t="shared" si="27"/>
        <v>SS</v>
      </c>
    </row>
    <row r="333" spans="1:8" x14ac:dyDescent="0.2">
      <c r="A333">
        <v>112</v>
      </c>
      <c r="B333" s="48">
        <v>70.400000000000006</v>
      </c>
      <c r="C333" s="49">
        <v>3.0294258070433528</v>
      </c>
      <c r="D333" s="49">
        <v>20.940385751049575</v>
      </c>
      <c r="E333" s="7">
        <f t="shared" si="26"/>
        <v>3.6637992570800777</v>
      </c>
      <c r="F333" s="9" t="s">
        <v>48</v>
      </c>
      <c r="H333" t="str">
        <f t="shared" si="27"/>
        <v>AS</v>
      </c>
    </row>
    <row r="334" spans="1:8" x14ac:dyDescent="0.2">
      <c r="A334">
        <v>146</v>
      </c>
      <c r="B334" s="48">
        <v>70.5</v>
      </c>
      <c r="C334" s="49">
        <v>2.7315898209907505</v>
      </c>
      <c r="D334" s="49">
        <v>34.126991868464856</v>
      </c>
      <c r="E334" s="7">
        <f t="shared" si="26"/>
        <v>3.6637992570800777</v>
      </c>
      <c r="F334" s="9" t="s">
        <v>48</v>
      </c>
      <c r="H334" t="str">
        <f t="shared" si="27"/>
        <v>AS</v>
      </c>
    </row>
    <row r="335" spans="1:8" x14ac:dyDescent="0.2">
      <c r="A335">
        <v>162</v>
      </c>
      <c r="B335" s="51">
        <v>74.5</v>
      </c>
      <c r="C335" s="51">
        <v>3.03</v>
      </c>
      <c r="D335" s="51">
        <v>58.277027027027039</v>
      </c>
      <c r="E335" s="7">
        <f t="shared" si="26"/>
        <v>4.7957939189189194</v>
      </c>
      <c r="F335" s="9" t="s">
        <v>48</v>
      </c>
      <c r="H335" t="str">
        <f t="shared" si="27"/>
        <v>AS</v>
      </c>
    </row>
    <row r="336" spans="1:8" x14ac:dyDescent="0.2">
      <c r="A336">
        <v>167</v>
      </c>
      <c r="B336" s="51">
        <v>74.599999999999994</v>
      </c>
      <c r="C336" s="51">
        <v>3.16</v>
      </c>
      <c r="D336" s="51">
        <v>69.887278582930762</v>
      </c>
      <c r="E336" s="7">
        <f t="shared" si="26"/>
        <v>5.3684380032206125</v>
      </c>
      <c r="F336" s="9" t="s">
        <v>48</v>
      </c>
      <c r="G336" s="106"/>
      <c r="H336" t="str">
        <f t="shared" si="27"/>
        <v>AS</v>
      </c>
    </row>
    <row r="337" spans="1:8" x14ac:dyDescent="0.2">
      <c r="A337">
        <v>168</v>
      </c>
      <c r="B337" s="51">
        <v>70.900000000000006</v>
      </c>
      <c r="C337" s="51">
        <v>3.01</v>
      </c>
      <c r="D337" s="51">
        <v>105.61056105610562</v>
      </c>
      <c r="E337" s="7">
        <f t="shared" si="26"/>
        <v>6.1888778877887791</v>
      </c>
      <c r="F337" s="9" t="s">
        <v>48</v>
      </c>
      <c r="G337" s="106"/>
      <c r="H337" t="str">
        <f t="shared" si="27"/>
        <v>SS</v>
      </c>
    </row>
    <row r="338" spans="1:8" x14ac:dyDescent="0.2">
      <c r="A338">
        <v>169</v>
      </c>
      <c r="B338" s="51">
        <v>64.400000000000006</v>
      </c>
      <c r="C338" s="51">
        <v>3.05</v>
      </c>
      <c r="D338" s="51">
        <v>204.78547854785481</v>
      </c>
      <c r="E338" s="7">
        <f t="shared" si="26"/>
        <v>9.2959570957095714</v>
      </c>
      <c r="F338" s="9" t="s">
        <v>48</v>
      </c>
      <c r="G338" s="106"/>
      <c r="H338" t="str">
        <f t="shared" si="27"/>
        <v>SS</v>
      </c>
    </row>
    <row r="339" spans="1:8" x14ac:dyDescent="0.2">
      <c r="A339">
        <v>170</v>
      </c>
      <c r="B339" s="51">
        <v>70.900000000000006</v>
      </c>
      <c r="C339" s="51">
        <v>3.18</v>
      </c>
      <c r="D339" s="51">
        <v>17.310664605873257</v>
      </c>
      <c r="E339" s="7">
        <f t="shared" si="26"/>
        <v>3.7304791344667696</v>
      </c>
      <c r="F339" s="9" t="s">
        <v>48</v>
      </c>
      <c r="G339" s="106"/>
      <c r="H339" t="str">
        <f t="shared" si="27"/>
        <v>AS</v>
      </c>
    </row>
    <row r="340" spans="1:8" x14ac:dyDescent="0.2">
      <c r="A340">
        <v>171</v>
      </c>
      <c r="B340" s="51">
        <v>79</v>
      </c>
      <c r="C340" s="51">
        <v>3.05</v>
      </c>
      <c r="D340" s="51">
        <v>69.051580698835281</v>
      </c>
      <c r="E340" s="7">
        <f t="shared" ref="E340:E371" si="28">C340*(1+D340/100)</f>
        <v>5.1560732113144754</v>
      </c>
      <c r="F340" s="9" t="s">
        <v>48</v>
      </c>
      <c r="G340" s="106"/>
      <c r="H340" t="str">
        <f t="shared" si="27"/>
        <v>AS</v>
      </c>
    </row>
    <row r="341" spans="1:8" x14ac:dyDescent="0.2">
      <c r="A341">
        <v>172</v>
      </c>
      <c r="B341" s="51">
        <v>73.5</v>
      </c>
      <c r="C341" s="51">
        <v>2.34</v>
      </c>
      <c r="D341" s="51">
        <v>62.86307053941907</v>
      </c>
      <c r="E341" s="7">
        <f t="shared" si="28"/>
        <v>3.8109958506224064</v>
      </c>
      <c r="F341" s="9" t="s">
        <v>48</v>
      </c>
      <c r="G341" s="106"/>
      <c r="H341" t="str">
        <f t="shared" si="27"/>
        <v>AS</v>
      </c>
    </row>
    <row r="342" spans="1:8" x14ac:dyDescent="0.2">
      <c r="A342">
        <v>173</v>
      </c>
      <c r="B342" s="51">
        <v>71</v>
      </c>
      <c r="C342" s="51">
        <v>2.73</v>
      </c>
      <c r="D342" s="51">
        <v>90.961538461538439</v>
      </c>
      <c r="E342" s="7">
        <f t="shared" si="28"/>
        <v>5.2132499999999995</v>
      </c>
      <c r="F342" s="9" t="s">
        <v>48</v>
      </c>
      <c r="G342" s="106"/>
      <c r="H342" t="str">
        <f t="shared" si="27"/>
        <v>SS</v>
      </c>
    </row>
    <row r="343" spans="1:8" x14ac:dyDescent="0.2">
      <c r="A343">
        <v>174</v>
      </c>
      <c r="B343" s="51">
        <v>87.2</v>
      </c>
      <c r="C343" s="51">
        <v>2.4700000000000002</v>
      </c>
      <c r="D343" s="51">
        <v>49.903660886319855</v>
      </c>
      <c r="E343" s="7">
        <f t="shared" si="28"/>
        <v>3.7026204238921006</v>
      </c>
      <c r="F343" s="9" t="s">
        <v>48</v>
      </c>
      <c r="G343" s="106"/>
      <c r="H343" t="str">
        <f t="shared" si="27"/>
        <v>AS</v>
      </c>
    </row>
    <row r="344" spans="1:8" x14ac:dyDescent="0.2">
      <c r="A344">
        <v>175</v>
      </c>
      <c r="B344" s="51">
        <v>57.8</v>
      </c>
      <c r="C344" s="51">
        <v>3.01</v>
      </c>
      <c r="D344" s="51">
        <v>71.254355400696866</v>
      </c>
      <c r="E344" s="7">
        <f t="shared" si="28"/>
        <v>5.1547560975609752</v>
      </c>
      <c r="F344" s="9" t="s">
        <v>48</v>
      </c>
      <c r="G344" s="106"/>
      <c r="H344" t="str">
        <f t="shared" si="27"/>
        <v>SS</v>
      </c>
    </row>
    <row r="345" spans="1:8" x14ac:dyDescent="0.2">
      <c r="A345">
        <v>176</v>
      </c>
      <c r="B345" s="51">
        <v>72.8</v>
      </c>
      <c r="C345" s="51">
        <v>2.74</v>
      </c>
      <c r="D345" s="51">
        <v>82.994454713493496</v>
      </c>
      <c r="E345" s="7">
        <f t="shared" si="28"/>
        <v>5.0140480591497223</v>
      </c>
      <c r="F345" s="9" t="s">
        <v>48</v>
      </c>
      <c r="G345" s="106"/>
      <c r="H345" t="str">
        <f t="shared" si="27"/>
        <v>SS</v>
      </c>
    </row>
    <row r="346" spans="1:8" x14ac:dyDescent="0.2">
      <c r="A346">
        <v>177</v>
      </c>
      <c r="B346" s="51">
        <v>69</v>
      </c>
      <c r="C346" s="51">
        <v>2.67</v>
      </c>
      <c r="D346" s="51">
        <v>76.0948905109489</v>
      </c>
      <c r="E346" s="7">
        <f t="shared" si="28"/>
        <v>4.7017335766423356</v>
      </c>
      <c r="F346" s="9" t="s">
        <v>48</v>
      </c>
      <c r="G346" s="106"/>
      <c r="H346" t="str">
        <f t="shared" si="27"/>
        <v>SS</v>
      </c>
    </row>
    <row r="347" spans="1:8" x14ac:dyDescent="0.2">
      <c r="A347">
        <v>178</v>
      </c>
      <c r="B347" s="51">
        <v>72.599999999999994</v>
      </c>
      <c r="C347" s="51">
        <v>2.83</v>
      </c>
      <c r="D347" s="51">
        <v>196.3350785340314</v>
      </c>
      <c r="E347" s="7">
        <f t="shared" si="28"/>
        <v>8.3862827225130889</v>
      </c>
      <c r="F347" s="9" t="s">
        <v>48</v>
      </c>
      <c r="G347" s="106"/>
      <c r="H347" t="str">
        <f t="shared" si="27"/>
        <v>SS</v>
      </c>
    </row>
    <row r="348" spans="1:8" x14ac:dyDescent="0.2">
      <c r="A348">
        <v>179</v>
      </c>
      <c r="B348" s="51">
        <v>71.400000000000006</v>
      </c>
      <c r="C348" s="51">
        <v>2.62</v>
      </c>
      <c r="D348" s="51">
        <v>167.99999999999997</v>
      </c>
      <c r="E348" s="7">
        <f t="shared" si="28"/>
        <v>7.0215999999999994</v>
      </c>
      <c r="F348" s="9" t="s">
        <v>48</v>
      </c>
      <c r="G348" s="106"/>
      <c r="H348" t="str">
        <f t="shared" si="27"/>
        <v>SS</v>
      </c>
    </row>
    <row r="349" spans="1:8" x14ac:dyDescent="0.2">
      <c r="A349">
        <v>180</v>
      </c>
      <c r="B349" s="51">
        <v>77</v>
      </c>
      <c r="C349" s="51">
        <v>2.74</v>
      </c>
      <c r="D349" s="51">
        <v>57.875457875457869</v>
      </c>
      <c r="E349" s="7">
        <f t="shared" si="28"/>
        <v>4.3257875457875459</v>
      </c>
      <c r="F349" s="9" t="s">
        <v>48</v>
      </c>
      <c r="G349" s="106"/>
      <c r="H349" t="str">
        <f t="shared" si="27"/>
        <v>AS</v>
      </c>
    </row>
    <row r="350" spans="1:8" x14ac:dyDescent="0.2">
      <c r="A350">
        <v>181</v>
      </c>
      <c r="B350" s="51">
        <v>70.7</v>
      </c>
      <c r="C350" s="51">
        <v>2.63</v>
      </c>
      <c r="D350" s="51">
        <v>85.397412199630338</v>
      </c>
      <c r="E350" s="7">
        <f t="shared" si="28"/>
        <v>4.8759519408502774</v>
      </c>
      <c r="F350" s="9" t="s">
        <v>48</v>
      </c>
      <c r="G350" s="106"/>
      <c r="H350" t="str">
        <f t="shared" si="27"/>
        <v>SS</v>
      </c>
    </row>
    <row r="351" spans="1:8" x14ac:dyDescent="0.2">
      <c r="A351">
        <v>185</v>
      </c>
      <c r="B351" s="51">
        <v>63.4</v>
      </c>
      <c r="C351" s="51">
        <v>3.02</v>
      </c>
      <c r="D351" s="51">
        <v>35.157545605306815</v>
      </c>
      <c r="E351" s="7">
        <f t="shared" si="28"/>
        <v>4.0817578772802658</v>
      </c>
      <c r="F351" s="9" t="s">
        <v>48</v>
      </c>
      <c r="G351" s="106"/>
      <c r="H351" t="str">
        <f t="shared" si="27"/>
        <v>AS</v>
      </c>
    </row>
    <row r="352" spans="1:8" x14ac:dyDescent="0.2">
      <c r="A352">
        <v>186</v>
      </c>
      <c r="B352" s="51">
        <v>69.599999999999994</v>
      </c>
      <c r="C352" s="51">
        <v>3.19</v>
      </c>
      <c r="D352" s="51">
        <v>79.173047473200626</v>
      </c>
      <c r="E352" s="7">
        <f t="shared" si="28"/>
        <v>5.7156202143951003</v>
      </c>
      <c r="F352" s="9" t="s">
        <v>48</v>
      </c>
      <c r="G352" s="106"/>
      <c r="H352" t="str">
        <f t="shared" si="27"/>
        <v>SS</v>
      </c>
    </row>
    <row r="353" spans="1:21" x14ac:dyDescent="0.2">
      <c r="A353">
        <v>187</v>
      </c>
      <c r="B353" s="51">
        <v>79.3</v>
      </c>
      <c r="C353" s="51">
        <v>2.6</v>
      </c>
      <c r="D353" s="51">
        <v>88.039215686274517</v>
      </c>
      <c r="E353" s="7">
        <f t="shared" si="28"/>
        <v>4.8890196078431369</v>
      </c>
      <c r="F353" s="9" t="s">
        <v>48</v>
      </c>
      <c r="G353" s="106"/>
      <c r="H353" t="str">
        <f t="shared" si="27"/>
        <v>SS</v>
      </c>
    </row>
    <row r="354" spans="1:21" x14ac:dyDescent="0.2">
      <c r="A354">
        <v>188</v>
      </c>
      <c r="B354" s="51">
        <v>86.2</v>
      </c>
      <c r="C354" s="51">
        <v>2.82</v>
      </c>
      <c r="D354" s="51">
        <v>129.06574394463667</v>
      </c>
      <c r="E354" s="7">
        <f t="shared" si="28"/>
        <v>6.4596539792387544</v>
      </c>
      <c r="F354" s="9" t="s">
        <v>48</v>
      </c>
      <c r="G354" s="106"/>
      <c r="H354" t="str">
        <f t="shared" si="27"/>
        <v>SS</v>
      </c>
    </row>
    <row r="355" spans="1:21" x14ac:dyDescent="0.2">
      <c r="A355">
        <v>189</v>
      </c>
      <c r="B355" s="51">
        <v>66.8</v>
      </c>
      <c r="C355" s="51">
        <v>3.46</v>
      </c>
      <c r="D355" s="51">
        <v>157.0796460176991</v>
      </c>
      <c r="E355" s="7">
        <f t="shared" si="28"/>
        <v>8.8949557522123897</v>
      </c>
      <c r="F355" s="9" t="s">
        <v>48</v>
      </c>
      <c r="G355" s="106"/>
      <c r="H355" t="str">
        <f t="shared" si="27"/>
        <v>SS</v>
      </c>
    </row>
    <row r="356" spans="1:21" x14ac:dyDescent="0.2">
      <c r="A356">
        <v>192</v>
      </c>
      <c r="B356" s="52">
        <v>85</v>
      </c>
      <c r="C356" s="53">
        <v>3.78</v>
      </c>
      <c r="D356" s="53">
        <v>44.505494505494511</v>
      </c>
      <c r="E356" s="7">
        <f t="shared" si="28"/>
        <v>5.4623076923076921</v>
      </c>
      <c r="F356" s="9" t="s">
        <v>48</v>
      </c>
      <c r="G356" s="106"/>
      <c r="H356" t="str">
        <f t="shared" si="27"/>
        <v>AS</v>
      </c>
    </row>
    <row r="357" spans="1:21" x14ac:dyDescent="0.2">
      <c r="A357">
        <v>194</v>
      </c>
      <c r="B357" s="52">
        <v>72.599999999999994</v>
      </c>
      <c r="C357" s="53">
        <v>3.9</v>
      </c>
      <c r="D357" s="53">
        <v>15.803452855245666</v>
      </c>
      <c r="E357" s="7">
        <f t="shared" si="28"/>
        <v>4.5163346613545814</v>
      </c>
      <c r="F357" s="9" t="s">
        <v>48</v>
      </c>
      <c r="G357" s="106"/>
      <c r="H357" t="str">
        <f t="shared" si="27"/>
        <v>AA</v>
      </c>
    </row>
    <row r="358" spans="1:21" x14ac:dyDescent="0.2">
      <c r="A358">
        <v>195</v>
      </c>
      <c r="B358" s="52">
        <v>73.7</v>
      </c>
      <c r="C358" s="53">
        <v>3.52</v>
      </c>
      <c r="D358" s="53">
        <v>112.36111111111111</v>
      </c>
      <c r="E358" s="7">
        <f t="shared" si="28"/>
        <v>7.4751111111111106</v>
      </c>
      <c r="F358" s="9" t="s">
        <v>48</v>
      </c>
      <c r="G358" s="106"/>
      <c r="H358" t="str">
        <f t="shared" si="27"/>
        <v>SS</v>
      </c>
      <c r="U358" t="s">
        <v>62</v>
      </c>
    </row>
    <row r="359" spans="1:21" x14ac:dyDescent="0.2">
      <c r="A359">
        <v>204</v>
      </c>
      <c r="B359" s="52">
        <v>61.5</v>
      </c>
      <c r="C359" s="53">
        <v>3.4</v>
      </c>
      <c r="D359" s="53">
        <v>26.448736998514107</v>
      </c>
      <c r="E359" s="7">
        <f t="shared" si="28"/>
        <v>4.2992570579494798</v>
      </c>
      <c r="F359" s="54" t="s">
        <v>48</v>
      </c>
      <c r="G359" s="106"/>
      <c r="H359" t="str">
        <f t="shared" si="27"/>
        <v>AS</v>
      </c>
    </row>
    <row r="360" spans="1:21" x14ac:dyDescent="0.2">
      <c r="A360">
        <v>258</v>
      </c>
      <c r="B360">
        <v>68.900000000000006</v>
      </c>
      <c r="C360" s="7">
        <v>3.3215333160699672</v>
      </c>
      <c r="D360" s="7">
        <v>239.10841769327618</v>
      </c>
      <c r="E360" s="7">
        <f t="shared" si="28"/>
        <v>11.263599071279872</v>
      </c>
      <c r="F360" s="9" t="s">
        <v>48</v>
      </c>
      <c r="G360" s="106"/>
      <c r="H360" t="str">
        <f t="shared" si="27"/>
        <v>SS</v>
      </c>
    </row>
    <row r="361" spans="1:21" x14ac:dyDescent="0.2">
      <c r="A361">
        <v>336</v>
      </c>
      <c r="B361" s="56">
        <v>75.2</v>
      </c>
      <c r="C361" s="7">
        <v>3.1878315487542443</v>
      </c>
      <c r="D361" s="58">
        <v>112.7</v>
      </c>
      <c r="E361" s="7">
        <f t="shared" si="28"/>
        <v>6.7805177042002773</v>
      </c>
      <c r="F361" s="9" t="s">
        <v>48</v>
      </c>
      <c r="G361" s="106"/>
      <c r="H361" t="str">
        <f t="shared" si="27"/>
        <v>SS</v>
      </c>
    </row>
    <row r="362" spans="1:21" x14ac:dyDescent="0.2">
      <c r="A362">
        <v>337</v>
      </c>
      <c r="B362" s="70">
        <v>75.900000000000006</v>
      </c>
      <c r="C362" s="5">
        <v>3.66</v>
      </c>
      <c r="D362" s="5">
        <v>51.639344262295069</v>
      </c>
      <c r="E362" s="7">
        <f t="shared" si="28"/>
        <v>5.55</v>
      </c>
      <c r="F362" s="9" t="s">
        <v>48</v>
      </c>
      <c r="G362" s="106"/>
      <c r="H362" t="str">
        <f t="shared" si="27"/>
        <v>AS</v>
      </c>
    </row>
    <row r="363" spans="1:21" x14ac:dyDescent="0.2">
      <c r="A363">
        <v>338</v>
      </c>
      <c r="B363" s="70">
        <v>84.1</v>
      </c>
      <c r="C363" s="5">
        <v>3.38</v>
      </c>
      <c r="D363" s="5">
        <v>35.798816568047336</v>
      </c>
      <c r="E363" s="7">
        <f t="shared" si="28"/>
        <v>4.59</v>
      </c>
      <c r="F363" s="9" t="s">
        <v>48</v>
      </c>
      <c r="G363" s="106"/>
      <c r="H363" t="str">
        <f t="shared" si="27"/>
        <v>AS</v>
      </c>
    </row>
    <row r="364" spans="1:21" x14ac:dyDescent="0.2">
      <c r="A364">
        <v>339</v>
      </c>
      <c r="B364" s="70">
        <v>76</v>
      </c>
      <c r="C364" s="5">
        <v>3.29</v>
      </c>
      <c r="D364" s="5">
        <v>51.063829787234035</v>
      </c>
      <c r="E364" s="7">
        <f t="shared" si="28"/>
        <v>4.97</v>
      </c>
      <c r="F364" s="9" t="s">
        <v>48</v>
      </c>
      <c r="G364" s="106"/>
      <c r="H364" t="str">
        <f t="shared" si="27"/>
        <v>AS</v>
      </c>
    </row>
    <row r="365" spans="1:21" x14ac:dyDescent="0.2">
      <c r="A365">
        <v>340</v>
      </c>
      <c r="B365" s="70">
        <v>67.900000000000006</v>
      </c>
      <c r="C365" s="5">
        <v>3.6</v>
      </c>
      <c r="D365" s="5">
        <v>55.277777777777771</v>
      </c>
      <c r="E365" s="7">
        <f t="shared" si="28"/>
        <v>5.59</v>
      </c>
      <c r="F365" s="9" t="s">
        <v>48</v>
      </c>
      <c r="G365" s="106"/>
      <c r="H365" t="str">
        <f t="shared" si="27"/>
        <v>AS</v>
      </c>
    </row>
    <row r="366" spans="1:21" x14ac:dyDescent="0.2">
      <c r="A366">
        <v>341</v>
      </c>
      <c r="B366" s="70">
        <v>74.7</v>
      </c>
      <c r="C366" s="5">
        <v>3.45</v>
      </c>
      <c r="D366" s="5">
        <v>76.521739130434767</v>
      </c>
      <c r="E366" s="7">
        <f t="shared" si="28"/>
        <v>6.09</v>
      </c>
      <c r="F366" s="9" t="s">
        <v>48</v>
      </c>
      <c r="G366" s="106"/>
      <c r="H366" t="str">
        <f t="shared" si="27"/>
        <v>SS</v>
      </c>
    </row>
    <row r="367" spans="1:21" x14ac:dyDescent="0.2">
      <c r="A367">
        <v>342</v>
      </c>
      <c r="B367" s="70">
        <v>78.599999999999994</v>
      </c>
      <c r="C367" s="5">
        <v>3.88</v>
      </c>
      <c r="D367" s="5">
        <v>113.91752577319589</v>
      </c>
      <c r="E367" s="7">
        <f t="shared" si="28"/>
        <v>8.3000000000000007</v>
      </c>
      <c r="F367" s="9" t="s">
        <v>48</v>
      </c>
      <c r="G367" s="106"/>
      <c r="H367" t="str">
        <f t="shared" si="27"/>
        <v>SS</v>
      </c>
    </row>
    <row r="368" spans="1:21" x14ac:dyDescent="0.2">
      <c r="A368">
        <v>343</v>
      </c>
      <c r="B368" s="70">
        <v>64.8</v>
      </c>
      <c r="C368" s="5">
        <v>3.37</v>
      </c>
      <c r="D368" s="5">
        <v>81.602373887240347</v>
      </c>
      <c r="E368" s="7">
        <f t="shared" si="28"/>
        <v>6.12</v>
      </c>
      <c r="F368" s="9" t="s">
        <v>48</v>
      </c>
      <c r="G368" s="106"/>
      <c r="H368" t="str">
        <f t="shared" si="27"/>
        <v>SS</v>
      </c>
    </row>
    <row r="369" spans="1:8" x14ac:dyDescent="0.2">
      <c r="A369">
        <v>344</v>
      </c>
      <c r="B369" s="70">
        <v>74.400000000000006</v>
      </c>
      <c r="C369" s="5">
        <v>3.35</v>
      </c>
      <c r="D369" s="5">
        <v>55.522388059701491</v>
      </c>
      <c r="E369" s="7">
        <f t="shared" si="28"/>
        <v>5.21</v>
      </c>
      <c r="F369" s="9" t="s">
        <v>48</v>
      </c>
      <c r="G369" s="106"/>
      <c r="H369" t="str">
        <f t="shared" si="27"/>
        <v>AS</v>
      </c>
    </row>
    <row r="370" spans="1:8" x14ac:dyDescent="0.2">
      <c r="A370">
        <v>345</v>
      </c>
      <c r="B370" s="70">
        <v>72.3</v>
      </c>
      <c r="C370" s="5">
        <v>3.29</v>
      </c>
      <c r="D370" s="5">
        <v>63.525835866261396</v>
      </c>
      <c r="E370" s="7">
        <f t="shared" si="28"/>
        <v>5.38</v>
      </c>
      <c r="F370" s="9" t="s">
        <v>48</v>
      </c>
      <c r="G370" s="106"/>
      <c r="H370" t="str">
        <f t="shared" si="27"/>
        <v>AS</v>
      </c>
    </row>
    <row r="371" spans="1:8" x14ac:dyDescent="0.2">
      <c r="A371">
        <v>346</v>
      </c>
      <c r="B371" s="70">
        <v>66.900000000000006</v>
      </c>
      <c r="C371" s="5">
        <v>3.47</v>
      </c>
      <c r="D371" s="5">
        <v>61.671469740634002</v>
      </c>
      <c r="E371" s="7">
        <f t="shared" si="28"/>
        <v>5.61</v>
      </c>
      <c r="F371" s="9" t="s">
        <v>48</v>
      </c>
      <c r="G371" s="106"/>
      <c r="H371" t="str">
        <f t="shared" si="27"/>
        <v>AS</v>
      </c>
    </row>
    <row r="372" spans="1:8" x14ac:dyDescent="0.2">
      <c r="A372">
        <v>348</v>
      </c>
      <c r="B372" s="70">
        <v>62.9</v>
      </c>
      <c r="C372" s="5">
        <v>3.1</v>
      </c>
      <c r="D372" s="5">
        <v>61.29032258064516</v>
      </c>
      <c r="E372" s="7">
        <f t="shared" ref="E372:E392" si="29">C372*(1+D372/100)</f>
        <v>5</v>
      </c>
      <c r="F372" s="9" t="s">
        <v>48</v>
      </c>
      <c r="G372" s="106"/>
      <c r="H372" t="str">
        <f t="shared" si="27"/>
        <v>AS</v>
      </c>
    </row>
    <row r="373" spans="1:8" x14ac:dyDescent="0.2">
      <c r="A373">
        <v>349</v>
      </c>
      <c r="B373" s="70">
        <v>67</v>
      </c>
      <c r="C373" s="5">
        <v>3.35</v>
      </c>
      <c r="D373" s="5">
        <v>82.686567164179095</v>
      </c>
      <c r="E373" s="7">
        <f t="shared" si="29"/>
        <v>6.1199999999999992</v>
      </c>
      <c r="F373" s="9" t="s">
        <v>48</v>
      </c>
      <c r="G373" s="106"/>
      <c r="H373" t="str">
        <f t="shared" si="27"/>
        <v>SS</v>
      </c>
    </row>
    <row r="374" spans="1:8" x14ac:dyDescent="0.2">
      <c r="A374">
        <v>351</v>
      </c>
      <c r="B374" s="70">
        <v>72.400000000000006</v>
      </c>
      <c r="C374" s="5">
        <v>3.2549999999999999</v>
      </c>
      <c r="D374" s="5">
        <v>64.669738863287265</v>
      </c>
      <c r="E374" s="7">
        <f t="shared" si="29"/>
        <v>5.36</v>
      </c>
      <c r="F374" s="9" t="s">
        <v>48</v>
      </c>
      <c r="G374" s="106"/>
      <c r="H374" t="str">
        <f t="shared" si="27"/>
        <v>AS</v>
      </c>
    </row>
    <row r="375" spans="1:8" x14ac:dyDescent="0.2">
      <c r="A375">
        <v>354</v>
      </c>
      <c r="B375" s="70">
        <v>74.599999999999994</v>
      </c>
      <c r="C375" s="5">
        <v>2.8</v>
      </c>
      <c r="D375" s="5">
        <v>65.714285714285722</v>
      </c>
      <c r="E375" s="7">
        <f t="shared" si="29"/>
        <v>4.6399999999999997</v>
      </c>
      <c r="F375" s="9" t="s">
        <v>48</v>
      </c>
      <c r="G375" s="106"/>
      <c r="H375" t="str">
        <f t="shared" si="27"/>
        <v>AS</v>
      </c>
    </row>
    <row r="376" spans="1:8" x14ac:dyDescent="0.2">
      <c r="A376">
        <v>359</v>
      </c>
      <c r="B376" s="6">
        <v>83.3</v>
      </c>
      <c r="C376" s="47">
        <v>2.9246160997745361</v>
      </c>
      <c r="D376" s="47">
        <v>155.62947573580499</v>
      </c>
      <c r="E376" s="7">
        <f t="shared" si="29"/>
        <v>7.4761808031385941</v>
      </c>
      <c r="F376" s="9" t="s">
        <v>48</v>
      </c>
      <c r="G376" s="106"/>
      <c r="H376" t="str">
        <f t="shared" si="27"/>
        <v>SS</v>
      </c>
    </row>
    <row r="377" spans="1:8" x14ac:dyDescent="0.2">
      <c r="A377">
        <v>360</v>
      </c>
      <c r="B377" s="6">
        <v>83</v>
      </c>
      <c r="C377" s="47">
        <v>2.8254819358024861</v>
      </c>
      <c r="D377" s="47">
        <v>19.834565127830427</v>
      </c>
      <c r="E377" s="7">
        <f t="shared" si="29"/>
        <v>3.3859039905343145</v>
      </c>
      <c r="F377" s="9" t="s">
        <v>48</v>
      </c>
      <c r="G377" s="106"/>
      <c r="H377" t="str">
        <f t="shared" si="27"/>
        <v>AS</v>
      </c>
    </row>
    <row r="378" spans="1:8" x14ac:dyDescent="0.2">
      <c r="A378">
        <v>361</v>
      </c>
      <c r="B378" s="6">
        <v>70.099999999999994</v>
      </c>
      <c r="C378" s="47">
        <v>3.1412012724847487</v>
      </c>
      <c r="D378" s="47">
        <v>45.027652602982073</v>
      </c>
      <c r="E378" s="7">
        <f t="shared" si="29"/>
        <v>4.5556104690196335</v>
      </c>
      <c r="F378" s="9" t="s">
        <v>48</v>
      </c>
      <c r="G378" s="106"/>
      <c r="H378" t="str">
        <f t="shared" si="27"/>
        <v>AS</v>
      </c>
    </row>
    <row r="379" spans="1:8" x14ac:dyDescent="0.2">
      <c r="A379">
        <v>362</v>
      </c>
      <c r="B379" s="6">
        <v>71.900000000000006</v>
      </c>
      <c r="C379" s="47">
        <v>2.6432290716379967</v>
      </c>
      <c r="D379" s="47">
        <v>28.097259025532928</v>
      </c>
      <c r="E379" s="7">
        <f t="shared" si="29"/>
        <v>3.385903990534314</v>
      </c>
      <c r="F379" s="9" t="s">
        <v>48</v>
      </c>
      <c r="G379" s="106"/>
      <c r="H379" t="str">
        <f t="shared" si="27"/>
        <v>AS</v>
      </c>
    </row>
    <row r="380" spans="1:8" x14ac:dyDescent="0.2">
      <c r="A380">
        <v>363</v>
      </c>
      <c r="B380" s="6">
        <v>73.900000000000006</v>
      </c>
      <c r="C380" s="47">
        <v>2.8254819358024861</v>
      </c>
      <c r="D380" s="47">
        <v>53.960071783900233</v>
      </c>
      <c r="E380" s="7">
        <f t="shared" si="29"/>
        <v>4.3501140166026415</v>
      </c>
      <c r="F380" s="9" t="s">
        <v>48</v>
      </c>
      <c r="G380" s="106"/>
      <c r="H380" t="str">
        <f t="shared" si="27"/>
        <v>AS</v>
      </c>
    </row>
    <row r="381" spans="1:8" x14ac:dyDescent="0.2">
      <c r="A381">
        <v>364</v>
      </c>
      <c r="B381" s="6">
        <v>72.7</v>
      </c>
      <c r="C381" s="47">
        <v>3.9826256205206239</v>
      </c>
      <c r="D381" s="47">
        <v>26.014402469041737</v>
      </c>
      <c r="E381" s="7">
        <f t="shared" si="29"/>
        <v>5.0186818782780298</v>
      </c>
      <c r="F381" s="9" t="s">
        <v>48</v>
      </c>
      <c r="G381" s="106"/>
      <c r="H381" t="str">
        <f t="shared" si="27"/>
        <v>AS</v>
      </c>
    </row>
    <row r="382" spans="1:8" x14ac:dyDescent="0.2">
      <c r="A382">
        <v>365</v>
      </c>
      <c r="B382" s="6">
        <v>60.8</v>
      </c>
      <c r="C382" s="47">
        <v>3.5204335797172317</v>
      </c>
      <c r="D382" s="47">
        <v>87.398185690257009</v>
      </c>
      <c r="E382" s="7">
        <f t="shared" si="29"/>
        <v>6.5972286568206604</v>
      </c>
      <c r="F382" s="9" t="s">
        <v>48</v>
      </c>
      <c r="G382" s="106"/>
      <c r="H382" t="str">
        <f t="shared" si="27"/>
        <v>SS</v>
      </c>
    </row>
    <row r="383" spans="1:8" x14ac:dyDescent="0.2">
      <c r="A383">
        <v>367</v>
      </c>
      <c r="B383" s="6">
        <v>69.599999999999994</v>
      </c>
      <c r="C383" s="47">
        <v>3.6641138858216151</v>
      </c>
      <c r="D383" s="47">
        <v>51.902716009936292</v>
      </c>
      <c r="E383" s="7">
        <f t="shared" si="29"/>
        <v>5.5658885102602493</v>
      </c>
      <c r="F383" s="9" t="s">
        <v>48</v>
      </c>
      <c r="G383" s="106"/>
      <c r="H383" t="str">
        <f t="shared" si="27"/>
        <v>AS</v>
      </c>
    </row>
    <row r="384" spans="1:8" x14ac:dyDescent="0.2">
      <c r="A384">
        <v>368</v>
      </c>
      <c r="B384" s="6">
        <v>78.7</v>
      </c>
      <c r="C384" s="47">
        <v>2.9246160997745361</v>
      </c>
      <c r="D384" s="47">
        <v>112.68784035027244</v>
      </c>
      <c r="E384" s="7">
        <f t="shared" si="29"/>
        <v>6.220302821146829</v>
      </c>
      <c r="F384" s="9" t="s">
        <v>48</v>
      </c>
      <c r="G384" s="106"/>
      <c r="H384" t="str">
        <f t="shared" si="27"/>
        <v>SS</v>
      </c>
    </row>
    <row r="385" spans="1:8" x14ac:dyDescent="0.2">
      <c r="A385">
        <v>369</v>
      </c>
      <c r="B385" s="6">
        <v>67.900000000000006</v>
      </c>
      <c r="C385" s="47">
        <v>5.0186818782780298</v>
      </c>
      <c r="D385" s="47">
        <v>98.404482875013684</v>
      </c>
      <c r="E385" s="7">
        <f t="shared" si="29"/>
        <v>9.9572898277395492</v>
      </c>
      <c r="F385" s="9" t="s">
        <v>48</v>
      </c>
      <c r="G385" s="106"/>
      <c r="H385" t="str">
        <f t="shared" si="27"/>
        <v>SS</v>
      </c>
    </row>
    <row r="386" spans="1:8" x14ac:dyDescent="0.2">
      <c r="A386">
        <v>370</v>
      </c>
      <c r="B386" s="6">
        <v>69</v>
      </c>
      <c r="C386" s="47">
        <v>3.385903990534314</v>
      </c>
      <c r="D386" s="47">
        <v>94.843937550030205</v>
      </c>
      <c r="E386" s="7">
        <f t="shared" si="29"/>
        <v>6.5972286568206595</v>
      </c>
      <c r="F386" s="9" t="s">
        <v>48</v>
      </c>
      <c r="G386" s="106"/>
      <c r="H386" t="str">
        <f t="shared" ref="H386:H395" si="30">IF(D386&lt;=$O$4,$L$4,IF(AND(D386&gt;=$P$6,D386&lt;=$O$6), $L$6, $L$5))</f>
        <v>SS</v>
      </c>
    </row>
    <row r="387" spans="1:8" x14ac:dyDescent="0.2">
      <c r="A387">
        <v>371</v>
      </c>
      <c r="B387" s="6">
        <v>80.599999999999994</v>
      </c>
      <c r="C387" s="47">
        <v>3.385903990534314</v>
      </c>
      <c r="D387" s="47">
        <v>136.02765376826264</v>
      </c>
      <c r="E387" s="7">
        <f t="shared" si="29"/>
        <v>7.9916697477041181</v>
      </c>
      <c r="F387" s="9" t="s">
        <v>48</v>
      </c>
      <c r="G387" s="106"/>
      <c r="H387" t="str">
        <f t="shared" si="30"/>
        <v>SS</v>
      </c>
    </row>
    <row r="388" spans="1:8" x14ac:dyDescent="0.2">
      <c r="A388">
        <v>372</v>
      </c>
      <c r="B388" s="6">
        <v>71.7</v>
      </c>
      <c r="C388" s="47">
        <v>3.8178406578823258</v>
      </c>
      <c r="D388" s="47">
        <v>83.71173070873833</v>
      </c>
      <c r="E388" s="7">
        <f t="shared" si="29"/>
        <v>7.0138211482975015</v>
      </c>
      <c r="F388" s="9" t="s">
        <v>48</v>
      </c>
      <c r="G388" s="106"/>
      <c r="H388" t="str">
        <f t="shared" si="30"/>
        <v>SS</v>
      </c>
    </row>
    <row r="389" spans="1:8" x14ac:dyDescent="0.2">
      <c r="A389">
        <v>373</v>
      </c>
      <c r="B389" s="6">
        <v>75.2</v>
      </c>
      <c r="C389" s="47">
        <v>4.5556104690196335</v>
      </c>
      <c r="D389" s="47">
        <v>29.026620195986286</v>
      </c>
      <c r="E389" s="7">
        <f t="shared" si="29"/>
        <v>5.8779502174705529</v>
      </c>
      <c r="F389" s="9" t="s">
        <v>48</v>
      </c>
      <c r="G389" s="106"/>
      <c r="H389" t="str">
        <f t="shared" si="30"/>
        <v>AS</v>
      </c>
    </row>
    <row r="390" spans="1:8" x14ac:dyDescent="0.2">
      <c r="A390">
        <v>374</v>
      </c>
      <c r="B390" s="6">
        <v>72.099999999999994</v>
      </c>
      <c r="C390" s="47">
        <v>4.5556104690196335</v>
      </c>
      <c r="D390" s="47">
        <v>137.03703703703692</v>
      </c>
      <c r="E390" s="7">
        <f t="shared" si="29"/>
        <v>10.798484074713201</v>
      </c>
      <c r="F390" s="9" t="s">
        <v>48</v>
      </c>
      <c r="G390" s="106"/>
      <c r="H390" t="str">
        <f t="shared" si="30"/>
        <v>SS</v>
      </c>
    </row>
    <row r="391" spans="1:8" x14ac:dyDescent="0.2">
      <c r="A391">
        <v>375</v>
      </c>
      <c r="B391" s="6">
        <v>73.3</v>
      </c>
      <c r="C391" s="47">
        <v>2.9246160997745361</v>
      </c>
      <c r="D391" s="47">
        <v>71.601389962427177</v>
      </c>
      <c r="E391" s="7">
        <f t="shared" si="29"/>
        <v>5.0186818782780298</v>
      </c>
      <c r="F391" s="9" t="s">
        <v>48</v>
      </c>
      <c r="G391" s="106"/>
      <c r="H391" t="str">
        <f t="shared" si="30"/>
        <v>SS</v>
      </c>
    </row>
    <row r="392" spans="1:8" x14ac:dyDescent="0.2">
      <c r="A392">
        <v>376</v>
      </c>
      <c r="B392" s="6">
        <v>85.7</v>
      </c>
      <c r="C392" s="47">
        <v>3.2597295000760313</v>
      </c>
      <c r="D392" s="47">
        <v>27.606151658033056</v>
      </c>
      <c r="E392" s="7">
        <f t="shared" si="29"/>
        <v>4.1596153695086633</v>
      </c>
      <c r="F392" s="9" t="s">
        <v>48</v>
      </c>
      <c r="G392" s="106"/>
      <c r="H392" t="str">
        <f t="shared" si="30"/>
        <v>AS</v>
      </c>
    </row>
    <row r="393" spans="1:8" x14ac:dyDescent="0.2">
      <c r="A393">
        <v>421</v>
      </c>
      <c r="B393" s="8">
        <v>66.900000000000006</v>
      </c>
      <c r="C393" s="105">
        <v>4.1596153695086633</v>
      </c>
      <c r="D393" s="71">
        <v>139.38006145303072</v>
      </c>
      <c r="E393" s="105">
        <v>9.9572898277395492</v>
      </c>
      <c r="F393" s="106" t="s">
        <v>48</v>
      </c>
      <c r="G393" s="106"/>
      <c r="H393" t="str">
        <f t="shared" si="30"/>
        <v>SS</v>
      </c>
    </row>
    <row r="394" spans="1:8" x14ac:dyDescent="0.2">
      <c r="A394">
        <v>422</v>
      </c>
      <c r="B394" s="8">
        <v>47.2</v>
      </c>
      <c r="C394" s="105">
        <v>2.8254819358024861</v>
      </c>
      <c r="D394" s="71">
        <v>69.097222425650969</v>
      </c>
      <c r="E394" s="105">
        <v>4.7778114735805186</v>
      </c>
      <c r="F394" s="106" t="s">
        <v>48</v>
      </c>
      <c r="G394" s="106"/>
      <c r="H394" t="str">
        <f t="shared" si="30"/>
        <v>AS</v>
      </c>
    </row>
    <row r="395" spans="1:8" x14ac:dyDescent="0.2">
      <c r="A395">
        <v>428</v>
      </c>
      <c r="B395" s="8">
        <v>82.6</v>
      </c>
      <c r="C395" s="105">
        <v>3.385903990534314</v>
      </c>
      <c r="D395" s="71">
        <v>94.843937550030205</v>
      </c>
      <c r="E395" s="105">
        <v>6.5972286568206595</v>
      </c>
      <c r="F395" s="106" t="s">
        <v>48</v>
      </c>
      <c r="G395" s="106"/>
      <c r="H395" t="str">
        <f t="shared" si="30"/>
        <v>SS</v>
      </c>
    </row>
    <row r="396" spans="1:8" x14ac:dyDescent="0.2">
      <c r="A396">
        <v>429</v>
      </c>
      <c r="B396" s="8">
        <v>80.099999999999994</v>
      </c>
      <c r="C396" s="105">
        <v>2.2999999999999998</v>
      </c>
      <c r="D396">
        <v>34.700000000000003</v>
      </c>
      <c r="E396" s="105">
        <v>3.14</v>
      </c>
      <c r="F396" s="9" t="s">
        <v>48</v>
      </c>
      <c r="H396" t="s">
        <v>44</v>
      </c>
    </row>
  </sheetData>
  <sortState xmlns:xlrd2="http://schemas.microsoft.com/office/spreadsheetml/2017/richdata2" ref="A3:F395">
    <sortCondition ref="F3:F395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75FFC-EACD-5649-A4A1-63BEECE227A7}">
  <dimension ref="C2:W504"/>
  <sheetViews>
    <sheetView workbookViewId="0">
      <selection activeCell="Q3" sqref="Q3:W15"/>
    </sheetView>
  </sheetViews>
  <sheetFormatPr baseColWidth="10" defaultColWidth="10.6640625" defaultRowHeight="16" x14ac:dyDescent="0.2"/>
  <cols>
    <col min="6" max="6" width="13" customWidth="1"/>
    <col min="7" max="7" width="18" bestFit="1" customWidth="1"/>
    <col min="17" max="17" width="18" bestFit="1" customWidth="1"/>
  </cols>
  <sheetData>
    <row r="2" spans="3:23" x14ac:dyDescent="0.2">
      <c r="C2" t="s">
        <v>12</v>
      </c>
      <c r="D2" t="s">
        <v>64</v>
      </c>
      <c r="N2" t="s">
        <v>21</v>
      </c>
      <c r="O2" t="s">
        <v>15</v>
      </c>
    </row>
    <row r="3" spans="3:23" x14ac:dyDescent="0.2">
      <c r="C3" s="76">
        <v>2.38</v>
      </c>
      <c r="D3" s="77">
        <v>2.8254819358024861</v>
      </c>
      <c r="F3" s="2" t="s">
        <v>65</v>
      </c>
      <c r="G3" s="2" t="s">
        <v>84</v>
      </c>
      <c r="N3" s="76">
        <v>2.38</v>
      </c>
      <c r="O3" s="102">
        <v>3.9826256205206239</v>
      </c>
      <c r="Q3" t="s">
        <v>65</v>
      </c>
      <c r="R3" s="2" t="s">
        <v>85</v>
      </c>
    </row>
    <row r="4" spans="3:23" x14ac:dyDescent="0.2">
      <c r="C4" s="76">
        <v>2.66</v>
      </c>
      <c r="D4" s="76">
        <v>3.16</v>
      </c>
      <c r="N4" s="76">
        <v>2.66</v>
      </c>
      <c r="O4" s="102">
        <v>4.1596153695086633</v>
      </c>
    </row>
    <row r="5" spans="3:23" ht="17" thickBot="1" x14ac:dyDescent="0.25">
      <c r="C5" s="77">
        <v>2.8254819358024861</v>
      </c>
      <c r="D5" s="76">
        <v>2.74</v>
      </c>
      <c r="F5" t="s">
        <v>66</v>
      </c>
      <c r="N5" s="77">
        <v>2.8254819358024861</v>
      </c>
      <c r="O5" s="102">
        <v>4.1596153695086633</v>
      </c>
      <c r="Q5" t="s">
        <v>66</v>
      </c>
    </row>
    <row r="6" spans="3:23" x14ac:dyDescent="0.2">
      <c r="C6" s="76">
        <v>2.4700000000000002</v>
      </c>
      <c r="D6" s="76">
        <v>2.34</v>
      </c>
      <c r="F6" s="121" t="s">
        <v>67</v>
      </c>
      <c r="G6" s="121" t="s">
        <v>68</v>
      </c>
      <c r="H6" s="121" t="s">
        <v>69</v>
      </c>
      <c r="I6" s="121" t="s">
        <v>70</v>
      </c>
      <c r="J6" s="121" t="s">
        <v>71</v>
      </c>
      <c r="N6" s="76">
        <v>2.4700000000000002</v>
      </c>
      <c r="O6" s="102">
        <v>4.5556104690196335</v>
      </c>
      <c r="Q6" s="121" t="s">
        <v>67</v>
      </c>
      <c r="R6" s="121" t="s">
        <v>68</v>
      </c>
      <c r="S6" s="121" t="s">
        <v>69</v>
      </c>
      <c r="T6" s="121" t="s">
        <v>70</v>
      </c>
      <c r="U6" s="121" t="s">
        <v>71</v>
      </c>
    </row>
    <row r="7" spans="3:23" x14ac:dyDescent="0.2">
      <c r="C7" s="102">
        <v>2.6432290716379967</v>
      </c>
      <c r="D7" s="102">
        <v>2.6432290716379967</v>
      </c>
      <c r="F7" t="s">
        <v>83</v>
      </c>
      <c r="G7">
        <v>14</v>
      </c>
      <c r="H7">
        <v>37.658975271720429</v>
      </c>
      <c r="I7">
        <v>2.6899268051228877</v>
      </c>
      <c r="J7">
        <v>5.203520431837217E-2</v>
      </c>
      <c r="N7" s="102">
        <v>2.6432290716379967</v>
      </c>
      <c r="O7" s="102">
        <v>3.2597295000760313</v>
      </c>
      <c r="Q7" t="s">
        <v>72</v>
      </c>
      <c r="R7">
        <v>224</v>
      </c>
      <c r="S7">
        <v>706.77010604890313</v>
      </c>
      <c r="T7">
        <v>3.1552236877183177</v>
      </c>
      <c r="U7">
        <v>0.16096318056167952</v>
      </c>
    </row>
    <row r="8" spans="3:23" ht="17" thickBot="1" x14ac:dyDescent="0.25">
      <c r="C8" s="77">
        <v>3.2597295000760313</v>
      </c>
      <c r="D8" s="76">
        <v>3.02</v>
      </c>
      <c r="F8" s="120" t="s">
        <v>64</v>
      </c>
      <c r="G8" s="120">
        <v>502</v>
      </c>
      <c r="H8" s="120">
        <v>1854.8138426693974</v>
      </c>
      <c r="I8" s="120">
        <v>3.6948482921701142</v>
      </c>
      <c r="J8" s="120">
        <v>0.45085565053720861</v>
      </c>
      <c r="N8" s="77">
        <v>3.2597295000760313</v>
      </c>
      <c r="O8" s="102">
        <v>3.9826256205206239</v>
      </c>
      <c r="Q8" s="120" t="s">
        <v>73</v>
      </c>
      <c r="R8" s="120">
        <v>292</v>
      </c>
      <c r="S8" s="120">
        <v>1185.702711892219</v>
      </c>
      <c r="T8" s="120">
        <v>4.0606257256582845</v>
      </c>
      <c r="U8" s="120">
        <v>0.34537209607686209</v>
      </c>
    </row>
    <row r="9" spans="3:23" x14ac:dyDescent="0.2">
      <c r="C9" s="76">
        <v>2.6</v>
      </c>
      <c r="D9" s="77">
        <v>4.3501140166026415</v>
      </c>
      <c r="N9" s="76">
        <v>2.6</v>
      </c>
      <c r="O9" s="102">
        <v>3.5204335797172317</v>
      </c>
    </row>
    <row r="10" spans="3:23" ht="17" thickBot="1" x14ac:dyDescent="0.25">
      <c r="C10" s="77">
        <v>2.9246160997745361</v>
      </c>
      <c r="D10" s="102">
        <v>2.5593210157893909</v>
      </c>
      <c r="F10" t="s">
        <v>74</v>
      </c>
      <c r="N10" s="77">
        <v>2.9246160997745361</v>
      </c>
      <c r="O10" s="102">
        <v>3.2597295000760313</v>
      </c>
      <c r="Q10" t="s">
        <v>74</v>
      </c>
    </row>
    <row r="11" spans="3:23" x14ac:dyDescent="0.2">
      <c r="C11" s="102">
        <v>2.4042378486955731</v>
      </c>
      <c r="D11" s="102">
        <v>2.9246160997745361</v>
      </c>
      <c r="F11" s="121" t="s">
        <v>75</v>
      </c>
      <c r="G11" s="121" t="s">
        <v>45</v>
      </c>
      <c r="H11" s="121" t="s">
        <v>76</v>
      </c>
      <c r="I11" s="121" t="s">
        <v>77</v>
      </c>
      <c r="J11" s="121" t="s">
        <v>78</v>
      </c>
      <c r="K11" s="121" t="s">
        <v>79</v>
      </c>
      <c r="L11" s="121" t="s">
        <v>80</v>
      </c>
      <c r="N11" s="102">
        <v>2.4042378486955731</v>
      </c>
      <c r="O11" s="102">
        <v>3.6641138858216151</v>
      </c>
      <c r="Q11" s="121" t="s">
        <v>75</v>
      </c>
      <c r="R11" s="121" t="s">
        <v>45</v>
      </c>
      <c r="S11" s="121" t="s">
        <v>76</v>
      </c>
      <c r="T11" s="121" t="s">
        <v>77</v>
      </c>
      <c r="U11" s="121" t="s">
        <v>78</v>
      </c>
      <c r="V11" s="121" t="s">
        <v>79</v>
      </c>
      <c r="W11" s="121" t="s">
        <v>80</v>
      </c>
    </row>
    <row r="12" spans="3:23" x14ac:dyDescent="0.2">
      <c r="C12" s="77">
        <v>2.6432290716379967</v>
      </c>
      <c r="D12" s="76">
        <v>3.03</v>
      </c>
      <c r="F12" t="s">
        <v>81</v>
      </c>
      <c r="G12">
        <v>13.754547766215751</v>
      </c>
      <c r="H12">
        <v>1</v>
      </c>
      <c r="I12">
        <v>13.754547766215751</v>
      </c>
      <c r="J12">
        <v>31.205814162045119</v>
      </c>
      <c r="K12">
        <v>3.7669061548825139E-8</v>
      </c>
      <c r="L12">
        <v>3.8596138697214601</v>
      </c>
      <c r="N12" s="77">
        <v>2.6432290716379967</v>
      </c>
      <c r="O12" s="102">
        <v>3.8178406578823258</v>
      </c>
      <c r="Q12" t="s">
        <v>81</v>
      </c>
      <c r="R12">
        <v>103.9116171178384</v>
      </c>
      <c r="S12">
        <v>1</v>
      </c>
      <c r="T12">
        <v>103.9116171178384</v>
      </c>
      <c r="U12">
        <v>391.57864552327385</v>
      </c>
      <c r="V12">
        <v>3.2711324915196859E-65</v>
      </c>
      <c r="W12">
        <v>3.8596138697214601</v>
      </c>
    </row>
    <row r="13" spans="3:23" x14ac:dyDescent="0.2">
      <c r="C13" s="102">
        <v>2.5593210157893909</v>
      </c>
      <c r="D13" s="76">
        <v>2.62</v>
      </c>
      <c r="F13" t="s">
        <v>82</v>
      </c>
      <c r="G13">
        <v>226.55513857522647</v>
      </c>
      <c r="H13">
        <v>514</v>
      </c>
      <c r="I13">
        <v>0.44076875209188027</v>
      </c>
      <c r="N13" s="102">
        <v>2.5593210157893909</v>
      </c>
      <c r="O13" s="110">
        <v>3.8178406578823258</v>
      </c>
      <c r="Q13" t="s">
        <v>82</v>
      </c>
      <c r="R13">
        <v>136.39806922360486</v>
      </c>
      <c r="S13">
        <v>514</v>
      </c>
      <c r="T13">
        <v>0.26536589343113787</v>
      </c>
    </row>
    <row r="14" spans="3:23" x14ac:dyDescent="0.2">
      <c r="C14" s="102">
        <v>2.7318243962519664</v>
      </c>
      <c r="D14" s="110">
        <v>2.4797602479953906</v>
      </c>
      <c r="N14" s="102">
        <v>2.7318243962519664</v>
      </c>
      <c r="O14" s="110">
        <v>3.0296859589682725</v>
      </c>
    </row>
    <row r="15" spans="3:23" ht="17" thickBot="1" x14ac:dyDescent="0.25">
      <c r="C15" s="102">
        <v>2.8254819358024861</v>
      </c>
      <c r="D15" s="102">
        <v>2.9246160997745361</v>
      </c>
      <c r="F15" s="120" t="s">
        <v>22</v>
      </c>
      <c r="G15" s="120">
        <v>240.30968634144222</v>
      </c>
      <c r="H15" s="120">
        <v>515</v>
      </c>
      <c r="I15" s="120"/>
      <c r="J15" s="120"/>
      <c r="K15" s="120"/>
      <c r="L15" s="120"/>
      <c r="N15" s="102">
        <v>2.8254819358024861</v>
      </c>
      <c r="O15" s="102">
        <v>3.385903990534314</v>
      </c>
      <c r="Q15" s="120" t="s">
        <v>22</v>
      </c>
      <c r="R15" s="120">
        <v>240.30968634144327</v>
      </c>
      <c r="S15" s="120">
        <v>515</v>
      </c>
      <c r="T15" s="120"/>
      <c r="U15" s="120"/>
      <c r="V15" s="120"/>
      <c r="W15" s="120"/>
    </row>
    <row r="16" spans="3:23" x14ac:dyDescent="0.2">
      <c r="C16" s="102">
        <v>2.7318243962519664</v>
      </c>
      <c r="D16" s="102">
        <v>2.7318243962519664</v>
      </c>
      <c r="N16" s="102">
        <v>2.7318243962519664</v>
      </c>
      <c r="O16" s="102">
        <v>3.2597295000760313</v>
      </c>
    </row>
    <row r="17" spans="4:15" x14ac:dyDescent="0.2">
      <c r="D17" s="76">
        <v>2.4500000000000002</v>
      </c>
      <c r="N17" s="77">
        <v>2.8254819358024861</v>
      </c>
      <c r="O17" s="102">
        <v>3.385903990534314</v>
      </c>
    </row>
    <row r="18" spans="4:15" x14ac:dyDescent="0.2">
      <c r="D18" s="76">
        <v>3.46</v>
      </c>
      <c r="N18" s="76">
        <v>3.16</v>
      </c>
      <c r="O18" s="102">
        <v>3.2597295000760313</v>
      </c>
    </row>
    <row r="19" spans="4:15" x14ac:dyDescent="0.2">
      <c r="D19" s="110">
        <v>2.5593210157893909</v>
      </c>
      <c r="N19" s="76">
        <v>2.74</v>
      </c>
      <c r="O19" s="102">
        <v>3.2597295000760313</v>
      </c>
    </row>
    <row r="20" spans="4:15" x14ac:dyDescent="0.2">
      <c r="D20" s="110">
        <v>2.7318243962519664</v>
      </c>
      <c r="N20" s="76">
        <v>2.34</v>
      </c>
      <c r="O20" s="110">
        <v>3.5204335797172317</v>
      </c>
    </row>
    <row r="21" spans="4:15" x14ac:dyDescent="0.2">
      <c r="D21" s="102">
        <v>2.4797602479953906</v>
      </c>
      <c r="N21" s="102">
        <v>2.6432290716379967</v>
      </c>
      <c r="O21" s="110">
        <v>3.5204335797172317</v>
      </c>
    </row>
    <row r="22" spans="4:15" x14ac:dyDescent="0.2">
      <c r="D22" s="102">
        <v>2.6432290716379967</v>
      </c>
      <c r="N22" s="76">
        <v>3.02</v>
      </c>
      <c r="O22" s="102">
        <v>3.8178406578823258</v>
      </c>
    </row>
    <row r="23" spans="4:15" x14ac:dyDescent="0.2">
      <c r="D23" s="76">
        <v>2.63</v>
      </c>
      <c r="N23" s="77">
        <v>4.3501140166026415</v>
      </c>
      <c r="O23" s="102">
        <v>4.5556104690196335</v>
      </c>
    </row>
    <row r="24" spans="4:15" x14ac:dyDescent="0.2">
      <c r="D24" s="77">
        <v>3.5204335797172317</v>
      </c>
      <c r="N24" s="102">
        <v>2.5593210157893909</v>
      </c>
      <c r="O24" s="102">
        <v>3.5204335797172317</v>
      </c>
    </row>
    <row r="25" spans="4:15" x14ac:dyDescent="0.2">
      <c r="D25" s="76">
        <v>2.73</v>
      </c>
      <c r="N25" s="102">
        <v>2.9246160997745361</v>
      </c>
      <c r="O25" s="102">
        <v>3.8178406578823258</v>
      </c>
    </row>
    <row r="26" spans="4:15" x14ac:dyDescent="0.2">
      <c r="D26" s="102">
        <v>2.9246160997745361</v>
      </c>
      <c r="N26" s="76">
        <v>3.03</v>
      </c>
      <c r="O26" s="102">
        <v>3.385903990534314</v>
      </c>
    </row>
    <row r="27" spans="4:15" x14ac:dyDescent="0.2">
      <c r="D27" s="76">
        <v>3.01</v>
      </c>
      <c r="N27" s="76">
        <v>2.62</v>
      </c>
      <c r="O27" s="102">
        <v>3.2597295000760313</v>
      </c>
    </row>
    <row r="28" spans="4:15" x14ac:dyDescent="0.2">
      <c r="D28" s="76">
        <v>2.82</v>
      </c>
      <c r="N28" s="110">
        <v>2.4797602479953906</v>
      </c>
      <c r="O28" s="102">
        <v>3.8178406578823258</v>
      </c>
    </row>
    <row r="29" spans="4:15" x14ac:dyDescent="0.2">
      <c r="D29" s="102">
        <v>2.9246160997745361</v>
      </c>
      <c r="N29" s="102">
        <v>2.9246160997745361</v>
      </c>
      <c r="O29" s="102">
        <v>3.2597295000760313</v>
      </c>
    </row>
    <row r="30" spans="4:15" x14ac:dyDescent="0.2">
      <c r="D30" s="102">
        <v>3.1412012724847487</v>
      </c>
      <c r="N30" s="102">
        <v>2.7318243962519664</v>
      </c>
      <c r="O30" s="76">
        <v>3.31</v>
      </c>
    </row>
    <row r="31" spans="4:15" x14ac:dyDescent="0.2">
      <c r="D31" s="76">
        <v>3.05</v>
      </c>
      <c r="N31" s="76">
        <v>2.4500000000000002</v>
      </c>
      <c r="O31" s="110">
        <v>3.9826256205206239</v>
      </c>
    </row>
    <row r="32" spans="4:15" x14ac:dyDescent="0.2">
      <c r="D32" s="77">
        <v>2.9246160997745361</v>
      </c>
      <c r="N32" s="76">
        <v>3.46</v>
      </c>
      <c r="O32" s="110">
        <v>3.385903990534314</v>
      </c>
    </row>
    <row r="33" spans="4:15" x14ac:dyDescent="0.2">
      <c r="D33" s="102">
        <v>3.1412012724847487</v>
      </c>
      <c r="N33" s="110">
        <v>2.5593210157893909</v>
      </c>
      <c r="O33" s="110">
        <v>3.0296859589682725</v>
      </c>
    </row>
    <row r="34" spans="4:15" x14ac:dyDescent="0.2">
      <c r="D34" s="77">
        <v>2.9246160997745361</v>
      </c>
      <c r="N34" s="110">
        <v>2.7318243962519664</v>
      </c>
      <c r="O34" s="110">
        <v>3.5204335797172317</v>
      </c>
    </row>
    <row r="35" spans="4:15" x14ac:dyDescent="0.2">
      <c r="D35" s="102">
        <v>3.5204335797172317</v>
      </c>
      <c r="N35" s="102">
        <v>2.4797602479953906</v>
      </c>
      <c r="O35" s="110">
        <v>3.2597295000760313</v>
      </c>
    </row>
    <row r="36" spans="4:15" x14ac:dyDescent="0.2">
      <c r="D36" s="77">
        <v>3.385903990534314</v>
      </c>
      <c r="N36" s="102">
        <v>2.6432290716379967</v>
      </c>
      <c r="O36" s="102">
        <v>3.6641138858216151</v>
      </c>
    </row>
    <row r="37" spans="4:15" x14ac:dyDescent="0.2">
      <c r="D37" s="102">
        <v>3.1412012724847487</v>
      </c>
      <c r="N37" s="76">
        <v>2.63</v>
      </c>
      <c r="O37" s="102">
        <v>3.9826256205206239</v>
      </c>
    </row>
    <row r="38" spans="4:15" x14ac:dyDescent="0.2">
      <c r="D38" s="102">
        <v>3.5204335797172317</v>
      </c>
      <c r="N38" s="77">
        <v>3.5204335797172317</v>
      </c>
      <c r="O38" s="102">
        <v>3.8178406578823258</v>
      </c>
    </row>
    <row r="39" spans="4:15" x14ac:dyDescent="0.2">
      <c r="D39" s="102">
        <v>3.2597295000760313</v>
      </c>
      <c r="N39" s="76">
        <v>2.73</v>
      </c>
      <c r="O39" s="102">
        <v>3.8178406578823258</v>
      </c>
    </row>
    <row r="40" spans="4:15" x14ac:dyDescent="0.2">
      <c r="D40" s="102">
        <v>3.0296859589682725</v>
      </c>
      <c r="N40" s="102">
        <v>2.9246160997745361</v>
      </c>
      <c r="O40" s="102">
        <v>3.6641138858216151</v>
      </c>
    </row>
    <row r="41" spans="4:15" x14ac:dyDescent="0.2">
      <c r="D41" s="76">
        <v>2.74</v>
      </c>
      <c r="N41" s="76">
        <v>3.01</v>
      </c>
      <c r="O41" s="102">
        <v>3.385903990534314</v>
      </c>
    </row>
    <row r="42" spans="4:15" x14ac:dyDescent="0.2">
      <c r="D42" s="102">
        <v>2.5593210157893909</v>
      </c>
      <c r="N42" s="76">
        <v>2.82</v>
      </c>
      <c r="O42" s="102">
        <v>3.6641138858216151</v>
      </c>
    </row>
    <row r="43" spans="4:15" x14ac:dyDescent="0.2">
      <c r="D43" s="102">
        <v>2.9246160997745361</v>
      </c>
      <c r="N43" s="102">
        <v>2.9246160997745361</v>
      </c>
      <c r="O43" s="102">
        <v>3.2597295000760313</v>
      </c>
    </row>
    <row r="44" spans="4:15" x14ac:dyDescent="0.2">
      <c r="D44" s="102">
        <v>2.7318243962519664</v>
      </c>
      <c r="N44" s="102">
        <v>3.1412012724847487</v>
      </c>
      <c r="O44" s="102">
        <v>3.5204335797172317</v>
      </c>
    </row>
    <row r="45" spans="4:15" x14ac:dyDescent="0.2">
      <c r="D45" s="102">
        <v>3.1412012724847487</v>
      </c>
      <c r="N45" s="76">
        <v>3.05</v>
      </c>
      <c r="O45" s="110">
        <v>3.6641138858216151</v>
      </c>
    </row>
    <row r="46" spans="4:15" x14ac:dyDescent="0.2">
      <c r="D46" s="102">
        <v>3.0296859589682725</v>
      </c>
      <c r="N46" s="77">
        <v>2.9246160997745361</v>
      </c>
      <c r="O46" s="110">
        <v>3.2597295000760313</v>
      </c>
    </row>
    <row r="47" spans="4:15" x14ac:dyDescent="0.2">
      <c r="D47" s="102">
        <v>2.9246160997745361</v>
      </c>
      <c r="N47" s="102">
        <v>3.1412012724847487</v>
      </c>
      <c r="O47" s="110">
        <v>3.0296859589682725</v>
      </c>
    </row>
    <row r="48" spans="4:15" x14ac:dyDescent="0.2">
      <c r="D48" s="102">
        <v>3.0296859589682725</v>
      </c>
      <c r="N48" s="77">
        <v>2.9246160997745361</v>
      </c>
      <c r="O48" s="102">
        <v>4.3501140166026415</v>
      </c>
    </row>
    <row r="49" spans="4:15" x14ac:dyDescent="0.2">
      <c r="D49" s="102">
        <v>2.6432290716379967</v>
      </c>
      <c r="N49" s="102">
        <v>3.5204335797172317</v>
      </c>
      <c r="O49" s="102">
        <v>3.9826256205206239</v>
      </c>
    </row>
    <row r="50" spans="4:15" x14ac:dyDescent="0.2">
      <c r="D50" s="76">
        <v>2.83</v>
      </c>
      <c r="N50" s="77">
        <v>3.385903990534314</v>
      </c>
      <c r="O50" s="102">
        <v>3.385903990534314</v>
      </c>
    </row>
    <row r="51" spans="4:15" x14ac:dyDescent="0.2">
      <c r="D51" s="77">
        <v>3.385903990534314</v>
      </c>
      <c r="N51" s="102">
        <v>3.1412012724847487</v>
      </c>
      <c r="O51" s="102">
        <v>3.1412012724847487</v>
      </c>
    </row>
    <row r="52" spans="4:15" x14ac:dyDescent="0.2">
      <c r="D52" s="110">
        <v>2.4797602479953906</v>
      </c>
      <c r="N52" s="102">
        <v>3.5204335797172317</v>
      </c>
      <c r="O52" s="102">
        <v>3.5204335797172317</v>
      </c>
    </row>
    <row r="53" spans="4:15" x14ac:dyDescent="0.2">
      <c r="D53" s="102">
        <v>3.1412012724847487</v>
      </c>
      <c r="N53" s="102">
        <v>3.2597295000760313</v>
      </c>
      <c r="O53" s="102">
        <v>3.385903990534314</v>
      </c>
    </row>
    <row r="54" spans="4:15" x14ac:dyDescent="0.2">
      <c r="D54" s="102">
        <v>3.0296859589682725</v>
      </c>
      <c r="N54" s="102">
        <v>3.0296859589682725</v>
      </c>
      <c r="O54" s="102">
        <v>3.6641138858216151</v>
      </c>
    </row>
    <row r="55" spans="4:15" x14ac:dyDescent="0.2">
      <c r="D55" s="102">
        <v>2.8254819358024861</v>
      </c>
      <c r="N55" s="76">
        <v>2.74</v>
      </c>
      <c r="O55" s="110">
        <v>3.2597295000760313</v>
      </c>
    </row>
    <row r="56" spans="4:15" x14ac:dyDescent="0.2">
      <c r="D56" s="102">
        <v>3.2597295000760313</v>
      </c>
      <c r="N56" s="102">
        <v>2.5593210157893909</v>
      </c>
      <c r="O56" s="110">
        <v>3.385903990534314</v>
      </c>
    </row>
    <row r="57" spans="4:15" x14ac:dyDescent="0.2">
      <c r="D57" s="102">
        <v>2.9246160997745361</v>
      </c>
      <c r="N57" s="102">
        <v>2.9246160997745361</v>
      </c>
      <c r="O57" s="102">
        <v>3.9826256205206239</v>
      </c>
    </row>
    <row r="58" spans="4:15" x14ac:dyDescent="0.2">
      <c r="D58" s="102">
        <v>3.1412012724847487</v>
      </c>
      <c r="N58" s="102">
        <v>2.7318243962519664</v>
      </c>
      <c r="O58" s="102">
        <v>3.8178406578823258</v>
      </c>
    </row>
    <row r="59" spans="4:15" x14ac:dyDescent="0.2">
      <c r="D59" s="102">
        <v>3.385903990534314</v>
      </c>
      <c r="N59" s="102">
        <v>3.1412012724847487</v>
      </c>
      <c r="O59" s="102">
        <v>3.2597295000760313</v>
      </c>
    </row>
    <row r="60" spans="4:15" x14ac:dyDescent="0.2">
      <c r="D60" s="77">
        <v>4.5556104690196335</v>
      </c>
      <c r="N60" s="102">
        <v>3.0296859589682725</v>
      </c>
      <c r="O60" s="102">
        <v>3.385903990534314</v>
      </c>
    </row>
    <row r="61" spans="4:15" x14ac:dyDescent="0.2">
      <c r="D61" s="110">
        <v>3.0296859589682725</v>
      </c>
      <c r="N61" s="102">
        <v>2.9246160997745361</v>
      </c>
      <c r="O61" s="102">
        <v>3.6641138858216151</v>
      </c>
    </row>
    <row r="62" spans="4:15" x14ac:dyDescent="0.2">
      <c r="D62" s="110">
        <v>2.9246160997745361</v>
      </c>
      <c r="N62" s="102">
        <v>3.0296859589682725</v>
      </c>
      <c r="O62" s="102">
        <v>3.5204335797172317</v>
      </c>
    </row>
    <row r="63" spans="4:15" x14ac:dyDescent="0.2">
      <c r="D63" s="110">
        <v>2.1992091529333679</v>
      </c>
      <c r="N63" s="102">
        <v>2.6432290716379967</v>
      </c>
      <c r="O63" s="102">
        <v>3.2597295000760313</v>
      </c>
    </row>
    <row r="64" spans="4:15" x14ac:dyDescent="0.2">
      <c r="D64" s="102">
        <v>3.1412012724847487</v>
      </c>
      <c r="N64" s="76">
        <v>2.83</v>
      </c>
      <c r="O64" s="102">
        <v>4.1596153695086633</v>
      </c>
    </row>
    <row r="65" spans="4:15" x14ac:dyDescent="0.2">
      <c r="D65" s="102">
        <v>3.0296859589682725</v>
      </c>
      <c r="N65" s="77">
        <v>3.385903990534314</v>
      </c>
      <c r="O65" s="110">
        <v>3.5204335797172317</v>
      </c>
    </row>
    <row r="66" spans="4:15" x14ac:dyDescent="0.2">
      <c r="D66" s="102">
        <v>2.6432290716379967</v>
      </c>
      <c r="N66" s="110">
        <v>2.4797602479953906</v>
      </c>
      <c r="O66" s="110">
        <v>3.385903990534314</v>
      </c>
    </row>
    <row r="67" spans="4:15" x14ac:dyDescent="0.2">
      <c r="D67" s="77">
        <v>3.1412012724847487</v>
      </c>
      <c r="N67" s="102">
        <v>3.1412012724847487</v>
      </c>
      <c r="O67" s="110">
        <v>3.1412012724847487</v>
      </c>
    </row>
    <row r="68" spans="4:15" x14ac:dyDescent="0.2">
      <c r="D68" s="77">
        <v>3.385903990534314</v>
      </c>
      <c r="N68" s="102">
        <v>3.0296859589682725</v>
      </c>
      <c r="O68" s="110">
        <v>3.5204335797172317</v>
      </c>
    </row>
    <row r="69" spans="4:15" x14ac:dyDescent="0.2">
      <c r="D69" s="102">
        <v>3.385903990534314</v>
      </c>
      <c r="N69" s="102">
        <v>2.8254819358024861</v>
      </c>
      <c r="O69" s="102">
        <v>3.6641138858216151</v>
      </c>
    </row>
    <row r="70" spans="4:15" x14ac:dyDescent="0.2">
      <c r="D70" s="102">
        <v>3.1412012724847487</v>
      </c>
      <c r="N70" s="102">
        <v>3.2597295000760313</v>
      </c>
      <c r="O70" s="102">
        <v>3.6641138858216151</v>
      </c>
    </row>
    <row r="71" spans="4:15" x14ac:dyDescent="0.2">
      <c r="D71" s="102">
        <v>2.7318243962519664</v>
      </c>
      <c r="N71" s="102">
        <v>2.9246160997745361</v>
      </c>
      <c r="O71" s="102">
        <v>3.385903990534314</v>
      </c>
    </row>
    <row r="72" spans="4:15" x14ac:dyDescent="0.2">
      <c r="D72" s="102">
        <v>3.0296859589682725</v>
      </c>
      <c r="N72" s="102">
        <v>3.1412012724847487</v>
      </c>
      <c r="O72" s="102">
        <v>3.9826256205206239</v>
      </c>
    </row>
    <row r="73" spans="4:15" x14ac:dyDescent="0.2">
      <c r="D73" s="76">
        <v>3.01</v>
      </c>
      <c r="N73" s="102">
        <v>3.385903990534314</v>
      </c>
      <c r="O73" s="102">
        <v>3.6641138858216151</v>
      </c>
    </row>
    <row r="74" spans="4:15" x14ac:dyDescent="0.2">
      <c r="D74" s="110">
        <v>3.1412012724847487</v>
      </c>
      <c r="N74" s="77">
        <v>4.5556104690196335</v>
      </c>
      <c r="O74" s="102">
        <v>3.6641138858216151</v>
      </c>
    </row>
    <row r="75" spans="4:15" x14ac:dyDescent="0.2">
      <c r="D75" s="110">
        <v>2.8254819358024861</v>
      </c>
      <c r="N75" s="110">
        <v>3.0296859589682725</v>
      </c>
      <c r="O75" s="102">
        <v>3.9826256205206239</v>
      </c>
    </row>
    <row r="76" spans="4:15" x14ac:dyDescent="0.2">
      <c r="D76" s="102">
        <v>3.9826256205206239</v>
      </c>
      <c r="N76" s="110">
        <v>2.9246160997745361</v>
      </c>
      <c r="O76" s="110">
        <v>3.5204335797172317</v>
      </c>
    </row>
    <row r="77" spans="4:15" x14ac:dyDescent="0.2">
      <c r="D77" s="102">
        <v>3.1412012724847487</v>
      </c>
      <c r="N77" s="110">
        <v>2.1992091529333679</v>
      </c>
      <c r="O77" s="110">
        <v>3.5204335797172317</v>
      </c>
    </row>
    <row r="78" spans="4:15" x14ac:dyDescent="0.2">
      <c r="D78" s="102">
        <v>2.7318243962519664</v>
      </c>
      <c r="N78" s="102">
        <v>3.1412012724847487</v>
      </c>
      <c r="O78" s="102">
        <v>3.385903990534314</v>
      </c>
    </row>
    <row r="79" spans="4:15" x14ac:dyDescent="0.2">
      <c r="D79" s="102">
        <v>3.5204335797172317</v>
      </c>
      <c r="N79" s="102">
        <v>3.0296859589682725</v>
      </c>
      <c r="O79" s="102">
        <v>3.9826256205206239</v>
      </c>
    </row>
    <row r="80" spans="4:15" x14ac:dyDescent="0.2">
      <c r="D80" s="102">
        <v>3.0296859589682725</v>
      </c>
      <c r="N80" s="102">
        <v>2.6432290716379967</v>
      </c>
      <c r="O80" s="102">
        <v>3.1412012724847487</v>
      </c>
    </row>
    <row r="81" spans="4:15" x14ac:dyDescent="0.2">
      <c r="D81" s="102">
        <v>2.9246160997745361</v>
      </c>
      <c r="N81" s="77">
        <v>3.1412012724847487</v>
      </c>
      <c r="O81" s="102">
        <v>3.385903990534314</v>
      </c>
    </row>
    <row r="82" spans="4:15" x14ac:dyDescent="0.2">
      <c r="D82" s="102">
        <v>3.1412012724847487</v>
      </c>
      <c r="N82" s="77">
        <v>3.385903990534314</v>
      </c>
      <c r="O82" s="77">
        <v>3.8178406578823258</v>
      </c>
    </row>
    <row r="83" spans="4:15" x14ac:dyDescent="0.2">
      <c r="D83" s="76">
        <v>3.18</v>
      </c>
      <c r="N83" s="102">
        <v>3.385903990534314</v>
      </c>
      <c r="O83" s="110">
        <v>3.2597295000760313</v>
      </c>
    </row>
    <row r="84" spans="4:15" x14ac:dyDescent="0.2">
      <c r="D84" s="77">
        <v>4.5556104690196335</v>
      </c>
      <c r="N84" s="102">
        <v>3.1412012724847487</v>
      </c>
      <c r="O84" s="110">
        <v>3.1412012724847487</v>
      </c>
    </row>
    <row r="85" spans="4:15" x14ac:dyDescent="0.2">
      <c r="D85" s="110">
        <v>2.5593210157893909</v>
      </c>
      <c r="N85" s="102">
        <v>2.7318243962519664</v>
      </c>
      <c r="O85" s="102">
        <v>3.9826256205206239</v>
      </c>
    </row>
    <row r="86" spans="4:15" x14ac:dyDescent="0.2">
      <c r="D86" s="110">
        <v>3.0296859589682725</v>
      </c>
      <c r="N86" s="102">
        <v>3.0296859589682725</v>
      </c>
      <c r="O86" s="102">
        <v>3.6641138858216151</v>
      </c>
    </row>
    <row r="87" spans="4:15" x14ac:dyDescent="0.2">
      <c r="D87" s="102">
        <v>3.385903990534314</v>
      </c>
      <c r="N87" s="76">
        <v>3.01</v>
      </c>
      <c r="O87" s="76">
        <v>3.64</v>
      </c>
    </row>
    <row r="88" spans="4:15" x14ac:dyDescent="0.2">
      <c r="D88" s="102">
        <v>3.2597295000760313</v>
      </c>
      <c r="N88" s="110">
        <v>3.1412012724847487</v>
      </c>
      <c r="O88" s="110">
        <v>3.385903990534314</v>
      </c>
    </row>
    <row r="89" spans="4:15" x14ac:dyDescent="0.2">
      <c r="D89" s="102">
        <v>3.0296859589682725</v>
      </c>
      <c r="N89" s="110">
        <v>2.8254819358024861</v>
      </c>
      <c r="O89" s="102">
        <v>4.1596153695086633</v>
      </c>
    </row>
    <row r="90" spans="4:15" x14ac:dyDescent="0.2">
      <c r="D90" s="102">
        <v>2.7318243962519664</v>
      </c>
      <c r="N90" s="102">
        <v>3.9826256205206239</v>
      </c>
      <c r="O90" s="102">
        <v>3.1412012724847487</v>
      </c>
    </row>
    <row r="91" spans="4:15" x14ac:dyDescent="0.2">
      <c r="D91" s="102">
        <v>2.7318243962519664</v>
      </c>
      <c r="N91" s="102">
        <v>3.1412012724847487</v>
      </c>
      <c r="O91" s="102">
        <v>3.8178406578823258</v>
      </c>
    </row>
    <row r="92" spans="4:15" x14ac:dyDescent="0.2">
      <c r="D92" s="102">
        <v>3.1412012724847487</v>
      </c>
      <c r="N92" s="102">
        <v>2.7318243962519664</v>
      </c>
      <c r="O92" s="102">
        <v>3.8178406578823258</v>
      </c>
    </row>
    <row r="93" spans="4:15" x14ac:dyDescent="0.2">
      <c r="D93" s="77">
        <v>3.9826256205206239</v>
      </c>
      <c r="N93" s="102">
        <v>3.5204335797172317</v>
      </c>
      <c r="O93" s="102">
        <v>3.5204335797172317</v>
      </c>
    </row>
    <row r="94" spans="4:15" x14ac:dyDescent="0.2">
      <c r="D94" s="110">
        <v>3.2597295000760313</v>
      </c>
      <c r="N94" s="102">
        <v>3.0296859589682725</v>
      </c>
      <c r="O94" s="102">
        <v>3.6641138858216151</v>
      </c>
    </row>
    <row r="95" spans="4:15" x14ac:dyDescent="0.2">
      <c r="D95" s="110">
        <v>3.0296859589682725</v>
      </c>
      <c r="N95" s="102">
        <v>2.9246160997745361</v>
      </c>
      <c r="O95" s="102">
        <v>3.9826256205206239</v>
      </c>
    </row>
    <row r="96" spans="4:15" x14ac:dyDescent="0.2">
      <c r="D96" s="110">
        <v>3.0296859589682725</v>
      </c>
      <c r="N96" s="102">
        <v>3.1412012724847487</v>
      </c>
      <c r="O96" s="102">
        <v>3.5204335797172317</v>
      </c>
    </row>
    <row r="97" spans="4:15" x14ac:dyDescent="0.2">
      <c r="D97" s="110">
        <v>2.8254819358024861</v>
      </c>
      <c r="N97" s="76">
        <v>3.18</v>
      </c>
      <c r="O97" s="110">
        <v>3.8178406578823258</v>
      </c>
    </row>
    <row r="98" spans="4:15" x14ac:dyDescent="0.2">
      <c r="D98" s="102">
        <v>2.9246160997745361</v>
      </c>
      <c r="N98" s="77">
        <v>4.5556104690196335</v>
      </c>
      <c r="O98" s="102">
        <v>3.8178406578823258</v>
      </c>
    </row>
    <row r="99" spans="4:15" x14ac:dyDescent="0.2">
      <c r="D99" s="102">
        <v>2.9246160997745361</v>
      </c>
      <c r="N99" s="110">
        <v>2.5593210157893909</v>
      </c>
      <c r="O99" s="102">
        <v>3.8178406578823258</v>
      </c>
    </row>
    <row r="100" spans="4:15" x14ac:dyDescent="0.2">
      <c r="D100" s="102">
        <v>3.385903990534314</v>
      </c>
      <c r="N100" s="110">
        <v>3.0296859589682725</v>
      </c>
      <c r="O100" s="102">
        <v>4.5556104690196335</v>
      </c>
    </row>
    <row r="101" spans="4:15" x14ac:dyDescent="0.2">
      <c r="D101" s="102">
        <v>2.8254819358024861</v>
      </c>
      <c r="N101" s="102">
        <v>3.385903990534314</v>
      </c>
      <c r="O101" s="102">
        <v>3.8178406578823258</v>
      </c>
    </row>
    <row r="102" spans="4:15" x14ac:dyDescent="0.2">
      <c r="D102" s="102">
        <v>3.2597295000760313</v>
      </c>
      <c r="N102" s="102">
        <v>3.2597295000760313</v>
      </c>
      <c r="O102" s="110">
        <v>3.6641138858216151</v>
      </c>
    </row>
    <row r="103" spans="4:15" x14ac:dyDescent="0.2">
      <c r="D103" s="102">
        <v>3.2597295000760313</v>
      </c>
      <c r="N103" s="102">
        <v>3.0296859589682725</v>
      </c>
      <c r="O103" s="102">
        <v>4.5556104690196335</v>
      </c>
    </row>
    <row r="104" spans="4:15" x14ac:dyDescent="0.2">
      <c r="D104" s="76">
        <v>3.19</v>
      </c>
      <c r="N104" s="102">
        <v>2.7318243962519664</v>
      </c>
      <c r="O104" s="102">
        <v>3.8178406578823258</v>
      </c>
    </row>
    <row r="105" spans="4:15" x14ac:dyDescent="0.2">
      <c r="D105" s="110">
        <v>2.9246160997745361</v>
      </c>
      <c r="N105" s="102">
        <v>2.7318243962519664</v>
      </c>
      <c r="O105" s="102">
        <v>3.9826256205206239</v>
      </c>
    </row>
    <row r="106" spans="4:15" x14ac:dyDescent="0.2">
      <c r="D106" s="102">
        <v>2.9246160997745361</v>
      </c>
      <c r="N106" s="102">
        <v>3.1412012724847487</v>
      </c>
      <c r="O106" s="102">
        <v>3.8178406578823258</v>
      </c>
    </row>
    <row r="107" spans="4:15" x14ac:dyDescent="0.2">
      <c r="D107" s="102">
        <v>3.8178406578823258</v>
      </c>
      <c r="N107" s="77">
        <v>3.9826256205206239</v>
      </c>
      <c r="O107" s="102">
        <v>3.6641138858216151</v>
      </c>
    </row>
    <row r="108" spans="4:15" x14ac:dyDescent="0.2">
      <c r="D108" s="102">
        <v>2.9246160997745361</v>
      </c>
      <c r="N108" s="110">
        <v>3.2597295000760313</v>
      </c>
      <c r="O108" s="102">
        <v>4.3501140166026415</v>
      </c>
    </row>
    <row r="109" spans="4:15" x14ac:dyDescent="0.2">
      <c r="D109" s="76">
        <v>3.05</v>
      </c>
      <c r="N109" s="110">
        <v>3.0296859589682725</v>
      </c>
      <c r="O109" s="102">
        <v>4.1596153695086633</v>
      </c>
    </row>
    <row r="110" spans="4:15" x14ac:dyDescent="0.2">
      <c r="D110" s="76">
        <v>3.05</v>
      </c>
      <c r="N110" s="110">
        <v>3.0296859589682725</v>
      </c>
      <c r="O110" s="102">
        <v>4.1596153695086633</v>
      </c>
    </row>
    <row r="111" spans="4:15" x14ac:dyDescent="0.2">
      <c r="D111" s="110">
        <v>3.2597295000760313</v>
      </c>
      <c r="N111" s="110">
        <v>2.8254819358024861</v>
      </c>
      <c r="O111" s="102">
        <v>5.0186818782780298</v>
      </c>
    </row>
    <row r="112" spans="4:15" x14ac:dyDescent="0.2">
      <c r="D112" s="110">
        <v>3.0296859589682725</v>
      </c>
      <c r="N112" s="102">
        <v>2.9246160997745361</v>
      </c>
      <c r="O112" s="83">
        <v>4.67</v>
      </c>
    </row>
    <row r="113" spans="4:15" x14ac:dyDescent="0.2">
      <c r="D113" s="102">
        <v>3.1412012724847487</v>
      </c>
      <c r="N113" s="102">
        <v>2.9246160997745361</v>
      </c>
      <c r="O113" s="110">
        <v>3.5204335797172317</v>
      </c>
    </row>
    <row r="114" spans="4:15" x14ac:dyDescent="0.2">
      <c r="D114" s="102">
        <v>3.0296859589682725</v>
      </c>
      <c r="N114" s="102">
        <v>3.385903990534314</v>
      </c>
      <c r="O114" s="110">
        <v>3.6641138858216151</v>
      </c>
    </row>
    <row r="115" spans="4:15" x14ac:dyDescent="0.2">
      <c r="D115" s="102">
        <v>3.5204335797172317</v>
      </c>
      <c r="N115" s="102">
        <v>2.8254819358024861</v>
      </c>
      <c r="O115" s="110">
        <v>3.6641138858216151</v>
      </c>
    </row>
    <row r="116" spans="4:15" x14ac:dyDescent="0.2">
      <c r="D116" s="102">
        <v>2.8254819358024861</v>
      </c>
      <c r="N116" s="102">
        <v>3.2597295000760313</v>
      </c>
      <c r="O116" s="110">
        <v>3.2597295000760313</v>
      </c>
    </row>
    <row r="117" spans="4:15" x14ac:dyDescent="0.2">
      <c r="D117" s="76">
        <v>2.67</v>
      </c>
      <c r="N117" s="102">
        <v>3.2597295000760313</v>
      </c>
      <c r="O117" s="102">
        <v>3.8178406578823258</v>
      </c>
    </row>
    <row r="118" spans="4:15" x14ac:dyDescent="0.2">
      <c r="D118" s="110">
        <v>2.9246160997745361</v>
      </c>
      <c r="N118" s="76">
        <v>3.19</v>
      </c>
      <c r="O118" s="102">
        <v>3.6641138858216151</v>
      </c>
    </row>
    <row r="119" spans="4:15" x14ac:dyDescent="0.2">
      <c r="D119" s="110">
        <v>3.6641138858216151</v>
      </c>
      <c r="N119" s="110">
        <v>2.9246160997745361</v>
      </c>
      <c r="O119" s="102">
        <v>4.3501140166026415</v>
      </c>
    </row>
    <row r="120" spans="4:15" x14ac:dyDescent="0.2">
      <c r="D120" s="102">
        <v>3.0296859589682725</v>
      </c>
      <c r="N120" s="102">
        <v>2.9246160997745361</v>
      </c>
      <c r="O120" s="102">
        <v>3.8178406578823258</v>
      </c>
    </row>
    <row r="121" spans="4:15" x14ac:dyDescent="0.2">
      <c r="D121" s="102">
        <v>3.385903990534314</v>
      </c>
      <c r="N121" s="102">
        <v>3.8178406578823258</v>
      </c>
      <c r="O121" s="102">
        <v>3.5204335797172317</v>
      </c>
    </row>
    <row r="122" spans="4:15" x14ac:dyDescent="0.2">
      <c r="D122" s="102">
        <v>3.0296859589682725</v>
      </c>
      <c r="N122" s="102">
        <v>2.9246160997745361</v>
      </c>
      <c r="O122" s="102">
        <v>3.9826256205206239</v>
      </c>
    </row>
    <row r="123" spans="4:15" x14ac:dyDescent="0.2">
      <c r="D123" s="102">
        <v>3.2597295000760313</v>
      </c>
      <c r="N123" s="76">
        <v>3.05</v>
      </c>
      <c r="O123" s="102">
        <v>3.9826256205206239</v>
      </c>
    </row>
    <row r="124" spans="4:15" x14ac:dyDescent="0.2">
      <c r="D124" s="102">
        <v>3.385903990534314</v>
      </c>
      <c r="N124" s="76">
        <v>3.05</v>
      </c>
      <c r="O124" s="110">
        <v>3.5204335797172317</v>
      </c>
    </row>
    <row r="125" spans="4:15" x14ac:dyDescent="0.2">
      <c r="D125" s="102">
        <v>3.1412012724847487</v>
      </c>
      <c r="N125" s="110">
        <v>3.2597295000760313</v>
      </c>
      <c r="O125" s="110">
        <v>4.3501140166026415</v>
      </c>
    </row>
    <row r="126" spans="4:15" x14ac:dyDescent="0.2">
      <c r="D126" s="76">
        <v>3.27</v>
      </c>
      <c r="N126" s="110">
        <v>3.0296859589682725</v>
      </c>
      <c r="O126" s="110">
        <v>3.5204335797172317</v>
      </c>
    </row>
    <row r="127" spans="4:15" x14ac:dyDescent="0.2">
      <c r="D127" s="110">
        <v>3.1412012724847487</v>
      </c>
      <c r="N127" s="102">
        <v>3.1412012724847487</v>
      </c>
      <c r="O127" s="110">
        <v>4.1596153695086633</v>
      </c>
    </row>
    <row r="128" spans="4:15" x14ac:dyDescent="0.2">
      <c r="D128" s="110">
        <v>2.8254819358024861</v>
      </c>
      <c r="N128" s="102">
        <v>3.0296859589682725</v>
      </c>
      <c r="O128" s="110">
        <v>3.385903990534314</v>
      </c>
    </row>
    <row r="129" spans="4:15" x14ac:dyDescent="0.2">
      <c r="D129" s="110">
        <v>2.8254819358024861</v>
      </c>
      <c r="N129" s="102">
        <v>3.5204335797172317</v>
      </c>
      <c r="O129" s="110">
        <v>3.385903990534314</v>
      </c>
    </row>
    <row r="130" spans="4:15" x14ac:dyDescent="0.2">
      <c r="D130" s="102">
        <v>3.9826256205206239</v>
      </c>
      <c r="N130" s="102">
        <v>2.8254819358024861</v>
      </c>
      <c r="O130" s="110">
        <v>3.2597295000760313</v>
      </c>
    </row>
    <row r="131" spans="4:15" x14ac:dyDescent="0.2">
      <c r="D131" s="102">
        <v>4.1596153695086633</v>
      </c>
      <c r="N131" s="76">
        <v>2.67</v>
      </c>
      <c r="O131" s="102">
        <v>3.9826256205206239</v>
      </c>
    </row>
    <row r="132" spans="4:15" x14ac:dyDescent="0.2">
      <c r="D132" s="102">
        <v>2.9246160997745361</v>
      </c>
      <c r="N132" s="110">
        <v>2.9246160997745361</v>
      </c>
      <c r="O132" s="102">
        <v>3.9826256205206239</v>
      </c>
    </row>
    <row r="133" spans="4:15" x14ac:dyDescent="0.2">
      <c r="D133" s="102">
        <v>3.2597295000760313</v>
      </c>
      <c r="N133" s="110">
        <v>3.6641138858216151</v>
      </c>
      <c r="O133" s="102">
        <v>3.5204335797172317</v>
      </c>
    </row>
    <row r="134" spans="4:15" x14ac:dyDescent="0.2">
      <c r="D134" s="102">
        <v>3.1412012724847487</v>
      </c>
      <c r="N134" s="102">
        <v>3.0296859589682725</v>
      </c>
      <c r="O134" s="102">
        <v>3.8178406578823258</v>
      </c>
    </row>
    <row r="135" spans="4:15" x14ac:dyDescent="0.2">
      <c r="D135" s="77">
        <v>3.6641138858216151</v>
      </c>
      <c r="N135" s="102">
        <v>3.385903990534314</v>
      </c>
      <c r="O135" s="102">
        <v>4.3501140166026415</v>
      </c>
    </row>
    <row r="136" spans="4:15" x14ac:dyDescent="0.2">
      <c r="D136" s="110">
        <v>3.2597295000760313</v>
      </c>
      <c r="N136" s="102">
        <v>3.0296859589682725</v>
      </c>
      <c r="O136" s="102">
        <v>3.6641138858216151</v>
      </c>
    </row>
    <row r="137" spans="4:15" x14ac:dyDescent="0.2">
      <c r="D137" s="110">
        <v>3.2597295000760313</v>
      </c>
      <c r="N137" s="102">
        <v>3.2597295000760313</v>
      </c>
      <c r="O137" s="102">
        <v>3.6641138858216151</v>
      </c>
    </row>
    <row r="138" spans="4:15" x14ac:dyDescent="0.2">
      <c r="D138" s="102">
        <v>3.6641138858216151</v>
      </c>
      <c r="N138" s="102">
        <v>3.385903990534314</v>
      </c>
      <c r="O138" s="102">
        <v>3.5204335797172317</v>
      </c>
    </row>
    <row r="139" spans="4:15" x14ac:dyDescent="0.2">
      <c r="D139" s="102">
        <v>3.6641138858216151</v>
      </c>
      <c r="N139" s="102">
        <v>3.1412012724847487</v>
      </c>
      <c r="O139" s="102">
        <v>3.6641138858216151</v>
      </c>
    </row>
    <row r="140" spans="4:15" x14ac:dyDescent="0.2">
      <c r="D140" s="76">
        <v>3.69</v>
      </c>
      <c r="N140" s="76">
        <v>3.27</v>
      </c>
      <c r="O140" s="102">
        <v>4.1596153695086633</v>
      </c>
    </row>
    <row r="141" spans="4:15" x14ac:dyDescent="0.2">
      <c r="D141" s="102">
        <v>3.2597295000760313</v>
      </c>
      <c r="N141" s="110">
        <v>3.1412012724847487</v>
      </c>
      <c r="O141" s="102">
        <v>4.7778114735805186</v>
      </c>
    </row>
    <row r="142" spans="4:15" x14ac:dyDescent="0.2">
      <c r="D142" s="102">
        <v>3.2597295000760313</v>
      </c>
      <c r="N142" s="110">
        <v>2.8254819358024861</v>
      </c>
      <c r="O142" s="102">
        <v>3.9826256205206239</v>
      </c>
    </row>
    <row r="143" spans="4:15" x14ac:dyDescent="0.2">
      <c r="D143" s="102">
        <v>3.1412012724847487</v>
      </c>
      <c r="N143" s="110">
        <v>2.8254819358024861</v>
      </c>
      <c r="O143" s="102">
        <v>4.5556104690196335</v>
      </c>
    </row>
    <row r="144" spans="4:15" x14ac:dyDescent="0.2">
      <c r="D144" s="110">
        <v>3.5204335797172317</v>
      </c>
      <c r="N144" s="102">
        <v>3.9826256205206239</v>
      </c>
      <c r="O144" s="102">
        <v>3.6641138858216151</v>
      </c>
    </row>
    <row r="145" spans="4:15" x14ac:dyDescent="0.2">
      <c r="D145" s="110">
        <v>2.8254819358024861</v>
      </c>
      <c r="N145" s="102">
        <v>4.1596153695086633</v>
      </c>
      <c r="O145" s="102">
        <v>3.8178406578823258</v>
      </c>
    </row>
    <row r="146" spans="4:15" x14ac:dyDescent="0.2">
      <c r="D146" s="102">
        <v>3.5204335797172317</v>
      </c>
      <c r="N146" s="102">
        <v>2.9246160997745361</v>
      </c>
      <c r="O146" s="102">
        <v>3.8178406578823258</v>
      </c>
    </row>
    <row r="147" spans="4:15" x14ac:dyDescent="0.2">
      <c r="D147" s="102">
        <v>3.385903990534314</v>
      </c>
      <c r="N147" s="102">
        <v>3.2597295000760313</v>
      </c>
      <c r="O147" s="110">
        <v>3.6641138858216151</v>
      </c>
    </row>
    <row r="148" spans="4:15" x14ac:dyDescent="0.2">
      <c r="D148" s="102">
        <v>3.385903990534314</v>
      </c>
      <c r="N148" s="102">
        <v>3.1412012724847487</v>
      </c>
      <c r="O148" s="102">
        <v>4.3501140166026415</v>
      </c>
    </row>
    <row r="149" spans="4:15" x14ac:dyDescent="0.2">
      <c r="D149" s="102">
        <v>3.5204335797172317</v>
      </c>
      <c r="N149" s="77">
        <v>3.6641138858216151</v>
      </c>
      <c r="O149" s="102">
        <v>4.3501140166026415</v>
      </c>
    </row>
    <row r="150" spans="4:15" x14ac:dyDescent="0.2">
      <c r="D150" s="76">
        <v>3.31</v>
      </c>
      <c r="N150" s="110">
        <v>3.2597295000760313</v>
      </c>
      <c r="O150" s="102">
        <v>3.5204335797172317</v>
      </c>
    </row>
    <row r="151" spans="4:15" x14ac:dyDescent="0.2">
      <c r="D151" s="102">
        <v>3.9826256205206239</v>
      </c>
      <c r="N151" s="110">
        <v>3.2597295000760313</v>
      </c>
      <c r="O151" s="102">
        <v>3.9826256205206239</v>
      </c>
    </row>
    <row r="152" spans="4:15" x14ac:dyDescent="0.2">
      <c r="D152" s="102">
        <v>3.1412012724847487</v>
      </c>
      <c r="N152" s="102">
        <v>3.6641138858216151</v>
      </c>
      <c r="O152" s="102">
        <v>4.3501140166026415</v>
      </c>
    </row>
    <row r="153" spans="4:15" x14ac:dyDescent="0.2">
      <c r="D153" s="102">
        <v>3.6641138858216151</v>
      </c>
      <c r="N153" s="102">
        <v>3.6641138858216151</v>
      </c>
      <c r="O153" s="102">
        <v>3.6641138858216151</v>
      </c>
    </row>
    <row r="154" spans="4:15" x14ac:dyDescent="0.2">
      <c r="D154" s="102">
        <v>4.1596153695086633</v>
      </c>
      <c r="N154" s="76">
        <v>3.69</v>
      </c>
      <c r="O154" s="110">
        <v>3.9826256205206239</v>
      </c>
    </row>
    <row r="155" spans="4:15" x14ac:dyDescent="0.2">
      <c r="D155" s="102">
        <v>3.1412012724847487</v>
      </c>
      <c r="N155" s="102">
        <v>3.2597295000760313</v>
      </c>
      <c r="O155" s="110">
        <v>3.6641138858216151</v>
      </c>
    </row>
    <row r="156" spans="4:15" x14ac:dyDescent="0.2">
      <c r="D156" s="102">
        <v>3.6641138858216151</v>
      </c>
      <c r="N156" s="102">
        <v>3.2597295000760313</v>
      </c>
      <c r="O156" s="102">
        <v>4.3501140166026415</v>
      </c>
    </row>
    <row r="157" spans="4:15" x14ac:dyDescent="0.2">
      <c r="D157" s="102">
        <v>3.0296859589682725</v>
      </c>
      <c r="N157" s="102">
        <v>3.1412012724847487</v>
      </c>
      <c r="O157" s="102">
        <v>4.1596153695086633</v>
      </c>
    </row>
    <row r="158" spans="4:15" x14ac:dyDescent="0.2">
      <c r="D158" s="110">
        <v>3.1412012724847487</v>
      </c>
      <c r="N158" s="110">
        <v>3.5204335797172317</v>
      </c>
      <c r="O158" s="110">
        <v>4.3501140166026415</v>
      </c>
    </row>
    <row r="159" spans="4:15" x14ac:dyDescent="0.2">
      <c r="D159" s="110">
        <v>2.9246160997745361</v>
      </c>
      <c r="N159" s="110">
        <v>2.8254819358024861</v>
      </c>
      <c r="O159" s="110">
        <v>3.6641138858216151</v>
      </c>
    </row>
    <row r="160" spans="4:15" x14ac:dyDescent="0.2">
      <c r="D160" s="110">
        <v>3.1412012724847487</v>
      </c>
      <c r="N160" s="102">
        <v>3.5204335797172317</v>
      </c>
      <c r="O160" s="110">
        <v>3.9826256205206239</v>
      </c>
    </row>
    <row r="161" spans="4:15" x14ac:dyDescent="0.2">
      <c r="D161" s="102">
        <v>3.8178406578823258</v>
      </c>
      <c r="N161" s="102">
        <v>3.385903990534314</v>
      </c>
      <c r="O161" s="102">
        <v>4.1596153695086633</v>
      </c>
    </row>
    <row r="162" spans="4:15" x14ac:dyDescent="0.2">
      <c r="D162" s="102">
        <v>2.9246160997745361</v>
      </c>
      <c r="N162" s="102">
        <v>3.385903990534314</v>
      </c>
      <c r="O162" s="102">
        <v>3.9826256205206239</v>
      </c>
    </row>
    <row r="163" spans="4:15" x14ac:dyDescent="0.2">
      <c r="D163" s="102">
        <v>3.1412012724847487</v>
      </c>
      <c r="N163" s="102">
        <v>3.5204335797172317</v>
      </c>
      <c r="O163" s="102">
        <v>4.5556104690196335</v>
      </c>
    </row>
    <row r="164" spans="4:15" x14ac:dyDescent="0.2">
      <c r="D164" s="102">
        <v>3.1412012724847487</v>
      </c>
      <c r="N164" s="76">
        <v>3.31</v>
      </c>
      <c r="O164" s="102">
        <v>4.3501140166026415</v>
      </c>
    </row>
    <row r="165" spans="4:15" x14ac:dyDescent="0.2">
      <c r="D165" s="102">
        <v>3.2597295000760313</v>
      </c>
      <c r="N165" s="102">
        <v>3.9826256205206239</v>
      </c>
      <c r="O165" s="102">
        <v>3.8178406578823258</v>
      </c>
    </row>
    <row r="166" spans="4:15" x14ac:dyDescent="0.2">
      <c r="D166" s="102">
        <v>3.1412012724847487</v>
      </c>
      <c r="N166" s="102">
        <v>3.1412012724847487</v>
      </c>
      <c r="O166" s="102">
        <v>3.5204335797172317</v>
      </c>
    </row>
    <row r="167" spans="4:15" x14ac:dyDescent="0.2">
      <c r="D167" s="110">
        <v>3.5204335797172317</v>
      </c>
      <c r="N167" s="102">
        <v>3.6641138858216151</v>
      </c>
      <c r="O167" s="102">
        <v>3.6641138858216151</v>
      </c>
    </row>
    <row r="168" spans="4:15" x14ac:dyDescent="0.2">
      <c r="D168" s="110">
        <v>3.5204335797172317</v>
      </c>
      <c r="N168" s="102">
        <v>4.1596153695086633</v>
      </c>
      <c r="O168" s="102">
        <v>3.6641138858216151</v>
      </c>
    </row>
    <row r="169" spans="4:15" x14ac:dyDescent="0.2">
      <c r="D169" s="110">
        <v>3.2597295000760313</v>
      </c>
      <c r="N169" s="102">
        <v>3.1412012724847487</v>
      </c>
      <c r="O169" s="102">
        <v>3.9826256205206239</v>
      </c>
    </row>
    <row r="170" spans="4:15" x14ac:dyDescent="0.2">
      <c r="D170" s="110">
        <v>3.385903990534314</v>
      </c>
      <c r="N170" s="102">
        <v>3.6641138858216151</v>
      </c>
      <c r="O170" s="102">
        <v>4.1596153695086633</v>
      </c>
    </row>
    <row r="171" spans="4:15" x14ac:dyDescent="0.2">
      <c r="D171" s="110">
        <v>3.5204335797172317</v>
      </c>
      <c r="N171" s="102">
        <v>3.0296859589682725</v>
      </c>
      <c r="O171" s="102">
        <v>4.3501140166026415</v>
      </c>
    </row>
    <row r="172" spans="4:15" x14ac:dyDescent="0.2">
      <c r="D172" s="110">
        <v>3.6641138858216151</v>
      </c>
      <c r="N172" s="110">
        <v>3.1412012724847487</v>
      </c>
      <c r="O172" s="77">
        <v>4.3501140166026415</v>
      </c>
    </row>
    <row r="173" spans="4:15" x14ac:dyDescent="0.2">
      <c r="D173" s="102">
        <v>3.9826256205206239</v>
      </c>
      <c r="N173" s="110">
        <v>2.9246160997745361</v>
      </c>
      <c r="O173" s="77">
        <v>4.7778114735805186</v>
      </c>
    </row>
    <row r="174" spans="4:15" x14ac:dyDescent="0.2">
      <c r="D174" s="102">
        <v>3.9826256205206239</v>
      </c>
      <c r="N174" s="110">
        <v>3.1412012724847487</v>
      </c>
      <c r="O174" s="110">
        <v>3.5204335797172317</v>
      </c>
    </row>
    <row r="175" spans="4:15" x14ac:dyDescent="0.2">
      <c r="D175" s="102">
        <v>3.1412012724847487</v>
      </c>
      <c r="N175" s="102">
        <v>3.8178406578823258</v>
      </c>
      <c r="O175" s="102">
        <v>3.8178406578823258</v>
      </c>
    </row>
    <row r="176" spans="4:15" x14ac:dyDescent="0.2">
      <c r="D176" s="102">
        <v>3.1412012724847487</v>
      </c>
      <c r="N176" s="102">
        <v>2.9246160997745361</v>
      </c>
      <c r="O176" s="102">
        <v>3.6641138858216151</v>
      </c>
    </row>
    <row r="177" spans="4:15" x14ac:dyDescent="0.2">
      <c r="D177" s="102">
        <v>2.9246160997745361</v>
      </c>
      <c r="N177" s="102">
        <v>3.1412012724847487</v>
      </c>
      <c r="O177" s="110">
        <v>4.5556104690196335</v>
      </c>
    </row>
    <row r="178" spans="4:15" x14ac:dyDescent="0.2">
      <c r="D178" s="110">
        <v>3.6641138858216151</v>
      </c>
      <c r="N178" s="102">
        <v>3.1412012724847487</v>
      </c>
      <c r="O178" s="102">
        <v>4.1596153695086633</v>
      </c>
    </row>
    <row r="179" spans="4:15" x14ac:dyDescent="0.2">
      <c r="D179" s="102">
        <v>3.2597295000760313</v>
      </c>
      <c r="N179" s="102">
        <v>3.2597295000760313</v>
      </c>
      <c r="O179" s="102">
        <v>4.1596153695086633</v>
      </c>
    </row>
    <row r="180" spans="4:15" x14ac:dyDescent="0.2">
      <c r="D180" s="102">
        <v>3.1412012724847487</v>
      </c>
      <c r="N180" s="102">
        <v>3.1412012724847487</v>
      </c>
      <c r="O180" s="110">
        <v>3.8178406578823258</v>
      </c>
    </row>
    <row r="181" spans="4:15" x14ac:dyDescent="0.2">
      <c r="D181" s="102">
        <v>3.5204335797172317</v>
      </c>
      <c r="N181" s="110">
        <v>3.5204335797172317</v>
      </c>
      <c r="O181" s="102">
        <v>4.1596153695086633</v>
      </c>
    </row>
    <row r="182" spans="4:15" x14ac:dyDescent="0.2">
      <c r="D182" s="102">
        <v>3.385903990534314</v>
      </c>
      <c r="N182" s="110">
        <v>3.5204335797172317</v>
      </c>
      <c r="O182" s="102">
        <v>3.8178406578823258</v>
      </c>
    </row>
    <row r="183" spans="4:15" x14ac:dyDescent="0.2">
      <c r="D183" s="76">
        <v>3.18</v>
      </c>
      <c r="N183" s="110">
        <v>3.2597295000760313</v>
      </c>
      <c r="O183" s="102">
        <v>3.9826256205206239</v>
      </c>
    </row>
    <row r="184" spans="4:15" x14ac:dyDescent="0.2">
      <c r="D184" s="102">
        <v>3.385903990534314</v>
      </c>
      <c r="N184" s="110">
        <v>3.385903990534314</v>
      </c>
      <c r="O184" s="102">
        <v>4.1596153695086633</v>
      </c>
    </row>
    <row r="185" spans="4:15" x14ac:dyDescent="0.2">
      <c r="D185" s="110">
        <v>2.8254819358024861</v>
      </c>
      <c r="N185" s="110">
        <v>3.5204335797172317</v>
      </c>
      <c r="O185" s="102">
        <v>3.9826256205206239</v>
      </c>
    </row>
    <row r="186" spans="4:15" x14ac:dyDescent="0.2">
      <c r="D186" s="110">
        <v>3.2597295000760313</v>
      </c>
      <c r="N186" s="110">
        <v>3.6641138858216151</v>
      </c>
      <c r="O186" s="110">
        <v>4.3501140166026415</v>
      </c>
    </row>
    <row r="187" spans="4:15" x14ac:dyDescent="0.2">
      <c r="D187" s="102">
        <v>4.1596153695086633</v>
      </c>
      <c r="N187" s="102">
        <v>3.9826256205206239</v>
      </c>
      <c r="O187" s="110">
        <v>4.1596153695086633</v>
      </c>
    </row>
    <row r="188" spans="4:15" x14ac:dyDescent="0.2">
      <c r="D188" s="102">
        <v>3.0296859589682725</v>
      </c>
      <c r="N188" s="102">
        <v>3.9826256205206239</v>
      </c>
      <c r="O188" s="102">
        <v>4.5556104690196335</v>
      </c>
    </row>
    <row r="189" spans="4:15" x14ac:dyDescent="0.2">
      <c r="D189" s="102">
        <v>3.2597295000760313</v>
      </c>
      <c r="N189" s="102">
        <v>3.1412012724847487</v>
      </c>
      <c r="O189" s="102">
        <v>4.5556104690196335</v>
      </c>
    </row>
    <row r="190" spans="4:15" x14ac:dyDescent="0.2">
      <c r="D190" s="102">
        <v>3.8178406578823258</v>
      </c>
      <c r="N190" s="102">
        <v>3.1412012724847487</v>
      </c>
      <c r="O190" s="102">
        <v>3.8178406578823258</v>
      </c>
    </row>
    <row r="191" spans="4:15" x14ac:dyDescent="0.2">
      <c r="D191" s="102">
        <v>3.5204335797172317</v>
      </c>
      <c r="N191" s="102">
        <v>2.9246160997745361</v>
      </c>
      <c r="O191" s="102">
        <v>4.7778114735805186</v>
      </c>
    </row>
    <row r="192" spans="4:15" x14ac:dyDescent="0.2">
      <c r="D192" s="102">
        <v>3.385903990534314</v>
      </c>
      <c r="N192" s="110">
        <v>3.6641138858216151</v>
      </c>
      <c r="O192" s="76">
        <v>3.6</v>
      </c>
    </row>
    <row r="193" spans="4:15" x14ac:dyDescent="0.2">
      <c r="D193" s="102">
        <v>3.5204335797172317</v>
      </c>
      <c r="N193" s="102">
        <v>3.2597295000760313</v>
      </c>
      <c r="O193" s="102">
        <v>4.1596153695086633</v>
      </c>
    </row>
    <row r="194" spans="4:15" x14ac:dyDescent="0.2">
      <c r="D194" s="110">
        <v>2.9246160997745361</v>
      </c>
      <c r="N194" s="102">
        <v>3.1412012724847487</v>
      </c>
      <c r="O194" s="102">
        <v>4.7778114735805186</v>
      </c>
    </row>
    <row r="195" spans="4:15" x14ac:dyDescent="0.2">
      <c r="D195" s="110">
        <v>3.1412012724847487</v>
      </c>
      <c r="N195" s="102">
        <v>3.5204335797172317</v>
      </c>
      <c r="O195" s="102">
        <v>3.8178406578823258</v>
      </c>
    </row>
    <row r="196" spans="4:15" x14ac:dyDescent="0.2">
      <c r="D196" s="102">
        <v>3.2597295000760313</v>
      </c>
      <c r="N196" s="102">
        <v>3.385903990534314</v>
      </c>
      <c r="O196" s="102">
        <v>4.1596153695086633</v>
      </c>
    </row>
    <row r="197" spans="4:15" x14ac:dyDescent="0.2">
      <c r="D197" s="102">
        <v>3.0296859589682725</v>
      </c>
      <c r="N197" s="76">
        <v>3.18</v>
      </c>
      <c r="O197" s="102">
        <v>4.1596153695086633</v>
      </c>
    </row>
    <row r="198" spans="4:15" x14ac:dyDescent="0.2">
      <c r="D198" s="102">
        <v>3.0296859589682725</v>
      </c>
      <c r="N198" s="102">
        <v>3.385903990534314</v>
      </c>
      <c r="O198" s="102">
        <v>3.9826256205206239</v>
      </c>
    </row>
    <row r="199" spans="4:15" x14ac:dyDescent="0.2">
      <c r="D199" s="102">
        <v>3.385903990534314</v>
      </c>
      <c r="N199" s="110">
        <v>2.8254819358024861</v>
      </c>
      <c r="O199" s="102">
        <v>4.3501140166026415</v>
      </c>
    </row>
    <row r="200" spans="4:15" x14ac:dyDescent="0.2">
      <c r="D200" s="102">
        <v>3.5204335797172317</v>
      </c>
      <c r="N200" s="110">
        <v>3.2597295000760313</v>
      </c>
      <c r="O200" s="102">
        <v>4.3501140166026415</v>
      </c>
    </row>
    <row r="201" spans="4:15" x14ac:dyDescent="0.2">
      <c r="D201" s="102">
        <v>3.6641138858216151</v>
      </c>
      <c r="N201" s="102">
        <v>4.1596153695086633</v>
      </c>
      <c r="O201" s="76">
        <v>4</v>
      </c>
    </row>
    <row r="202" spans="4:15" x14ac:dyDescent="0.2">
      <c r="D202" s="102">
        <v>3.2597295000760313</v>
      </c>
      <c r="N202" s="102">
        <v>3.0296859589682725</v>
      </c>
      <c r="O202" s="110">
        <v>3.5204335797172317</v>
      </c>
    </row>
    <row r="203" spans="4:15" x14ac:dyDescent="0.2">
      <c r="D203" s="110">
        <v>3.385903990534314</v>
      </c>
      <c r="N203" s="102">
        <v>3.2597295000760313</v>
      </c>
      <c r="O203" s="110">
        <v>3.8178406578823258</v>
      </c>
    </row>
    <row r="204" spans="4:15" x14ac:dyDescent="0.2">
      <c r="D204" s="110">
        <v>3.5204335797172317</v>
      </c>
      <c r="N204" s="102">
        <v>3.8178406578823258</v>
      </c>
      <c r="O204" s="102">
        <v>4.5556104690196335</v>
      </c>
    </row>
    <row r="205" spans="4:15" x14ac:dyDescent="0.2">
      <c r="D205" s="110">
        <v>3.1412012724847487</v>
      </c>
      <c r="N205" s="102">
        <v>3.5204335797172317</v>
      </c>
      <c r="O205" s="102">
        <v>4.5556104690196335</v>
      </c>
    </row>
    <row r="206" spans="4:15" x14ac:dyDescent="0.2">
      <c r="D206" s="102">
        <v>3.5204335797172317</v>
      </c>
      <c r="N206" s="102">
        <v>3.385903990534314</v>
      </c>
      <c r="O206" s="102">
        <v>4.7778114735805186</v>
      </c>
    </row>
    <row r="207" spans="4:15" x14ac:dyDescent="0.2">
      <c r="D207" s="102">
        <v>3.2597295000760313</v>
      </c>
      <c r="N207" s="102">
        <v>3.5204335797172317</v>
      </c>
      <c r="O207" s="102">
        <v>4.7778114735805186</v>
      </c>
    </row>
    <row r="208" spans="4:15" x14ac:dyDescent="0.2">
      <c r="D208" s="102">
        <v>3.5204335797172317</v>
      </c>
      <c r="N208" s="110">
        <v>2.9246160997745361</v>
      </c>
      <c r="O208" s="102">
        <v>3.8178406578823258</v>
      </c>
    </row>
    <row r="209" spans="4:15" x14ac:dyDescent="0.2">
      <c r="D209" s="102">
        <v>3.6641138858216151</v>
      </c>
      <c r="N209" s="110">
        <v>3.1412012724847487</v>
      </c>
      <c r="O209" s="102">
        <v>3.9826256205206239</v>
      </c>
    </row>
    <row r="210" spans="4:15" x14ac:dyDescent="0.2">
      <c r="D210" s="102">
        <v>3.5204335797172317</v>
      </c>
      <c r="N210" s="102">
        <v>3.2597295000760313</v>
      </c>
      <c r="O210" s="102">
        <v>3.9826256205206239</v>
      </c>
    </row>
    <row r="211" spans="4:15" x14ac:dyDescent="0.2">
      <c r="D211" s="102">
        <v>3.6641138858216151</v>
      </c>
      <c r="N211" s="102">
        <v>3.0296859589682725</v>
      </c>
      <c r="O211" s="102">
        <v>3.9826256205206239</v>
      </c>
    </row>
    <row r="212" spans="4:15" x14ac:dyDescent="0.2">
      <c r="D212" s="102">
        <v>3.385903990534314</v>
      </c>
      <c r="N212" s="102">
        <v>3.0296859589682725</v>
      </c>
      <c r="O212" s="77">
        <v>4.7778114735805186</v>
      </c>
    </row>
    <row r="213" spans="4:15" x14ac:dyDescent="0.2">
      <c r="D213" s="102">
        <v>3.9826256205206239</v>
      </c>
      <c r="N213" s="102">
        <v>3.385903990534314</v>
      </c>
      <c r="O213" s="77">
        <v>5.0186818782780298</v>
      </c>
    </row>
    <row r="214" spans="4:15" x14ac:dyDescent="0.2">
      <c r="D214" s="102">
        <v>4.1596153695086633</v>
      </c>
      <c r="N214" s="102">
        <v>3.5204335797172317</v>
      </c>
      <c r="O214" s="102">
        <v>4.1596153695086633</v>
      </c>
    </row>
    <row r="215" spans="4:15" x14ac:dyDescent="0.2">
      <c r="D215" s="102">
        <v>4.1596153695086633</v>
      </c>
      <c r="N215" s="102">
        <v>3.6641138858216151</v>
      </c>
      <c r="O215" s="102">
        <v>5.0186818782780298</v>
      </c>
    </row>
    <row r="216" spans="4:15" x14ac:dyDescent="0.2">
      <c r="D216" s="102">
        <v>4.5556104690196335</v>
      </c>
      <c r="N216" s="102">
        <v>3.2597295000760313</v>
      </c>
      <c r="O216" s="102">
        <v>3.8178406578823258</v>
      </c>
    </row>
    <row r="217" spans="4:15" x14ac:dyDescent="0.2">
      <c r="D217" s="102">
        <v>3.2597295000760313</v>
      </c>
      <c r="N217" s="110">
        <v>3.385903990534314</v>
      </c>
      <c r="O217" s="102">
        <v>3.8178406578823258</v>
      </c>
    </row>
    <row r="218" spans="4:15" x14ac:dyDescent="0.2">
      <c r="D218" s="102">
        <v>3.9826256205206239</v>
      </c>
      <c r="N218" s="110">
        <v>3.5204335797172317</v>
      </c>
      <c r="O218" s="102">
        <v>3.9826256205206239</v>
      </c>
    </row>
    <row r="219" spans="4:15" x14ac:dyDescent="0.2">
      <c r="D219" s="102">
        <v>3.5204335797172317</v>
      </c>
      <c r="N219" s="110">
        <v>3.1412012724847487</v>
      </c>
      <c r="O219" s="102">
        <v>4.1596153695086633</v>
      </c>
    </row>
    <row r="220" spans="4:15" x14ac:dyDescent="0.2">
      <c r="D220" s="102">
        <v>3.2597295000760313</v>
      </c>
      <c r="N220" s="102">
        <v>3.5204335797172317</v>
      </c>
      <c r="O220" s="102">
        <v>5.0186818782780298</v>
      </c>
    </row>
    <row r="221" spans="4:15" x14ac:dyDescent="0.2">
      <c r="D221" s="102">
        <v>3.6641138858216151</v>
      </c>
      <c r="N221" s="102">
        <v>3.2597295000760313</v>
      </c>
      <c r="O221" s="102">
        <v>3.8178406578823258</v>
      </c>
    </row>
    <row r="222" spans="4:15" x14ac:dyDescent="0.2">
      <c r="D222" s="102">
        <v>3.8178406578823258</v>
      </c>
      <c r="N222" s="102">
        <v>3.5204335797172317</v>
      </c>
      <c r="O222" s="102">
        <v>3.9826256205206239</v>
      </c>
    </row>
    <row r="223" spans="4:15" x14ac:dyDescent="0.2">
      <c r="D223" s="110">
        <v>3.8178406578823258</v>
      </c>
      <c r="N223" s="102">
        <v>3.6641138858216151</v>
      </c>
      <c r="O223" s="102">
        <v>4.5556104690196335</v>
      </c>
    </row>
    <row r="224" spans="4:15" x14ac:dyDescent="0.2">
      <c r="D224" s="110">
        <v>3.0296859589682725</v>
      </c>
      <c r="N224" s="102">
        <v>3.5204335797172317</v>
      </c>
      <c r="O224" s="110">
        <v>4.3501140166026415</v>
      </c>
    </row>
    <row r="225" spans="4:15" x14ac:dyDescent="0.2">
      <c r="D225" s="102">
        <v>3.385903990534314</v>
      </c>
      <c r="N225" s="102">
        <v>3.6641138858216151</v>
      </c>
      <c r="O225" s="110">
        <v>3.9826256205206239</v>
      </c>
    </row>
    <row r="226" spans="4:15" x14ac:dyDescent="0.2">
      <c r="D226" s="102">
        <v>3.2597295000760313</v>
      </c>
      <c r="N226" s="102">
        <v>3.385903990534314</v>
      </c>
      <c r="O226" s="102">
        <v>4.7778114735805186</v>
      </c>
    </row>
    <row r="227" spans="4:15" x14ac:dyDescent="0.2">
      <c r="D227" s="102">
        <v>3.385903990534314</v>
      </c>
      <c r="O227" s="102">
        <v>4.7778114735805186</v>
      </c>
    </row>
    <row r="228" spans="4:15" x14ac:dyDescent="0.2">
      <c r="D228" s="102">
        <v>3.2597295000760313</v>
      </c>
      <c r="O228" s="102">
        <v>4.1596153695086633</v>
      </c>
    </row>
    <row r="229" spans="4:15" x14ac:dyDescent="0.2">
      <c r="D229" s="102">
        <v>3.2597295000760313</v>
      </c>
      <c r="O229" s="102">
        <v>4.3501140166026415</v>
      </c>
    </row>
    <row r="230" spans="4:15" x14ac:dyDescent="0.2">
      <c r="D230" s="110">
        <v>3.5204335797172317</v>
      </c>
      <c r="O230" s="102">
        <v>4.7778114735805186</v>
      </c>
    </row>
    <row r="231" spans="4:15" x14ac:dyDescent="0.2">
      <c r="D231" s="110">
        <v>3.5204335797172317</v>
      </c>
      <c r="O231" s="102">
        <v>4.3501140166026415</v>
      </c>
    </row>
    <row r="232" spans="4:15" x14ac:dyDescent="0.2">
      <c r="D232" s="102">
        <v>3.8178406578823258</v>
      </c>
      <c r="O232" s="102">
        <v>4.3501140166026415</v>
      </c>
    </row>
    <row r="233" spans="4:15" x14ac:dyDescent="0.2">
      <c r="D233" s="102">
        <v>4.5556104690196335</v>
      </c>
      <c r="O233" s="102">
        <v>4.5556104690196335</v>
      </c>
    </row>
    <row r="234" spans="4:15" x14ac:dyDescent="0.2">
      <c r="D234" s="102">
        <v>3.5204335797172317</v>
      </c>
      <c r="O234" s="83">
        <v>5.0250000000000004</v>
      </c>
    </row>
    <row r="235" spans="4:15" x14ac:dyDescent="0.2">
      <c r="D235" s="102">
        <v>3.8178406578823258</v>
      </c>
      <c r="O235" s="102">
        <v>5.2804939933605581</v>
      </c>
    </row>
    <row r="236" spans="4:15" x14ac:dyDescent="0.2">
      <c r="D236" s="102">
        <v>3.385903990534314</v>
      </c>
      <c r="O236" s="102">
        <v>4.5556104690196335</v>
      </c>
    </row>
    <row r="237" spans="4:15" x14ac:dyDescent="0.2">
      <c r="D237" s="102">
        <v>3.2597295000760313</v>
      </c>
      <c r="O237" s="110">
        <v>4.5556104690196335</v>
      </c>
    </row>
    <row r="238" spans="4:15" x14ac:dyDescent="0.2">
      <c r="D238" s="102">
        <v>3.8178406578823258</v>
      </c>
      <c r="O238" s="110">
        <v>3.9826256205206239</v>
      </c>
    </row>
    <row r="239" spans="4:15" x14ac:dyDescent="0.2">
      <c r="D239" s="102">
        <v>3.2597295000760313</v>
      </c>
      <c r="O239" s="110">
        <v>4.1596153695086633</v>
      </c>
    </row>
    <row r="240" spans="4:15" x14ac:dyDescent="0.2">
      <c r="D240" s="76">
        <v>3.31</v>
      </c>
      <c r="O240" s="102">
        <v>4.7778114735805186</v>
      </c>
    </row>
    <row r="241" spans="4:15" x14ac:dyDescent="0.2">
      <c r="D241" s="110">
        <v>3.9826256205206239</v>
      </c>
      <c r="O241" s="102">
        <v>4.1596153695086633</v>
      </c>
    </row>
    <row r="242" spans="4:15" x14ac:dyDescent="0.2">
      <c r="D242" s="110">
        <v>3.385903990534314</v>
      </c>
      <c r="O242" s="110">
        <v>4.1596153695086633</v>
      </c>
    </row>
    <row r="243" spans="4:15" x14ac:dyDescent="0.2">
      <c r="D243" s="110">
        <v>3.0296859589682725</v>
      </c>
      <c r="O243" s="102">
        <v>4.7778114735805186</v>
      </c>
    </row>
    <row r="244" spans="4:15" x14ac:dyDescent="0.2">
      <c r="D244" s="110">
        <v>3.5204335797172317</v>
      </c>
      <c r="O244" s="102">
        <v>5.0186818782780298</v>
      </c>
    </row>
    <row r="245" spans="4:15" x14ac:dyDescent="0.2">
      <c r="D245" s="110">
        <v>3.2597295000760313</v>
      </c>
      <c r="O245" s="102">
        <v>5.2804939933605581</v>
      </c>
    </row>
    <row r="246" spans="4:15" x14ac:dyDescent="0.2">
      <c r="D246" s="102">
        <v>3.6641138858216151</v>
      </c>
      <c r="O246" s="102">
        <v>4.5556104690196335</v>
      </c>
    </row>
    <row r="247" spans="4:15" x14ac:dyDescent="0.2">
      <c r="D247" s="102">
        <v>3.9826256205206239</v>
      </c>
      <c r="O247" s="102">
        <v>4.5556104690196335</v>
      </c>
    </row>
    <row r="248" spans="4:15" x14ac:dyDescent="0.2">
      <c r="D248" s="102">
        <v>3.8178406578823258</v>
      </c>
      <c r="O248" s="110">
        <v>3.8178406578823258</v>
      </c>
    </row>
    <row r="249" spans="4:15" x14ac:dyDescent="0.2">
      <c r="D249" s="102">
        <v>3.8178406578823258</v>
      </c>
      <c r="O249" s="110">
        <v>3.6641138858216151</v>
      </c>
    </row>
    <row r="250" spans="4:15" x14ac:dyDescent="0.2">
      <c r="D250" s="102">
        <v>3.6641138858216151</v>
      </c>
      <c r="O250" s="110">
        <v>3.8178406578823258</v>
      </c>
    </row>
    <row r="251" spans="4:15" x14ac:dyDescent="0.2">
      <c r="D251" s="102">
        <v>3.385903990534314</v>
      </c>
      <c r="O251" s="110">
        <v>3.6641138858216151</v>
      </c>
    </row>
    <row r="252" spans="4:15" x14ac:dyDescent="0.2">
      <c r="D252" s="102">
        <v>3.6641138858216151</v>
      </c>
      <c r="O252" s="102">
        <v>4.7778114735805186</v>
      </c>
    </row>
    <row r="253" spans="4:15" x14ac:dyDescent="0.2">
      <c r="D253" s="102">
        <v>3.2597295000760313</v>
      </c>
      <c r="O253" s="102">
        <v>4.7778114735805186</v>
      </c>
    </row>
    <row r="254" spans="4:15" x14ac:dyDescent="0.2">
      <c r="D254" s="102">
        <v>3.5204335797172317</v>
      </c>
      <c r="O254" s="110">
        <v>5.0186818782780298</v>
      </c>
    </row>
    <row r="255" spans="4:15" x14ac:dyDescent="0.2">
      <c r="D255" s="110">
        <v>3.6641138858216151</v>
      </c>
      <c r="O255" s="102">
        <v>4.3501140166026415</v>
      </c>
    </row>
    <row r="256" spans="4:15" x14ac:dyDescent="0.2">
      <c r="D256" s="110">
        <v>3.2597295000760313</v>
      </c>
      <c r="O256" s="102">
        <v>4.7778114735805186</v>
      </c>
    </row>
    <row r="257" spans="4:15" x14ac:dyDescent="0.2">
      <c r="D257" s="110">
        <v>3.0296859589682725</v>
      </c>
      <c r="O257" s="102">
        <v>4.5556104690196335</v>
      </c>
    </row>
    <row r="258" spans="4:15" x14ac:dyDescent="0.2">
      <c r="D258" s="102">
        <v>4.3501140166026415</v>
      </c>
      <c r="O258" s="102">
        <v>4.7778114735805186</v>
      </c>
    </row>
    <row r="259" spans="4:15" x14ac:dyDescent="0.2">
      <c r="D259" s="102">
        <v>3.9826256205206239</v>
      </c>
      <c r="O259" s="110">
        <v>3.9826256205206239</v>
      </c>
    </row>
    <row r="260" spans="4:15" x14ac:dyDescent="0.2">
      <c r="D260" s="102">
        <v>3.385903990534314</v>
      </c>
      <c r="O260" s="102">
        <v>4.7778114735805186</v>
      </c>
    </row>
    <row r="261" spans="4:15" x14ac:dyDescent="0.2">
      <c r="D261" s="102">
        <v>3.1412012724847487</v>
      </c>
      <c r="O261" s="102">
        <v>5.0186818782780298</v>
      </c>
    </row>
    <row r="262" spans="4:15" x14ac:dyDescent="0.2">
      <c r="D262" s="102">
        <v>3.5204335797172317</v>
      </c>
      <c r="O262" s="102">
        <v>4.5556104690196335</v>
      </c>
    </row>
    <row r="263" spans="4:15" x14ac:dyDescent="0.2">
      <c r="D263" s="102">
        <v>3.385903990534314</v>
      </c>
      <c r="O263" s="110">
        <v>4.2530877111700649</v>
      </c>
    </row>
    <row r="264" spans="4:15" x14ac:dyDescent="0.2">
      <c r="D264" s="102">
        <v>3.6641138858216151</v>
      </c>
      <c r="O264" s="110">
        <v>4.1596153695086633</v>
      </c>
    </row>
    <row r="265" spans="4:15" x14ac:dyDescent="0.2">
      <c r="D265" s="110">
        <v>3.2597295000760313</v>
      </c>
      <c r="O265" s="102">
        <v>4.7778114735805186</v>
      </c>
    </row>
    <row r="266" spans="4:15" x14ac:dyDescent="0.2">
      <c r="D266" s="110">
        <v>3.385903990534314</v>
      </c>
      <c r="O266" s="102">
        <v>4.5556104690196335</v>
      </c>
    </row>
    <row r="267" spans="4:15" x14ac:dyDescent="0.2">
      <c r="D267" s="102">
        <v>3.9826256205206239</v>
      </c>
      <c r="O267" s="83">
        <v>5.1400000000000006</v>
      </c>
    </row>
    <row r="268" spans="4:15" x14ac:dyDescent="0.2">
      <c r="D268" s="102">
        <v>3.8178406578823258</v>
      </c>
      <c r="O268" s="110">
        <v>4.1596153695086633</v>
      </c>
    </row>
    <row r="269" spans="4:15" x14ac:dyDescent="0.2">
      <c r="D269" s="102">
        <v>3.2597295000760313</v>
      </c>
      <c r="O269" s="110">
        <v>4.7778114735805186</v>
      </c>
    </row>
    <row r="270" spans="4:15" x14ac:dyDescent="0.2">
      <c r="D270" s="102">
        <v>3.385903990534314</v>
      </c>
      <c r="O270" s="102">
        <v>4.5556104690196335</v>
      </c>
    </row>
    <row r="271" spans="4:15" x14ac:dyDescent="0.2">
      <c r="D271" s="102">
        <v>3.6641138858216151</v>
      </c>
      <c r="O271" s="110">
        <v>4.3501140166026415</v>
      </c>
    </row>
    <row r="272" spans="4:15" x14ac:dyDescent="0.2">
      <c r="D272" s="102">
        <v>3.5204335797172317</v>
      </c>
      <c r="O272" s="110">
        <v>4.3501140166026415</v>
      </c>
    </row>
    <row r="273" spans="4:15" x14ac:dyDescent="0.2">
      <c r="D273" s="102">
        <v>3.2597295000760313</v>
      </c>
      <c r="O273" s="102">
        <v>5.0186818782780298</v>
      </c>
    </row>
    <row r="274" spans="4:15" x14ac:dyDescent="0.2">
      <c r="D274" s="102">
        <v>4.1596153695086633</v>
      </c>
      <c r="O274" s="102">
        <v>5.2804939933605581</v>
      </c>
    </row>
    <row r="275" spans="4:15" x14ac:dyDescent="0.2">
      <c r="D275" s="110">
        <v>3.5204335797172317</v>
      </c>
      <c r="O275" s="102">
        <v>4.5556104690196335</v>
      </c>
    </row>
    <row r="276" spans="4:15" x14ac:dyDescent="0.2">
      <c r="D276" s="110">
        <v>3.385903990534314</v>
      </c>
      <c r="O276" s="102">
        <v>4.7778114735805186</v>
      </c>
    </row>
    <row r="277" spans="4:15" x14ac:dyDescent="0.2">
      <c r="D277" s="110">
        <v>3.1412012724847487</v>
      </c>
      <c r="O277" s="102">
        <v>5.5658885102602493</v>
      </c>
    </row>
    <row r="278" spans="4:15" x14ac:dyDescent="0.2">
      <c r="D278" s="110">
        <v>3.5204335797172317</v>
      </c>
      <c r="O278" s="102">
        <v>4.7778114735805186</v>
      </c>
    </row>
    <row r="279" spans="4:15" x14ac:dyDescent="0.2">
      <c r="D279" s="102">
        <v>3.6641138858216151</v>
      </c>
      <c r="O279" s="102">
        <v>5.2804939933605581</v>
      </c>
    </row>
    <row r="280" spans="4:15" x14ac:dyDescent="0.2">
      <c r="D280" s="102">
        <v>3.6641138858216151</v>
      </c>
      <c r="O280" s="110">
        <v>4.3501140166026415</v>
      </c>
    </row>
    <row r="281" spans="4:15" x14ac:dyDescent="0.2">
      <c r="D281" s="102">
        <v>3.385903990534314</v>
      </c>
      <c r="O281" s="102">
        <v>5.0186818782780298</v>
      </c>
    </row>
    <row r="282" spans="4:15" x14ac:dyDescent="0.2">
      <c r="D282" s="102">
        <v>3.9826256205206239</v>
      </c>
      <c r="O282" s="102">
        <v>5.2804939933605581</v>
      </c>
    </row>
    <row r="283" spans="4:15" x14ac:dyDescent="0.2">
      <c r="D283" s="102">
        <v>3.6641138858216151</v>
      </c>
      <c r="O283" s="102">
        <v>4.5556104690196335</v>
      </c>
    </row>
    <row r="284" spans="4:15" x14ac:dyDescent="0.2">
      <c r="D284" s="102">
        <v>3.6641138858216151</v>
      </c>
      <c r="O284" s="102">
        <v>5.0186818782780298</v>
      </c>
    </row>
    <row r="285" spans="4:15" x14ac:dyDescent="0.2">
      <c r="D285" s="102">
        <v>3.9826256205206239</v>
      </c>
      <c r="O285" s="110">
        <v>4.7778114735805186</v>
      </c>
    </row>
    <row r="286" spans="4:15" x14ac:dyDescent="0.2">
      <c r="D286" s="110">
        <v>3.5204335797172317</v>
      </c>
      <c r="O286" s="110">
        <v>4.3501140166026415</v>
      </c>
    </row>
    <row r="287" spans="4:15" x14ac:dyDescent="0.2">
      <c r="D287" s="110">
        <v>3.5204335797172317</v>
      </c>
      <c r="O287" s="110">
        <v>5.2804939933605581</v>
      </c>
    </row>
    <row r="288" spans="4:15" x14ac:dyDescent="0.2">
      <c r="D288" s="102">
        <v>3.385903990534314</v>
      </c>
      <c r="O288" s="102">
        <v>5.877950217470552</v>
      </c>
    </row>
    <row r="289" spans="4:15" x14ac:dyDescent="0.2">
      <c r="D289" s="102">
        <v>3.9826256205206239</v>
      </c>
      <c r="O289" s="110">
        <v>4.7778114735805186</v>
      </c>
    </row>
    <row r="290" spans="4:15" x14ac:dyDescent="0.2">
      <c r="D290" s="102">
        <v>3.1412012724847487</v>
      </c>
      <c r="O290" s="102">
        <v>5.5658885102602493</v>
      </c>
    </row>
    <row r="291" spans="4:15" x14ac:dyDescent="0.2">
      <c r="D291" s="102">
        <v>3.385903990534314</v>
      </c>
      <c r="O291" s="102">
        <v>5.877950217470552</v>
      </c>
    </row>
    <row r="292" spans="4:15" x14ac:dyDescent="0.2">
      <c r="D292" s="77">
        <v>3.8178406578823258</v>
      </c>
      <c r="O292" s="102">
        <v>5.877950217470552</v>
      </c>
    </row>
    <row r="293" spans="4:15" x14ac:dyDescent="0.2">
      <c r="D293" s="110">
        <v>3.2597295000760313</v>
      </c>
      <c r="O293" s="102">
        <v>5.5658885102602493</v>
      </c>
    </row>
    <row r="294" spans="4:15" x14ac:dyDescent="0.2">
      <c r="D294" s="110">
        <v>3.1412012724847487</v>
      </c>
      <c r="O294" s="102">
        <v>5.877950217470552</v>
      </c>
    </row>
    <row r="295" spans="4:15" x14ac:dyDescent="0.2">
      <c r="D295" s="102">
        <v>3.9826256205206239</v>
      </c>
    </row>
    <row r="296" spans="4:15" x14ac:dyDescent="0.2">
      <c r="D296" s="102">
        <v>3.6641138858216151</v>
      </c>
    </row>
    <row r="297" spans="4:15" x14ac:dyDescent="0.2">
      <c r="D297" s="76">
        <v>3.64</v>
      </c>
    </row>
    <row r="298" spans="4:15" x14ac:dyDescent="0.2">
      <c r="D298" s="110">
        <v>3.385903990534314</v>
      </c>
    </row>
    <row r="299" spans="4:15" x14ac:dyDescent="0.2">
      <c r="D299" s="102">
        <v>4.1596153695086633</v>
      </c>
    </row>
    <row r="300" spans="4:15" x14ac:dyDescent="0.2">
      <c r="D300" s="102">
        <v>3.1412012724847487</v>
      </c>
    </row>
    <row r="301" spans="4:15" x14ac:dyDescent="0.2">
      <c r="D301" s="102">
        <v>3.8178406578823258</v>
      </c>
    </row>
    <row r="302" spans="4:15" x14ac:dyDescent="0.2">
      <c r="D302" s="102">
        <v>3.8178406578823258</v>
      </c>
    </row>
    <row r="303" spans="4:15" x14ac:dyDescent="0.2">
      <c r="D303" s="102">
        <v>3.5204335797172317</v>
      </c>
    </row>
    <row r="304" spans="4:15" x14ac:dyDescent="0.2">
      <c r="D304" s="102">
        <v>3.6641138858216151</v>
      </c>
    </row>
    <row r="305" spans="4:4" x14ac:dyDescent="0.2">
      <c r="D305" s="102">
        <v>3.9826256205206239</v>
      </c>
    </row>
    <row r="306" spans="4:4" x14ac:dyDescent="0.2">
      <c r="D306" s="102">
        <v>3.5204335797172317</v>
      </c>
    </row>
    <row r="307" spans="4:4" x14ac:dyDescent="0.2">
      <c r="D307" s="110">
        <v>3.8178406578823258</v>
      </c>
    </row>
    <row r="308" spans="4:4" x14ac:dyDescent="0.2">
      <c r="D308" s="102">
        <v>3.8178406578823258</v>
      </c>
    </row>
    <row r="309" spans="4:4" x14ac:dyDescent="0.2">
      <c r="D309" s="102">
        <v>3.8178406578823258</v>
      </c>
    </row>
    <row r="310" spans="4:4" x14ac:dyDescent="0.2">
      <c r="D310" s="102">
        <v>4.5556104690196335</v>
      </c>
    </row>
    <row r="311" spans="4:4" x14ac:dyDescent="0.2">
      <c r="D311" s="102">
        <v>3.8178406578823258</v>
      </c>
    </row>
    <row r="312" spans="4:4" x14ac:dyDescent="0.2">
      <c r="D312" s="110">
        <v>3.6641138858216151</v>
      </c>
    </row>
    <row r="313" spans="4:4" x14ac:dyDescent="0.2">
      <c r="D313" s="102">
        <v>4.5556104690196335</v>
      </c>
    </row>
    <row r="314" spans="4:4" x14ac:dyDescent="0.2">
      <c r="D314" s="102">
        <v>3.8178406578823258</v>
      </c>
    </row>
    <row r="315" spans="4:4" x14ac:dyDescent="0.2">
      <c r="D315" s="102">
        <v>3.9826256205206239</v>
      </c>
    </row>
    <row r="316" spans="4:4" x14ac:dyDescent="0.2">
      <c r="D316" s="102">
        <v>3.8178406578823258</v>
      </c>
    </row>
    <row r="317" spans="4:4" x14ac:dyDescent="0.2">
      <c r="D317" s="102">
        <v>3.6641138858216151</v>
      </c>
    </row>
    <row r="318" spans="4:4" x14ac:dyDescent="0.2">
      <c r="D318" s="102">
        <v>4.3501140166026415</v>
      </c>
    </row>
    <row r="319" spans="4:4" x14ac:dyDescent="0.2">
      <c r="D319" s="102">
        <v>4.1596153695086633</v>
      </c>
    </row>
    <row r="320" spans="4:4" x14ac:dyDescent="0.2">
      <c r="D320" s="102">
        <v>4.1596153695086633</v>
      </c>
    </row>
    <row r="321" spans="4:4" x14ac:dyDescent="0.2">
      <c r="D321" s="102">
        <v>5.0186818782780298</v>
      </c>
    </row>
    <row r="322" spans="4:4" x14ac:dyDescent="0.2">
      <c r="D322" s="83">
        <v>4.67</v>
      </c>
    </row>
    <row r="323" spans="4:4" x14ac:dyDescent="0.2">
      <c r="D323" s="110">
        <v>3.5204335797172317</v>
      </c>
    </row>
    <row r="324" spans="4:4" x14ac:dyDescent="0.2">
      <c r="D324" s="110">
        <v>3.6641138858216151</v>
      </c>
    </row>
    <row r="325" spans="4:4" x14ac:dyDescent="0.2">
      <c r="D325" s="110">
        <v>3.6641138858216151</v>
      </c>
    </row>
    <row r="326" spans="4:4" x14ac:dyDescent="0.2">
      <c r="D326" s="110">
        <v>3.2597295000760313</v>
      </c>
    </row>
    <row r="327" spans="4:4" x14ac:dyDescent="0.2">
      <c r="D327" s="102">
        <v>3.8178406578823258</v>
      </c>
    </row>
    <row r="328" spans="4:4" x14ac:dyDescent="0.2">
      <c r="D328" s="102">
        <v>3.6641138858216151</v>
      </c>
    </row>
    <row r="329" spans="4:4" x14ac:dyDescent="0.2">
      <c r="D329" s="102">
        <v>4.3501140166026415</v>
      </c>
    </row>
    <row r="330" spans="4:4" x14ac:dyDescent="0.2">
      <c r="D330" s="102">
        <v>3.8178406578823258</v>
      </c>
    </row>
    <row r="331" spans="4:4" x14ac:dyDescent="0.2">
      <c r="D331" s="102">
        <v>3.5204335797172317</v>
      </c>
    </row>
    <row r="332" spans="4:4" x14ac:dyDescent="0.2">
      <c r="D332" s="102">
        <v>3.9826256205206239</v>
      </c>
    </row>
    <row r="333" spans="4:4" x14ac:dyDescent="0.2">
      <c r="D333" s="102">
        <v>3.9826256205206239</v>
      </c>
    </row>
    <row r="334" spans="4:4" x14ac:dyDescent="0.2">
      <c r="D334" s="110">
        <v>3.5204335797172317</v>
      </c>
    </row>
    <row r="335" spans="4:4" x14ac:dyDescent="0.2">
      <c r="D335" s="110">
        <v>4.3501140166026415</v>
      </c>
    </row>
    <row r="336" spans="4:4" x14ac:dyDescent="0.2">
      <c r="D336" s="110">
        <v>3.5204335797172317</v>
      </c>
    </row>
    <row r="337" spans="4:4" x14ac:dyDescent="0.2">
      <c r="D337" s="110">
        <v>4.1596153695086633</v>
      </c>
    </row>
    <row r="338" spans="4:4" x14ac:dyDescent="0.2">
      <c r="D338" s="110">
        <v>3.385903990534314</v>
      </c>
    </row>
    <row r="339" spans="4:4" x14ac:dyDescent="0.2">
      <c r="D339" s="110">
        <v>3.385903990534314</v>
      </c>
    </row>
    <row r="340" spans="4:4" x14ac:dyDescent="0.2">
      <c r="D340" s="110">
        <v>3.2597295000760313</v>
      </c>
    </row>
    <row r="341" spans="4:4" x14ac:dyDescent="0.2">
      <c r="D341" s="102">
        <v>3.9826256205206239</v>
      </c>
    </row>
    <row r="342" spans="4:4" x14ac:dyDescent="0.2">
      <c r="D342" s="102">
        <v>3.9826256205206239</v>
      </c>
    </row>
    <row r="343" spans="4:4" x14ac:dyDescent="0.2">
      <c r="D343" s="102">
        <v>3.5204335797172317</v>
      </c>
    </row>
    <row r="344" spans="4:4" x14ac:dyDescent="0.2">
      <c r="D344" s="102">
        <v>3.8178406578823258</v>
      </c>
    </row>
    <row r="345" spans="4:4" x14ac:dyDescent="0.2">
      <c r="D345" s="102">
        <v>4.3501140166026415</v>
      </c>
    </row>
    <row r="346" spans="4:4" x14ac:dyDescent="0.2">
      <c r="D346" s="102">
        <v>3.6641138858216151</v>
      </c>
    </row>
    <row r="347" spans="4:4" x14ac:dyDescent="0.2">
      <c r="D347" s="102">
        <v>3.6641138858216151</v>
      </c>
    </row>
    <row r="348" spans="4:4" x14ac:dyDescent="0.2">
      <c r="D348" s="102">
        <v>3.5204335797172317</v>
      </c>
    </row>
    <row r="349" spans="4:4" x14ac:dyDescent="0.2">
      <c r="D349" s="102">
        <v>3.6641138858216151</v>
      </c>
    </row>
    <row r="350" spans="4:4" x14ac:dyDescent="0.2">
      <c r="D350" s="102">
        <v>4.1596153695086633</v>
      </c>
    </row>
    <row r="351" spans="4:4" x14ac:dyDescent="0.2">
      <c r="D351" s="102">
        <v>4.7778114735805186</v>
      </c>
    </row>
    <row r="352" spans="4:4" x14ac:dyDescent="0.2">
      <c r="D352" s="102">
        <v>3.9826256205206239</v>
      </c>
    </row>
    <row r="353" spans="4:4" x14ac:dyDescent="0.2">
      <c r="D353" s="102">
        <v>4.5556104690196335</v>
      </c>
    </row>
    <row r="354" spans="4:4" x14ac:dyDescent="0.2">
      <c r="D354" s="102">
        <v>3.6641138858216151</v>
      </c>
    </row>
    <row r="355" spans="4:4" x14ac:dyDescent="0.2">
      <c r="D355" s="102">
        <v>3.8178406578823258</v>
      </c>
    </row>
    <row r="356" spans="4:4" x14ac:dyDescent="0.2">
      <c r="D356" s="102">
        <v>3.8178406578823258</v>
      </c>
    </row>
    <row r="357" spans="4:4" x14ac:dyDescent="0.2">
      <c r="D357" s="110">
        <v>3.6641138858216151</v>
      </c>
    </row>
    <row r="358" spans="4:4" x14ac:dyDescent="0.2">
      <c r="D358" s="102">
        <v>4.3501140166026415</v>
      </c>
    </row>
    <row r="359" spans="4:4" x14ac:dyDescent="0.2">
      <c r="D359" s="102">
        <v>4.3501140166026415</v>
      </c>
    </row>
    <row r="360" spans="4:4" x14ac:dyDescent="0.2">
      <c r="D360" s="102">
        <v>3.5204335797172317</v>
      </c>
    </row>
    <row r="361" spans="4:4" x14ac:dyDescent="0.2">
      <c r="D361" s="102">
        <v>3.9826256205206239</v>
      </c>
    </row>
    <row r="362" spans="4:4" x14ac:dyDescent="0.2">
      <c r="D362" s="102">
        <v>4.3501140166026415</v>
      </c>
    </row>
    <row r="363" spans="4:4" x14ac:dyDescent="0.2">
      <c r="D363" s="102">
        <v>3.6641138858216151</v>
      </c>
    </row>
    <row r="364" spans="4:4" x14ac:dyDescent="0.2">
      <c r="D364" s="110">
        <v>3.9826256205206239</v>
      </c>
    </row>
    <row r="365" spans="4:4" x14ac:dyDescent="0.2">
      <c r="D365" s="110">
        <v>3.6641138858216151</v>
      </c>
    </row>
    <row r="366" spans="4:4" x14ac:dyDescent="0.2">
      <c r="D366" s="102">
        <v>4.3501140166026415</v>
      </c>
    </row>
    <row r="367" spans="4:4" x14ac:dyDescent="0.2">
      <c r="D367" s="102">
        <v>4.1596153695086633</v>
      </c>
    </row>
    <row r="368" spans="4:4" x14ac:dyDescent="0.2">
      <c r="D368" s="110">
        <v>4.3501140166026415</v>
      </c>
    </row>
    <row r="369" spans="4:4" x14ac:dyDescent="0.2">
      <c r="D369" s="110">
        <v>3.6641138858216151</v>
      </c>
    </row>
    <row r="370" spans="4:4" x14ac:dyDescent="0.2">
      <c r="D370" s="110">
        <v>3.9826256205206239</v>
      </c>
    </row>
    <row r="371" spans="4:4" x14ac:dyDescent="0.2">
      <c r="D371" s="102">
        <v>4.1596153695086633</v>
      </c>
    </row>
    <row r="372" spans="4:4" x14ac:dyDescent="0.2">
      <c r="D372" s="102">
        <v>3.9826256205206239</v>
      </c>
    </row>
    <row r="373" spans="4:4" x14ac:dyDescent="0.2">
      <c r="D373" s="102">
        <v>4.5556104690196335</v>
      </c>
    </row>
    <row r="374" spans="4:4" x14ac:dyDescent="0.2">
      <c r="D374" s="102">
        <v>4.3501140166026415</v>
      </c>
    </row>
    <row r="375" spans="4:4" x14ac:dyDescent="0.2">
      <c r="D375" s="102">
        <v>3.8178406578823258</v>
      </c>
    </row>
    <row r="376" spans="4:4" x14ac:dyDescent="0.2">
      <c r="D376" s="102">
        <v>3.5204335797172317</v>
      </c>
    </row>
    <row r="377" spans="4:4" x14ac:dyDescent="0.2">
      <c r="D377" s="102">
        <v>3.6641138858216151</v>
      </c>
    </row>
    <row r="378" spans="4:4" x14ac:dyDescent="0.2">
      <c r="D378" s="102">
        <v>3.6641138858216151</v>
      </c>
    </row>
    <row r="379" spans="4:4" x14ac:dyDescent="0.2">
      <c r="D379" s="102">
        <v>3.9826256205206239</v>
      </c>
    </row>
    <row r="380" spans="4:4" x14ac:dyDescent="0.2">
      <c r="D380" s="102">
        <v>4.1596153695086633</v>
      </c>
    </row>
    <row r="381" spans="4:4" x14ac:dyDescent="0.2">
      <c r="D381" s="102">
        <v>4.3501140166026415</v>
      </c>
    </row>
    <row r="382" spans="4:4" x14ac:dyDescent="0.2">
      <c r="D382" s="77">
        <v>4.3501140166026415</v>
      </c>
    </row>
    <row r="383" spans="4:4" x14ac:dyDescent="0.2">
      <c r="D383" s="77">
        <v>4.7778114735805186</v>
      </c>
    </row>
    <row r="384" spans="4:4" x14ac:dyDescent="0.2">
      <c r="D384" s="110">
        <v>3.5204335797172317</v>
      </c>
    </row>
    <row r="385" spans="4:4" x14ac:dyDescent="0.2">
      <c r="D385" s="102">
        <v>3.8178406578823258</v>
      </c>
    </row>
    <row r="386" spans="4:4" x14ac:dyDescent="0.2">
      <c r="D386" s="102">
        <v>3.6641138858216151</v>
      </c>
    </row>
    <row r="387" spans="4:4" x14ac:dyDescent="0.2">
      <c r="D387" s="110">
        <v>4.5556104690196335</v>
      </c>
    </row>
    <row r="388" spans="4:4" x14ac:dyDescent="0.2">
      <c r="D388" s="102">
        <v>4.1596153695086633</v>
      </c>
    </row>
    <row r="389" spans="4:4" x14ac:dyDescent="0.2">
      <c r="D389" s="102">
        <v>4.1596153695086633</v>
      </c>
    </row>
    <row r="390" spans="4:4" x14ac:dyDescent="0.2">
      <c r="D390" s="110">
        <v>3.8178406578823258</v>
      </c>
    </row>
    <row r="391" spans="4:4" x14ac:dyDescent="0.2">
      <c r="D391" s="102">
        <v>4.1596153695086633</v>
      </c>
    </row>
    <row r="392" spans="4:4" x14ac:dyDescent="0.2">
      <c r="D392" s="102">
        <v>3.8178406578823258</v>
      </c>
    </row>
    <row r="393" spans="4:4" x14ac:dyDescent="0.2">
      <c r="D393" s="102">
        <v>3.9826256205206239</v>
      </c>
    </row>
    <row r="394" spans="4:4" x14ac:dyDescent="0.2">
      <c r="D394" s="102">
        <v>4.1596153695086633</v>
      </c>
    </row>
    <row r="395" spans="4:4" x14ac:dyDescent="0.2">
      <c r="D395" s="102">
        <v>3.9826256205206239</v>
      </c>
    </row>
    <row r="396" spans="4:4" x14ac:dyDescent="0.2">
      <c r="D396" s="110">
        <v>4.3501140166026415</v>
      </c>
    </row>
    <row r="397" spans="4:4" x14ac:dyDescent="0.2">
      <c r="D397" s="110">
        <v>4.1596153695086633</v>
      </c>
    </row>
    <row r="398" spans="4:4" x14ac:dyDescent="0.2">
      <c r="D398" s="102">
        <v>4.5556104690196335</v>
      </c>
    </row>
    <row r="399" spans="4:4" x14ac:dyDescent="0.2">
      <c r="D399" s="102">
        <v>4.5556104690196335</v>
      </c>
    </row>
    <row r="400" spans="4:4" x14ac:dyDescent="0.2">
      <c r="D400" s="102">
        <v>3.8178406578823258</v>
      </c>
    </row>
    <row r="401" spans="4:4" x14ac:dyDescent="0.2">
      <c r="D401" s="102">
        <v>4.7778114735805186</v>
      </c>
    </row>
    <row r="402" spans="4:4" x14ac:dyDescent="0.2">
      <c r="D402" s="76">
        <v>3.6</v>
      </c>
    </row>
    <row r="403" spans="4:4" x14ac:dyDescent="0.2">
      <c r="D403" s="102">
        <v>4.1596153695086633</v>
      </c>
    </row>
    <row r="404" spans="4:4" x14ac:dyDescent="0.2">
      <c r="D404" s="102">
        <v>4.7778114735805186</v>
      </c>
    </row>
    <row r="405" spans="4:4" x14ac:dyDescent="0.2">
      <c r="D405" s="102">
        <v>3.8178406578823258</v>
      </c>
    </row>
    <row r="406" spans="4:4" x14ac:dyDescent="0.2">
      <c r="D406" s="102">
        <v>4.1596153695086633</v>
      </c>
    </row>
    <row r="407" spans="4:4" x14ac:dyDescent="0.2">
      <c r="D407" s="102">
        <v>4.1596153695086633</v>
      </c>
    </row>
    <row r="408" spans="4:4" x14ac:dyDescent="0.2">
      <c r="D408" s="102">
        <v>3.9826256205206239</v>
      </c>
    </row>
    <row r="409" spans="4:4" x14ac:dyDescent="0.2">
      <c r="D409" s="102">
        <v>4.3501140166026415</v>
      </c>
    </row>
    <row r="410" spans="4:4" x14ac:dyDescent="0.2">
      <c r="D410" s="102">
        <v>4.3501140166026415</v>
      </c>
    </row>
    <row r="411" spans="4:4" x14ac:dyDescent="0.2">
      <c r="D411" s="76">
        <v>4</v>
      </c>
    </row>
    <row r="412" spans="4:4" x14ac:dyDescent="0.2">
      <c r="D412" s="110">
        <v>3.5204335797172317</v>
      </c>
    </row>
    <row r="413" spans="4:4" x14ac:dyDescent="0.2">
      <c r="D413" s="110">
        <v>3.8178406578823258</v>
      </c>
    </row>
    <row r="414" spans="4:4" x14ac:dyDescent="0.2">
      <c r="D414" s="102">
        <v>4.5556104690196335</v>
      </c>
    </row>
    <row r="415" spans="4:4" x14ac:dyDescent="0.2">
      <c r="D415" s="102">
        <v>4.5556104690196335</v>
      </c>
    </row>
    <row r="416" spans="4:4" x14ac:dyDescent="0.2">
      <c r="D416" s="102">
        <v>4.7778114735805186</v>
      </c>
    </row>
    <row r="417" spans="4:4" x14ac:dyDescent="0.2">
      <c r="D417" s="102">
        <v>4.7778114735805186</v>
      </c>
    </row>
    <row r="418" spans="4:4" x14ac:dyDescent="0.2">
      <c r="D418" s="102">
        <v>3.8178406578823258</v>
      </c>
    </row>
    <row r="419" spans="4:4" x14ac:dyDescent="0.2">
      <c r="D419" s="102">
        <v>3.9826256205206239</v>
      </c>
    </row>
    <row r="420" spans="4:4" x14ac:dyDescent="0.2">
      <c r="D420" s="102">
        <v>3.9826256205206239</v>
      </c>
    </row>
    <row r="421" spans="4:4" x14ac:dyDescent="0.2">
      <c r="D421" s="102">
        <v>3.9826256205206239</v>
      </c>
    </row>
    <row r="422" spans="4:4" x14ac:dyDescent="0.2">
      <c r="D422" s="77">
        <v>4.7778114735805186</v>
      </c>
    </row>
    <row r="423" spans="4:4" x14ac:dyDescent="0.2">
      <c r="D423" s="77">
        <v>5.0186818782780298</v>
      </c>
    </row>
    <row r="424" spans="4:4" x14ac:dyDescent="0.2">
      <c r="D424" s="102">
        <v>4.1596153695086633</v>
      </c>
    </row>
    <row r="425" spans="4:4" x14ac:dyDescent="0.2">
      <c r="D425" s="102">
        <v>5.0186818782780298</v>
      </c>
    </row>
    <row r="426" spans="4:4" x14ac:dyDescent="0.2">
      <c r="D426" s="102">
        <v>3.8178406578823258</v>
      </c>
    </row>
    <row r="427" spans="4:4" x14ac:dyDescent="0.2">
      <c r="D427" s="102">
        <v>3.8178406578823258</v>
      </c>
    </row>
    <row r="428" spans="4:4" x14ac:dyDescent="0.2">
      <c r="D428" s="102">
        <v>3.9826256205206239</v>
      </c>
    </row>
    <row r="429" spans="4:4" x14ac:dyDescent="0.2">
      <c r="D429" s="102">
        <v>4.1596153695086633</v>
      </c>
    </row>
    <row r="430" spans="4:4" x14ac:dyDescent="0.2">
      <c r="D430" s="102">
        <v>5.0186818782780298</v>
      </c>
    </row>
    <row r="431" spans="4:4" x14ac:dyDescent="0.2">
      <c r="D431" s="102">
        <v>3.8178406578823258</v>
      </c>
    </row>
    <row r="432" spans="4:4" x14ac:dyDescent="0.2">
      <c r="D432" s="102">
        <v>3.9826256205206239</v>
      </c>
    </row>
    <row r="433" spans="4:4" x14ac:dyDescent="0.2">
      <c r="D433" s="102">
        <v>4.5556104690196335</v>
      </c>
    </row>
    <row r="434" spans="4:4" x14ac:dyDescent="0.2">
      <c r="D434" s="110">
        <v>4.3501140166026415</v>
      </c>
    </row>
    <row r="435" spans="4:4" x14ac:dyDescent="0.2">
      <c r="D435" s="110">
        <v>3.9826256205206239</v>
      </c>
    </row>
    <row r="436" spans="4:4" x14ac:dyDescent="0.2">
      <c r="D436" s="102">
        <v>4.7778114735805186</v>
      </c>
    </row>
    <row r="437" spans="4:4" x14ac:dyDescent="0.2">
      <c r="D437" s="102">
        <v>4.7778114735805186</v>
      </c>
    </row>
    <row r="438" spans="4:4" x14ac:dyDescent="0.2">
      <c r="D438" s="102">
        <v>4.1596153695086633</v>
      </c>
    </row>
    <row r="439" spans="4:4" x14ac:dyDescent="0.2">
      <c r="D439" s="102">
        <v>4.3501140166026415</v>
      </c>
    </row>
    <row r="440" spans="4:4" x14ac:dyDescent="0.2">
      <c r="D440" s="102">
        <v>4.7778114735805186</v>
      </c>
    </row>
    <row r="441" spans="4:4" x14ac:dyDescent="0.2">
      <c r="D441" s="102">
        <v>4.3501140166026415</v>
      </c>
    </row>
    <row r="442" spans="4:4" x14ac:dyDescent="0.2">
      <c r="D442" s="102">
        <v>4.3501140166026415</v>
      </c>
    </row>
    <row r="443" spans="4:4" x14ac:dyDescent="0.2">
      <c r="D443" s="102">
        <v>4.5556104690196335</v>
      </c>
    </row>
    <row r="444" spans="4:4" x14ac:dyDescent="0.2">
      <c r="D444" s="83">
        <v>5.0250000000000004</v>
      </c>
    </row>
    <row r="445" spans="4:4" x14ac:dyDescent="0.2">
      <c r="D445" s="102">
        <v>5.2804939933605581</v>
      </c>
    </row>
    <row r="446" spans="4:4" x14ac:dyDescent="0.2">
      <c r="D446" s="102">
        <v>4.5556104690196335</v>
      </c>
    </row>
    <row r="447" spans="4:4" x14ac:dyDescent="0.2">
      <c r="D447" s="110">
        <v>4.5556104690196335</v>
      </c>
    </row>
    <row r="448" spans="4:4" x14ac:dyDescent="0.2">
      <c r="D448" s="110">
        <v>3.9826256205206239</v>
      </c>
    </row>
    <row r="449" spans="4:4" x14ac:dyDescent="0.2">
      <c r="D449" s="110">
        <v>4.1596153695086633</v>
      </c>
    </row>
    <row r="450" spans="4:4" x14ac:dyDescent="0.2">
      <c r="D450" s="102">
        <v>4.7778114735805186</v>
      </c>
    </row>
    <row r="451" spans="4:4" x14ac:dyDescent="0.2">
      <c r="D451" s="102">
        <v>4.1596153695086633</v>
      </c>
    </row>
    <row r="452" spans="4:4" x14ac:dyDescent="0.2">
      <c r="D452" s="110">
        <v>4.1596153695086633</v>
      </c>
    </row>
    <row r="453" spans="4:4" x14ac:dyDescent="0.2">
      <c r="D453" s="102">
        <v>4.7778114735805186</v>
      </c>
    </row>
    <row r="454" spans="4:4" x14ac:dyDescent="0.2">
      <c r="D454" s="102">
        <v>5.0186818782780298</v>
      </c>
    </row>
    <row r="455" spans="4:4" x14ac:dyDescent="0.2">
      <c r="D455" s="102">
        <v>5.2804939933605581</v>
      </c>
    </row>
    <row r="456" spans="4:4" x14ac:dyDescent="0.2">
      <c r="D456" s="102">
        <v>4.5556104690196335</v>
      </c>
    </row>
    <row r="457" spans="4:4" x14ac:dyDescent="0.2">
      <c r="D457" s="102">
        <v>4.5556104690196335</v>
      </c>
    </row>
    <row r="458" spans="4:4" x14ac:dyDescent="0.2">
      <c r="D458" s="110">
        <v>3.8178406578823258</v>
      </c>
    </row>
    <row r="459" spans="4:4" x14ac:dyDescent="0.2">
      <c r="D459" s="110">
        <v>3.6641138858216151</v>
      </c>
    </row>
    <row r="460" spans="4:4" x14ac:dyDescent="0.2">
      <c r="D460" s="110">
        <v>3.8178406578823258</v>
      </c>
    </row>
    <row r="461" spans="4:4" x14ac:dyDescent="0.2">
      <c r="D461" s="110">
        <v>3.6641138858216151</v>
      </c>
    </row>
    <row r="462" spans="4:4" x14ac:dyDescent="0.2">
      <c r="D462" s="102">
        <v>4.7778114735805186</v>
      </c>
    </row>
    <row r="463" spans="4:4" x14ac:dyDescent="0.2">
      <c r="D463" s="102">
        <v>4.7778114735805186</v>
      </c>
    </row>
    <row r="464" spans="4:4" x14ac:dyDescent="0.2">
      <c r="D464" s="110">
        <v>5.0186818782780298</v>
      </c>
    </row>
    <row r="465" spans="4:4" x14ac:dyDescent="0.2">
      <c r="D465" s="102">
        <v>4.3501140166026415</v>
      </c>
    </row>
    <row r="466" spans="4:4" x14ac:dyDescent="0.2">
      <c r="D466" s="102">
        <v>4.7778114735805186</v>
      </c>
    </row>
    <row r="467" spans="4:4" x14ac:dyDescent="0.2">
      <c r="D467" s="102">
        <v>4.5556104690196335</v>
      </c>
    </row>
    <row r="468" spans="4:4" x14ac:dyDescent="0.2">
      <c r="D468" s="102">
        <v>4.7778114735805186</v>
      </c>
    </row>
    <row r="469" spans="4:4" x14ac:dyDescent="0.2">
      <c r="D469" s="110">
        <v>3.9826256205206239</v>
      </c>
    </row>
    <row r="470" spans="4:4" x14ac:dyDescent="0.2">
      <c r="D470" s="102">
        <v>4.7778114735805186</v>
      </c>
    </row>
    <row r="471" spans="4:4" x14ac:dyDescent="0.2">
      <c r="D471" s="102">
        <v>5.0186818782780298</v>
      </c>
    </row>
    <row r="472" spans="4:4" x14ac:dyDescent="0.2">
      <c r="D472" s="102">
        <v>4.5556104690196335</v>
      </c>
    </row>
    <row r="473" spans="4:4" x14ac:dyDescent="0.2">
      <c r="D473" s="110">
        <v>4.2530877111700649</v>
      </c>
    </row>
    <row r="474" spans="4:4" x14ac:dyDescent="0.2">
      <c r="D474" s="110">
        <v>4.1596153695086633</v>
      </c>
    </row>
    <row r="475" spans="4:4" x14ac:dyDescent="0.2">
      <c r="D475" s="102">
        <v>4.7778114735805186</v>
      </c>
    </row>
    <row r="476" spans="4:4" x14ac:dyDescent="0.2">
      <c r="D476" s="102">
        <v>4.5556104690196335</v>
      </c>
    </row>
    <row r="477" spans="4:4" x14ac:dyDescent="0.2">
      <c r="D477" s="83">
        <v>5.1400000000000006</v>
      </c>
    </row>
    <row r="478" spans="4:4" x14ac:dyDescent="0.2">
      <c r="D478" s="110">
        <v>4.1596153695086633</v>
      </c>
    </row>
    <row r="479" spans="4:4" x14ac:dyDescent="0.2">
      <c r="D479" s="110">
        <v>4.7778114735805186</v>
      </c>
    </row>
    <row r="480" spans="4:4" x14ac:dyDescent="0.2">
      <c r="D480" s="102">
        <v>4.5556104690196335</v>
      </c>
    </row>
    <row r="481" spans="4:4" x14ac:dyDescent="0.2">
      <c r="D481" s="110">
        <v>4.3501140166026415</v>
      </c>
    </row>
    <row r="482" spans="4:4" x14ac:dyDescent="0.2">
      <c r="D482" s="110">
        <v>4.3501140166026415</v>
      </c>
    </row>
    <row r="483" spans="4:4" x14ac:dyDescent="0.2">
      <c r="D483" s="102">
        <v>5.0186818782780298</v>
      </c>
    </row>
    <row r="484" spans="4:4" x14ac:dyDescent="0.2">
      <c r="D484" s="102">
        <v>5.2804939933605581</v>
      </c>
    </row>
    <row r="485" spans="4:4" x14ac:dyDescent="0.2">
      <c r="D485" s="102">
        <v>4.5556104690196335</v>
      </c>
    </row>
    <row r="486" spans="4:4" x14ac:dyDescent="0.2">
      <c r="D486" s="102">
        <v>4.7778114735805186</v>
      </c>
    </row>
    <row r="487" spans="4:4" x14ac:dyDescent="0.2">
      <c r="D487" s="102">
        <v>5.5658885102602493</v>
      </c>
    </row>
    <row r="488" spans="4:4" x14ac:dyDescent="0.2">
      <c r="D488" s="102">
        <v>4.7778114735805186</v>
      </c>
    </row>
    <row r="489" spans="4:4" x14ac:dyDescent="0.2">
      <c r="D489" s="102">
        <v>5.2804939933605581</v>
      </c>
    </row>
    <row r="490" spans="4:4" x14ac:dyDescent="0.2">
      <c r="D490" s="110">
        <v>4.3501140166026415</v>
      </c>
    </row>
    <row r="491" spans="4:4" x14ac:dyDescent="0.2">
      <c r="D491" s="102">
        <v>5.0186818782780298</v>
      </c>
    </row>
    <row r="492" spans="4:4" x14ac:dyDescent="0.2">
      <c r="D492" s="102">
        <v>5.2804939933605581</v>
      </c>
    </row>
    <row r="493" spans="4:4" x14ac:dyDescent="0.2">
      <c r="D493" s="102">
        <v>4.5556104690196335</v>
      </c>
    </row>
    <row r="494" spans="4:4" x14ac:dyDescent="0.2">
      <c r="D494" s="102">
        <v>5.0186818782780298</v>
      </c>
    </row>
    <row r="495" spans="4:4" x14ac:dyDescent="0.2">
      <c r="D495" s="110">
        <v>4.7778114735805186</v>
      </c>
    </row>
    <row r="496" spans="4:4" x14ac:dyDescent="0.2">
      <c r="D496" s="110">
        <v>4.3501140166026415</v>
      </c>
    </row>
    <row r="497" spans="4:4" x14ac:dyDescent="0.2">
      <c r="D497" s="110">
        <v>5.2804939933605581</v>
      </c>
    </row>
    <row r="498" spans="4:4" x14ac:dyDescent="0.2">
      <c r="D498" s="102">
        <v>5.877950217470552</v>
      </c>
    </row>
    <row r="499" spans="4:4" x14ac:dyDescent="0.2">
      <c r="D499" s="110">
        <v>4.7778114735805186</v>
      </c>
    </row>
    <row r="500" spans="4:4" x14ac:dyDescent="0.2">
      <c r="D500" s="102">
        <v>5.5658885102602493</v>
      </c>
    </row>
    <row r="501" spans="4:4" x14ac:dyDescent="0.2">
      <c r="D501" s="102">
        <v>5.877950217470552</v>
      </c>
    </row>
    <row r="502" spans="4:4" x14ac:dyDescent="0.2">
      <c r="D502" s="102">
        <v>5.877950217470552</v>
      </c>
    </row>
    <row r="503" spans="4:4" x14ac:dyDescent="0.2">
      <c r="D503" s="102">
        <v>5.5658885102602493</v>
      </c>
    </row>
    <row r="504" spans="4:4" x14ac:dyDescent="0.2">
      <c r="D504" s="102">
        <v>5.877950217470552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88A3A7-4AC6-1543-B5E6-DEA93D2D00D4}">
  <dimension ref="C2:O140"/>
  <sheetViews>
    <sheetView zoomScale="96" workbookViewId="0">
      <selection activeCell="J108" sqref="J108"/>
    </sheetView>
  </sheetViews>
  <sheetFormatPr baseColWidth="10" defaultColWidth="10.6640625" defaultRowHeight="16" x14ac:dyDescent="0.2"/>
  <cols>
    <col min="3" max="6" width="10.6640625" bestFit="1" customWidth="1"/>
    <col min="8" max="8" width="25" bestFit="1" customWidth="1"/>
    <col min="9" max="12" width="10.6640625" bestFit="1" customWidth="1"/>
    <col min="13" max="13" width="11.6640625" bestFit="1" customWidth="1"/>
    <col min="14" max="14" width="10.6640625" bestFit="1" customWidth="1"/>
    <col min="15" max="15" width="16.6640625" bestFit="1" customWidth="1"/>
  </cols>
  <sheetData>
    <row r="2" spans="3:14" x14ac:dyDescent="0.2">
      <c r="C2" s="2" t="s">
        <v>41</v>
      </c>
      <c r="D2" s="2" t="s">
        <v>44</v>
      </c>
      <c r="E2" s="2" t="s">
        <v>45</v>
      </c>
      <c r="F2" s="2" t="s">
        <v>48</v>
      </c>
    </row>
    <row r="3" spans="3:14" x14ac:dyDescent="0.2">
      <c r="C3" s="7">
        <v>14.893617021276597</v>
      </c>
      <c r="D3" s="7">
        <v>39.305614627833371</v>
      </c>
      <c r="E3" s="7">
        <v>160.38731248931526</v>
      </c>
      <c r="F3" s="7">
        <v>43.97</v>
      </c>
    </row>
    <row r="4" spans="3:14" x14ac:dyDescent="0.2">
      <c r="C4" s="7">
        <v>14.98</v>
      </c>
      <c r="D4" s="7">
        <v>42.475518647988984</v>
      </c>
      <c r="E4" s="7">
        <v>113.87039185092935</v>
      </c>
      <c r="F4" s="7">
        <v>69.55</v>
      </c>
      <c r="H4" t="s">
        <v>65</v>
      </c>
      <c r="I4" t="s">
        <v>86</v>
      </c>
    </row>
    <row r="5" spans="3:14" x14ac:dyDescent="0.2">
      <c r="C5" s="7">
        <v>6.59</v>
      </c>
      <c r="D5" s="7">
        <v>184.05565463535976</v>
      </c>
      <c r="E5" s="7">
        <v>153.07</v>
      </c>
      <c r="F5" s="7">
        <v>71.290322580645153</v>
      </c>
    </row>
    <row r="6" spans="3:14" x14ac:dyDescent="0.2">
      <c r="C6" s="7">
        <v>23.94295896836331</v>
      </c>
      <c r="D6" s="7">
        <v>103.90825983162154</v>
      </c>
      <c r="E6" s="7">
        <v>126.92307692307693</v>
      </c>
      <c r="F6" s="7">
        <v>116.21621621621621</v>
      </c>
    </row>
    <row r="7" spans="3:14" ht="17" thickBot="1" x14ac:dyDescent="0.25">
      <c r="C7" s="7">
        <v>36.176013693819591</v>
      </c>
      <c r="D7" s="7">
        <v>90.598702927192292</v>
      </c>
      <c r="E7" s="7">
        <v>105.12820512820514</v>
      </c>
      <c r="F7" s="7">
        <v>51.724137931034498</v>
      </c>
      <c r="H7" t="s">
        <v>66</v>
      </c>
    </row>
    <row r="8" spans="3:14" x14ac:dyDescent="0.2">
      <c r="C8" s="7">
        <v>10.0952380952381</v>
      </c>
      <c r="D8" s="7">
        <v>17.058075798169348</v>
      </c>
      <c r="E8" s="7">
        <v>108.33333333333333</v>
      </c>
      <c r="F8" s="7">
        <v>64.285714285714278</v>
      </c>
      <c r="H8" s="127" t="s">
        <v>67</v>
      </c>
      <c r="I8" s="127" t="s">
        <v>68</v>
      </c>
      <c r="J8" s="127" t="s">
        <v>69</v>
      </c>
      <c r="K8" s="127" t="s">
        <v>70</v>
      </c>
      <c r="L8" s="127" t="s">
        <v>71</v>
      </c>
    </row>
    <row r="9" spans="3:14" x14ac:dyDescent="0.2">
      <c r="C9" s="7">
        <v>7.8620689655172509</v>
      </c>
      <c r="D9" s="7">
        <v>13.25820204602455</v>
      </c>
      <c r="E9" s="7">
        <v>125.80645161290323</v>
      </c>
      <c r="F9" s="7">
        <v>43.749999999999986</v>
      </c>
      <c r="H9" t="s">
        <v>41</v>
      </c>
      <c r="I9">
        <v>104</v>
      </c>
      <c r="J9">
        <v>1054.1568706392629</v>
      </c>
      <c r="K9">
        <v>10.136123756146759</v>
      </c>
      <c r="L9">
        <v>85.831634966326732</v>
      </c>
    </row>
    <row r="10" spans="3:14" x14ac:dyDescent="0.2">
      <c r="C10" s="7">
        <v>27.393225331369631</v>
      </c>
      <c r="D10" s="7">
        <v>139.04939064224126</v>
      </c>
      <c r="E10" s="7">
        <v>110.34482758620689</v>
      </c>
      <c r="F10" s="7">
        <v>103.2258064516129</v>
      </c>
      <c r="H10" t="s">
        <v>44</v>
      </c>
      <c r="I10">
        <v>138</v>
      </c>
      <c r="J10">
        <v>6859.9167637520768</v>
      </c>
      <c r="K10">
        <v>49.709541766319397</v>
      </c>
      <c r="L10">
        <v>2202.3262481096117</v>
      </c>
    </row>
    <row r="11" spans="3:14" x14ac:dyDescent="0.2">
      <c r="C11" s="7">
        <v>16.616915422885562</v>
      </c>
      <c r="D11" s="7">
        <v>24.389800325130171</v>
      </c>
      <c r="E11" s="7">
        <v>114.28571428571431</v>
      </c>
      <c r="F11" s="7">
        <v>62.79</v>
      </c>
      <c r="H11" t="s">
        <v>45</v>
      </c>
      <c r="I11">
        <v>63</v>
      </c>
      <c r="J11">
        <v>9173.3796357287338</v>
      </c>
      <c r="K11">
        <v>145.60920056712277</v>
      </c>
      <c r="L11">
        <v>3875.6435756047385</v>
      </c>
    </row>
    <row r="12" spans="3:14" ht="17" thickBot="1" x14ac:dyDescent="0.25">
      <c r="C12" s="7">
        <v>6.8522483940042891</v>
      </c>
      <c r="D12" s="7">
        <v>18.670000000000002</v>
      </c>
      <c r="E12" s="7">
        <v>248.5</v>
      </c>
      <c r="F12" s="7">
        <v>59.374999999999979</v>
      </c>
      <c r="H12" s="120" t="s">
        <v>48</v>
      </c>
      <c r="I12" s="120">
        <v>89</v>
      </c>
      <c r="J12" s="120">
        <v>6791.0927340146545</v>
      </c>
      <c r="K12" s="120">
        <v>76.304412741737693</v>
      </c>
      <c r="L12" s="120">
        <v>1719.9413735934961</v>
      </c>
    </row>
    <row r="13" spans="3:14" x14ac:dyDescent="0.2">
      <c r="C13" s="7">
        <v>40.953307392996116</v>
      </c>
      <c r="D13" s="7">
        <v>21</v>
      </c>
      <c r="E13" s="7">
        <v>102.38466849223478</v>
      </c>
      <c r="F13" s="7">
        <v>70.370370370370352</v>
      </c>
    </row>
    <row r="14" spans="3:14" x14ac:dyDescent="0.2">
      <c r="C14" s="7">
        <v>10.164859625455405</v>
      </c>
      <c r="D14" s="7">
        <v>40.54054054054054</v>
      </c>
      <c r="E14" s="7">
        <v>100</v>
      </c>
      <c r="F14" s="7">
        <v>93.54</v>
      </c>
    </row>
    <row r="15" spans="3:14" ht="17" thickBot="1" x14ac:dyDescent="0.25">
      <c r="C15" s="7">
        <v>19.324269325229857</v>
      </c>
      <c r="D15" s="7">
        <v>51.35135135135134</v>
      </c>
      <c r="E15" s="7">
        <v>142.79486633423144</v>
      </c>
      <c r="F15" s="7">
        <v>91.304347826086982</v>
      </c>
      <c r="H15" t="s">
        <v>74</v>
      </c>
    </row>
    <row r="16" spans="3:14" x14ac:dyDescent="0.2">
      <c r="C16" s="7">
        <v>3.6807548711897389</v>
      </c>
      <c r="D16" s="7">
        <v>24.32</v>
      </c>
      <c r="E16" s="7">
        <v>150.84291217972589</v>
      </c>
      <c r="F16" s="7">
        <v>55</v>
      </c>
      <c r="H16" s="127" t="s">
        <v>75</v>
      </c>
      <c r="I16" s="127" t="s">
        <v>45</v>
      </c>
      <c r="J16" s="127" t="s">
        <v>76</v>
      </c>
      <c r="K16" s="127" t="s">
        <v>77</v>
      </c>
      <c r="L16" s="127" t="s">
        <v>78</v>
      </c>
      <c r="M16" s="127" t="s">
        <v>79</v>
      </c>
      <c r="N16" s="127" t="s">
        <v>80</v>
      </c>
    </row>
    <row r="17" spans="3:15" x14ac:dyDescent="0.2">
      <c r="C17" s="7">
        <v>7.5929830425757281</v>
      </c>
      <c r="D17" s="7">
        <v>21.951219512195134</v>
      </c>
      <c r="E17" s="7">
        <v>117.2513454305943</v>
      </c>
      <c r="F17" s="7">
        <v>54</v>
      </c>
      <c r="H17" t="s">
        <v>81</v>
      </c>
      <c r="I17">
        <v>758437.25419146079</v>
      </c>
      <c r="J17">
        <v>3</v>
      </c>
      <c r="K17">
        <v>252812.41806382025</v>
      </c>
      <c r="L17">
        <v>140.41052091872089</v>
      </c>
      <c r="M17">
        <v>1.0749072076354445E-61</v>
      </c>
      <c r="N17">
        <v>2.6277892525452349</v>
      </c>
    </row>
    <row r="18" spans="3:15" x14ac:dyDescent="0.2">
      <c r="C18" s="7">
        <v>9.22728950942615</v>
      </c>
      <c r="D18" s="7">
        <v>40.000000000000007</v>
      </c>
      <c r="E18" s="7">
        <v>198.12949423912602</v>
      </c>
      <c r="F18" s="7">
        <v>51.285712688439368</v>
      </c>
      <c r="H18" t="s">
        <v>82</v>
      </c>
      <c r="I18">
        <v>702204.09695627028</v>
      </c>
      <c r="J18">
        <v>390</v>
      </c>
      <c r="K18">
        <v>1800.5233255288981</v>
      </c>
    </row>
    <row r="19" spans="3:15" x14ac:dyDescent="0.2">
      <c r="C19" s="7">
        <v>5.0414380313964529</v>
      </c>
      <c r="D19" s="7">
        <v>23.076923076923077</v>
      </c>
      <c r="E19" s="7">
        <v>257.98816568047329</v>
      </c>
      <c r="F19" s="7">
        <v>57.538549333131407</v>
      </c>
    </row>
    <row r="20" spans="3:15" ht="17" thickBot="1" x14ac:dyDescent="0.25">
      <c r="C20" s="7">
        <v>4.877524232415384</v>
      </c>
      <c r="D20" s="7">
        <v>35.294117647058812</v>
      </c>
      <c r="E20" s="7">
        <v>136.02765376826264</v>
      </c>
      <c r="F20" s="7">
        <v>70.574164745157503</v>
      </c>
      <c r="H20" s="120" t="s">
        <v>22</v>
      </c>
      <c r="I20" s="120">
        <v>1460641.3511477311</v>
      </c>
      <c r="J20" s="120">
        <v>393</v>
      </c>
      <c r="K20" s="120"/>
      <c r="L20" s="120"/>
      <c r="M20" s="120"/>
      <c r="N20" s="120"/>
    </row>
    <row r="21" spans="3:15" x14ac:dyDescent="0.2">
      <c r="C21" s="7">
        <v>2.6904939839355428</v>
      </c>
      <c r="D21" s="7">
        <v>30.3</v>
      </c>
      <c r="E21" s="7">
        <v>131.50323971815169</v>
      </c>
      <c r="F21" s="7">
        <v>52.424621101523613</v>
      </c>
    </row>
    <row r="22" spans="3:15" x14ac:dyDescent="0.2">
      <c r="C22" s="7">
        <v>14.273124853486758</v>
      </c>
      <c r="D22" s="7">
        <v>34.1</v>
      </c>
      <c r="E22" s="7">
        <v>104.49761117597522</v>
      </c>
      <c r="F22" s="7">
        <v>50</v>
      </c>
      <c r="H22" s="122" t="s">
        <v>101</v>
      </c>
    </row>
    <row r="23" spans="3:15" x14ac:dyDescent="0.2">
      <c r="C23" s="7">
        <v>10.191549999999999</v>
      </c>
      <c r="D23" s="7">
        <v>38.5</v>
      </c>
      <c r="E23" s="7">
        <v>103.74254355062457</v>
      </c>
      <c r="F23" s="7">
        <v>80.234595289078143</v>
      </c>
      <c r="H23" s="123" t="s">
        <v>87</v>
      </c>
      <c r="I23" s="124" t="s">
        <v>88</v>
      </c>
      <c r="J23" s="124" t="s">
        <v>89</v>
      </c>
      <c r="K23" s="124" t="s">
        <v>90</v>
      </c>
      <c r="L23" s="124" t="s">
        <v>91</v>
      </c>
      <c r="M23" s="124" t="s">
        <v>92</v>
      </c>
      <c r="N23" s="124" t="s">
        <v>93</v>
      </c>
      <c r="O23" s="123" t="s">
        <v>94</v>
      </c>
    </row>
    <row r="24" spans="3:15" x14ac:dyDescent="0.2">
      <c r="C24" s="7">
        <v>1.6636899999999999</v>
      </c>
      <c r="D24" s="7">
        <v>18.5</v>
      </c>
      <c r="E24" s="7">
        <v>122.37763198586545</v>
      </c>
      <c r="F24" s="7">
        <v>73.011807952589891</v>
      </c>
      <c r="H24" s="125" t="s">
        <v>95</v>
      </c>
      <c r="I24" s="125">
        <f>K10-K9</f>
        <v>39.573418010172638</v>
      </c>
      <c r="J24" s="125">
        <v>3.8961000000000001</v>
      </c>
      <c r="K24" s="125">
        <v>10.157</v>
      </c>
      <c r="L24" s="125">
        <v>25.357199999999999</v>
      </c>
      <c r="M24" s="125">
        <v>53.789099999999998</v>
      </c>
      <c r="N24" s="125">
        <v>14.215999999999999</v>
      </c>
      <c r="O24" s="126">
        <v>1.4449999999999999E-10</v>
      </c>
    </row>
    <row r="25" spans="3:15" x14ac:dyDescent="0.2">
      <c r="C25" s="7">
        <v>1.66</v>
      </c>
      <c r="D25" s="7">
        <v>36.4</v>
      </c>
      <c r="E25" s="7">
        <v>112.94373105743784</v>
      </c>
      <c r="F25" s="7">
        <v>51.152332950625492</v>
      </c>
      <c r="H25" s="125" t="s">
        <v>96</v>
      </c>
      <c r="I25" s="125">
        <f>K11-K9</f>
        <v>135.47307681097601</v>
      </c>
      <c r="J25" s="125">
        <v>4.7901999999999996</v>
      </c>
      <c r="K25" s="125">
        <v>28.280200000000001</v>
      </c>
      <c r="L25" s="125">
        <v>117.9897</v>
      </c>
      <c r="M25" s="125">
        <v>152.9461</v>
      </c>
      <c r="N25" s="125">
        <v>17.478200000000001</v>
      </c>
      <c r="O25" s="126">
        <v>1.2349999999999999E-10</v>
      </c>
    </row>
    <row r="26" spans="3:15" x14ac:dyDescent="0.2">
      <c r="C26" s="7">
        <v>11.30456</v>
      </c>
      <c r="D26" s="7">
        <v>17.314883035227247</v>
      </c>
      <c r="E26" s="7">
        <v>86.888258829402361</v>
      </c>
      <c r="F26" s="7">
        <v>78.632325986975644</v>
      </c>
      <c r="H26" s="125" t="s">
        <v>97</v>
      </c>
      <c r="I26" s="125">
        <f>K12-K9</f>
        <v>66.168288985590934</v>
      </c>
      <c r="J26" s="125">
        <v>4.3324999999999996</v>
      </c>
      <c r="K26" s="125">
        <v>15.2722</v>
      </c>
      <c r="L26" s="125">
        <v>50.357500000000002</v>
      </c>
      <c r="M26" s="125">
        <v>81.974599999999995</v>
      </c>
      <c r="N26" s="125">
        <v>15.8086</v>
      </c>
      <c r="O26" s="126">
        <v>1.2349999999999999E-10</v>
      </c>
    </row>
    <row r="27" spans="3:15" x14ac:dyDescent="0.2">
      <c r="C27" s="7">
        <v>8.4370899999999995</v>
      </c>
      <c r="D27" s="7">
        <v>39.096812846378029</v>
      </c>
      <c r="E27" s="7">
        <v>243.76925061447591</v>
      </c>
      <c r="F27" s="7">
        <v>97</v>
      </c>
      <c r="H27" s="125" t="s">
        <v>98</v>
      </c>
      <c r="I27" s="125">
        <f>K11-K10</f>
        <v>95.899658800803365</v>
      </c>
      <c r="J27" s="125">
        <v>4.5621999999999998</v>
      </c>
      <c r="K27" s="125">
        <v>21.020299999999999</v>
      </c>
      <c r="L27" s="125">
        <v>79.248599999999996</v>
      </c>
      <c r="M27" s="125">
        <v>112.54089999999999</v>
      </c>
      <c r="N27" s="125">
        <v>16.646100000000001</v>
      </c>
      <c r="O27" s="126">
        <v>1.238E-10</v>
      </c>
    </row>
    <row r="28" spans="3:15" x14ac:dyDescent="0.2">
      <c r="C28" s="7">
        <v>9.9109200000000008</v>
      </c>
      <c r="D28" s="7">
        <v>37.025931095699704</v>
      </c>
      <c r="E28" s="7">
        <v>115.16574145596753</v>
      </c>
      <c r="F28" s="7">
        <v>20.940385751049575</v>
      </c>
      <c r="H28" s="125" t="s">
        <v>99</v>
      </c>
      <c r="I28" s="125">
        <f>K12-K10</f>
        <v>26.594870975418296</v>
      </c>
      <c r="J28" s="125">
        <v>4.0789</v>
      </c>
      <c r="K28" s="125">
        <v>6.5195999999999996</v>
      </c>
      <c r="L28" s="125">
        <v>11.7094</v>
      </c>
      <c r="M28" s="125">
        <v>41.476399999999998</v>
      </c>
      <c r="N28" s="125">
        <v>14.8835</v>
      </c>
      <c r="O28" s="4">
        <v>3.2310000000000001E-5</v>
      </c>
    </row>
    <row r="29" spans="3:15" x14ac:dyDescent="0.2">
      <c r="C29" s="7">
        <v>6.8226699999999996</v>
      </c>
      <c r="D29" s="7">
        <v>36.410699714579103</v>
      </c>
      <c r="E29" s="7">
        <v>154.41444385327654</v>
      </c>
      <c r="F29" s="7">
        <v>34.126991868464856</v>
      </c>
      <c r="H29" s="125" t="s">
        <v>100</v>
      </c>
      <c r="I29" s="125">
        <f>K11-K12</f>
        <v>69.304787825385077</v>
      </c>
      <c r="J29" s="125">
        <v>4.9400000000000004</v>
      </c>
      <c r="K29" s="125">
        <v>14.0288</v>
      </c>
      <c r="L29" s="125">
        <v>51.276600000000002</v>
      </c>
      <c r="M29" s="125">
        <v>87.327100000000002</v>
      </c>
      <c r="N29" s="125">
        <v>18.025300000000001</v>
      </c>
      <c r="O29" s="126">
        <v>1.2349999999999999E-10</v>
      </c>
    </row>
    <row r="30" spans="3:15" x14ac:dyDescent="0.2">
      <c r="C30" s="7">
        <v>14.985480000000001</v>
      </c>
      <c r="D30" s="7">
        <v>33.37573041233842</v>
      </c>
      <c r="E30" s="7">
        <v>218.92469795072782</v>
      </c>
      <c r="F30" s="7">
        <v>58.277027027027039</v>
      </c>
    </row>
    <row r="31" spans="3:15" x14ac:dyDescent="0.2">
      <c r="C31" s="7">
        <v>6.5921200000000004</v>
      </c>
      <c r="D31" s="7">
        <v>41.410949383036211</v>
      </c>
      <c r="E31" s="7">
        <v>143.41450425821802</v>
      </c>
      <c r="F31" s="7">
        <v>69.887278582930762</v>
      </c>
    </row>
    <row r="32" spans="3:15" x14ac:dyDescent="0.2">
      <c r="C32" s="7">
        <v>17.121390000000002</v>
      </c>
      <c r="D32" s="7">
        <v>22.262477182332759</v>
      </c>
      <c r="E32" s="7">
        <v>101.48293493460676</v>
      </c>
      <c r="F32" s="7">
        <v>105.61056105610562</v>
      </c>
    </row>
    <row r="33" spans="3:6" x14ac:dyDescent="0.2">
      <c r="C33" s="7">
        <v>11.45837</v>
      </c>
      <c r="D33" s="7">
        <v>25.232271619186463</v>
      </c>
      <c r="E33" s="7">
        <v>99.77436121676206</v>
      </c>
      <c r="F33" s="7">
        <v>204.78547854785481</v>
      </c>
    </row>
    <row r="34" spans="3:6" x14ac:dyDescent="0.2">
      <c r="C34" s="7">
        <v>6.8950839999999998</v>
      </c>
      <c r="D34" s="7">
        <v>22.813898096186886</v>
      </c>
      <c r="E34" s="7">
        <v>35.121750718182973</v>
      </c>
      <c r="F34" s="7">
        <v>17.310664605873257</v>
      </c>
    </row>
    <row r="35" spans="3:6" x14ac:dyDescent="0.2">
      <c r="C35" s="7">
        <v>17.520900000000001</v>
      </c>
      <c r="D35" s="7">
        <v>19.184198865126199</v>
      </c>
      <c r="E35" s="7">
        <v>127.6977550124019</v>
      </c>
      <c r="F35" s="7">
        <v>69.051580698835281</v>
      </c>
    </row>
    <row r="36" spans="3:6" x14ac:dyDescent="0.2">
      <c r="C36" s="7">
        <v>3.680755</v>
      </c>
      <c r="D36" s="7">
        <v>39.393939393939391</v>
      </c>
      <c r="E36" s="7">
        <v>154.41444385327654</v>
      </c>
      <c r="F36" s="7">
        <v>62.86307053941907</v>
      </c>
    </row>
    <row r="37" spans="3:6" x14ac:dyDescent="0.2">
      <c r="C37" s="7">
        <v>15.368969999999999</v>
      </c>
      <c r="D37" s="7">
        <v>22.446008512191483</v>
      </c>
      <c r="E37" s="7">
        <v>193.00412954948709</v>
      </c>
      <c r="F37" s="7">
        <v>90.961538461538439</v>
      </c>
    </row>
    <row r="38" spans="3:6" x14ac:dyDescent="0.2">
      <c r="C38" s="7">
        <v>7.5929830000000003</v>
      </c>
      <c r="D38" s="7">
        <v>48.760330578512409</v>
      </c>
      <c r="E38" s="7">
        <v>86.888258829402361</v>
      </c>
      <c r="F38" s="7">
        <v>49.903660886319855</v>
      </c>
    </row>
    <row r="39" spans="3:6" x14ac:dyDescent="0.2">
      <c r="C39" s="7">
        <v>6.1845039999999996</v>
      </c>
      <c r="D39" s="7">
        <v>94.643598442759085</v>
      </c>
      <c r="E39" s="7">
        <v>108.03354440137703</v>
      </c>
      <c r="F39" s="7">
        <v>71.254355400696866</v>
      </c>
    </row>
    <row r="40" spans="3:6" x14ac:dyDescent="0.2">
      <c r="C40" s="7">
        <v>19.324269999999999</v>
      </c>
      <c r="D40" s="7">
        <v>33.977273656389215</v>
      </c>
      <c r="E40" s="7">
        <v>215.25188342022616</v>
      </c>
      <c r="F40" s="7">
        <v>82.994454713493496</v>
      </c>
    </row>
    <row r="41" spans="3:6" x14ac:dyDescent="0.2">
      <c r="C41" s="7">
        <v>15.690189999999999</v>
      </c>
      <c r="D41" s="7">
        <v>42.475518647988778</v>
      </c>
      <c r="E41" s="7">
        <v>150.84291217972586</v>
      </c>
      <c r="F41" s="7">
        <v>76.0948905109489</v>
      </c>
    </row>
    <row r="42" spans="3:6" x14ac:dyDescent="0.2">
      <c r="C42" s="7">
        <v>3.2084060000000001</v>
      </c>
      <c r="D42" s="7">
        <v>19.721736312181015</v>
      </c>
      <c r="E42" s="7">
        <v>243.76925061447591</v>
      </c>
      <c r="F42" s="7">
        <v>196.3350785340314</v>
      </c>
    </row>
    <row r="43" spans="3:6" x14ac:dyDescent="0.2">
      <c r="C43" s="7">
        <v>14.479620000000001</v>
      </c>
      <c r="D43" s="7">
        <v>20.985437363747543</v>
      </c>
      <c r="E43" s="7">
        <v>173.25534275490762</v>
      </c>
      <c r="F43" s="7">
        <v>167.99999999999997</v>
      </c>
    </row>
    <row r="44" spans="3:6" x14ac:dyDescent="0.2">
      <c r="C44" s="7">
        <v>16.73968</v>
      </c>
      <c r="D44" s="7">
        <v>20.804095248290167</v>
      </c>
      <c r="E44" s="7">
        <v>136.02765376826264</v>
      </c>
      <c r="F44" s="7">
        <v>57.875457875457869</v>
      </c>
    </row>
    <row r="45" spans="3:6" x14ac:dyDescent="0.2">
      <c r="C45" s="7">
        <v>13.941739999999999</v>
      </c>
      <c r="D45" s="7">
        <v>40.565024000659747</v>
      </c>
      <c r="E45" s="7">
        <v>149.5897433790098</v>
      </c>
      <c r="F45" s="7">
        <v>85.397412199630338</v>
      </c>
    </row>
    <row r="46" spans="3:6" x14ac:dyDescent="0.2">
      <c r="C46" s="7">
        <v>6.8950839999999998</v>
      </c>
      <c r="D46" s="7">
        <v>33.977273656389158</v>
      </c>
      <c r="E46" s="7">
        <v>138.62610885037913</v>
      </c>
      <c r="F46" s="7">
        <v>35.157545605306815</v>
      </c>
    </row>
    <row r="47" spans="3:6" x14ac:dyDescent="0.2">
      <c r="C47" s="7">
        <v>3.1485460000000001</v>
      </c>
      <c r="D47" s="7">
        <v>37.142857142857139</v>
      </c>
      <c r="E47" s="7">
        <v>252.41031632755795</v>
      </c>
      <c r="F47" s="7">
        <v>79.173047473200626</v>
      </c>
    </row>
    <row r="48" spans="3:6" x14ac:dyDescent="0.2">
      <c r="C48" s="7">
        <v>3.592603</v>
      </c>
      <c r="D48" s="7">
        <v>24.296542950773066</v>
      </c>
      <c r="E48" s="7">
        <v>43.583000862704161</v>
      </c>
      <c r="F48" s="7">
        <v>88.039215686274517</v>
      </c>
    </row>
    <row r="49" spans="3:6" x14ac:dyDescent="0.2">
      <c r="C49" s="7">
        <v>0</v>
      </c>
      <c r="D49" s="7">
        <v>13.769012416573185</v>
      </c>
      <c r="E49" s="7">
        <v>53.960071783900219</v>
      </c>
      <c r="F49" s="7">
        <v>129.06574394463667</v>
      </c>
    </row>
    <row r="50" spans="3:6" x14ac:dyDescent="0.2">
      <c r="C50" s="7">
        <v>4.8775240000000002</v>
      </c>
      <c r="D50" s="7">
        <v>11.404774538646762</v>
      </c>
      <c r="E50" s="7">
        <v>34.672592774203196</v>
      </c>
      <c r="F50" s="7">
        <v>157.0796460176991</v>
      </c>
    </row>
    <row r="51" spans="3:6" x14ac:dyDescent="0.2">
      <c r="C51" s="7">
        <v>3.9732249999999998</v>
      </c>
      <c r="D51" s="7">
        <v>29.239876579967966</v>
      </c>
      <c r="E51" s="7">
        <v>70.74694419062773</v>
      </c>
      <c r="F51" s="7">
        <v>44.505494505494511</v>
      </c>
    </row>
    <row r="52" spans="3:6" x14ac:dyDescent="0.2">
      <c r="C52" s="7">
        <v>3.1412200000000001</v>
      </c>
      <c r="D52" s="7">
        <v>14.321755163677041</v>
      </c>
      <c r="E52" s="7">
        <v>197.10205255034779</v>
      </c>
      <c r="F52" s="7">
        <v>15.803452855245666</v>
      </c>
    </row>
    <row r="53" spans="3:6" x14ac:dyDescent="0.2">
      <c r="C53" s="7">
        <v>10.90339</v>
      </c>
      <c r="D53" s="7">
        <v>59.687189852550873</v>
      </c>
      <c r="E53" s="7">
        <v>247.47497189879991</v>
      </c>
      <c r="F53" s="7">
        <v>112.36111111111111</v>
      </c>
    </row>
    <row r="54" spans="3:6" x14ac:dyDescent="0.2">
      <c r="C54" s="7">
        <v>3.680755</v>
      </c>
      <c r="D54" s="7">
        <v>40.259688608627094</v>
      </c>
      <c r="E54" s="7">
        <v>398.11566223414741</v>
      </c>
      <c r="F54" s="7">
        <v>26.448736998514107</v>
      </c>
    </row>
    <row r="55" spans="3:6" x14ac:dyDescent="0.2">
      <c r="C55" s="7">
        <v>14.723050000000001</v>
      </c>
      <c r="D55" s="7">
        <v>22.452672903996611</v>
      </c>
      <c r="E55" s="7">
        <v>93.295513452670647</v>
      </c>
      <c r="F55" s="7">
        <v>239.10841769327618</v>
      </c>
    </row>
    <row r="56" spans="3:6" x14ac:dyDescent="0.2">
      <c r="C56" s="7">
        <v>3.2785280000000001</v>
      </c>
      <c r="D56" s="7">
        <v>44.02914152593798</v>
      </c>
      <c r="E56" s="7">
        <v>237.49999999999994</v>
      </c>
      <c r="F56" s="7">
        <v>112.7</v>
      </c>
    </row>
    <row r="57" spans="3:6" x14ac:dyDescent="0.2">
      <c r="C57" s="7">
        <v>12.072839999999999</v>
      </c>
      <c r="D57" s="7">
        <v>24.788984173280536</v>
      </c>
      <c r="E57" s="7">
        <v>127.0081104142299</v>
      </c>
      <c r="F57" s="7">
        <v>51.639344262295069</v>
      </c>
    </row>
    <row r="58" spans="3:6" x14ac:dyDescent="0.2">
      <c r="C58" s="7">
        <v>0</v>
      </c>
      <c r="D58" s="7">
        <v>45.786296732130481</v>
      </c>
      <c r="E58" s="7">
        <v>173.66988937487463</v>
      </c>
      <c r="F58" s="7">
        <v>35.798816568047336</v>
      </c>
    </row>
    <row r="59" spans="3:6" x14ac:dyDescent="0.2">
      <c r="C59" s="7">
        <v>3.7733409999999998</v>
      </c>
      <c r="D59" s="7">
        <v>28.779836775541266</v>
      </c>
      <c r="E59" s="7">
        <v>151.6272044116057</v>
      </c>
      <c r="F59" s="7">
        <v>51.063829787234035</v>
      </c>
    </row>
    <row r="60" spans="3:6" x14ac:dyDescent="0.2">
      <c r="C60" s="7">
        <v>5.4046940000000001</v>
      </c>
      <c r="D60" s="7">
        <v>24.788984173280536</v>
      </c>
      <c r="E60" s="7">
        <v>141.4953415699774</v>
      </c>
      <c r="F60" s="7">
        <v>55.277777777777771</v>
      </c>
    </row>
    <row r="61" spans="3:6" x14ac:dyDescent="0.2">
      <c r="C61" s="7">
        <v>11.173999999999999</v>
      </c>
      <c r="D61" s="7">
        <v>64.71699454747845</v>
      </c>
      <c r="E61" s="7">
        <v>148.23450680832099</v>
      </c>
      <c r="F61" s="7">
        <v>76.521739130434767</v>
      </c>
    </row>
    <row r="62" spans="3:6" x14ac:dyDescent="0.2">
      <c r="C62" s="7">
        <v>8.9520420000000005</v>
      </c>
      <c r="D62" s="7">
        <v>26.673587699619734</v>
      </c>
      <c r="E62" s="7">
        <v>154.41444385327654</v>
      </c>
      <c r="F62" s="7">
        <v>113.91752577319589</v>
      </c>
    </row>
    <row r="63" spans="3:6" x14ac:dyDescent="0.2">
      <c r="C63" s="7">
        <v>6.7402009999999999</v>
      </c>
      <c r="D63" s="7">
        <v>38.622638693625625</v>
      </c>
      <c r="E63" s="7">
        <v>155.62947573580499</v>
      </c>
      <c r="F63" s="7">
        <v>81.602373887240347</v>
      </c>
    </row>
    <row r="64" spans="3:6" x14ac:dyDescent="0.2">
      <c r="C64" s="7">
        <v>7.0572509999999999</v>
      </c>
      <c r="D64" s="7">
        <v>34.672592774203181</v>
      </c>
      <c r="E64" s="7">
        <v>118.10647803901769</v>
      </c>
      <c r="F64" s="7">
        <v>55.522388059701491</v>
      </c>
    </row>
    <row r="65" spans="3:6" x14ac:dyDescent="0.2">
      <c r="C65" s="7">
        <v>10.39967</v>
      </c>
      <c r="D65" s="7">
        <v>33.807768647553964</v>
      </c>
      <c r="E65" s="7">
        <v>150.84291217972586</v>
      </c>
      <c r="F65" s="7">
        <v>63.525835866261396</v>
      </c>
    </row>
    <row r="66" spans="3:6" x14ac:dyDescent="0.2">
      <c r="C66" s="7">
        <v>12.40546</v>
      </c>
      <c r="D66" s="7">
        <v>45.78</v>
      </c>
      <c r="E66" s="7"/>
      <c r="F66" s="7">
        <v>61.671469740634002</v>
      </c>
    </row>
    <row r="67" spans="3:6" x14ac:dyDescent="0.2">
      <c r="C67" s="7">
        <v>11.173999999999999</v>
      </c>
      <c r="D67" s="7">
        <v>0</v>
      </c>
      <c r="E67" s="7"/>
      <c r="F67" s="7">
        <v>61.29032258064516</v>
      </c>
    </row>
    <row r="68" spans="3:6" x14ac:dyDescent="0.2">
      <c r="C68" s="7">
        <v>0</v>
      </c>
      <c r="D68" s="7">
        <v>28.477181537453177</v>
      </c>
      <c r="E68" s="7"/>
      <c r="F68" s="7">
        <v>82.686567164179095</v>
      </c>
    </row>
    <row r="69" spans="3:6" x14ac:dyDescent="0.2">
      <c r="C69" s="7">
        <v>0</v>
      </c>
      <c r="D69" s="7">
        <v>20.372502223065393</v>
      </c>
      <c r="E69" s="7"/>
      <c r="F69" s="7">
        <v>64.669738863287265</v>
      </c>
    </row>
    <row r="70" spans="3:6" x14ac:dyDescent="0.2">
      <c r="C70" s="7">
        <v>1.8126610000000001</v>
      </c>
      <c r="D70" s="7">
        <v>34.126991868464856</v>
      </c>
      <c r="E70" s="7"/>
      <c r="F70" s="7">
        <v>65.714285714285722</v>
      </c>
    </row>
    <row r="71" spans="3:6" x14ac:dyDescent="0.2">
      <c r="C71" s="7">
        <v>3.508575</v>
      </c>
      <c r="D71" s="7">
        <v>69.971409985898276</v>
      </c>
      <c r="E71" s="7"/>
      <c r="F71" s="7">
        <v>155.62947573580499</v>
      </c>
    </row>
    <row r="72" spans="3:6" x14ac:dyDescent="0.2">
      <c r="C72" s="7">
        <v>6.8950839999999998</v>
      </c>
      <c r="D72" s="7">
        <v>16.646899322157484</v>
      </c>
      <c r="E72" s="7"/>
      <c r="F72" s="7">
        <v>19.834565127830427</v>
      </c>
    </row>
    <row r="73" spans="3:6" x14ac:dyDescent="0.2">
      <c r="C73" s="7">
        <v>10.645580000000001</v>
      </c>
      <c r="D73" s="7">
        <v>15.368973298716588</v>
      </c>
      <c r="E73" s="7"/>
      <c r="F73" s="7">
        <v>45.027652602982073</v>
      </c>
    </row>
    <row r="74" spans="3:6" x14ac:dyDescent="0.2">
      <c r="C74" s="7">
        <v>13.23912</v>
      </c>
      <c r="D74" s="7">
        <v>50.672738252406191</v>
      </c>
      <c r="E74" s="7"/>
      <c r="F74" s="7">
        <v>28.097259025532928</v>
      </c>
    </row>
    <row r="75" spans="3:6" x14ac:dyDescent="0.2">
      <c r="C75" s="7">
        <v>6.1845039999999996</v>
      </c>
      <c r="D75" s="7">
        <v>33.186851548043691</v>
      </c>
      <c r="E75" s="7"/>
      <c r="F75" s="7">
        <v>53.960071783900233</v>
      </c>
    </row>
    <row r="76" spans="3:6" x14ac:dyDescent="0.2">
      <c r="C76" s="7">
        <v>9.5199929999999995</v>
      </c>
      <c r="D76" s="7">
        <v>36.541586763133225</v>
      </c>
      <c r="E76" s="7"/>
      <c r="F76" s="7">
        <v>26.014402469041737</v>
      </c>
    </row>
    <row r="77" spans="3:6" x14ac:dyDescent="0.2">
      <c r="C77" s="7">
        <v>9.9404149999999998</v>
      </c>
      <c r="D77" s="7">
        <v>40.953851803320383</v>
      </c>
      <c r="E77" s="7"/>
      <c r="F77" s="7">
        <v>87.398185690257009</v>
      </c>
    </row>
    <row r="78" spans="3:6" x14ac:dyDescent="0.2">
      <c r="C78" s="7">
        <v>1.227703</v>
      </c>
      <c r="D78" s="7">
        <v>24.595862217656226</v>
      </c>
      <c r="E78" s="7"/>
      <c r="F78" s="7">
        <v>51.902716009936292</v>
      </c>
    </row>
    <row r="79" spans="3:6" x14ac:dyDescent="0.2">
      <c r="C79" s="7">
        <v>5.9396519999999997</v>
      </c>
      <c r="D79" s="7">
        <v>35.121750718182966</v>
      </c>
      <c r="E79" s="7"/>
      <c r="F79" s="7">
        <v>112.68784035027244</v>
      </c>
    </row>
    <row r="80" spans="3:6" x14ac:dyDescent="0.2">
      <c r="C80" s="7">
        <v>3.3517839999999999</v>
      </c>
      <c r="D80" s="7">
        <v>35.121750718182966</v>
      </c>
      <c r="E80" s="7"/>
      <c r="F80" s="7">
        <v>98.404482875013684</v>
      </c>
    </row>
    <row r="81" spans="3:6" x14ac:dyDescent="0.2">
      <c r="C81" s="7">
        <v>0</v>
      </c>
      <c r="D81" s="7">
        <v>22.176567731394048</v>
      </c>
      <c r="E81" s="7"/>
      <c r="F81" s="7">
        <v>94.843937550030205</v>
      </c>
    </row>
    <row r="82" spans="3:6" x14ac:dyDescent="0.2">
      <c r="C82" s="7">
        <v>15.368969999999999</v>
      </c>
      <c r="D82" s="7">
        <v>28.477181537453177</v>
      </c>
      <c r="E82" s="7"/>
      <c r="F82" s="7">
        <v>136.02765376826264</v>
      </c>
    </row>
    <row r="83" spans="3:6" x14ac:dyDescent="0.2">
      <c r="C83" s="7">
        <v>10.645580000000001</v>
      </c>
      <c r="D83" s="7">
        <v>19.324269325229846</v>
      </c>
      <c r="E83" s="7"/>
      <c r="F83" s="7">
        <v>83.71173070873833</v>
      </c>
    </row>
    <row r="84" spans="3:6" x14ac:dyDescent="0.2">
      <c r="C84" s="7">
        <v>3.428388</v>
      </c>
      <c r="D84" s="7">
        <v>41.108888111932416</v>
      </c>
      <c r="E84" s="7"/>
      <c r="F84" s="7">
        <v>29.026620195986286</v>
      </c>
    </row>
    <row r="85" spans="3:6" x14ac:dyDescent="0.2">
      <c r="C85" s="7">
        <v>3.3517839999999999</v>
      </c>
      <c r="D85" s="7">
        <v>49.173965842059879</v>
      </c>
      <c r="E85" s="7"/>
      <c r="F85" s="7">
        <v>137.03703703703692</v>
      </c>
    </row>
    <row r="86" spans="3:6" x14ac:dyDescent="0.2">
      <c r="C86" s="7">
        <v>6.3146589999999998</v>
      </c>
      <c r="D86" s="7">
        <v>30.541600252308339</v>
      </c>
      <c r="E86" s="7"/>
      <c r="F86" s="7">
        <v>71.601389962427177</v>
      </c>
    </row>
    <row r="87" spans="3:6" x14ac:dyDescent="0.2">
      <c r="C87" s="7">
        <v>6.5921219999999998</v>
      </c>
      <c r="D87" s="7">
        <v>77.189808211733208</v>
      </c>
      <c r="E87" s="7"/>
      <c r="F87" s="7">
        <v>27.606151658033056</v>
      </c>
    </row>
    <row r="88" spans="3:6" x14ac:dyDescent="0.2">
      <c r="C88" s="7">
        <v>0</v>
      </c>
      <c r="D88" s="7">
        <v>23.567563997388405</v>
      </c>
      <c r="E88" s="7"/>
      <c r="F88" s="7">
        <v>139.38006145303072</v>
      </c>
    </row>
    <row r="89" spans="3:6" x14ac:dyDescent="0.2">
      <c r="C89" s="7">
        <v>0</v>
      </c>
      <c r="D89" s="7">
        <v>43.583000862704161</v>
      </c>
      <c r="E89" s="7"/>
      <c r="F89" s="7">
        <v>69.097222425650969</v>
      </c>
    </row>
    <row r="90" spans="3:6" x14ac:dyDescent="0.2">
      <c r="C90" s="7">
        <v>7.0572509999999999</v>
      </c>
      <c r="D90" s="7">
        <v>172.80155591653971</v>
      </c>
      <c r="E90" s="7"/>
      <c r="F90" s="7">
        <v>94.843937550030205</v>
      </c>
    </row>
    <row r="91" spans="3:6" x14ac:dyDescent="0.2">
      <c r="C91" s="7">
        <v>3.2785280000000001</v>
      </c>
      <c r="D91" s="7">
        <v>45.027652602982101</v>
      </c>
      <c r="E91" s="7"/>
      <c r="F91" s="7">
        <v>34.700000000000003</v>
      </c>
    </row>
    <row r="92" spans="3:6" x14ac:dyDescent="0.2">
      <c r="C92" s="7">
        <v>13.408049999999999</v>
      </c>
      <c r="D92" s="7">
        <v>39.754248593736904</v>
      </c>
      <c r="E92" s="7"/>
      <c r="F92" s="7"/>
    </row>
    <row r="93" spans="3:6" x14ac:dyDescent="0.2">
      <c r="C93" s="7">
        <v>14.985480000000001</v>
      </c>
      <c r="D93" s="7">
        <v>12.405458358926765</v>
      </c>
      <c r="E93" s="7"/>
      <c r="F93" s="7"/>
    </row>
    <row r="94" spans="3:6" x14ac:dyDescent="0.2">
      <c r="C94" s="7">
        <v>6.7402009999999999</v>
      </c>
      <c r="D94" s="7">
        <v>26.014402469041737</v>
      </c>
      <c r="E94" s="7"/>
      <c r="F94" s="7"/>
    </row>
    <row r="95" spans="3:6" x14ac:dyDescent="0.2">
      <c r="C95" s="7">
        <v>12.75691</v>
      </c>
      <c r="D95" s="7">
        <v>27.606151658033102</v>
      </c>
      <c r="E95" s="7"/>
      <c r="F95" s="7"/>
    </row>
    <row r="96" spans="3:6" x14ac:dyDescent="0.2">
      <c r="C96" s="7">
        <v>10.645580000000001</v>
      </c>
      <c r="D96" s="7">
        <v>29.681023240410209</v>
      </c>
      <c r="E96" s="7"/>
      <c r="F96" s="7"/>
    </row>
    <row r="97" spans="3:6" x14ac:dyDescent="0.2">
      <c r="C97" s="7">
        <v>3.3517839999999999</v>
      </c>
      <c r="D97" s="7">
        <v>31.453413801239826</v>
      </c>
      <c r="E97" s="7"/>
      <c r="F97" s="7"/>
    </row>
    <row r="98" spans="3:6" x14ac:dyDescent="0.2">
      <c r="C98" s="7">
        <v>13.03384</v>
      </c>
      <c r="D98" s="7">
        <v>37.295265114710993</v>
      </c>
      <c r="E98" s="7"/>
      <c r="F98" s="7"/>
    </row>
    <row r="99" spans="3:6" x14ac:dyDescent="0.2">
      <c r="C99" s="7">
        <v>6.0596059999999996</v>
      </c>
      <c r="D99" s="7">
        <v>30.541600252308339</v>
      </c>
      <c r="E99" s="7"/>
      <c r="F99" s="7"/>
    </row>
    <row r="100" spans="3:6" x14ac:dyDescent="0.2">
      <c r="C100" s="7">
        <v>15.3689732987166</v>
      </c>
      <c r="D100" s="7">
        <v>61.233041743930357</v>
      </c>
      <c r="E100" s="7"/>
      <c r="F100" s="7"/>
    </row>
    <row r="101" spans="3:6" x14ac:dyDescent="0.2">
      <c r="C101" s="7">
        <v>17.623702020332356</v>
      </c>
      <c r="D101" s="7">
        <v>17.121394821051176</v>
      </c>
      <c r="E101" s="7"/>
      <c r="F101" s="7"/>
    </row>
    <row r="102" spans="3:6" x14ac:dyDescent="0.2">
      <c r="C102" s="7">
        <v>0</v>
      </c>
      <c r="D102" s="7">
        <v>48.222805262888023</v>
      </c>
      <c r="E102" s="7"/>
      <c r="F102" s="7"/>
    </row>
    <row r="103" spans="3:6" x14ac:dyDescent="0.2">
      <c r="C103" s="7">
        <v>5.0414380313964458</v>
      </c>
      <c r="D103" s="7">
        <v>28.867491795857308</v>
      </c>
      <c r="E103" s="7"/>
      <c r="F103" s="7"/>
    </row>
    <row r="104" spans="3:6" x14ac:dyDescent="0.2">
      <c r="C104" s="7">
        <v>40.953851803320376</v>
      </c>
      <c r="D104" s="7">
        <v>29.681023240410209</v>
      </c>
      <c r="E104" s="7"/>
      <c r="F104" s="7"/>
    </row>
    <row r="105" spans="3:6" x14ac:dyDescent="0.2">
      <c r="C105" s="7">
        <v>50.931403862211781</v>
      </c>
      <c r="D105" s="7">
        <v>83.711730708738315</v>
      </c>
      <c r="E105" s="7"/>
      <c r="F105" s="7"/>
    </row>
    <row r="106" spans="3:6" x14ac:dyDescent="0.2">
      <c r="C106" s="7">
        <v>43.583000862704161</v>
      </c>
      <c r="D106" s="7">
        <v>71.601389962427191</v>
      </c>
      <c r="E106" s="7"/>
      <c r="F106" s="7"/>
    </row>
    <row r="107" spans="3:6" x14ac:dyDescent="0.2">
      <c r="D107" s="7">
        <v>24.595862217656226</v>
      </c>
    </row>
    <row r="108" spans="3:6" x14ac:dyDescent="0.2">
      <c r="D108" s="7">
        <v>13.128838546089458</v>
      </c>
    </row>
    <row r="109" spans="3:6" x14ac:dyDescent="0.2">
      <c r="D109" s="7">
        <v>146.24598531537634</v>
      </c>
    </row>
    <row r="110" spans="3:6" x14ac:dyDescent="0.2">
      <c r="D110" s="7">
        <v>138.00387668965882</v>
      </c>
    </row>
    <row r="111" spans="3:6" x14ac:dyDescent="0.2">
      <c r="D111" s="7">
        <v>33.450153348649891</v>
      </c>
    </row>
    <row r="112" spans="3:6" x14ac:dyDescent="0.2">
      <c r="D112" s="7">
        <v>22.64752791068582</v>
      </c>
    </row>
    <row r="113" spans="4:4" x14ac:dyDescent="0.2">
      <c r="D113" s="7">
        <v>135.95342066957787</v>
      </c>
    </row>
    <row r="114" spans="4:4" x14ac:dyDescent="0.2">
      <c r="D114" s="7">
        <v>37.86610878661088</v>
      </c>
    </row>
    <row r="115" spans="4:4" x14ac:dyDescent="0.2">
      <c r="D115" s="7">
        <v>119.74025974025979</v>
      </c>
    </row>
    <row r="116" spans="4:4" x14ac:dyDescent="0.2">
      <c r="D116" s="7">
        <v>44.300144300144304</v>
      </c>
    </row>
    <row r="117" spans="4:4" x14ac:dyDescent="0.2">
      <c r="D117" s="7">
        <v>254.61422087745834</v>
      </c>
    </row>
    <row r="118" spans="4:4" x14ac:dyDescent="0.2">
      <c r="D118" s="7">
        <v>202.52996005326233</v>
      </c>
    </row>
    <row r="119" spans="4:4" x14ac:dyDescent="0.2">
      <c r="D119" s="7">
        <v>188.83374689826309</v>
      </c>
    </row>
    <row r="120" spans="4:4" x14ac:dyDescent="0.2">
      <c r="D120" s="7">
        <v>10.263157894736835</v>
      </c>
    </row>
    <row r="121" spans="4:4" x14ac:dyDescent="0.2">
      <c r="D121" s="7">
        <v>35.032894736842117</v>
      </c>
    </row>
    <row r="122" spans="4:4" x14ac:dyDescent="0.2">
      <c r="D122" s="7">
        <v>28.331466965285568</v>
      </c>
    </row>
    <row r="123" spans="4:4" x14ac:dyDescent="0.2">
      <c r="D123" s="7">
        <v>36.631684157921043</v>
      </c>
    </row>
    <row r="124" spans="4:4" x14ac:dyDescent="0.2">
      <c r="D124" s="7">
        <v>69.529411764705884</v>
      </c>
    </row>
    <row r="125" spans="4:4" x14ac:dyDescent="0.2">
      <c r="D125" s="7">
        <v>38.452237001209177</v>
      </c>
    </row>
    <row r="126" spans="4:4" x14ac:dyDescent="0.2">
      <c r="D126" s="7">
        <v>13.06990881458967</v>
      </c>
    </row>
    <row r="127" spans="4:4" x14ac:dyDescent="0.2">
      <c r="D127" s="7">
        <v>70.739999999999995</v>
      </c>
    </row>
    <row r="128" spans="4:4" x14ac:dyDescent="0.2">
      <c r="D128" s="7">
        <v>23.055555555555543</v>
      </c>
    </row>
    <row r="129" spans="4:4" x14ac:dyDescent="0.2">
      <c r="D129" s="7">
        <v>24.590163934426212</v>
      </c>
    </row>
    <row r="130" spans="4:4" x14ac:dyDescent="0.2">
      <c r="D130" s="7">
        <v>113.61111111111111</v>
      </c>
    </row>
    <row r="131" spans="4:4" x14ac:dyDescent="0.2">
      <c r="D131" s="7">
        <v>26.490984743411918</v>
      </c>
    </row>
    <row r="132" spans="4:4" x14ac:dyDescent="0.2">
      <c r="D132" s="7">
        <v>35.121750718182838</v>
      </c>
    </row>
    <row r="133" spans="4:4" x14ac:dyDescent="0.2">
      <c r="D133" s="7">
        <v>138.0038766896588</v>
      </c>
    </row>
    <row r="134" spans="4:4" x14ac:dyDescent="0.2">
      <c r="D134" s="7">
        <v>51.902716009936292</v>
      </c>
    </row>
    <row r="135" spans="4:4" x14ac:dyDescent="0.2">
      <c r="D135" s="7">
        <v>53.960071783900219</v>
      </c>
    </row>
    <row r="136" spans="4:4" x14ac:dyDescent="0.2">
      <c r="D136" s="7">
        <v>125.57588523598882</v>
      </c>
    </row>
    <row r="137" spans="4:4" x14ac:dyDescent="0.2">
      <c r="D137" s="7">
        <v>68.104286713967525</v>
      </c>
    </row>
    <row r="138" spans="4:4" x14ac:dyDescent="0.2">
      <c r="D138" s="7">
        <v>80.320183540795398</v>
      </c>
    </row>
    <row r="139" spans="4:4" x14ac:dyDescent="0.2">
      <c r="D139" s="7">
        <v>287.40542453992958</v>
      </c>
    </row>
    <row r="140" spans="4:4" x14ac:dyDescent="0.2">
      <c r="D140" s="7">
        <v>133.49038524102019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TITLE</vt:lpstr>
      <vt:lpstr>DataForTable1_Anemia</vt:lpstr>
      <vt:lpstr>DataForTable1_SCD</vt:lpstr>
      <vt:lpstr>AllData_SickleCellDisease</vt:lpstr>
      <vt:lpstr>Anemia_Statistics</vt:lpstr>
      <vt:lpstr>SCD_Statistics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Mahesh Tirumkudulu</dc:creator>
  <cp:lastModifiedBy>Mahesh Tirumkudulu</cp:lastModifiedBy>
  <dcterms:created xsi:type="dcterms:W3CDTF">2025-05-05T03:54:06Z</dcterms:created>
  <dcterms:modified xsi:type="dcterms:W3CDTF">2026-02-14T11:54:58Z</dcterms:modified>
</cp:coreProperties>
</file>