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H:\NJC after revision\"/>
    </mc:Choice>
  </mc:AlternateContent>
  <xr:revisionPtr revIDLastSave="0" documentId="13_ncr:1_{37E3A0C9-741D-4E0C-8187-BD2B0E88BA79}" xr6:coauthVersionLast="47" xr6:coauthVersionMax="47" xr10:uidLastSave="{00000000-0000-0000-0000-000000000000}"/>
  <bookViews>
    <workbookView xWindow="-120" yWindow="-120" windowWidth="24240" windowHeight="13140" xr2:uid="{D5E730C9-D104-4FDC-8C9B-70A666FC346E}"/>
  </bookViews>
  <sheets>
    <sheet name="GCMs (version 1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F22" i="1"/>
  <c r="E22" i="1"/>
  <c r="E51" i="1"/>
  <c r="E21" i="1"/>
  <c r="E6" i="1"/>
  <c r="E20" i="1"/>
  <c r="F7" i="1"/>
  <c r="J2" i="1"/>
  <c r="E5" i="1"/>
  <c r="F3" i="1"/>
  <c r="F52" i="1"/>
  <c r="E7" i="1"/>
  <c r="I30" i="1"/>
  <c r="E52" i="1"/>
  <c r="E50" i="1"/>
  <c r="E36" i="1" l="1"/>
  <c r="F37" i="1"/>
  <c r="E37" i="1"/>
</calcChain>
</file>

<file path=xl/sharedStrings.xml><?xml version="1.0" encoding="utf-8"?>
<sst xmlns="http://schemas.openxmlformats.org/spreadsheetml/2006/main" count="127" uniqueCount="62">
  <si>
    <t>Reagents</t>
  </si>
  <si>
    <t>Amberlyst</t>
  </si>
  <si>
    <t>CuSO4</t>
  </si>
  <si>
    <t>NaNO2</t>
  </si>
  <si>
    <t>NaN3</t>
  </si>
  <si>
    <t>Mw</t>
  </si>
  <si>
    <t>Amount(in mg)</t>
  </si>
  <si>
    <t>Solvent</t>
  </si>
  <si>
    <t>H2O</t>
  </si>
  <si>
    <t>EtOAc</t>
  </si>
  <si>
    <t>&gt;1000</t>
  </si>
  <si>
    <t>Product</t>
  </si>
  <si>
    <t>e-factor</t>
  </si>
  <si>
    <t>RME</t>
  </si>
  <si>
    <t>gRME</t>
  </si>
  <si>
    <t>2,6difluorobenzylamine</t>
  </si>
  <si>
    <t>Ethylpropiolate</t>
  </si>
  <si>
    <t>Cu(CH3CN)4</t>
  </si>
  <si>
    <t>2,6 difluorobenzylamine</t>
  </si>
  <si>
    <t>propiolamide</t>
  </si>
  <si>
    <t>Reaction 1</t>
  </si>
  <si>
    <t>Reaction 2</t>
  </si>
  <si>
    <t>Reaction 3</t>
  </si>
  <si>
    <t>Reaction 4</t>
  </si>
  <si>
    <t>Parameter</t>
  </si>
  <si>
    <t>Description</t>
  </si>
  <si>
    <t>Mass of Product</t>
  </si>
  <si>
    <t>Final desired product mass (mg)</t>
  </si>
  <si>
    <t>Total Mass of Reagents</t>
  </si>
  <si>
    <t>Sum of all reactants (mg)</t>
  </si>
  <si>
    <t>Total Mass of Solvents</t>
  </si>
  <si>
    <t>Sum of all solvents (mg)</t>
  </si>
  <si>
    <t>Total Catalyst Mass Used</t>
  </si>
  <si>
    <t>Sum of catalysts (Amberlyst + CuSO₄ or Cu(CH₃CN)₄)</t>
  </si>
  <si>
    <t>Catalyst Loss (3%)</t>
  </si>
  <si>
    <t>Percentage loss per cycle (fixed as 0.03)</t>
  </si>
  <si>
    <t>Component</t>
  </si>
  <si>
    <t>Mass (mg)</t>
  </si>
  <si>
    <t>Product (Triazole)</t>
  </si>
  <si>
    <t>730 + 680 + 650 + 560 = 2620</t>
  </si>
  <si>
    <t>Solvents</t>
  </si>
  <si>
    <t>8000 + 19000 = 27000</t>
  </si>
  <si>
    <t>Catalysts</t>
  </si>
  <si>
    <t>200 + 50 = 250</t>
  </si>
  <si>
    <t>920 + 650 + 560 = 2130</t>
  </si>
  <si>
    <t>4300 + 20000 = 24300</t>
  </si>
  <si>
    <t>200 + 100 = 300</t>
  </si>
  <si>
    <t>Product (Rufinamide)</t>
  </si>
  <si>
    <t>1430 + 680 + 650 + 560 = 3320</t>
  </si>
  <si>
    <t>250 + 26800 = 27050</t>
  </si>
  <si>
    <t>Product (Rufinamide Precursor)</t>
  </si>
  <si>
    <t>1430 + 680 + 650 + 980 = 3740</t>
  </si>
  <si>
    <t>300 + 25000 = 25300</t>
  </si>
  <si>
    <t>catalyst Loss consideration</t>
  </si>
  <si>
    <t>DMF</t>
  </si>
  <si>
    <t>n-BuCl</t>
  </si>
  <si>
    <t>n-BuNH2</t>
  </si>
  <si>
    <t>Propargylalcohol (POH)</t>
  </si>
  <si>
    <t>GCM calculations</t>
  </si>
  <si>
    <t>Triazole (3)</t>
  </si>
  <si>
    <r>
      <t>Rufinamide (</t>
    </r>
    <r>
      <rPr>
        <b/>
        <sz val="11"/>
        <color theme="1"/>
        <rFont val="Arial"/>
        <family val="2"/>
      </rPr>
      <t>9b</t>
    </r>
    <r>
      <rPr>
        <sz val="11"/>
        <color theme="1"/>
        <rFont val="Arial"/>
        <family val="2"/>
      </rPr>
      <t>)</t>
    </r>
  </si>
  <si>
    <r>
      <t>Rufinamide precursor (</t>
    </r>
    <r>
      <rPr>
        <b/>
        <sz val="11"/>
        <color theme="1"/>
        <rFont val="Arial"/>
        <family val="2"/>
      </rPr>
      <t>9a</t>
    </r>
    <r>
      <rPr>
        <sz val="11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</si>
</sst>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Arial Unicode MS"/>
    </font>
    <font>
      <sz val="8"/>
      <name val="Aptos Narrow"/>
      <family val="2"/>
      <scheme val="minor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3" fillId="0" borderId="1" xfId="0" applyFont="1" applyBorder="1"/>
    <xf numFmtId="0" fontId="3" fillId="0" borderId="7" xfId="0" applyFont="1" applyBorder="1"/>
    <xf numFmtId="0" fontId="3" fillId="0" borderId="3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4" fillId="0" borderId="0" xfId="0" applyFont="1" applyAlignment="1">
      <alignment horizontal="right" vertical="center"/>
    </xf>
    <xf numFmtId="0" fontId="1" fillId="0" borderId="2" xfId="0" applyFont="1" applyBorder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4" borderId="0" xfId="0" applyFont="1" applyFill="1"/>
    <xf numFmtId="0" fontId="0" fillId="4" borderId="0" xfId="0" applyFill="1"/>
    <xf numFmtId="0" fontId="0" fillId="4" borderId="4" xfId="0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3" xfId="0" applyFill="1" applyBorder="1"/>
    <xf numFmtId="0" fontId="0" fillId="5" borderId="4" xfId="0" applyFill="1" applyBorder="1"/>
    <xf numFmtId="0" fontId="1" fillId="5" borderId="3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8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06/relationships/rdRichValueTypes" Target="NULL"/><Relationship Id="rId3" Type="http://schemas.openxmlformats.org/officeDocument/2006/relationships/styles" Target="styles.xml"/><Relationship Id="rId12" Type="http://schemas.microsoft.com/office/2017/06/relationships/rdRichValueStructure" Target="NUL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22/10/relationships/richValueRel" Target="NULL"/><Relationship Id="rId4" Type="http://schemas.openxmlformats.org/officeDocument/2006/relationships/sharedStrings" Target="sharedStrings.xml"/><Relationship Id="rId14" Type="http://schemas.microsoft.com/office/2017/06/relationships/rdRichValue" Target="NUL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BDEF-B0CF-48DF-8279-1D336EDDB637}">
  <dimension ref="A1:J61"/>
  <sheetViews>
    <sheetView tabSelected="1" zoomScale="66" workbookViewId="0">
      <selection activeCell="E10" sqref="E10"/>
    </sheetView>
  </sheetViews>
  <sheetFormatPr defaultRowHeight="15" x14ac:dyDescent="0.25"/>
  <cols>
    <col min="1" max="1" width="25.7109375" style="3" customWidth="1"/>
    <col min="2" max="2" width="28.85546875" style="1" customWidth="1"/>
    <col min="3" max="3" width="9.140625" style="2"/>
    <col min="4" max="4" width="14.28515625" style="1" customWidth="1"/>
    <col min="5" max="5" width="25" style="1" customWidth="1"/>
    <col min="6" max="6" width="34.85546875" style="2" customWidth="1"/>
    <col min="7" max="7" width="24" style="2" customWidth="1"/>
    <col min="8" max="8" width="28.28515625" style="1" customWidth="1"/>
    <col min="9" max="9" width="55.140625" style="1" customWidth="1"/>
    <col min="10" max="10" width="46.7109375" style="1" customWidth="1"/>
    <col min="11" max="16384" width="9.140625" style="1"/>
  </cols>
  <sheetData>
    <row r="1" spans="1:10" ht="15.75" x14ac:dyDescent="0.3">
      <c r="A1" s="32" t="s">
        <v>58</v>
      </c>
      <c r="B1" s="33"/>
      <c r="C1" s="33"/>
      <c r="D1" s="33"/>
      <c r="E1" s="33"/>
      <c r="F1" s="33"/>
    </row>
    <row r="2" spans="1:10" s="5" customFormat="1" ht="25.5" customHeight="1" x14ac:dyDescent="0.25">
      <c r="A2" s="10"/>
      <c r="B2" s="11"/>
      <c r="C2" s="11"/>
      <c r="D2" s="11"/>
      <c r="E2" s="11"/>
      <c r="F2" s="27" t="s">
        <v>53</v>
      </c>
      <c r="G2" s="22"/>
      <c r="H2" s="34" t="s">
        <v>24</v>
      </c>
      <c r="I2" s="35" t="s">
        <v>25</v>
      </c>
      <c r="J2" s="8">
        <f>((200 +50 +730 + 680 +650 + 560)+(8000+19000)-1440)/1440</f>
        <v>19.743055555555557</v>
      </c>
    </row>
    <row r="3" spans="1:10" s="5" customFormat="1" x14ac:dyDescent="0.25">
      <c r="A3" s="12" t="s">
        <v>0</v>
      </c>
      <c r="B3" s="9" t="s">
        <v>6</v>
      </c>
      <c r="C3" s="7" t="s">
        <v>5</v>
      </c>
      <c r="D3" s="9"/>
      <c r="E3" s="9"/>
      <c r="F3" s="28">
        <f>0.03</f>
        <v>0.03</v>
      </c>
      <c r="G3" s="7"/>
      <c r="H3" s="36" t="s">
        <v>26</v>
      </c>
      <c r="I3" s="37" t="s">
        <v>27</v>
      </c>
      <c r="J3" s="9"/>
    </row>
    <row r="4" spans="1:10" x14ac:dyDescent="0.25">
      <c r="A4" s="13" t="s">
        <v>1</v>
      </c>
      <c r="B4">
        <v>200</v>
      </c>
      <c r="C4" s="14" t="s">
        <v>10</v>
      </c>
      <c r="D4"/>
      <c r="E4"/>
      <c r="F4" s="24"/>
      <c r="G4" s="14"/>
      <c r="H4" s="36" t="s">
        <v>28</v>
      </c>
      <c r="I4" s="37" t="s">
        <v>29</v>
      </c>
      <c r="J4"/>
    </row>
    <row r="5" spans="1:10" ht="18.75" customHeight="1" x14ac:dyDescent="0.25">
      <c r="A5" s="13" t="s">
        <v>2</v>
      </c>
      <c r="B5">
        <v>50</v>
      </c>
      <c r="C5" s="14">
        <v>159</v>
      </c>
      <c r="D5" s="29" t="s">
        <v>12</v>
      </c>
      <c r="E5" s="30">
        <f>(SUM(B4:B9)+SUM(B12:B13)-B16)/B16</f>
        <v>19.743055555555557</v>
      </c>
      <c r="F5" s="31"/>
      <c r="G5" s="14"/>
      <c r="H5" s="36" t="s">
        <v>30</v>
      </c>
      <c r="I5" s="37" t="s">
        <v>31</v>
      </c>
      <c r="J5"/>
    </row>
    <row r="6" spans="1:10" ht="20.25" customHeight="1" x14ac:dyDescent="0.25">
      <c r="A6" s="13" t="s">
        <v>56</v>
      </c>
      <c r="B6">
        <v>730</v>
      </c>
      <c r="C6" s="14">
        <v>93</v>
      </c>
      <c r="D6" s="29" t="s">
        <v>13</v>
      </c>
      <c r="E6" s="30">
        <f>B16/SUM(B4:B9)</f>
        <v>0.50174216027874563</v>
      </c>
      <c r="F6" s="31"/>
      <c r="G6" s="14"/>
      <c r="H6" s="36" t="s">
        <v>32</v>
      </c>
      <c r="I6" s="37" t="s">
        <v>33</v>
      </c>
      <c r="J6"/>
    </row>
    <row r="7" spans="1:10" ht="18" customHeight="1" x14ac:dyDescent="0.25">
      <c r="A7" s="13" t="s">
        <v>3</v>
      </c>
      <c r="B7">
        <v>680</v>
      </c>
      <c r="C7" s="14">
        <v>68</v>
      </c>
      <c r="D7" s="29" t="s">
        <v>14</v>
      </c>
      <c r="E7" s="30">
        <f>B16/(SUM(B4:B9)+SUM(B12:B13))</f>
        <v>4.820890525610981E-2</v>
      </c>
      <c r="F7" s="31">
        <f>B16/(SUM(B4:B9)+SUM(B12:B13)+0.03*SUM(B4:B5))</f>
        <v>4.8196803614760274E-2</v>
      </c>
      <c r="G7" s="14"/>
      <c r="H7" s="36" t="s">
        <v>34</v>
      </c>
      <c r="I7" s="37" t="s">
        <v>35</v>
      </c>
      <c r="J7"/>
    </row>
    <row r="8" spans="1:10" x14ac:dyDescent="0.25">
      <c r="A8" s="13" t="s">
        <v>4</v>
      </c>
      <c r="B8">
        <v>650</v>
      </c>
      <c r="C8" s="14">
        <v>65</v>
      </c>
      <c r="D8"/>
      <c r="E8"/>
      <c r="F8" s="24"/>
      <c r="G8" s="14"/>
      <c r="H8" s="38"/>
      <c r="I8" s="39"/>
      <c r="J8"/>
    </row>
    <row r="9" spans="1:10" x14ac:dyDescent="0.25">
      <c r="A9" s="13" t="s">
        <v>57</v>
      </c>
      <c r="B9">
        <v>560</v>
      </c>
      <c r="C9" s="14">
        <v>56</v>
      </c>
      <c r="D9"/>
      <c r="E9"/>
      <c r="F9" s="24"/>
      <c r="G9" s="14"/>
      <c r="H9" s="38"/>
      <c r="I9" s="39"/>
      <c r="J9"/>
    </row>
    <row r="10" spans="1:10" x14ac:dyDescent="0.25">
      <c r="A10" s="13"/>
      <c r="B10"/>
      <c r="C10" s="14"/>
      <c r="D10"/>
      <c r="E10"/>
      <c r="F10" s="24"/>
      <c r="G10" s="14"/>
      <c r="H10" s="40" t="s">
        <v>20</v>
      </c>
      <c r="I10" s="39"/>
      <c r="J10"/>
    </row>
    <row r="11" spans="1:10" s="5" customFormat="1" x14ac:dyDescent="0.25">
      <c r="A11" s="12" t="s">
        <v>7</v>
      </c>
      <c r="B11" s="9"/>
      <c r="C11" s="7"/>
      <c r="D11" s="9"/>
      <c r="E11" s="9"/>
      <c r="F11" s="23"/>
      <c r="G11" s="7"/>
      <c r="H11" s="41" t="s">
        <v>36</v>
      </c>
      <c r="I11" s="42" t="s">
        <v>37</v>
      </c>
      <c r="J11" s="9"/>
    </row>
    <row r="12" spans="1:10" x14ac:dyDescent="0.25">
      <c r="A12" s="13" t="s">
        <v>8</v>
      </c>
      <c r="B12">
        <v>8000</v>
      </c>
      <c r="C12" s="14">
        <v>18</v>
      </c>
      <c r="D12"/>
      <c r="E12"/>
      <c r="F12" s="24"/>
      <c r="G12" s="14"/>
      <c r="H12" s="36" t="s">
        <v>38</v>
      </c>
      <c r="I12" s="43">
        <v>1440</v>
      </c>
      <c r="J12"/>
    </row>
    <row r="13" spans="1:10" x14ac:dyDescent="0.25">
      <c r="A13" s="13" t="s">
        <v>9</v>
      </c>
      <c r="B13">
        <v>19000</v>
      </c>
      <c r="C13" s="14">
        <v>88.11</v>
      </c>
      <c r="D13"/>
      <c r="E13"/>
      <c r="F13" s="24"/>
      <c r="G13" s="14"/>
      <c r="H13" s="36" t="s">
        <v>0</v>
      </c>
      <c r="I13" s="43" t="s">
        <v>39</v>
      </c>
      <c r="J13"/>
    </row>
    <row r="14" spans="1:10" x14ac:dyDescent="0.25">
      <c r="A14" s="13"/>
      <c r="B14"/>
      <c r="C14" s="14"/>
      <c r="D14"/>
      <c r="E14"/>
      <c r="F14" s="24"/>
      <c r="G14" s="14"/>
      <c r="H14" s="36" t="s">
        <v>40</v>
      </c>
      <c r="I14" s="43" t="s">
        <v>41</v>
      </c>
      <c r="J14"/>
    </row>
    <row r="15" spans="1:10" x14ac:dyDescent="0.25">
      <c r="A15" s="12" t="s">
        <v>11</v>
      </c>
      <c r="B15"/>
      <c r="C15" s="14"/>
      <c r="D15"/>
      <c r="E15"/>
      <c r="F15" s="24"/>
      <c r="G15" s="14"/>
      <c r="H15" s="36" t="s">
        <v>42</v>
      </c>
      <c r="I15" s="43" t="s">
        <v>43</v>
      </c>
      <c r="J15"/>
    </row>
    <row r="16" spans="1:10" x14ac:dyDescent="0.25">
      <c r="A16" s="15" t="s">
        <v>59</v>
      </c>
      <c r="B16" s="16">
        <v>1440</v>
      </c>
      <c r="C16" s="17">
        <v>155.19999999999999</v>
      </c>
      <c r="D16" s="16"/>
      <c r="E16" s="16"/>
      <c r="F16" s="25"/>
      <c r="G16" s="14"/>
      <c r="H16" s="38"/>
      <c r="I16" s="39"/>
      <c r="J16"/>
    </row>
    <row r="17" spans="1:10" s="5" customFormat="1" ht="21" customHeight="1" x14ac:dyDescent="0.25">
      <c r="A17" s="6"/>
      <c r="B17" s="6"/>
      <c r="C17" s="6"/>
      <c r="D17" s="6"/>
      <c r="E17" s="6"/>
      <c r="F17" s="4"/>
      <c r="G17" s="7"/>
      <c r="H17" s="40" t="s">
        <v>21</v>
      </c>
      <c r="I17" s="39"/>
      <c r="J17" s="9"/>
    </row>
    <row r="18" spans="1:10" x14ac:dyDescent="0.25">
      <c r="A18" s="10" t="s">
        <v>0</v>
      </c>
      <c r="B18" s="18" t="s">
        <v>6</v>
      </c>
      <c r="C18" s="19" t="s">
        <v>5</v>
      </c>
      <c r="D18" s="18"/>
      <c r="E18" s="18"/>
      <c r="F18" s="26"/>
      <c r="G18" s="14"/>
      <c r="H18" s="41" t="s">
        <v>36</v>
      </c>
      <c r="I18" s="42" t="s">
        <v>37</v>
      </c>
      <c r="J18"/>
    </row>
    <row r="19" spans="1:10" x14ac:dyDescent="0.25">
      <c r="A19" s="13" t="s">
        <v>1</v>
      </c>
      <c r="B19">
        <v>200</v>
      </c>
      <c r="C19" s="14" t="s">
        <v>10</v>
      </c>
      <c r="D19"/>
      <c r="E19"/>
      <c r="F19" s="24"/>
      <c r="G19" s="14"/>
      <c r="H19" s="36" t="s">
        <v>38</v>
      </c>
      <c r="I19" s="43">
        <v>1400</v>
      </c>
      <c r="J19"/>
    </row>
    <row r="20" spans="1:10" x14ac:dyDescent="0.25">
      <c r="A20" s="13" t="s">
        <v>17</v>
      </c>
      <c r="B20">
        <v>100</v>
      </c>
      <c r="C20" s="14">
        <v>159</v>
      </c>
      <c r="D20" s="29" t="s">
        <v>12</v>
      </c>
      <c r="E20" s="30">
        <f>(SUM(B19:B24)+SUM(B27:B29)-B31)/B31</f>
        <v>18.810714285714287</v>
      </c>
      <c r="F20" s="31"/>
      <c r="G20" s="14"/>
      <c r="H20" s="36" t="s">
        <v>0</v>
      </c>
      <c r="I20" s="43" t="s">
        <v>44</v>
      </c>
      <c r="J20"/>
    </row>
    <row r="21" spans="1:10" x14ac:dyDescent="0.25">
      <c r="A21" s="13" t="s">
        <v>55</v>
      </c>
      <c r="B21">
        <v>925</v>
      </c>
      <c r="C21" s="14">
        <v>93</v>
      </c>
      <c r="D21" s="29" t="s">
        <v>13</v>
      </c>
      <c r="E21" s="30">
        <f>B31/SUM(B19:B24)</f>
        <v>0.57494866529774125</v>
      </c>
      <c r="F21" s="31"/>
      <c r="G21" s="14"/>
      <c r="H21" s="36" t="s">
        <v>40</v>
      </c>
      <c r="I21" s="43" t="s">
        <v>45</v>
      </c>
      <c r="J21"/>
    </row>
    <row r="22" spans="1:10" x14ac:dyDescent="0.25">
      <c r="A22" s="13" t="s">
        <v>3</v>
      </c>
      <c r="B22">
        <v>0</v>
      </c>
      <c r="C22" s="14">
        <v>68</v>
      </c>
      <c r="D22" s="29" t="s">
        <v>14</v>
      </c>
      <c r="E22" s="30">
        <f>B31/(SUM(B19:B24)+SUM(B27:B29))</f>
        <v>5.0477735712998018E-2</v>
      </c>
      <c r="F22" s="31">
        <f>B31/(SUM(B19:B24)+SUM(B27:B29)+0.03*SUM(B19:B20))</f>
        <v>5.0461361014994231E-2</v>
      </c>
      <c r="G22" s="14"/>
      <c r="H22" s="36" t="s">
        <v>42</v>
      </c>
      <c r="I22" s="43" t="s">
        <v>46</v>
      </c>
      <c r="J22"/>
    </row>
    <row r="23" spans="1:10" x14ac:dyDescent="0.25">
      <c r="A23" s="13" t="s">
        <v>4</v>
      </c>
      <c r="B23">
        <v>650</v>
      </c>
      <c r="C23" s="14">
        <v>65</v>
      </c>
      <c r="D23"/>
      <c r="E23"/>
      <c r="F23" s="24"/>
      <c r="G23" s="14"/>
      <c r="H23" s="38"/>
      <c r="I23" s="39"/>
      <c r="J23"/>
    </row>
    <row r="24" spans="1:10" x14ac:dyDescent="0.25">
      <c r="A24" s="13" t="s">
        <v>57</v>
      </c>
      <c r="B24">
        <v>560</v>
      </c>
      <c r="C24" s="14">
        <v>56</v>
      </c>
      <c r="D24"/>
      <c r="E24"/>
      <c r="F24" s="24"/>
      <c r="G24" s="14"/>
      <c r="H24" s="40" t="s">
        <v>22</v>
      </c>
      <c r="I24" s="39"/>
      <c r="J24"/>
    </row>
    <row r="25" spans="1:10" x14ac:dyDescent="0.25">
      <c r="A25" s="13"/>
      <c r="B25"/>
      <c r="C25" s="14"/>
      <c r="D25"/>
      <c r="E25"/>
      <c r="F25" s="24"/>
      <c r="G25" s="14"/>
      <c r="H25" s="41" t="s">
        <v>36</v>
      </c>
      <c r="I25" s="42" t="s">
        <v>37</v>
      </c>
      <c r="J25"/>
    </row>
    <row r="26" spans="1:10" x14ac:dyDescent="0.25">
      <c r="A26" s="12" t="s">
        <v>7</v>
      </c>
      <c r="B26" s="9"/>
      <c r="C26" s="7"/>
      <c r="D26" s="9"/>
      <c r="E26" s="9"/>
      <c r="F26" s="24"/>
      <c r="G26" s="14"/>
      <c r="H26" s="36" t="s">
        <v>47</v>
      </c>
      <c r="I26" s="43">
        <v>1833.37</v>
      </c>
      <c r="J26"/>
    </row>
    <row r="27" spans="1:10" x14ac:dyDescent="0.25">
      <c r="A27" s="13" t="s">
        <v>8</v>
      </c>
      <c r="B27">
        <v>4300</v>
      </c>
      <c r="C27" s="14">
        <v>18</v>
      </c>
      <c r="D27"/>
      <c r="E27"/>
      <c r="F27" s="24"/>
      <c r="G27" s="14"/>
      <c r="H27" s="36" t="s">
        <v>0</v>
      </c>
      <c r="I27" s="43" t="s">
        <v>48</v>
      </c>
      <c r="J27"/>
    </row>
    <row r="28" spans="1:10" x14ac:dyDescent="0.25">
      <c r="A28" s="13" t="s">
        <v>9</v>
      </c>
      <c r="B28">
        <v>20000</v>
      </c>
      <c r="C28" s="14">
        <v>88.11</v>
      </c>
      <c r="D28"/>
      <c r="E28"/>
      <c r="F28" s="24"/>
      <c r="G28" s="14"/>
      <c r="H28" s="36" t="s">
        <v>40</v>
      </c>
      <c r="I28" s="43" t="s">
        <v>49</v>
      </c>
      <c r="J28"/>
    </row>
    <row r="29" spans="1:10" x14ac:dyDescent="0.25">
      <c r="A29" s="13" t="s">
        <v>54</v>
      </c>
      <c r="B29">
        <v>1000</v>
      </c>
      <c r="C29" s="14"/>
      <c r="D29"/>
      <c r="E29"/>
      <c r="F29" s="24"/>
      <c r="G29" s="14"/>
      <c r="H29" s="36" t="s">
        <v>42</v>
      </c>
      <c r="I29" s="43" t="s">
        <v>43</v>
      </c>
      <c r="J29"/>
    </row>
    <row r="30" spans="1:10" x14ac:dyDescent="0.25">
      <c r="A30" s="12" t="s">
        <v>11</v>
      </c>
      <c r="B30"/>
      <c r="C30" s="14"/>
      <c r="D30"/>
      <c r="E30"/>
      <c r="F30" s="24"/>
      <c r="G30" s="14"/>
      <c r="H30" s="38"/>
      <c r="I30" s="39">
        <f xml:space="preserve"> 1400 / (2130 + 24300 + (300 * 0.03))</f>
        <v>5.2952078369075985E-2</v>
      </c>
      <c r="J30"/>
    </row>
    <row r="31" spans="1:10" x14ac:dyDescent="0.25">
      <c r="A31" s="15" t="s">
        <v>59</v>
      </c>
      <c r="B31" s="16">
        <v>1400</v>
      </c>
      <c r="C31" s="17">
        <v>155.19999999999999</v>
      </c>
      <c r="D31" s="16"/>
      <c r="E31" s="16"/>
      <c r="F31" s="25"/>
      <c r="G31" s="14"/>
      <c r="H31" s="40" t="s">
        <v>23</v>
      </c>
      <c r="I31" s="39"/>
      <c r="J31"/>
    </row>
    <row r="32" spans="1:10" s="5" customFormat="1" ht="27.75" customHeight="1" x14ac:dyDescent="0.25">
      <c r="A32" s="6"/>
      <c r="B32" s="6"/>
      <c r="C32" s="6"/>
      <c r="D32" s="6"/>
      <c r="E32" s="6"/>
      <c r="F32" s="4"/>
      <c r="G32" s="7"/>
      <c r="H32" s="41" t="s">
        <v>36</v>
      </c>
      <c r="I32" s="42" t="s">
        <v>37</v>
      </c>
      <c r="J32" s="9"/>
    </row>
    <row r="33" spans="1:10" x14ac:dyDescent="0.25">
      <c r="A33" s="10" t="s">
        <v>0</v>
      </c>
      <c r="B33" s="18" t="s">
        <v>6</v>
      </c>
      <c r="C33" s="19" t="s">
        <v>5</v>
      </c>
      <c r="D33" s="18"/>
      <c r="E33" s="20"/>
      <c r="F33" s="26"/>
      <c r="G33" s="14"/>
      <c r="H33" s="44" t="s">
        <v>50</v>
      </c>
      <c r="I33" s="43">
        <v>2460</v>
      </c>
      <c r="J33"/>
    </row>
    <row r="34" spans="1:10" x14ac:dyDescent="0.25">
      <c r="A34" s="13" t="s">
        <v>1</v>
      </c>
      <c r="B34" s="21">
        <v>200</v>
      </c>
      <c r="C34" s="14" t="s">
        <v>10</v>
      </c>
      <c r="D34" s="9"/>
      <c r="E34"/>
      <c r="F34" s="24"/>
      <c r="G34" s="14"/>
      <c r="H34" s="44" t="s">
        <v>0</v>
      </c>
      <c r="I34" s="43" t="s">
        <v>51</v>
      </c>
      <c r="J34"/>
    </row>
    <row r="35" spans="1:10" x14ac:dyDescent="0.25">
      <c r="A35" s="13" t="s">
        <v>2</v>
      </c>
      <c r="B35" s="21">
        <v>50</v>
      </c>
      <c r="C35" s="14">
        <v>159</v>
      </c>
      <c r="D35" s="29" t="s">
        <v>12</v>
      </c>
      <c r="E35" s="30">
        <f>(SUM(B34:B39)+SUM(B42:B43)-B46)/B46</f>
        <v>15.704855428259684</v>
      </c>
      <c r="F35" s="31"/>
      <c r="G35" s="14"/>
      <c r="H35" s="44" t="s">
        <v>40</v>
      </c>
      <c r="I35" s="43" t="s">
        <v>52</v>
      </c>
      <c r="J35"/>
    </row>
    <row r="36" spans="1:10" x14ac:dyDescent="0.25">
      <c r="A36" s="13" t="s">
        <v>18</v>
      </c>
      <c r="B36" s="21">
        <v>1430</v>
      </c>
      <c r="C36" s="14">
        <v>134.13</v>
      </c>
      <c r="D36" s="29" t="s">
        <v>13</v>
      </c>
      <c r="E36" s="30">
        <f>B46/SUM(B34:B39)</f>
        <v>0.51344537815126046</v>
      </c>
      <c r="F36" s="31"/>
      <c r="G36" s="14"/>
      <c r="H36" s="45" t="s">
        <v>42</v>
      </c>
      <c r="I36" s="46" t="s">
        <v>43</v>
      </c>
      <c r="J36"/>
    </row>
    <row r="37" spans="1:10" x14ac:dyDescent="0.25">
      <c r="A37" s="13" t="s">
        <v>3</v>
      </c>
      <c r="B37">
        <v>680</v>
      </c>
      <c r="C37" s="14">
        <v>68</v>
      </c>
      <c r="D37" s="29" t="s">
        <v>14</v>
      </c>
      <c r="E37" s="30">
        <f>B46/(SUM(B34:B39)+SUM(B42:B43))</f>
        <v>5.9862834748530373E-2</v>
      </c>
      <c r="F37" s="31">
        <f>B46/(SUM(B34:B39)+SUM(B42:B43)+0.03*SUM(B34:B35))</f>
        <v>5.9848175659129865E-2</v>
      </c>
      <c r="G37" s="14"/>
      <c r="H37"/>
      <c r="I37"/>
      <c r="J37"/>
    </row>
    <row r="38" spans="1:10" x14ac:dyDescent="0.25">
      <c r="A38" s="13" t="s">
        <v>4</v>
      </c>
      <c r="B38">
        <v>650</v>
      </c>
      <c r="C38" s="14">
        <v>65</v>
      </c>
      <c r="D38"/>
      <c r="E38"/>
      <c r="F38" s="24"/>
      <c r="G38" s="14"/>
      <c r="H38"/>
      <c r="I38"/>
      <c r="J38"/>
    </row>
    <row r="39" spans="1:10" x14ac:dyDescent="0.25">
      <c r="A39" s="13" t="s">
        <v>19</v>
      </c>
      <c r="B39" s="21">
        <v>560</v>
      </c>
      <c r="C39" s="14">
        <v>69.06</v>
      </c>
      <c r="D39"/>
      <c r="E39"/>
      <c r="F39" s="24"/>
      <c r="G39" s="14"/>
      <c r="H39"/>
      <c r="I39"/>
      <c r="J39"/>
    </row>
    <row r="40" spans="1:10" x14ac:dyDescent="0.25">
      <c r="A40" s="13"/>
      <c r="B40"/>
      <c r="C40" s="14"/>
      <c r="D40"/>
      <c r="E40"/>
      <c r="F40" s="24"/>
      <c r="G40" s="14"/>
      <c r="H40"/>
      <c r="I40"/>
      <c r="J40"/>
    </row>
    <row r="41" spans="1:10" x14ac:dyDescent="0.25">
      <c r="A41" s="12" t="s">
        <v>7</v>
      </c>
      <c r="B41"/>
      <c r="C41" s="14"/>
      <c r="D41"/>
      <c r="E41"/>
      <c r="F41" s="24"/>
      <c r="G41" s="14"/>
      <c r="H41"/>
      <c r="I41"/>
      <c r="J41"/>
    </row>
    <row r="42" spans="1:10" x14ac:dyDescent="0.25">
      <c r="A42" s="13" t="s">
        <v>8</v>
      </c>
      <c r="B42" s="21">
        <v>250</v>
      </c>
      <c r="C42" s="14">
        <v>18</v>
      </c>
      <c r="D42"/>
      <c r="E42"/>
      <c r="F42" s="24"/>
      <c r="G42" s="14"/>
      <c r="H42"/>
      <c r="I42"/>
      <c r="J42"/>
    </row>
    <row r="43" spans="1:10" x14ac:dyDescent="0.25">
      <c r="A43" s="13" t="s">
        <v>9</v>
      </c>
      <c r="B43" s="21">
        <v>26800</v>
      </c>
      <c r="C43" s="14">
        <v>88.11</v>
      </c>
      <c r="D43"/>
      <c r="E43"/>
      <c r="F43" s="24"/>
      <c r="G43" s="14"/>
      <c r="H43"/>
      <c r="I43"/>
      <c r="J43"/>
    </row>
    <row r="44" spans="1:10" x14ac:dyDescent="0.25">
      <c r="A44" s="13"/>
      <c r="B44"/>
      <c r="C44" s="14"/>
      <c r="D44"/>
      <c r="E44"/>
      <c r="F44" s="24"/>
      <c r="G44" s="14"/>
      <c r="H44"/>
      <c r="I44"/>
      <c r="J44"/>
    </row>
    <row r="45" spans="1:10" x14ac:dyDescent="0.25">
      <c r="A45" s="12" t="s">
        <v>11</v>
      </c>
      <c r="B45"/>
      <c r="C45" s="14"/>
      <c r="D45"/>
      <c r="E45"/>
      <c r="F45" s="24"/>
      <c r="G45" s="14"/>
      <c r="H45"/>
      <c r="I45"/>
      <c r="J45"/>
    </row>
    <row r="46" spans="1:10" x14ac:dyDescent="0.25">
      <c r="A46" s="15" t="s">
        <v>60</v>
      </c>
      <c r="B46" s="16">
        <v>1833</v>
      </c>
      <c r="C46" s="17">
        <v>238.19</v>
      </c>
      <c r="D46" s="16"/>
      <c r="E46" s="16"/>
      <c r="F46" s="25"/>
      <c r="G46" s="14"/>
      <c r="H46"/>
      <c r="I46"/>
      <c r="J46"/>
    </row>
    <row r="47" spans="1:10" s="5" customFormat="1" ht="21" customHeight="1" x14ac:dyDescent="0.25">
      <c r="A47" s="6"/>
      <c r="B47" s="6"/>
      <c r="C47" s="6"/>
      <c r="D47" s="6"/>
      <c r="E47" s="6"/>
      <c r="F47" s="4"/>
      <c r="G47" s="7"/>
      <c r="H47" s="9"/>
      <c r="I47" s="9"/>
      <c r="J47" s="9"/>
    </row>
    <row r="48" spans="1:10" x14ac:dyDescent="0.25">
      <c r="A48" s="10" t="s">
        <v>0</v>
      </c>
      <c r="B48" s="18" t="s">
        <v>6</v>
      </c>
      <c r="C48" s="19" t="s">
        <v>5</v>
      </c>
      <c r="D48" s="18"/>
      <c r="E48" s="20"/>
      <c r="F48" s="26"/>
      <c r="G48" s="14"/>
      <c r="H48"/>
      <c r="I48"/>
      <c r="J48"/>
    </row>
    <row r="49" spans="1:10" x14ac:dyDescent="0.25">
      <c r="A49" s="13" t="s">
        <v>1</v>
      </c>
      <c r="B49">
        <v>200</v>
      </c>
      <c r="C49" s="14" t="s">
        <v>10</v>
      </c>
      <c r="D49" s="9"/>
      <c r="E49"/>
      <c r="F49" s="24"/>
      <c r="G49" s="14"/>
      <c r="H49"/>
      <c r="I49"/>
      <c r="J49"/>
    </row>
    <row r="50" spans="1:10" x14ac:dyDescent="0.25">
      <c r="A50" s="13" t="s">
        <v>2</v>
      </c>
      <c r="B50">
        <v>50</v>
      </c>
      <c r="C50" s="14">
        <v>159</v>
      </c>
      <c r="D50" s="29" t="s">
        <v>12</v>
      </c>
      <c r="E50" s="30">
        <f>(SUM(B49:B54)+SUM(B57:B58)-B61)/B61</f>
        <v>10.90650406504065</v>
      </c>
      <c r="F50" s="31"/>
      <c r="G50" s="14"/>
      <c r="H50"/>
      <c r="I50"/>
      <c r="J50"/>
    </row>
    <row r="51" spans="1:10" x14ac:dyDescent="0.25">
      <c r="A51" s="13" t="s">
        <v>15</v>
      </c>
      <c r="B51">
        <v>1430</v>
      </c>
      <c r="C51" s="14">
        <v>134.13</v>
      </c>
      <c r="D51" s="29" t="s">
        <v>13</v>
      </c>
      <c r="E51" s="30">
        <f>B61/SUM(B49:B54)</f>
        <v>0.61654135338345861</v>
      </c>
      <c r="F51" s="31"/>
      <c r="G51" s="14"/>
      <c r="H51"/>
      <c r="I51"/>
      <c r="J51"/>
    </row>
    <row r="52" spans="1:10" x14ac:dyDescent="0.25">
      <c r="A52" s="13" t="s">
        <v>3</v>
      </c>
      <c r="B52">
        <v>680</v>
      </c>
      <c r="C52" s="14">
        <v>68</v>
      </c>
      <c r="D52" s="29" t="s">
        <v>14</v>
      </c>
      <c r="E52" s="30">
        <f>B61/(SUM(B49:B54)+SUM(B57:B58))</f>
        <v>8.3987709115739162E-2</v>
      </c>
      <c r="F52" s="31">
        <f>B61/(SUM(B49:B54)+SUM(B57:B58)+0.03*SUM(B49:B50))</f>
        <v>8.396620872088062E-2</v>
      </c>
      <c r="G52" s="14"/>
      <c r="H52"/>
      <c r="I52"/>
      <c r="J52"/>
    </row>
    <row r="53" spans="1:10" x14ac:dyDescent="0.25">
      <c r="A53" s="13" t="s">
        <v>4</v>
      </c>
      <c r="B53">
        <v>650</v>
      </c>
      <c r="C53" s="14">
        <v>65</v>
      </c>
      <c r="D53"/>
      <c r="E53"/>
      <c r="F53" s="24"/>
      <c r="G53" s="14"/>
      <c r="H53"/>
      <c r="I53"/>
      <c r="J53"/>
    </row>
    <row r="54" spans="1:10" x14ac:dyDescent="0.25">
      <c r="A54" s="13" t="s">
        <v>16</v>
      </c>
      <c r="B54">
        <v>980</v>
      </c>
      <c r="C54" s="14">
        <v>98.03</v>
      </c>
      <c r="D54"/>
      <c r="E54"/>
      <c r="F54" s="24"/>
      <c r="G54" s="14"/>
      <c r="H54"/>
      <c r="I54"/>
      <c r="J54"/>
    </row>
    <row r="55" spans="1:10" x14ac:dyDescent="0.25">
      <c r="A55" s="13"/>
      <c r="B55"/>
      <c r="C55" s="14"/>
      <c r="D55"/>
      <c r="E55"/>
      <c r="F55" s="24"/>
      <c r="G55" s="14"/>
      <c r="H55"/>
      <c r="I55"/>
      <c r="J55"/>
    </row>
    <row r="56" spans="1:10" x14ac:dyDescent="0.25">
      <c r="A56" s="12" t="s">
        <v>7</v>
      </c>
      <c r="B56"/>
      <c r="C56" s="14"/>
      <c r="D56"/>
      <c r="E56"/>
      <c r="F56" s="24"/>
      <c r="G56" s="14"/>
      <c r="H56"/>
      <c r="I56"/>
      <c r="J56"/>
    </row>
    <row r="57" spans="1:10" x14ac:dyDescent="0.25">
      <c r="A57" s="13" t="s">
        <v>8</v>
      </c>
      <c r="B57">
        <v>300</v>
      </c>
      <c r="C57" s="14">
        <v>18</v>
      </c>
      <c r="D57"/>
      <c r="E57"/>
      <c r="F57" s="24"/>
      <c r="G57" s="14"/>
      <c r="H57"/>
      <c r="I57"/>
      <c r="J57"/>
    </row>
    <row r="58" spans="1:10" x14ac:dyDescent="0.25">
      <c r="A58" s="13" t="s">
        <v>9</v>
      </c>
      <c r="B58">
        <v>25000</v>
      </c>
      <c r="C58" s="14">
        <v>88.11</v>
      </c>
      <c r="D58"/>
      <c r="E58"/>
      <c r="F58" s="24"/>
      <c r="G58" s="14"/>
      <c r="H58"/>
      <c r="I58"/>
      <c r="J58"/>
    </row>
    <row r="59" spans="1:10" x14ac:dyDescent="0.25">
      <c r="A59" s="13"/>
      <c r="B59"/>
      <c r="C59" s="14"/>
      <c r="D59"/>
      <c r="E59"/>
      <c r="F59" s="24"/>
      <c r="G59" s="14"/>
      <c r="H59"/>
      <c r="I59"/>
      <c r="J59"/>
    </row>
    <row r="60" spans="1:10" x14ac:dyDescent="0.25">
      <c r="A60" s="12" t="s">
        <v>11</v>
      </c>
      <c r="B60"/>
      <c r="C60" s="14"/>
      <c r="D60"/>
      <c r="E60"/>
      <c r="F60" s="24"/>
      <c r="G60" s="14"/>
      <c r="H60"/>
      <c r="I60"/>
      <c r="J60"/>
    </row>
    <row r="61" spans="1:10" x14ac:dyDescent="0.25">
      <c r="A61" s="15" t="s">
        <v>61</v>
      </c>
      <c r="B61" s="16">
        <v>2460</v>
      </c>
      <c r="C61" s="17">
        <v>267</v>
      </c>
      <c r="D61" s="16"/>
      <c r="E61" s="16"/>
      <c r="F61" s="25"/>
      <c r="G61" s="14"/>
      <c r="H61"/>
      <c r="I61"/>
      <c r="J61"/>
    </row>
  </sheetData>
  <mergeCells count="1">
    <mergeCell ref="A1:F1"/>
  </mergeCells>
  <phoneticPr fontId="6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GCMs (version 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 Ahmd Khan</dc:creator>
  <cp:lastModifiedBy>Imran Ahmd Khan</cp:lastModifiedBy>
  <dcterms:created xsi:type="dcterms:W3CDTF">2024-06-08T07:41:56Z</dcterms:created>
  <dcterms:modified xsi:type="dcterms:W3CDTF">2025-03-13T08:25:04Z</dcterms:modified>
</cp:coreProperties>
</file>