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.Mahdavi paper\paper 73(N-D)\final paper-73\RSC Advance-73-ver 2\RSC Advance-73-R1\RSC Advance-73-R1\"/>
    </mc:Choice>
  </mc:AlternateContent>
  <bookViews>
    <workbookView xWindow="0" yWindow="0" windowWidth="19200" windowHeight="6930" activeTab="4"/>
  </bookViews>
  <sheets>
    <sheet name="PTB1B-IC50" sheetId="1" r:id="rId1"/>
    <sheet name="%Inhibition-PTP1B" sheetId="2" r:id="rId2"/>
    <sheet name="Kinetic-PTP1B" sheetId="3" r:id="rId3"/>
    <sheet name="%Inhibition-Glucosidase" sheetId="5" r:id="rId4"/>
    <sheet name="Glucosidase-IC50" sheetId="6" r:id="rId5"/>
  </sheets>
  <externalReferences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6" l="1"/>
  <c r="J45" i="6"/>
  <c r="I45" i="6"/>
  <c r="J44" i="6"/>
  <c r="I44" i="6"/>
  <c r="J43" i="6"/>
  <c r="I43" i="6"/>
  <c r="J42" i="6"/>
  <c r="I42" i="6"/>
  <c r="J41" i="6"/>
  <c r="I41" i="6"/>
  <c r="J40" i="6"/>
  <c r="J47" i="6" s="1"/>
  <c r="I40" i="6"/>
  <c r="I30" i="6"/>
  <c r="J28" i="6"/>
  <c r="I28" i="6"/>
  <c r="J27" i="6"/>
  <c r="I27" i="6"/>
  <c r="J26" i="6"/>
  <c r="I26" i="6"/>
  <c r="J25" i="6"/>
  <c r="I25" i="6"/>
  <c r="J24" i="6"/>
  <c r="I24" i="6"/>
  <c r="J23" i="6"/>
  <c r="J30" i="6" s="1"/>
  <c r="I23" i="6"/>
  <c r="I15" i="6"/>
  <c r="J13" i="6"/>
  <c r="I13" i="6"/>
  <c r="J12" i="6"/>
  <c r="I12" i="6"/>
  <c r="J11" i="6"/>
  <c r="I11" i="6"/>
  <c r="J10" i="6"/>
  <c r="I10" i="6"/>
  <c r="J9" i="6"/>
  <c r="I9" i="6"/>
  <c r="J8" i="6"/>
  <c r="J15" i="6" s="1"/>
  <c r="I8" i="6"/>
  <c r="F101" i="1" l="1"/>
  <c r="F100" i="1"/>
  <c r="F99" i="1"/>
  <c r="F98" i="1"/>
  <c r="F97" i="1"/>
  <c r="F85" i="1"/>
  <c r="F84" i="1"/>
  <c r="F83" i="1"/>
  <c r="F82" i="1"/>
  <c r="F81" i="1"/>
  <c r="F71" i="1"/>
  <c r="F70" i="1"/>
  <c r="F69" i="1"/>
  <c r="F68" i="1"/>
  <c r="F67" i="1"/>
  <c r="F57" i="1"/>
  <c r="F56" i="1"/>
  <c r="F55" i="1"/>
  <c r="F54" i="1"/>
  <c r="F53" i="1"/>
  <c r="F42" i="1"/>
  <c r="F41" i="1"/>
  <c r="F40" i="1"/>
  <c r="F39" i="1"/>
  <c r="F38" i="1"/>
  <c r="F25" i="1"/>
  <c r="F24" i="1"/>
  <c r="F23" i="1"/>
  <c r="F22" i="1"/>
  <c r="F21" i="1"/>
  <c r="F6" i="1"/>
  <c r="F7" i="1"/>
  <c r="F8" i="1"/>
  <c r="F9" i="1"/>
  <c r="F5" i="1"/>
  <c r="H102" i="1"/>
  <c r="H86" i="1"/>
  <c r="H101" i="1"/>
  <c r="H100" i="1"/>
  <c r="D100" i="1"/>
  <c r="D101" i="1" s="1"/>
  <c r="H99" i="1"/>
  <c r="H98" i="1"/>
  <c r="H97" i="1"/>
  <c r="H85" i="1"/>
  <c r="H84" i="1"/>
  <c r="D84" i="1"/>
  <c r="D85" i="1" s="1"/>
  <c r="H83" i="1"/>
  <c r="H82" i="1"/>
  <c r="H81" i="1"/>
  <c r="H72" i="1"/>
  <c r="H71" i="1"/>
  <c r="H70" i="1"/>
  <c r="D70" i="1"/>
  <c r="D71" i="1" s="1"/>
  <c r="H69" i="1"/>
  <c r="H68" i="1"/>
  <c r="H67" i="1"/>
  <c r="H58" i="1"/>
  <c r="H57" i="1"/>
  <c r="H56" i="1"/>
  <c r="D56" i="1"/>
  <c r="D57" i="1" s="1"/>
  <c r="H55" i="1"/>
  <c r="H54" i="1"/>
  <c r="H53" i="1"/>
  <c r="H43" i="1"/>
  <c r="H42" i="1"/>
  <c r="H41" i="1"/>
  <c r="D41" i="1"/>
  <c r="D42" i="1" s="1"/>
  <c r="H40" i="1"/>
  <c r="H39" i="1"/>
  <c r="H38" i="1"/>
  <c r="H26" i="1"/>
  <c r="H25" i="1"/>
  <c r="H24" i="1"/>
  <c r="D24" i="1"/>
  <c r="D25" i="1" s="1"/>
  <c r="H23" i="1"/>
  <c r="H22" i="1"/>
  <c r="H21" i="1"/>
  <c r="H10" i="1"/>
  <c r="H6" i="1"/>
  <c r="H7" i="1"/>
  <c r="H8" i="1"/>
  <c r="H9" i="1"/>
  <c r="H5" i="1"/>
  <c r="D8" i="1"/>
  <c r="D9" i="1" s="1"/>
</calcChain>
</file>

<file path=xl/sharedStrings.xml><?xml version="1.0" encoding="utf-8"?>
<sst xmlns="http://schemas.openxmlformats.org/spreadsheetml/2006/main" count="116" uniqueCount="37">
  <si>
    <t>Conc.</t>
  </si>
  <si>
    <t>OD Total</t>
  </si>
  <si>
    <t>OD Final</t>
  </si>
  <si>
    <t>In (%)</t>
  </si>
  <si>
    <t>IC50</t>
  </si>
  <si>
    <t>OD Blank</t>
  </si>
  <si>
    <t>Suramin</t>
  </si>
  <si>
    <t>OD total</t>
  </si>
  <si>
    <t xml:space="preserve"> IC50</t>
  </si>
  <si>
    <t>Compund</t>
  </si>
  <si>
    <t>1/V0</t>
  </si>
  <si>
    <t>1/V0.6</t>
  </si>
  <si>
    <t>1/V1.1</t>
  </si>
  <si>
    <t>1/V2.2</t>
  </si>
  <si>
    <t>8a</t>
  </si>
  <si>
    <t>8g</t>
  </si>
  <si>
    <t>8f</t>
  </si>
  <si>
    <t>8j</t>
  </si>
  <si>
    <t>8d</t>
  </si>
  <si>
    <t>8l</t>
  </si>
  <si>
    <t>8h</t>
  </si>
  <si>
    <t>8k</t>
  </si>
  <si>
    <t>8i</t>
  </si>
  <si>
    <t>8e</t>
  </si>
  <si>
    <t>8c</t>
  </si>
  <si>
    <t>8b</t>
  </si>
  <si>
    <t>8m</t>
  </si>
  <si>
    <t>8n</t>
  </si>
  <si>
    <t>[Compound 8j] (μM)</t>
  </si>
  <si>
    <t>Repetition 1</t>
  </si>
  <si>
    <t>Mean</t>
  </si>
  <si>
    <t>SE</t>
  </si>
  <si>
    <t>[Compound 8k] (μM)</t>
  </si>
  <si>
    <t>[Acarbose] (μM)</t>
  </si>
  <si>
    <t>Compound</t>
  </si>
  <si>
    <t>Inhibition (%)</t>
  </si>
  <si>
    <t>Acarbose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</si>
</sst>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2" borderId="1" xfId="0" applyFont="1" applyFill="1" applyBorder="1"/>
    <xf numFmtId="0" fontId="1" fillId="3" borderId="1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0" xfId="0" applyFont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3" fillId="0" borderId="0" xfId="0" applyFont="1"/>
    <xf numFmtId="0" fontId="1" fillId="3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4" fillId="3" borderId="13" xfId="0" applyFont="1" applyFill="1" applyBorder="1"/>
    <xf numFmtId="0" fontId="4" fillId="3" borderId="4" xfId="0" applyFont="1" applyFill="1" applyBorder="1"/>
    <xf numFmtId="0" fontId="4" fillId="2" borderId="13" xfId="0" applyFont="1" applyFill="1" applyBorder="1"/>
    <xf numFmtId="0" fontId="4" fillId="2" borderId="4" xfId="0" applyFont="1" applyFill="1" applyBorder="1"/>
    <xf numFmtId="0" fontId="4" fillId="2" borderId="14" xfId="0" applyFont="1" applyFill="1" applyBorder="1"/>
    <xf numFmtId="0" fontId="4" fillId="2" borderId="6" xfId="0" applyFont="1" applyFill="1" applyBorder="1"/>
    <xf numFmtId="0" fontId="4" fillId="2" borderId="15" xfId="0" applyFont="1" applyFill="1" applyBorder="1"/>
    <xf numFmtId="0" fontId="4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 i="0" u="none" strike="noStrike" baseline="0">
                <a:effectLst/>
              </a:rPr>
              <a:t>8a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3046803444191456"/>
                  <c:y val="-2.4524684041916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'PTB1B-IC50'!$D$5:$D$9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'PTB1B-IC50'!$H$5:$H$9</c:f>
              <c:numCache>
                <c:formatCode>General</c:formatCode>
                <c:ptCount val="5"/>
                <c:pt idx="0">
                  <c:v>51.666666666666657</c:v>
                </c:pt>
                <c:pt idx="1">
                  <c:v>36.666666666666657</c:v>
                </c:pt>
                <c:pt idx="2">
                  <c:v>25</c:v>
                </c:pt>
                <c:pt idx="3">
                  <c:v>16.666666666666664</c:v>
                </c:pt>
                <c:pt idx="4">
                  <c:v>5.0000000000000044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D-40C4-9AC8-A783D58AD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726632"/>
        <c:axId val="293616160"/>
      </c:scatterChart>
      <c:valAx>
        <c:axId val="31372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3616160"/>
        <c:crosses val="autoZero"/>
        <c:crossBetween val="midCat"/>
      </c:valAx>
      <c:valAx>
        <c:axId val="2936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26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Kinetic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073578302712161"/>
                  <c:y val="6.58923884514435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'Kinetic-PTP1B'!$F$6:$F$11</c:f>
              <c:numCache>
                <c:formatCode>General</c:formatCode>
                <c:ptCount val="6"/>
                <c:pt idx="0">
                  <c:v>1.3333332999999999E-2</c:v>
                </c:pt>
                <c:pt idx="1">
                  <c:v>2.6666667000000002E-2</c:v>
                </c:pt>
                <c:pt idx="2">
                  <c:v>5.3333332999999997E-2</c:v>
                </c:pt>
                <c:pt idx="3">
                  <c:v>0.10666666700000001</c:v>
                </c:pt>
                <c:pt idx="4">
                  <c:v>0.21333333300000001</c:v>
                </c:pt>
                <c:pt idx="5">
                  <c:v>0.4</c:v>
                </c:pt>
              </c:numCache>
            </c:numRef>
          </c:xVal>
          <c:yVal>
            <c:numRef>
              <c:f>'Kinetic-PTP1B'!$G$6:$G$11</c:f>
              <c:numCache>
                <c:formatCode>General</c:formatCode>
                <c:ptCount val="6"/>
                <c:pt idx="0">
                  <c:v>35</c:v>
                </c:pt>
                <c:pt idx="1">
                  <c:v>36</c:v>
                </c:pt>
                <c:pt idx="2">
                  <c:v>39</c:v>
                </c:pt>
                <c:pt idx="3">
                  <c:v>40</c:v>
                </c:pt>
                <c:pt idx="4">
                  <c:v>46</c:v>
                </c:pt>
                <c:pt idx="5">
                  <c:v>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F5-473E-9FCD-E7F2CE1047E5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176421697287839"/>
                  <c:y val="0.187370224555263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'Kinetic-PTP1B'!$F$6:$F$11</c:f>
              <c:numCache>
                <c:formatCode>General</c:formatCode>
                <c:ptCount val="6"/>
                <c:pt idx="0">
                  <c:v>1.3333332999999999E-2</c:v>
                </c:pt>
                <c:pt idx="1">
                  <c:v>2.6666667000000002E-2</c:v>
                </c:pt>
                <c:pt idx="2">
                  <c:v>5.3333332999999997E-2</c:v>
                </c:pt>
                <c:pt idx="3">
                  <c:v>0.10666666700000001</c:v>
                </c:pt>
                <c:pt idx="4">
                  <c:v>0.21333333300000001</c:v>
                </c:pt>
                <c:pt idx="5">
                  <c:v>0.4</c:v>
                </c:pt>
              </c:numCache>
            </c:numRef>
          </c:xVal>
          <c:yVal>
            <c:numRef>
              <c:f>'Kinetic-PTP1B'!$H$6:$H$11</c:f>
              <c:numCache>
                <c:formatCode>General</c:formatCode>
                <c:ptCount val="6"/>
                <c:pt idx="0">
                  <c:v>36</c:v>
                </c:pt>
                <c:pt idx="1">
                  <c:v>38</c:v>
                </c:pt>
                <c:pt idx="2">
                  <c:v>42</c:v>
                </c:pt>
                <c:pt idx="3">
                  <c:v>43</c:v>
                </c:pt>
                <c:pt idx="4">
                  <c:v>54</c:v>
                </c:pt>
                <c:pt idx="5">
                  <c:v>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F5-473E-9FCD-E7F2CE1047E5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684689413823271"/>
                  <c:y val="-3.61081948089822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'Kinetic-PTP1B'!$F$6:$F$11</c:f>
              <c:numCache>
                <c:formatCode>General</c:formatCode>
                <c:ptCount val="6"/>
                <c:pt idx="0">
                  <c:v>1.3333332999999999E-2</c:v>
                </c:pt>
                <c:pt idx="1">
                  <c:v>2.6666667000000002E-2</c:v>
                </c:pt>
                <c:pt idx="2">
                  <c:v>5.3333332999999997E-2</c:v>
                </c:pt>
                <c:pt idx="3">
                  <c:v>0.10666666700000001</c:v>
                </c:pt>
                <c:pt idx="4">
                  <c:v>0.21333333300000001</c:v>
                </c:pt>
                <c:pt idx="5">
                  <c:v>0.4</c:v>
                </c:pt>
              </c:numCache>
            </c:numRef>
          </c:xVal>
          <c:yVal>
            <c:numRef>
              <c:f>'Kinetic-PTP1B'!$I$6:$I$11</c:f>
              <c:numCache>
                <c:formatCode>General</c:formatCode>
                <c:ptCount val="6"/>
                <c:pt idx="0">
                  <c:v>38</c:v>
                </c:pt>
                <c:pt idx="1">
                  <c:v>40</c:v>
                </c:pt>
                <c:pt idx="2">
                  <c:v>44.117647060000003</c:v>
                </c:pt>
                <c:pt idx="3">
                  <c:v>48.5</c:v>
                </c:pt>
                <c:pt idx="4">
                  <c:v>63</c:v>
                </c:pt>
                <c:pt idx="5">
                  <c:v>90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F5-473E-9FCD-E7F2CE1047E5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759755030621171"/>
                  <c:y val="8.796296296296296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'Kinetic-PTP1B'!$F$6:$F$11</c:f>
              <c:numCache>
                <c:formatCode>General</c:formatCode>
                <c:ptCount val="6"/>
                <c:pt idx="0">
                  <c:v>1.3333332999999999E-2</c:v>
                </c:pt>
                <c:pt idx="1">
                  <c:v>2.6666667000000002E-2</c:v>
                </c:pt>
                <c:pt idx="2">
                  <c:v>5.3333332999999997E-2</c:v>
                </c:pt>
                <c:pt idx="3">
                  <c:v>0.10666666700000001</c:v>
                </c:pt>
                <c:pt idx="4">
                  <c:v>0.21333333300000001</c:v>
                </c:pt>
                <c:pt idx="5">
                  <c:v>0.4</c:v>
                </c:pt>
              </c:numCache>
            </c:numRef>
          </c:xVal>
          <c:yVal>
            <c:numRef>
              <c:f>'Kinetic-PTP1B'!$J$6:$J$11</c:f>
              <c:numCache>
                <c:formatCode>General</c:formatCode>
                <c:ptCount val="6"/>
                <c:pt idx="0">
                  <c:v>40</c:v>
                </c:pt>
                <c:pt idx="1">
                  <c:v>42</c:v>
                </c:pt>
                <c:pt idx="2">
                  <c:v>48</c:v>
                </c:pt>
                <c:pt idx="3">
                  <c:v>65</c:v>
                </c:pt>
                <c:pt idx="4">
                  <c:v>85</c:v>
                </c:pt>
                <c:pt idx="5">
                  <c:v>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BF5-473E-9FCD-E7F2CE104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879152"/>
        <c:axId val="369879544"/>
      </c:scatterChart>
      <c:valAx>
        <c:axId val="36987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879544"/>
        <c:crosses val="autoZero"/>
        <c:crossBetween val="midCat"/>
      </c:valAx>
      <c:valAx>
        <c:axId val="369879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879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Inhibition screening studies </a:t>
            </a: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at 750 </a:t>
            </a: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µ</a:t>
            </a: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cat>
            <c:strRef>
              <c:f>[2]Screening!$D$5:$D$19</c:f>
              <c:strCache>
                <c:ptCount val="15"/>
                <c:pt idx="0">
                  <c:v>8a</c:v>
                </c:pt>
                <c:pt idx="1">
                  <c:v>8b</c:v>
                </c:pt>
                <c:pt idx="2">
                  <c:v>8c</c:v>
                </c:pt>
                <c:pt idx="3">
                  <c:v>8d</c:v>
                </c:pt>
                <c:pt idx="4">
                  <c:v>8e</c:v>
                </c:pt>
                <c:pt idx="5">
                  <c:v>8f</c:v>
                </c:pt>
                <c:pt idx="6">
                  <c:v>8g</c:v>
                </c:pt>
                <c:pt idx="7">
                  <c:v>8h</c:v>
                </c:pt>
                <c:pt idx="8">
                  <c:v>8i</c:v>
                </c:pt>
                <c:pt idx="9">
                  <c:v>8j</c:v>
                </c:pt>
                <c:pt idx="10">
                  <c:v>8k</c:v>
                </c:pt>
                <c:pt idx="11">
                  <c:v>8l</c:v>
                </c:pt>
                <c:pt idx="12">
                  <c:v>8m</c:v>
                </c:pt>
                <c:pt idx="13">
                  <c:v>8n</c:v>
                </c:pt>
                <c:pt idx="14">
                  <c:v>Acarbose</c:v>
                </c:pt>
              </c:strCache>
            </c:strRef>
          </c:cat>
          <c:val>
            <c:numRef>
              <c:f>[2]Screening!$E$5:$E$19</c:f>
              <c:numCache>
                <c:formatCode>General</c:formatCode>
                <c:ptCount val="15"/>
                <c:pt idx="0">
                  <c:v>1</c:v>
                </c:pt>
                <c:pt idx="1">
                  <c:v>5</c:v>
                </c:pt>
                <c:pt idx="2">
                  <c:v>19</c:v>
                </c:pt>
                <c:pt idx="3">
                  <c:v>34</c:v>
                </c:pt>
                <c:pt idx="4">
                  <c:v>0</c:v>
                </c:pt>
                <c:pt idx="5">
                  <c:v>6</c:v>
                </c:pt>
                <c:pt idx="6">
                  <c:v>28</c:v>
                </c:pt>
                <c:pt idx="7">
                  <c:v>0</c:v>
                </c:pt>
                <c:pt idx="8">
                  <c:v>3</c:v>
                </c:pt>
                <c:pt idx="9">
                  <c:v>54</c:v>
                </c:pt>
                <c:pt idx="10">
                  <c:v>60</c:v>
                </c:pt>
                <c:pt idx="11">
                  <c:v>40</c:v>
                </c:pt>
                <c:pt idx="12">
                  <c:v>0</c:v>
                </c:pt>
                <c:pt idx="13">
                  <c:v>40</c:v>
                </c:pt>
                <c:pt idx="14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1D-496C-B933-4E7F26B4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422872"/>
        <c:axId val="319423264"/>
      </c:barChart>
      <c:catAx>
        <c:axId val="31942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9423264"/>
        <c:crosses val="autoZero"/>
        <c:auto val="1"/>
        <c:lblAlgn val="ctr"/>
        <c:lblOffset val="100"/>
        <c:noMultiLvlLbl val="0"/>
      </c:catAx>
      <c:valAx>
        <c:axId val="3194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942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Compound 8j</a:t>
            </a:r>
          </a:p>
        </c:rich>
      </c:tx>
      <c:layout>
        <c:manualLayout>
          <c:xMode val="edge"/>
          <c:yMode val="edge"/>
          <c:x val="0.37083598119676259"/>
          <c:y val="3.1772129288049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7.32905066112019E-2"/>
                  <c:y val="0.230468031496062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y = 32.348ln(x) - 160.01</a:t>
                    </a:r>
                    <a:br>
                      <a:rPr lang="en-US"/>
                    </a:br>
                    <a:r>
                      <a:rPr lang="en-US"/>
                      <a:t>R² = 0.9969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[1]IC50!$H$7:$H$12</c:f>
                <c:numCache>
                  <c:formatCode>General</c:formatCode>
                  <c:ptCount val="6"/>
                  <c:pt idx="0">
                    <c:v>2</c:v>
                  </c:pt>
                  <c:pt idx="1">
                    <c:v>3.5118845842842461</c:v>
                  </c:pt>
                  <c:pt idx="2">
                    <c:v>0.15275252316519683</c:v>
                  </c:pt>
                  <c:pt idx="3">
                    <c:v>4.8569537778323584</c:v>
                  </c:pt>
                  <c:pt idx="4">
                    <c:v>1.9078784028338918</c:v>
                  </c:pt>
                  <c:pt idx="5">
                    <c:v>1.2503332889007366</c:v>
                  </c:pt>
                </c:numCache>
              </c:numRef>
            </c:plus>
            <c:minus>
              <c:numRef>
                <c:f>[1]IC50!$H$7:$H$12</c:f>
                <c:numCache>
                  <c:formatCode>General</c:formatCode>
                  <c:ptCount val="6"/>
                  <c:pt idx="0">
                    <c:v>2</c:v>
                  </c:pt>
                  <c:pt idx="1">
                    <c:v>3.5118845842842461</c:v>
                  </c:pt>
                  <c:pt idx="2">
                    <c:v>0.15275252316519683</c:v>
                  </c:pt>
                  <c:pt idx="3">
                    <c:v>4.8569537778323584</c:v>
                  </c:pt>
                  <c:pt idx="4">
                    <c:v>1.9078784028338918</c:v>
                  </c:pt>
                  <c:pt idx="5">
                    <c:v>1.2503332889007366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[1]IC50!$C$7:$C$12</c:f>
              <c:numCache>
                <c:formatCode>General</c:formatCode>
                <c:ptCount val="6"/>
                <c:pt idx="0">
                  <c:v>1500</c:v>
                </c:pt>
                <c:pt idx="1">
                  <c:v>1000</c:v>
                </c:pt>
                <c:pt idx="2">
                  <c:v>750</c:v>
                </c:pt>
                <c:pt idx="3">
                  <c:v>550</c:v>
                </c:pt>
                <c:pt idx="4">
                  <c:v>350</c:v>
                </c:pt>
                <c:pt idx="5">
                  <c:v>150</c:v>
                </c:pt>
              </c:numCache>
            </c:numRef>
          </c:xVal>
          <c:yVal>
            <c:numRef>
              <c:f>[1]IC50!$G$7:$G$12</c:f>
              <c:numCache>
                <c:formatCode>General</c:formatCode>
                <c:ptCount val="6"/>
                <c:pt idx="0">
                  <c:v>76</c:v>
                </c:pt>
                <c:pt idx="1">
                  <c:v>65.333333333333329</c:v>
                </c:pt>
                <c:pt idx="2">
                  <c:v>54.433333333333337</c:v>
                </c:pt>
                <c:pt idx="3">
                  <c:v>43.70000000000001</c:v>
                </c:pt>
                <c:pt idx="4">
                  <c:v>27.5</c:v>
                </c:pt>
                <c:pt idx="5">
                  <c:v>3.3666666666666667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59-464A-9230-658D5C3AA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348360"/>
        <c:axId val="428348752"/>
      </c:scatterChart>
      <c:valAx>
        <c:axId val="428348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48752"/>
        <c:crosses val="autoZero"/>
        <c:crossBetween val="midCat"/>
      </c:valAx>
      <c:valAx>
        <c:axId val="42834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48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baseline="0">
                <a:effectLst/>
              </a:rPr>
              <a:t>Compound 8k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0354741538103617E-2"/>
                  <c:y val="0.330221561660862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[1]IC50!$H$22:$H$27</c:f>
                <c:numCache>
                  <c:formatCode>General</c:formatCode>
                  <c:ptCount val="6"/>
                  <c:pt idx="0">
                    <c:v>2.759226944876652</c:v>
                  </c:pt>
                  <c:pt idx="1">
                    <c:v>3.1501322723551346</c:v>
                  </c:pt>
                  <c:pt idx="2">
                    <c:v>0.30000000000000071</c:v>
                  </c:pt>
                  <c:pt idx="3">
                    <c:v>4.7258156262526088</c:v>
                  </c:pt>
                  <c:pt idx="4">
                    <c:v>2.138535324312727</c:v>
                  </c:pt>
                  <c:pt idx="5">
                    <c:v>2.5</c:v>
                  </c:pt>
                </c:numCache>
              </c:numRef>
            </c:plus>
            <c:minus>
              <c:numRef>
                <c:f>[1]IC50!$H$22:$H$27</c:f>
                <c:numCache>
                  <c:formatCode>General</c:formatCode>
                  <c:ptCount val="6"/>
                  <c:pt idx="0">
                    <c:v>2.759226944876652</c:v>
                  </c:pt>
                  <c:pt idx="1">
                    <c:v>3.1501322723551346</c:v>
                  </c:pt>
                  <c:pt idx="2">
                    <c:v>0.30000000000000071</c:v>
                  </c:pt>
                  <c:pt idx="3">
                    <c:v>4.7258156262526088</c:v>
                  </c:pt>
                  <c:pt idx="4">
                    <c:v>2.138535324312727</c:v>
                  </c:pt>
                  <c:pt idx="5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[1]IC50!$C$22:$C$27</c:f>
              <c:numCache>
                <c:formatCode>General</c:formatCode>
                <c:ptCount val="6"/>
                <c:pt idx="0">
                  <c:v>1500</c:v>
                </c:pt>
                <c:pt idx="1">
                  <c:v>1000</c:v>
                </c:pt>
                <c:pt idx="2">
                  <c:v>750</c:v>
                </c:pt>
                <c:pt idx="3">
                  <c:v>550</c:v>
                </c:pt>
                <c:pt idx="4">
                  <c:v>350</c:v>
                </c:pt>
                <c:pt idx="5">
                  <c:v>150</c:v>
                </c:pt>
              </c:numCache>
            </c:numRef>
          </c:xVal>
          <c:yVal>
            <c:numRef>
              <c:f>[1]IC50!$G$22:$G$27</c:f>
              <c:numCache>
                <c:formatCode>General</c:formatCode>
                <c:ptCount val="6"/>
                <c:pt idx="0">
                  <c:v>80.266666666666666</c:v>
                </c:pt>
                <c:pt idx="1">
                  <c:v>69.333333333333329</c:v>
                </c:pt>
                <c:pt idx="2">
                  <c:v>60.300000000000004</c:v>
                </c:pt>
                <c:pt idx="3">
                  <c:v>50.333333333333336</c:v>
                </c:pt>
                <c:pt idx="4">
                  <c:v>34.233333333333334</c:v>
                </c:pt>
                <c:pt idx="5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E1-4CAD-992F-CA4B6CFE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349536"/>
        <c:axId val="363299576"/>
      </c:scatterChart>
      <c:valAx>
        <c:axId val="42834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3299576"/>
        <c:crosses val="autoZero"/>
        <c:crossBetween val="midCat"/>
      </c:valAx>
      <c:valAx>
        <c:axId val="36329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495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Acarbose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38545138871825729"/>
                  <c:y val="-5.70780178683556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[1]IC50!$H$39:$H$44</c:f>
                <c:numCache>
                  <c:formatCode>General</c:formatCode>
                  <c:ptCount val="6"/>
                  <c:pt idx="0">
                    <c:v>1.0016652800877812</c:v>
                  </c:pt>
                  <c:pt idx="1">
                    <c:v>0.21007935008785056</c:v>
                  </c:pt>
                  <c:pt idx="2">
                    <c:v>1.4640127503998495</c:v>
                  </c:pt>
                  <c:pt idx="3">
                    <c:v>3.5360052790307508</c:v>
                  </c:pt>
                  <c:pt idx="4">
                    <c:v>1.4011899704655804</c:v>
                  </c:pt>
                  <c:pt idx="5">
                    <c:v>1.4525839046333997</c:v>
                  </c:pt>
                </c:numCache>
              </c:numRef>
            </c:plus>
            <c:minus>
              <c:numRef>
                <c:f>[1]IC50!$H$39:$H$44</c:f>
                <c:numCache>
                  <c:formatCode>General</c:formatCode>
                  <c:ptCount val="6"/>
                  <c:pt idx="0">
                    <c:v>1.0016652800877812</c:v>
                  </c:pt>
                  <c:pt idx="1">
                    <c:v>0.21007935008785056</c:v>
                  </c:pt>
                  <c:pt idx="2">
                    <c:v>1.4640127503998495</c:v>
                  </c:pt>
                  <c:pt idx="3">
                    <c:v>3.5360052790307508</c:v>
                  </c:pt>
                  <c:pt idx="4">
                    <c:v>1.4011899704655804</c:v>
                  </c:pt>
                  <c:pt idx="5">
                    <c:v>1.4525839046333997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[1]IC50!$C$39:$C$44</c:f>
              <c:numCache>
                <c:formatCode>General</c:formatCode>
                <c:ptCount val="6"/>
                <c:pt idx="0">
                  <c:v>1000</c:v>
                </c:pt>
                <c:pt idx="1">
                  <c:v>750</c:v>
                </c:pt>
                <c:pt idx="2">
                  <c:v>550</c:v>
                </c:pt>
                <c:pt idx="3">
                  <c:v>350</c:v>
                </c:pt>
                <c:pt idx="4">
                  <c:v>150</c:v>
                </c:pt>
                <c:pt idx="5">
                  <c:v>75</c:v>
                </c:pt>
              </c:numCache>
            </c:numRef>
          </c:xVal>
          <c:yVal>
            <c:numRef>
              <c:f>[1]IC50!$G$39:$G$44</c:f>
              <c:numCache>
                <c:formatCode>General</c:formatCode>
                <c:ptCount val="6"/>
                <c:pt idx="0">
                  <c:v>55.033333333333331</c:v>
                </c:pt>
                <c:pt idx="1">
                  <c:v>49.993333333333339</c:v>
                </c:pt>
                <c:pt idx="2">
                  <c:v>44.533333333333339</c:v>
                </c:pt>
                <c:pt idx="3">
                  <c:v>36.533333333333331</c:v>
                </c:pt>
                <c:pt idx="4">
                  <c:v>21.666666666666668</c:v>
                </c:pt>
                <c:pt idx="5">
                  <c:v>9.5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3B-4958-A013-FD4360B2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00360"/>
        <c:axId val="363300752"/>
      </c:scatterChart>
      <c:valAx>
        <c:axId val="36330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3300752"/>
        <c:crosses val="autoZero"/>
        <c:crossBetween val="midCat"/>
      </c:valAx>
      <c:valAx>
        <c:axId val="3633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3300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1469976365313886"/>
                  <c:y val="0.259116263398929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'PTB1B-IC50'!$D$21:$D$25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'PTB1B-IC50'!$H$21:$H$25</c:f>
              <c:numCache>
                <c:formatCode>General</c:formatCode>
                <c:ptCount val="5"/>
                <c:pt idx="0">
                  <c:v>60</c:v>
                </c:pt>
                <c:pt idx="1">
                  <c:v>46.666666666666664</c:v>
                </c:pt>
                <c:pt idx="2">
                  <c:v>33.333333333333329</c:v>
                </c:pt>
                <c:pt idx="3">
                  <c:v>19.999999999999996</c:v>
                </c:pt>
                <c:pt idx="4">
                  <c:v>5.0000000000000044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3-416A-82CE-F3BD1B6C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244640"/>
        <c:axId val="322245032"/>
      </c:scatterChart>
      <c:valAx>
        <c:axId val="32224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2245032"/>
        <c:crosses val="autoZero"/>
        <c:crossBetween val="midCat"/>
      </c:valAx>
      <c:valAx>
        <c:axId val="3222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2244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010766776064E-2"/>
          <c:y val="0.20687500000000003"/>
          <c:w val="0.87263319020871977"/>
          <c:h val="0.6380521653543307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6.3906653348726861E-2"/>
                  <c:y val="0.249116141732283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'PTB1B-IC50'!$D$38:$D$42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'PTB1B-IC50'!$H$38:$H$42</c:f>
              <c:numCache>
                <c:formatCode>General</c:formatCode>
                <c:ptCount val="5"/>
                <c:pt idx="0">
                  <c:v>72</c:v>
                </c:pt>
                <c:pt idx="1">
                  <c:v>58.333333333333329</c:v>
                </c:pt>
                <c:pt idx="2">
                  <c:v>40</c:v>
                </c:pt>
                <c:pt idx="3">
                  <c:v>19.999999999999996</c:v>
                </c:pt>
                <c:pt idx="4">
                  <c:v>6.6666666666666536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88-4023-BA31-0B7F3577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754256"/>
        <c:axId val="313755824"/>
      </c:scatterChart>
      <c:valAx>
        <c:axId val="31375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55824"/>
        <c:crosses val="autoZero"/>
        <c:crossBetween val="midCat"/>
      </c:valAx>
      <c:valAx>
        <c:axId val="31375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5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8j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0060059187232469"/>
                  <c:y val="0.273214285714285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'PTB1B-IC50'!$D$53:$D$57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'PTB1B-IC50'!$H$53:$H$57</c:f>
              <c:numCache>
                <c:formatCode>General</c:formatCode>
                <c:ptCount val="5"/>
                <c:pt idx="0">
                  <c:v>53.833333333333336</c:v>
                </c:pt>
                <c:pt idx="1">
                  <c:v>46.666666666666664</c:v>
                </c:pt>
                <c:pt idx="2">
                  <c:v>36.666666666666657</c:v>
                </c:pt>
                <c:pt idx="3">
                  <c:v>19.999999999999996</c:v>
                </c:pt>
                <c:pt idx="4">
                  <c:v>6.6666666666666536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BC-46EC-9810-7CC8AF95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724672"/>
        <c:axId val="313725064"/>
      </c:scatterChart>
      <c:valAx>
        <c:axId val="31372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25064"/>
        <c:crosses val="autoZero"/>
        <c:crossBetween val="midCat"/>
      </c:valAx>
      <c:valAx>
        <c:axId val="31372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2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7.694952369088752E-2"/>
                  <c:y val="0.236209813874788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'PTB1B-IC50'!$D$67:$D$71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'PTB1B-IC50'!$H$67:$H$71</c:f>
              <c:numCache>
                <c:formatCode>General</c:formatCode>
                <c:ptCount val="5"/>
                <c:pt idx="0">
                  <c:v>50</c:v>
                </c:pt>
                <c:pt idx="1">
                  <c:v>48.333333333333329</c:v>
                </c:pt>
                <c:pt idx="2">
                  <c:v>43.333333333333321</c:v>
                </c:pt>
                <c:pt idx="3">
                  <c:v>36.666666666666657</c:v>
                </c:pt>
                <c:pt idx="4">
                  <c:v>33.333333333333329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B4-42BF-AFD7-AA27FE85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726240"/>
        <c:axId val="313724280"/>
      </c:scatterChart>
      <c:valAx>
        <c:axId val="3137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24280"/>
        <c:crosses val="autoZero"/>
        <c:crossBetween val="midCat"/>
      </c:valAx>
      <c:valAx>
        <c:axId val="31372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8.1888724305501356E-2"/>
                  <c:y val="0.243588109625831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'PTB1B-IC50'!$D$81:$D$85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'PTB1B-IC50'!$H$81:$H$85</c:f>
              <c:numCache>
                <c:formatCode>General</c:formatCode>
                <c:ptCount val="5"/>
                <c:pt idx="0">
                  <c:v>67.5</c:v>
                </c:pt>
                <c:pt idx="1">
                  <c:v>61.666666666666671</c:v>
                </c:pt>
                <c:pt idx="2">
                  <c:v>51.666666666666657</c:v>
                </c:pt>
                <c:pt idx="3">
                  <c:v>40</c:v>
                </c:pt>
                <c:pt idx="4">
                  <c:v>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A-4EE1-B0FB-2B385AA5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246208"/>
        <c:axId val="313757000"/>
      </c:scatterChart>
      <c:valAx>
        <c:axId val="32224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3757000"/>
        <c:crosses val="autoZero"/>
        <c:crossBetween val="midCat"/>
      </c:valAx>
      <c:valAx>
        <c:axId val="31375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2246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1" i="0" u="none" strike="noStrike" baseline="0">
                <a:effectLst/>
              </a:rPr>
              <a:t>8h</a:t>
            </a:r>
            <a:endParaRPr lang="en-US"/>
          </a:p>
        </c:rich>
      </c:tx>
      <c:layout>
        <c:manualLayout>
          <c:xMode val="edge"/>
          <c:yMode val="edge"/>
          <c:x val="0.48606271777003485"/>
          <c:y val="4.1739107571868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5.6623191331852687E-2"/>
                  <c:y val="0.285034013605442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'PTB1B-IC50'!$D$97:$D$101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</c:numCache>
            </c:numRef>
          </c:xVal>
          <c:yVal>
            <c:numRef>
              <c:f>'PTB1B-IC50'!$H$97:$H$101</c:f>
              <c:numCache>
                <c:formatCode>General</c:formatCode>
                <c:ptCount val="5"/>
                <c:pt idx="0">
                  <c:v>62.833333333333329</c:v>
                </c:pt>
                <c:pt idx="1">
                  <c:v>54.999999999999993</c:v>
                </c:pt>
                <c:pt idx="2">
                  <c:v>46.666666666666664</c:v>
                </c:pt>
                <c:pt idx="3">
                  <c:v>40</c:v>
                </c:pt>
                <c:pt idx="4">
                  <c:v>33.333333333333329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B6-43BC-BC58-230DE3B95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05704"/>
        <c:axId val="369706096"/>
      </c:scatterChart>
      <c:valAx>
        <c:axId val="369705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706096"/>
        <c:crosses val="autoZero"/>
        <c:crossBetween val="midCat"/>
      </c:valAx>
      <c:valAx>
        <c:axId val="36970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705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Suramin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3.3947407517456542E-2"/>
                  <c:y val="0.137537537537537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'PTB1B-IC50'!$D$112:$D$116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</c:v>
                </c:pt>
                <c:pt idx="4">
                  <c:v>0.6</c:v>
                </c:pt>
              </c:numCache>
            </c:numRef>
          </c:xVal>
          <c:yVal>
            <c:numRef>
              <c:f>'PTB1B-IC50'!$H$112:$H$116</c:f>
              <c:numCache>
                <c:formatCode>General</c:formatCode>
                <c:ptCount val="5"/>
                <c:pt idx="0">
                  <c:v>49.826989619999999</c:v>
                </c:pt>
                <c:pt idx="1">
                  <c:v>46.366782010000001</c:v>
                </c:pt>
                <c:pt idx="2">
                  <c:v>41.176470590000001</c:v>
                </c:pt>
                <c:pt idx="3">
                  <c:v>38</c:v>
                </c:pt>
                <c:pt idx="4">
                  <c:v>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15-47F9-9E29-4EC1F956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06880"/>
        <c:axId val="369707272"/>
      </c:scatterChart>
      <c:valAx>
        <c:axId val="36970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707272"/>
        <c:crosses val="autoZero"/>
        <c:crossBetween val="midCat"/>
      </c:valAx>
      <c:valAx>
        <c:axId val="36970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70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At a concentration of 10 </a:t>
            </a:r>
            <a:r>
              <a:rPr lang="en-US" sz="1400" b="1" i="0" u="none" strike="noStrike" baseline="0">
                <a:effectLst/>
              </a:rPr>
              <a:t>µ</a:t>
            </a:r>
            <a:r>
              <a:rPr lang="en-US"/>
              <a:t>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'%Inhibition-PTP1B'!$E$5:$E$19</c:f>
              <c:strCache>
                <c:ptCount val="15"/>
                <c:pt idx="0">
                  <c:v>8a</c:v>
                </c:pt>
                <c:pt idx="1">
                  <c:v>8b</c:v>
                </c:pt>
                <c:pt idx="2">
                  <c:v>8c</c:v>
                </c:pt>
                <c:pt idx="3">
                  <c:v>8d</c:v>
                </c:pt>
                <c:pt idx="4">
                  <c:v>8e</c:v>
                </c:pt>
                <c:pt idx="5">
                  <c:v>8f</c:v>
                </c:pt>
                <c:pt idx="6">
                  <c:v>8g</c:v>
                </c:pt>
                <c:pt idx="7">
                  <c:v>8h</c:v>
                </c:pt>
                <c:pt idx="8">
                  <c:v>8i</c:v>
                </c:pt>
                <c:pt idx="9">
                  <c:v>8j</c:v>
                </c:pt>
                <c:pt idx="10">
                  <c:v>8k</c:v>
                </c:pt>
                <c:pt idx="11">
                  <c:v>8l</c:v>
                </c:pt>
                <c:pt idx="12">
                  <c:v>8m</c:v>
                </c:pt>
                <c:pt idx="13">
                  <c:v>8n</c:v>
                </c:pt>
                <c:pt idx="14">
                  <c:v>Suramin</c:v>
                </c:pt>
              </c:strCache>
            </c:strRef>
          </c:cat>
          <c:val>
            <c:numRef>
              <c:f>'%Inhibition-PTP1B'!$F$5:$F$19</c:f>
              <c:numCache>
                <c:formatCode>General</c:formatCode>
                <c:ptCount val="15"/>
                <c:pt idx="0">
                  <c:v>50</c:v>
                </c:pt>
                <c:pt idx="1">
                  <c:v>41</c:v>
                </c:pt>
                <c:pt idx="2">
                  <c:v>48</c:v>
                </c:pt>
                <c:pt idx="3">
                  <c:v>53</c:v>
                </c:pt>
                <c:pt idx="4">
                  <c:v>46</c:v>
                </c:pt>
                <c:pt idx="5">
                  <c:v>75</c:v>
                </c:pt>
                <c:pt idx="6">
                  <c:v>60</c:v>
                </c:pt>
                <c:pt idx="7">
                  <c:v>68</c:v>
                </c:pt>
                <c:pt idx="8">
                  <c:v>42</c:v>
                </c:pt>
                <c:pt idx="9">
                  <c:v>53</c:v>
                </c:pt>
                <c:pt idx="10">
                  <c:v>43</c:v>
                </c:pt>
                <c:pt idx="11">
                  <c:v>68</c:v>
                </c:pt>
                <c:pt idx="12">
                  <c:v>38</c:v>
                </c:pt>
                <c:pt idx="13">
                  <c:v>42</c:v>
                </c:pt>
                <c:pt idx="14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8-45E2-9303-898233A7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877976"/>
        <c:axId val="369878368"/>
      </c:barChart>
      <c:catAx>
        <c:axId val="36987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878368"/>
        <c:crosses val="autoZero"/>
        <c:auto val="1"/>
        <c:lblAlgn val="ctr"/>
        <c:lblOffset val="100"/>
        <c:noMultiLvlLbl val="0"/>
      </c:catAx>
      <c:valAx>
        <c:axId val="36987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987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0</xdr:row>
      <xdr:rowOff>155575</xdr:rowOff>
    </xdr:from>
    <xdr:to>
      <xdr:col>16</xdr:col>
      <xdr:colOff>133350</xdr:colOff>
      <xdr:row>11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431800</xdr:colOff>
      <xdr:row>14</xdr:row>
      <xdr:rowOff>22225</xdr:rowOff>
    </xdr:from>
    <xdr:to>
      <xdr:col>16</xdr:col>
      <xdr:colOff>120650</xdr:colOff>
      <xdr:row>26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584200</xdr:colOff>
      <xdr:row>30</xdr:row>
      <xdr:rowOff>19050</xdr:rowOff>
    </xdr:from>
    <xdr:to>
      <xdr:col>16</xdr:col>
      <xdr:colOff>171450</xdr:colOff>
      <xdr:row>42</xdr:row>
      <xdr:rowOff>44450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44</xdr:row>
      <xdr:rowOff>57150</xdr:rowOff>
    </xdr:from>
    <xdr:to>
      <xdr:col>16</xdr:col>
      <xdr:colOff>165100</xdr:colOff>
      <xdr:row>57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47625</xdr:colOff>
      <xdr:row>59</xdr:row>
      <xdr:rowOff>155575</xdr:rowOff>
    </xdr:from>
    <xdr:to>
      <xdr:col>16</xdr:col>
      <xdr:colOff>203200</xdr:colOff>
      <xdr:row>71</xdr:row>
      <xdr:rowOff>25400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120650</xdr:colOff>
      <xdr:row>74</xdr:row>
      <xdr:rowOff>3175</xdr:rowOff>
    </xdr:from>
    <xdr:to>
      <xdr:col>16</xdr:col>
      <xdr:colOff>311150</xdr:colOff>
      <xdr:row>86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158750</xdr:colOff>
      <xdr:row>91</xdr:row>
      <xdr:rowOff>126999</xdr:rowOff>
    </xdr:from>
    <xdr:to>
      <xdr:col>16</xdr:col>
      <xdr:colOff>317500</xdr:colOff>
      <xdr:row>102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127000</xdr:colOff>
      <xdr:row>105</xdr:row>
      <xdr:rowOff>101600</xdr:rowOff>
    </xdr:from>
    <xdr:to>
      <xdr:col>16</xdr:col>
      <xdr:colOff>425450</xdr:colOff>
      <xdr:row>118</xdr:row>
      <xdr:rowOff>38100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</xdr:row>
      <xdr:rowOff>133350</xdr:rowOff>
    </xdr:from>
    <xdr:to>
      <xdr:col>18</xdr:col>
      <xdr:colOff>82549</xdr:colOff>
      <xdr:row>19</xdr:row>
      <xdr:rowOff>34925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2</xdr:row>
      <xdr:rowOff>155575</xdr:rowOff>
    </xdr:from>
    <xdr:to>
      <xdr:col>18</xdr:col>
      <xdr:colOff>142875</xdr:colOff>
      <xdr:row>17</xdr:row>
      <xdr:rowOff>117475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39254</xdr:colOff>
      <xdr:row>2</xdr:row>
      <xdr:rowOff>111554</xdr:rowOff>
    </xdr:from>
    <xdr:to>
      <xdr:col>14</xdr:col>
      <xdr:colOff>581695</xdr:colOff>
      <xdr:row>16</xdr:row>
      <xdr:rowOff>118980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6128247-7844-6F35-8CBC-0C0EA285E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15679</xdr:colOff>
      <xdr:row>4</xdr:row>
      <xdr:rowOff>121748</xdr:rowOff>
    </xdr:from>
    <xdr:to>
      <xdr:col>9</xdr:col>
      <xdr:colOff>7448</xdr:colOff>
      <xdr:row>5</xdr:row>
      <xdr:rowOff>164630</xdr:rowOff>
    </xdr:to>
    <xdr:sp macro="" textlink="">
      <xdr:nvSpPr>
        <xdr:cNvPr id="2" name="TextBox 1"/>
        <xdr:cNvSpPr txBox="1"/>
      </xdr:nvSpPr>
      <xdr:spPr>
        <a:xfrm>
          <a:off x="1844479" y="693248"/>
          <a:ext cx="2430169" cy="2333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Inhibition activity (%)</a:t>
          </a:r>
        </a:p>
      </xdr:txBody>
    </xdr:sp>
    <xdr:clientData/>
  </xdr:twoCellAnchor>
  <xdr:twoCellAnchor>
    <xdr:from>
      <xdr:col>10</xdr:col>
      <xdr:colOff>257175</xdr:colOff>
      <xdr:row>2</xdr:row>
      <xdr:rowOff>161925</xdr:rowOff>
    </xdr:from>
    <xdr:to>
      <xdr:col>17</xdr:col>
      <xdr:colOff>196850</xdr:colOff>
      <xdr:row>14</xdr:row>
      <xdr:rowOff>146050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1226207</xdr:colOff>
      <xdr:row>19</xdr:row>
      <xdr:rowOff>55252</xdr:rowOff>
    </xdr:from>
    <xdr:to>
      <xdr:col>8</xdr:col>
      <xdr:colOff>595951</xdr:colOff>
      <xdr:row>20</xdr:row>
      <xdr:rowOff>150032</xdr:rowOff>
    </xdr:to>
    <xdr:sp macro="" textlink="">
      <xdr:nvSpPr>
        <xdr:cNvPr id="4" name="TextBox 3"/>
        <xdr:cNvSpPr txBox="1"/>
      </xdr:nvSpPr>
      <xdr:spPr>
        <a:xfrm>
          <a:off x="1826282" y="3531877"/>
          <a:ext cx="2427269" cy="2852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Inhibition activity (%)</a:t>
          </a:r>
        </a:p>
      </xdr:txBody>
    </xdr:sp>
    <xdr:clientData/>
  </xdr:twoCellAnchor>
  <xdr:twoCellAnchor>
    <xdr:from>
      <xdr:col>10</xdr:col>
      <xdr:colOff>243051</xdr:colOff>
      <xdr:row>15</xdr:row>
      <xdr:rowOff>106417</xdr:rowOff>
    </xdr:from>
    <xdr:to>
      <xdr:col>17</xdr:col>
      <xdr:colOff>481724</xdr:colOff>
      <xdr:row>27</xdr:row>
      <xdr:rowOff>138678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1199444</xdr:colOff>
      <xdr:row>36</xdr:row>
      <xdr:rowOff>54877</xdr:rowOff>
    </xdr:from>
    <xdr:to>
      <xdr:col>8</xdr:col>
      <xdr:colOff>569188</xdr:colOff>
      <xdr:row>37</xdr:row>
      <xdr:rowOff>149656</xdr:rowOff>
    </xdr:to>
    <xdr:sp macro="" textlink="">
      <xdr:nvSpPr>
        <xdr:cNvPr id="6" name="TextBox 5"/>
        <xdr:cNvSpPr txBox="1"/>
      </xdr:nvSpPr>
      <xdr:spPr>
        <a:xfrm>
          <a:off x="1828094" y="6817627"/>
          <a:ext cx="2398694" cy="2852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Inhibition activity (%)</a:t>
          </a:r>
        </a:p>
      </xdr:txBody>
    </xdr:sp>
    <xdr:clientData/>
  </xdr:twoCellAnchor>
  <xdr:twoCellAnchor>
    <xdr:from>
      <xdr:col>10</xdr:col>
      <xdr:colOff>205441</xdr:colOff>
      <xdr:row>31</xdr:row>
      <xdr:rowOff>156136</xdr:rowOff>
    </xdr:from>
    <xdr:to>
      <xdr:col>17</xdr:col>
      <xdr:colOff>597646</xdr:colOff>
      <xdr:row>45</xdr:row>
      <xdr:rowOff>156882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lucosidase%20inhibi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locosiadse%20for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50"/>
      <sheetName val="Inhibition"/>
    </sheetNames>
    <sheetDataSet>
      <sheetData sheetId="0">
        <row r="7">
          <cell r="C7">
            <v>1500</v>
          </cell>
          <cell r="G7">
            <v>76</v>
          </cell>
          <cell r="H7">
            <v>2</v>
          </cell>
        </row>
        <row r="8">
          <cell r="C8">
            <v>1000</v>
          </cell>
          <cell r="G8">
            <v>65.333333333333329</v>
          </cell>
          <cell r="H8">
            <v>3.5118845842842461</v>
          </cell>
        </row>
        <row r="9">
          <cell r="C9">
            <v>750</v>
          </cell>
          <cell r="G9">
            <v>54.433333333333337</v>
          </cell>
          <cell r="H9">
            <v>0.15275252316519683</v>
          </cell>
        </row>
        <row r="10">
          <cell r="C10">
            <v>550</v>
          </cell>
          <cell r="G10">
            <v>43.70000000000001</v>
          </cell>
          <cell r="H10">
            <v>4.8569537778323584</v>
          </cell>
        </row>
        <row r="11">
          <cell r="C11">
            <v>350</v>
          </cell>
          <cell r="G11">
            <v>27.5</v>
          </cell>
          <cell r="H11">
            <v>1.9078784028338918</v>
          </cell>
        </row>
        <row r="12">
          <cell r="C12">
            <v>150</v>
          </cell>
          <cell r="G12">
            <v>3.3666666666666667</v>
          </cell>
          <cell r="H12">
            <v>1.2503332889007366</v>
          </cell>
        </row>
        <row r="22">
          <cell r="C22">
            <v>1500</v>
          </cell>
          <cell r="G22">
            <v>80.266666666666666</v>
          </cell>
          <cell r="H22">
            <v>2.759226944876652</v>
          </cell>
        </row>
        <row r="23">
          <cell r="C23">
            <v>1000</v>
          </cell>
          <cell r="G23">
            <v>69.333333333333329</v>
          </cell>
          <cell r="H23">
            <v>3.1501322723551346</v>
          </cell>
        </row>
        <row r="24">
          <cell r="C24">
            <v>750</v>
          </cell>
          <cell r="G24">
            <v>60.300000000000004</v>
          </cell>
          <cell r="H24">
            <v>0.30000000000000071</v>
          </cell>
        </row>
        <row r="25">
          <cell r="C25">
            <v>550</v>
          </cell>
          <cell r="G25">
            <v>50.333333333333336</v>
          </cell>
          <cell r="H25">
            <v>4.7258156262526088</v>
          </cell>
        </row>
        <row r="26">
          <cell r="C26">
            <v>350</v>
          </cell>
          <cell r="G26">
            <v>34.233333333333334</v>
          </cell>
          <cell r="H26">
            <v>2.138535324312727</v>
          </cell>
        </row>
        <row r="27">
          <cell r="C27">
            <v>150</v>
          </cell>
          <cell r="G27">
            <v>10</v>
          </cell>
          <cell r="H27">
            <v>2.5</v>
          </cell>
        </row>
        <row r="39">
          <cell r="C39">
            <v>1000</v>
          </cell>
          <cell r="G39">
            <v>55.033333333333331</v>
          </cell>
          <cell r="H39">
            <v>1.0016652800877812</v>
          </cell>
        </row>
        <row r="40">
          <cell r="C40">
            <v>750</v>
          </cell>
          <cell r="G40">
            <v>49.993333333333339</v>
          </cell>
          <cell r="H40">
            <v>0.21007935008785056</v>
          </cell>
        </row>
        <row r="41">
          <cell r="C41">
            <v>550</v>
          </cell>
          <cell r="G41">
            <v>44.533333333333339</v>
          </cell>
          <cell r="H41">
            <v>1.4640127503998495</v>
          </cell>
        </row>
        <row r="42">
          <cell r="C42">
            <v>350</v>
          </cell>
          <cell r="G42">
            <v>36.533333333333331</v>
          </cell>
          <cell r="H42">
            <v>3.5360052790307508</v>
          </cell>
        </row>
        <row r="43">
          <cell r="C43">
            <v>150</v>
          </cell>
          <cell r="G43">
            <v>21.666666666666668</v>
          </cell>
          <cell r="H43">
            <v>1.4011899704655804</v>
          </cell>
        </row>
        <row r="44">
          <cell r="C44">
            <v>75</v>
          </cell>
          <cell r="G44">
            <v>9.5</v>
          </cell>
          <cell r="H44">
            <v>1.4525839046333997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eening"/>
    </sheetNames>
    <sheetDataSet>
      <sheetData sheetId="0">
        <row r="5">
          <cell r="D5" t="str">
            <v>8a</v>
          </cell>
          <cell r="E5">
            <v>1</v>
          </cell>
        </row>
        <row r="6">
          <cell r="D6" t="str">
            <v>8b</v>
          </cell>
          <cell r="E6">
            <v>5</v>
          </cell>
        </row>
        <row r="7">
          <cell r="D7" t="str">
            <v>8c</v>
          </cell>
          <cell r="E7">
            <v>19</v>
          </cell>
        </row>
        <row r="8">
          <cell r="D8" t="str">
            <v>8d</v>
          </cell>
          <cell r="E8">
            <v>34</v>
          </cell>
        </row>
        <row r="9">
          <cell r="D9" t="str">
            <v>8e</v>
          </cell>
          <cell r="E9">
            <v>0</v>
          </cell>
        </row>
        <row r="10">
          <cell r="D10" t="str">
            <v>8f</v>
          </cell>
          <cell r="E10">
            <v>6</v>
          </cell>
        </row>
        <row r="11">
          <cell r="D11" t="str">
            <v>8g</v>
          </cell>
          <cell r="E11">
            <v>28</v>
          </cell>
        </row>
        <row r="12">
          <cell r="D12" t="str">
            <v>8h</v>
          </cell>
          <cell r="E12">
            <v>0</v>
          </cell>
        </row>
        <row r="13">
          <cell r="D13" t="str">
            <v>8i</v>
          </cell>
          <cell r="E13">
            <v>3</v>
          </cell>
        </row>
        <row r="14">
          <cell r="D14" t="str">
            <v>8j</v>
          </cell>
          <cell r="E14">
            <v>54</v>
          </cell>
        </row>
        <row r="15">
          <cell r="D15" t="str">
            <v>8k</v>
          </cell>
          <cell r="E15">
            <v>60</v>
          </cell>
        </row>
        <row r="16">
          <cell r="D16" t="str">
            <v>8l</v>
          </cell>
          <cell r="E16">
            <v>40</v>
          </cell>
        </row>
        <row r="17">
          <cell r="D17" t="str">
            <v>8m</v>
          </cell>
          <cell r="E17">
            <v>0</v>
          </cell>
        </row>
        <row r="18">
          <cell r="D18" t="str">
            <v>8n</v>
          </cell>
          <cell r="E18">
            <v>40</v>
          </cell>
        </row>
        <row r="19">
          <cell r="D19" t="str">
            <v>Acarbose</v>
          </cell>
          <cell r="E1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117"/>
  <sheetViews>
    <sheetView topLeftCell="A100" workbookViewId="0">
      <selection activeCell="D125" sqref="D125"/>
    </sheetView>
  </sheetViews>
  <sheetFormatPr defaultColWidth="8.7109375" defaultRowHeight="12.75" x14ac:dyDescent="0.2"/>
  <cols>
    <col min="1" max="16384" width="8.7109375" style="1"/>
  </cols>
  <sheetData>
    <row r="3" spans="4:8" ht="16.5" thickBot="1" x14ac:dyDescent="0.3">
      <c r="D3" s="39" t="s">
        <v>14</v>
      </c>
    </row>
    <row r="4" spans="4:8" ht="13.5" thickBot="1" x14ac:dyDescent="0.25">
      <c r="D4" s="16" t="s">
        <v>0</v>
      </c>
      <c r="E4" s="17" t="s">
        <v>5</v>
      </c>
      <c r="F4" s="17" t="s">
        <v>1</v>
      </c>
      <c r="G4" s="17" t="s">
        <v>2</v>
      </c>
      <c r="H4" s="18" t="s">
        <v>3</v>
      </c>
    </row>
    <row r="5" spans="4:8" x14ac:dyDescent="0.2">
      <c r="D5" s="2">
        <v>10</v>
      </c>
      <c r="E5" s="3">
        <v>0.02</v>
      </c>
      <c r="F5" s="3">
        <f>E5+G5</f>
        <v>0.31</v>
      </c>
      <c r="G5" s="3">
        <v>0.28999999999999998</v>
      </c>
      <c r="H5" s="4">
        <f>(1-(G5/0.6))*100</f>
        <v>51.666666666666657</v>
      </c>
    </row>
    <row r="6" spans="4:8" x14ac:dyDescent="0.2">
      <c r="D6" s="5">
        <v>5</v>
      </c>
      <c r="E6" s="6">
        <v>0.01</v>
      </c>
      <c r="F6" s="6">
        <f t="shared" ref="F6:F9" si="0">E6+G6</f>
        <v>0.39</v>
      </c>
      <c r="G6" s="6">
        <v>0.38</v>
      </c>
      <c r="H6" s="7">
        <f t="shared" ref="H6:H9" si="1">(1-(G6/0.6))*100</f>
        <v>36.666666666666657</v>
      </c>
    </row>
    <row r="7" spans="4:8" x14ac:dyDescent="0.2">
      <c r="D7" s="5">
        <v>2.5</v>
      </c>
      <c r="E7" s="6">
        <v>0.03</v>
      </c>
      <c r="F7" s="6">
        <f t="shared" si="0"/>
        <v>0.48</v>
      </c>
      <c r="G7" s="6">
        <v>0.45</v>
      </c>
      <c r="H7" s="7">
        <f t="shared" si="1"/>
        <v>25</v>
      </c>
    </row>
    <row r="8" spans="4:8" x14ac:dyDescent="0.2">
      <c r="D8" s="5">
        <f>D7/2</f>
        <v>1.25</v>
      </c>
      <c r="E8" s="6">
        <v>0.01</v>
      </c>
      <c r="F8" s="6">
        <f t="shared" si="0"/>
        <v>0.51</v>
      </c>
      <c r="G8" s="6">
        <v>0.5</v>
      </c>
      <c r="H8" s="7">
        <f t="shared" si="1"/>
        <v>16.666666666666664</v>
      </c>
    </row>
    <row r="9" spans="4:8" ht="13.5" thickBot="1" x14ac:dyDescent="0.25">
      <c r="D9" s="8">
        <f>D8/2</f>
        <v>0.625</v>
      </c>
      <c r="E9" s="9">
        <v>0.01</v>
      </c>
      <c r="F9" s="9">
        <f t="shared" si="0"/>
        <v>0.57999999999999996</v>
      </c>
      <c r="G9" s="9">
        <v>0.56999999999999995</v>
      </c>
      <c r="H9" s="10">
        <f t="shared" si="1"/>
        <v>5.0000000000000044</v>
      </c>
    </row>
    <row r="10" spans="4:8" ht="13.5" thickBot="1" x14ac:dyDescent="0.25">
      <c r="G10" s="19" t="s">
        <v>4</v>
      </c>
      <c r="H10" s="20">
        <f>EXP((50-12.018)/16.35)</f>
        <v>10.206840206115276</v>
      </c>
    </row>
    <row r="19" spans="4:8" ht="16.5" thickBot="1" x14ac:dyDescent="0.3">
      <c r="D19" s="39" t="s">
        <v>15</v>
      </c>
    </row>
    <row r="20" spans="4:8" ht="13.5" thickBot="1" x14ac:dyDescent="0.25">
      <c r="D20" s="11" t="s">
        <v>0</v>
      </c>
      <c r="E20" s="17" t="s">
        <v>5</v>
      </c>
      <c r="F20" s="17" t="s">
        <v>1</v>
      </c>
      <c r="G20" s="12" t="s">
        <v>2</v>
      </c>
      <c r="H20" s="13" t="s">
        <v>3</v>
      </c>
    </row>
    <row r="21" spans="4:8" x14ac:dyDescent="0.2">
      <c r="D21" s="2">
        <v>10</v>
      </c>
      <c r="E21" s="3">
        <v>0.03</v>
      </c>
      <c r="F21" s="3">
        <f>E21+G21</f>
        <v>0.27</v>
      </c>
      <c r="G21" s="3">
        <v>0.24</v>
      </c>
      <c r="H21" s="4">
        <f>(1-(G21/0.6))*100</f>
        <v>60</v>
      </c>
    </row>
    <row r="22" spans="4:8" x14ac:dyDescent="0.2">
      <c r="D22" s="5">
        <v>5</v>
      </c>
      <c r="E22" s="6">
        <v>0.02</v>
      </c>
      <c r="F22" s="6">
        <f t="shared" ref="F22:F25" si="2">E22+G22</f>
        <v>0.34</v>
      </c>
      <c r="G22" s="6">
        <v>0.32</v>
      </c>
      <c r="H22" s="7">
        <f t="shared" ref="H22:H25" si="3">(1-(G22/0.6))*100</f>
        <v>46.666666666666664</v>
      </c>
    </row>
    <row r="23" spans="4:8" x14ac:dyDescent="0.2">
      <c r="D23" s="5">
        <v>2.5</v>
      </c>
      <c r="E23" s="6">
        <v>0.01</v>
      </c>
      <c r="F23" s="6">
        <f t="shared" si="2"/>
        <v>0.41000000000000003</v>
      </c>
      <c r="G23" s="6">
        <v>0.4</v>
      </c>
      <c r="H23" s="7">
        <f t="shared" si="3"/>
        <v>33.333333333333329</v>
      </c>
    </row>
    <row r="24" spans="4:8" x14ac:dyDescent="0.2">
      <c r="D24" s="5">
        <f>D23/2</f>
        <v>1.25</v>
      </c>
      <c r="E24" s="6">
        <v>0.02</v>
      </c>
      <c r="F24" s="6">
        <f t="shared" si="2"/>
        <v>0.5</v>
      </c>
      <c r="G24" s="6">
        <v>0.48</v>
      </c>
      <c r="H24" s="7">
        <f t="shared" si="3"/>
        <v>19.999999999999996</v>
      </c>
    </row>
    <row r="25" spans="4:8" ht="13.5" thickBot="1" x14ac:dyDescent="0.25">
      <c r="D25" s="8">
        <f>D24/2</f>
        <v>0.625</v>
      </c>
      <c r="E25" s="9">
        <v>0.03</v>
      </c>
      <c r="F25" s="9">
        <f t="shared" si="2"/>
        <v>0.6</v>
      </c>
      <c r="G25" s="9">
        <v>0.56999999999999995</v>
      </c>
      <c r="H25" s="10">
        <f t="shared" si="3"/>
        <v>5.0000000000000044</v>
      </c>
    </row>
    <row r="26" spans="4:8" ht="13.5" thickBot="1" x14ac:dyDescent="0.25">
      <c r="G26" s="14" t="s">
        <v>4</v>
      </c>
      <c r="H26" s="15">
        <f>EXP((50-14.93)/19.717)</f>
        <v>5.9219640222131371</v>
      </c>
    </row>
    <row r="36" spans="4:8" ht="16.5" thickBot="1" x14ac:dyDescent="0.3">
      <c r="D36" s="39" t="s">
        <v>16</v>
      </c>
    </row>
    <row r="37" spans="4:8" ht="13.5" thickBot="1" x14ac:dyDescent="0.25">
      <c r="D37" s="11" t="s">
        <v>0</v>
      </c>
      <c r="E37" s="17" t="s">
        <v>5</v>
      </c>
      <c r="F37" s="17" t="s">
        <v>1</v>
      </c>
      <c r="G37" s="12" t="s">
        <v>2</v>
      </c>
      <c r="H37" s="13" t="s">
        <v>3</v>
      </c>
    </row>
    <row r="38" spans="4:8" x14ac:dyDescent="0.2">
      <c r="D38" s="2">
        <v>10</v>
      </c>
      <c r="E38" s="3">
        <v>0.04</v>
      </c>
      <c r="F38" s="3">
        <f>E38+G38</f>
        <v>0.20800000000000002</v>
      </c>
      <c r="G38" s="3">
        <v>0.16800000000000001</v>
      </c>
      <c r="H38" s="4">
        <f>(1-(G38/0.6))*100</f>
        <v>72</v>
      </c>
    </row>
    <row r="39" spans="4:8" x14ac:dyDescent="0.2">
      <c r="D39" s="5">
        <v>5</v>
      </c>
      <c r="E39" s="6">
        <v>0.03</v>
      </c>
      <c r="F39" s="6">
        <f t="shared" ref="F39:F42" si="4">E39+G39</f>
        <v>0.28000000000000003</v>
      </c>
      <c r="G39" s="6">
        <v>0.25</v>
      </c>
      <c r="H39" s="7">
        <f t="shared" ref="H39:H42" si="5">(1-(G39/0.6))*100</f>
        <v>58.333333333333329</v>
      </c>
    </row>
    <row r="40" spans="4:8" x14ac:dyDescent="0.2">
      <c r="D40" s="5">
        <v>2.5</v>
      </c>
      <c r="E40" s="6">
        <v>0.02</v>
      </c>
      <c r="F40" s="6">
        <f t="shared" si="4"/>
        <v>0.38</v>
      </c>
      <c r="G40" s="6">
        <v>0.36</v>
      </c>
      <c r="H40" s="7">
        <f t="shared" si="5"/>
        <v>40</v>
      </c>
    </row>
    <row r="41" spans="4:8" x14ac:dyDescent="0.2">
      <c r="D41" s="5">
        <f>D40/2</f>
        <v>1.25</v>
      </c>
      <c r="E41" s="6">
        <v>0.01</v>
      </c>
      <c r="F41" s="6">
        <f t="shared" si="4"/>
        <v>0.49</v>
      </c>
      <c r="G41" s="6">
        <v>0.48</v>
      </c>
      <c r="H41" s="7">
        <f t="shared" si="5"/>
        <v>19.999999999999996</v>
      </c>
    </row>
    <row r="42" spans="4:8" ht="13.5" thickBot="1" x14ac:dyDescent="0.25">
      <c r="D42" s="8">
        <f>D41/2</f>
        <v>0.625</v>
      </c>
      <c r="E42" s="9">
        <v>0.01</v>
      </c>
      <c r="F42" s="9">
        <f t="shared" si="4"/>
        <v>0.57000000000000006</v>
      </c>
      <c r="G42" s="9">
        <v>0.56000000000000005</v>
      </c>
      <c r="H42" s="10">
        <f t="shared" si="5"/>
        <v>6.6666666666666536</v>
      </c>
    </row>
    <row r="43" spans="4:8" ht="13.5" thickBot="1" x14ac:dyDescent="0.25">
      <c r="G43" s="14" t="s">
        <v>4</v>
      </c>
      <c r="H43" s="15">
        <f>EXP((50-17.059)/24.382)</f>
        <v>3.8614302684993946</v>
      </c>
    </row>
    <row r="51" spans="4:8" ht="16.5" thickBot="1" x14ac:dyDescent="0.3">
      <c r="D51" s="39" t="s">
        <v>17</v>
      </c>
    </row>
    <row r="52" spans="4:8" ht="13.5" thickBot="1" x14ac:dyDescent="0.25">
      <c r="D52" s="11" t="s">
        <v>0</v>
      </c>
      <c r="E52" s="17" t="s">
        <v>5</v>
      </c>
      <c r="F52" s="17" t="s">
        <v>1</v>
      </c>
      <c r="G52" s="12" t="s">
        <v>2</v>
      </c>
      <c r="H52" s="13" t="s">
        <v>3</v>
      </c>
    </row>
    <row r="53" spans="4:8" x14ac:dyDescent="0.2">
      <c r="D53" s="2">
        <v>10</v>
      </c>
      <c r="E53" s="3">
        <v>0.1</v>
      </c>
      <c r="F53" s="3">
        <f>E53+G53</f>
        <v>0.377</v>
      </c>
      <c r="G53" s="3">
        <v>0.27700000000000002</v>
      </c>
      <c r="H53" s="4">
        <f>(1-(G53/0.6))*100</f>
        <v>53.833333333333336</v>
      </c>
    </row>
    <row r="54" spans="4:8" x14ac:dyDescent="0.2">
      <c r="D54" s="5">
        <v>5</v>
      </c>
      <c r="E54" s="6">
        <v>0.08</v>
      </c>
      <c r="F54" s="6">
        <f t="shared" ref="F54:F57" si="6">E54+G54</f>
        <v>0.4</v>
      </c>
      <c r="G54" s="6">
        <v>0.32</v>
      </c>
      <c r="H54" s="7">
        <f t="shared" ref="H54:H57" si="7">(1-(G54/0.6))*100</f>
        <v>46.666666666666664</v>
      </c>
    </row>
    <row r="55" spans="4:8" x14ac:dyDescent="0.2">
      <c r="D55" s="5">
        <v>2.5</v>
      </c>
      <c r="E55" s="6">
        <v>7.0000000000000007E-2</v>
      </c>
      <c r="F55" s="6">
        <f t="shared" si="6"/>
        <v>0.45</v>
      </c>
      <c r="G55" s="6">
        <v>0.38</v>
      </c>
      <c r="H55" s="7">
        <f t="shared" si="7"/>
        <v>36.666666666666657</v>
      </c>
    </row>
    <row r="56" spans="4:8" x14ac:dyDescent="0.2">
      <c r="D56" s="5">
        <f>D55/2</f>
        <v>1.25</v>
      </c>
      <c r="E56" s="6">
        <v>0.06</v>
      </c>
      <c r="F56" s="6">
        <f t="shared" si="6"/>
        <v>0.54</v>
      </c>
      <c r="G56" s="6">
        <v>0.48</v>
      </c>
      <c r="H56" s="7">
        <f t="shared" si="7"/>
        <v>19.999999999999996</v>
      </c>
    </row>
    <row r="57" spans="4:8" ht="13.5" thickBot="1" x14ac:dyDescent="0.25">
      <c r="D57" s="8">
        <f>D56/2</f>
        <v>0.625</v>
      </c>
      <c r="E57" s="9">
        <v>0.05</v>
      </c>
      <c r="F57" s="9">
        <f t="shared" si="6"/>
        <v>0.6100000000000001</v>
      </c>
      <c r="G57" s="9">
        <v>0.56000000000000005</v>
      </c>
      <c r="H57" s="10">
        <f t="shared" si="7"/>
        <v>6.6666666666666536</v>
      </c>
    </row>
    <row r="58" spans="4:8" ht="13.5" thickBot="1" x14ac:dyDescent="0.25">
      <c r="G58" s="14" t="s">
        <v>4</v>
      </c>
      <c r="H58" s="15">
        <f>EXP((50-16.771)/17.457)</f>
        <v>6.7091825316737319</v>
      </c>
    </row>
    <row r="65" spans="4:8" ht="16.5" thickBot="1" x14ac:dyDescent="0.3">
      <c r="D65" s="39" t="s">
        <v>18</v>
      </c>
    </row>
    <row r="66" spans="4:8" ht="13.5" thickBot="1" x14ac:dyDescent="0.25">
      <c r="D66" s="11" t="s">
        <v>0</v>
      </c>
      <c r="E66" s="17" t="s">
        <v>5</v>
      </c>
      <c r="F66" s="17" t="s">
        <v>1</v>
      </c>
      <c r="G66" s="12" t="s">
        <v>2</v>
      </c>
      <c r="H66" s="13" t="s">
        <v>3</v>
      </c>
    </row>
    <row r="67" spans="4:8" x14ac:dyDescent="0.2">
      <c r="D67" s="2">
        <v>10</v>
      </c>
      <c r="E67" s="3">
        <v>0.09</v>
      </c>
      <c r="F67" s="3">
        <f>E67+G67</f>
        <v>0.39</v>
      </c>
      <c r="G67" s="3">
        <v>0.3</v>
      </c>
      <c r="H67" s="4">
        <f>(1-(G67/0.6))*100</f>
        <v>50</v>
      </c>
    </row>
    <row r="68" spans="4:8" x14ac:dyDescent="0.2">
      <c r="D68" s="5">
        <v>5</v>
      </c>
      <c r="E68" s="6">
        <v>0.06</v>
      </c>
      <c r="F68" s="6">
        <f t="shared" ref="F68:F71" si="8">E68+G68</f>
        <v>0.37</v>
      </c>
      <c r="G68" s="6">
        <v>0.31</v>
      </c>
      <c r="H68" s="7">
        <f t="shared" ref="H68:H71" si="9">(1-(G68/0.6))*100</f>
        <v>48.333333333333329</v>
      </c>
    </row>
    <row r="69" spans="4:8" x14ac:dyDescent="0.2">
      <c r="D69" s="5">
        <v>2.5</v>
      </c>
      <c r="E69" s="6">
        <v>0.03</v>
      </c>
      <c r="F69" s="6">
        <f t="shared" si="8"/>
        <v>0.37</v>
      </c>
      <c r="G69" s="6">
        <v>0.34</v>
      </c>
      <c r="H69" s="7">
        <f t="shared" si="9"/>
        <v>43.333333333333321</v>
      </c>
    </row>
    <row r="70" spans="4:8" x14ac:dyDescent="0.2">
      <c r="D70" s="5">
        <f>D69/2</f>
        <v>1.25</v>
      </c>
      <c r="E70" s="6">
        <v>0.01</v>
      </c>
      <c r="F70" s="6">
        <f t="shared" si="8"/>
        <v>0.39</v>
      </c>
      <c r="G70" s="6">
        <v>0.38</v>
      </c>
      <c r="H70" s="7">
        <f t="shared" si="9"/>
        <v>36.666666666666657</v>
      </c>
    </row>
    <row r="71" spans="4:8" ht="13.5" thickBot="1" x14ac:dyDescent="0.25">
      <c r="D71" s="8">
        <f>D70/2</f>
        <v>0.625</v>
      </c>
      <c r="E71" s="9">
        <v>0.01</v>
      </c>
      <c r="F71" s="9">
        <f t="shared" si="8"/>
        <v>0.41000000000000003</v>
      </c>
      <c r="G71" s="9">
        <v>0.4</v>
      </c>
      <c r="H71" s="10">
        <f t="shared" si="9"/>
        <v>33.333333333333329</v>
      </c>
    </row>
    <row r="72" spans="4:8" ht="13.5" thickBot="1" x14ac:dyDescent="0.25">
      <c r="G72" s="14" t="s">
        <v>4</v>
      </c>
      <c r="H72" s="15">
        <f>EXP((50-36.385)/6.49)</f>
        <v>8.148573124128335</v>
      </c>
    </row>
    <row r="79" spans="4:8" ht="16.5" thickBot="1" x14ac:dyDescent="0.3">
      <c r="D79" s="39" t="s">
        <v>19</v>
      </c>
    </row>
    <row r="80" spans="4:8" ht="13.5" thickBot="1" x14ac:dyDescent="0.25">
      <c r="D80" s="11" t="s">
        <v>0</v>
      </c>
      <c r="E80" s="17" t="s">
        <v>5</v>
      </c>
      <c r="F80" s="17" t="s">
        <v>1</v>
      </c>
      <c r="G80" s="12" t="s">
        <v>2</v>
      </c>
      <c r="H80" s="13" t="s">
        <v>3</v>
      </c>
    </row>
    <row r="81" spans="4:8" x14ac:dyDescent="0.2">
      <c r="D81" s="2">
        <v>10</v>
      </c>
      <c r="E81" s="3">
        <v>0.05</v>
      </c>
      <c r="F81" s="3">
        <f>E81+G81</f>
        <v>0.245</v>
      </c>
      <c r="G81" s="3">
        <v>0.19500000000000001</v>
      </c>
      <c r="H81" s="4">
        <f>(1-(G81/0.6))*100</f>
        <v>67.5</v>
      </c>
    </row>
    <row r="82" spans="4:8" x14ac:dyDescent="0.2">
      <c r="D82" s="5">
        <v>5</v>
      </c>
      <c r="E82" s="6">
        <v>0.03</v>
      </c>
      <c r="F82" s="6">
        <f t="shared" ref="F82:F85" si="10">E82+G82</f>
        <v>0.26</v>
      </c>
      <c r="G82" s="6">
        <v>0.23</v>
      </c>
      <c r="H82" s="7">
        <f t="shared" ref="H82:H85" si="11">(1-(G82/0.6))*100</f>
        <v>61.666666666666671</v>
      </c>
    </row>
    <row r="83" spans="4:8" x14ac:dyDescent="0.2">
      <c r="D83" s="5">
        <v>2.5</v>
      </c>
      <c r="E83" s="6">
        <v>0.02</v>
      </c>
      <c r="F83" s="6">
        <f t="shared" si="10"/>
        <v>0.31</v>
      </c>
      <c r="G83" s="6">
        <v>0.28999999999999998</v>
      </c>
      <c r="H83" s="7">
        <f t="shared" si="11"/>
        <v>51.666666666666657</v>
      </c>
    </row>
    <row r="84" spans="4:8" x14ac:dyDescent="0.2">
      <c r="D84" s="5">
        <f>D83/2</f>
        <v>1.25</v>
      </c>
      <c r="E84" s="6">
        <v>0.02</v>
      </c>
      <c r="F84" s="6">
        <f t="shared" si="10"/>
        <v>0.38</v>
      </c>
      <c r="G84" s="6">
        <v>0.36</v>
      </c>
      <c r="H84" s="7">
        <f t="shared" si="11"/>
        <v>40</v>
      </c>
    </row>
    <row r="85" spans="4:8" ht="13.5" thickBot="1" x14ac:dyDescent="0.25">
      <c r="D85" s="8">
        <f>D84/2</f>
        <v>0.625</v>
      </c>
      <c r="E85" s="9">
        <v>0.01</v>
      </c>
      <c r="F85" s="9">
        <f t="shared" si="10"/>
        <v>0.4</v>
      </c>
      <c r="G85" s="9">
        <v>0.39</v>
      </c>
      <c r="H85" s="10">
        <f t="shared" si="11"/>
        <v>35</v>
      </c>
    </row>
    <row r="86" spans="4:8" ht="13.5" thickBot="1" x14ac:dyDescent="0.25">
      <c r="G86" s="14" t="s">
        <v>4</v>
      </c>
      <c r="H86" s="15">
        <f>EXP((50-39.71)/12.503)</f>
        <v>2.2773272109285321</v>
      </c>
    </row>
    <row r="95" spans="4:8" ht="16.5" thickBot="1" x14ac:dyDescent="0.3">
      <c r="D95" s="39" t="s">
        <v>20</v>
      </c>
    </row>
    <row r="96" spans="4:8" ht="13.5" thickBot="1" x14ac:dyDescent="0.25">
      <c r="D96" s="11" t="s">
        <v>0</v>
      </c>
      <c r="E96" s="17" t="s">
        <v>5</v>
      </c>
      <c r="F96" s="17" t="s">
        <v>1</v>
      </c>
      <c r="G96" s="12" t="s">
        <v>2</v>
      </c>
      <c r="H96" s="13" t="s">
        <v>3</v>
      </c>
    </row>
    <row r="97" spans="4:8" x14ac:dyDescent="0.2">
      <c r="D97" s="2">
        <v>10</v>
      </c>
      <c r="E97" s="3">
        <v>0.08</v>
      </c>
      <c r="F97" s="3">
        <f>E97+G97</f>
        <v>0.30299999999999999</v>
      </c>
      <c r="G97" s="3">
        <v>0.223</v>
      </c>
      <c r="H97" s="4">
        <f>(1-(G97/0.6))*100</f>
        <v>62.833333333333329</v>
      </c>
    </row>
    <row r="98" spans="4:8" x14ac:dyDescent="0.2">
      <c r="D98" s="5">
        <v>5</v>
      </c>
      <c r="E98" s="6">
        <v>7.0000000000000007E-2</v>
      </c>
      <c r="F98" s="6">
        <f t="shared" ref="F98:F101" si="12">E98+G98</f>
        <v>0.34</v>
      </c>
      <c r="G98" s="6">
        <v>0.27</v>
      </c>
      <c r="H98" s="7">
        <f t="shared" ref="H98:H101" si="13">(1-(G98/0.6))*100</f>
        <v>54.999999999999993</v>
      </c>
    </row>
    <row r="99" spans="4:8" x14ac:dyDescent="0.2">
      <c r="D99" s="5">
        <v>2.5</v>
      </c>
      <c r="E99" s="6">
        <v>0.06</v>
      </c>
      <c r="F99" s="6">
        <f t="shared" si="12"/>
        <v>0.38</v>
      </c>
      <c r="G99" s="6">
        <v>0.32</v>
      </c>
      <c r="H99" s="7">
        <f t="shared" si="13"/>
        <v>46.666666666666664</v>
      </c>
    </row>
    <row r="100" spans="4:8" x14ac:dyDescent="0.2">
      <c r="D100" s="5">
        <f>D99/2</f>
        <v>1.25</v>
      </c>
      <c r="E100" s="6">
        <v>0.06</v>
      </c>
      <c r="F100" s="6">
        <f t="shared" si="12"/>
        <v>0.42</v>
      </c>
      <c r="G100" s="6">
        <v>0.36</v>
      </c>
      <c r="H100" s="7">
        <f t="shared" si="13"/>
        <v>40</v>
      </c>
    </row>
    <row r="101" spans="4:8" ht="13.5" thickBot="1" x14ac:dyDescent="0.25">
      <c r="D101" s="8">
        <f>D100/2</f>
        <v>0.625</v>
      </c>
      <c r="E101" s="9">
        <v>0.05</v>
      </c>
      <c r="F101" s="9">
        <f t="shared" si="12"/>
        <v>0.45</v>
      </c>
      <c r="G101" s="9">
        <v>0.4</v>
      </c>
      <c r="H101" s="10">
        <f t="shared" si="13"/>
        <v>33.333333333333329</v>
      </c>
    </row>
    <row r="102" spans="4:8" ht="13.5" thickBot="1" x14ac:dyDescent="0.25">
      <c r="G102" s="14" t="s">
        <v>4</v>
      </c>
      <c r="H102" s="15">
        <f>EXP((50-37.784)/10.676)</f>
        <v>3.1400815857811724</v>
      </c>
    </row>
    <row r="109" spans="4:8" ht="13.5" thickBot="1" x14ac:dyDescent="0.25"/>
    <row r="110" spans="4:8" ht="13.5" thickBot="1" x14ac:dyDescent="0.25">
      <c r="D110" s="21" t="s">
        <v>6</v>
      </c>
    </row>
    <row r="111" spans="4:8" ht="13.5" thickBot="1" x14ac:dyDescent="0.25">
      <c r="D111" s="14" t="s">
        <v>0</v>
      </c>
      <c r="E111" s="22" t="s">
        <v>5</v>
      </c>
      <c r="F111" s="22" t="s">
        <v>7</v>
      </c>
      <c r="G111" s="22" t="s">
        <v>2</v>
      </c>
      <c r="H111" s="15" t="s">
        <v>3</v>
      </c>
    </row>
    <row r="112" spans="4:8" x14ac:dyDescent="0.2">
      <c r="D112" s="5">
        <v>10</v>
      </c>
      <c r="E112" s="6">
        <v>9.4E-2</v>
      </c>
      <c r="F112" s="6">
        <v>0.38400000000000001</v>
      </c>
      <c r="G112" s="6">
        <v>0.28999999999999998</v>
      </c>
      <c r="H112" s="7">
        <v>49.826989619999999</v>
      </c>
    </row>
    <row r="113" spans="4:8" x14ac:dyDescent="0.2">
      <c r="D113" s="5">
        <v>5</v>
      </c>
      <c r="E113" s="6">
        <v>6.3E-2</v>
      </c>
      <c r="F113" s="6">
        <v>0.373</v>
      </c>
      <c r="G113" s="6">
        <v>0.31</v>
      </c>
      <c r="H113" s="7">
        <v>46.366782010000001</v>
      </c>
    </row>
    <row r="114" spans="4:8" x14ac:dyDescent="0.2">
      <c r="D114" s="5">
        <v>2.5</v>
      </c>
      <c r="E114" s="6">
        <v>9.0999999999999998E-2</v>
      </c>
      <c r="F114" s="6">
        <v>0.43099999999999999</v>
      </c>
      <c r="G114" s="6">
        <v>0.34</v>
      </c>
      <c r="H114" s="7">
        <v>41.176470590000001</v>
      </c>
    </row>
    <row r="115" spans="4:8" x14ac:dyDescent="0.2">
      <c r="D115" s="5">
        <v>1.2</v>
      </c>
      <c r="E115" s="6">
        <v>6.6000000000000003E-2</v>
      </c>
      <c r="F115" s="6">
        <v>0.51600000000000001</v>
      </c>
      <c r="G115" s="6">
        <v>0.45</v>
      </c>
      <c r="H115" s="7">
        <v>38</v>
      </c>
    </row>
    <row r="116" spans="4:8" ht="13.5" thickBot="1" x14ac:dyDescent="0.25">
      <c r="D116" s="8">
        <v>0.6</v>
      </c>
      <c r="E116" s="9">
        <v>5.7000000000000002E-2</v>
      </c>
      <c r="F116" s="9">
        <v>0.65700000000000003</v>
      </c>
      <c r="G116" s="9">
        <v>0.6</v>
      </c>
      <c r="H116" s="10">
        <v>32</v>
      </c>
    </row>
    <row r="117" spans="4:8" ht="13.5" thickBot="1" x14ac:dyDescent="0.25">
      <c r="G117" s="11" t="s">
        <v>8</v>
      </c>
      <c r="H117" s="13">
        <v>10.007404040000001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9"/>
  <sheetViews>
    <sheetView workbookViewId="0">
      <selection activeCell="E5" sqref="E5:F19"/>
    </sheetView>
  </sheetViews>
  <sheetFormatPr defaultRowHeight="15" x14ac:dyDescent="0.25"/>
  <sheetData>
    <row r="3" spans="5:6" ht="15.75" thickBot="1" x14ac:dyDescent="0.3"/>
    <row r="4" spans="5:6" ht="15.75" thickBot="1" x14ac:dyDescent="0.3">
      <c r="E4" s="14" t="s">
        <v>9</v>
      </c>
      <c r="F4" s="15" t="s">
        <v>3</v>
      </c>
    </row>
    <row r="5" spans="5:6" x14ac:dyDescent="0.25">
      <c r="E5" s="23" t="s">
        <v>14</v>
      </c>
      <c r="F5" s="24">
        <v>50</v>
      </c>
    </row>
    <row r="6" spans="5:6" x14ac:dyDescent="0.25">
      <c r="E6" s="25" t="s">
        <v>25</v>
      </c>
      <c r="F6" s="26">
        <v>41</v>
      </c>
    </row>
    <row r="7" spans="5:6" x14ac:dyDescent="0.25">
      <c r="E7" s="25" t="s">
        <v>24</v>
      </c>
      <c r="F7" s="26">
        <v>48</v>
      </c>
    </row>
    <row r="8" spans="5:6" x14ac:dyDescent="0.25">
      <c r="E8" s="25" t="s">
        <v>18</v>
      </c>
      <c r="F8" s="26">
        <v>53</v>
      </c>
    </row>
    <row r="9" spans="5:6" x14ac:dyDescent="0.25">
      <c r="E9" s="25" t="s">
        <v>23</v>
      </c>
      <c r="F9" s="26">
        <v>46</v>
      </c>
    </row>
    <row r="10" spans="5:6" x14ac:dyDescent="0.25">
      <c r="E10" s="25" t="s">
        <v>16</v>
      </c>
      <c r="F10" s="26">
        <v>75</v>
      </c>
    </row>
    <row r="11" spans="5:6" x14ac:dyDescent="0.25">
      <c r="E11" s="25" t="s">
        <v>15</v>
      </c>
      <c r="F11" s="26">
        <v>60</v>
      </c>
    </row>
    <row r="12" spans="5:6" x14ac:dyDescent="0.25">
      <c r="E12" s="25" t="s">
        <v>20</v>
      </c>
      <c r="F12" s="26">
        <v>68</v>
      </c>
    </row>
    <row r="13" spans="5:6" x14ac:dyDescent="0.25">
      <c r="E13" s="25" t="s">
        <v>22</v>
      </c>
      <c r="F13" s="26">
        <v>42</v>
      </c>
    </row>
    <row r="14" spans="5:6" x14ac:dyDescent="0.25">
      <c r="E14" s="25" t="s">
        <v>17</v>
      </c>
      <c r="F14" s="26">
        <v>53</v>
      </c>
    </row>
    <row r="15" spans="5:6" x14ac:dyDescent="0.25">
      <c r="E15" s="25" t="s">
        <v>21</v>
      </c>
      <c r="F15" s="26">
        <v>43</v>
      </c>
    </row>
    <row r="16" spans="5:6" x14ac:dyDescent="0.25">
      <c r="E16" s="25" t="s">
        <v>19</v>
      </c>
      <c r="F16" s="26">
        <v>68</v>
      </c>
    </row>
    <row r="17" spans="5:6" x14ac:dyDescent="0.25">
      <c r="E17" s="25" t="s">
        <v>26</v>
      </c>
      <c r="F17" s="26">
        <v>38</v>
      </c>
    </row>
    <row r="18" spans="5:6" x14ac:dyDescent="0.25">
      <c r="E18" s="25" t="s">
        <v>27</v>
      </c>
      <c r="F18" s="26">
        <v>42</v>
      </c>
    </row>
    <row r="19" spans="5:6" ht="15.75" thickBot="1" x14ac:dyDescent="0.3">
      <c r="E19" s="27" t="s">
        <v>6</v>
      </c>
      <c r="F19" s="28">
        <v>50</v>
      </c>
    </row>
  </sheetData>
  <sortState ref="E5:F19">
    <sortCondition ref="E5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J11"/>
  <sheetViews>
    <sheetView workbookViewId="0">
      <selection activeCell="F6" sqref="F6:J11"/>
    </sheetView>
  </sheetViews>
  <sheetFormatPr defaultRowHeight="15" x14ac:dyDescent="0.25"/>
  <sheetData>
    <row r="4" spans="5:10" ht="15.75" thickBot="1" x14ac:dyDescent="0.3"/>
    <row r="5" spans="5:10" ht="15.75" thickBot="1" x14ac:dyDescent="0.3">
      <c r="F5" s="30" t="s">
        <v>0</v>
      </c>
      <c r="G5" s="31" t="s">
        <v>10</v>
      </c>
      <c r="H5" s="31" t="s">
        <v>11</v>
      </c>
      <c r="I5" s="31" t="s">
        <v>12</v>
      </c>
      <c r="J5" s="32" t="s">
        <v>13</v>
      </c>
    </row>
    <row r="6" spans="5:10" x14ac:dyDescent="0.25">
      <c r="E6" s="29"/>
      <c r="F6" s="33">
        <v>1.3333332999999999E-2</v>
      </c>
      <c r="G6" s="34">
        <v>35</v>
      </c>
      <c r="H6" s="34">
        <v>36</v>
      </c>
      <c r="I6" s="34">
        <v>38</v>
      </c>
      <c r="J6" s="35">
        <v>40</v>
      </c>
    </row>
    <row r="7" spans="5:10" x14ac:dyDescent="0.25">
      <c r="E7" s="29"/>
      <c r="F7" s="33">
        <v>2.6666667000000002E-2</v>
      </c>
      <c r="G7" s="34">
        <v>36</v>
      </c>
      <c r="H7" s="34">
        <v>38</v>
      </c>
      <c r="I7" s="34">
        <v>40</v>
      </c>
      <c r="J7" s="35">
        <v>42</v>
      </c>
    </row>
    <row r="8" spans="5:10" x14ac:dyDescent="0.25">
      <c r="E8" s="29"/>
      <c r="F8" s="33">
        <v>5.3333332999999997E-2</v>
      </c>
      <c r="G8" s="34">
        <v>39</v>
      </c>
      <c r="H8" s="34">
        <v>42</v>
      </c>
      <c r="I8" s="34">
        <v>44.117647060000003</v>
      </c>
      <c r="J8" s="35">
        <v>48</v>
      </c>
    </row>
    <row r="9" spans="5:10" x14ac:dyDescent="0.25">
      <c r="E9" s="29"/>
      <c r="F9" s="33">
        <v>0.10666666700000001</v>
      </c>
      <c r="G9" s="34">
        <v>40</v>
      </c>
      <c r="H9" s="34">
        <v>43</v>
      </c>
      <c r="I9" s="34">
        <v>48.5</v>
      </c>
      <c r="J9" s="35">
        <v>65</v>
      </c>
    </row>
    <row r="10" spans="5:10" x14ac:dyDescent="0.25">
      <c r="E10" s="29"/>
      <c r="F10" s="33">
        <v>0.21333333300000001</v>
      </c>
      <c r="G10" s="34">
        <v>46</v>
      </c>
      <c r="H10" s="34">
        <v>54</v>
      </c>
      <c r="I10" s="34">
        <v>63</v>
      </c>
      <c r="J10" s="35">
        <v>85</v>
      </c>
    </row>
    <row r="11" spans="5:10" ht="15.75" thickBot="1" x14ac:dyDescent="0.3">
      <c r="E11" s="29"/>
      <c r="F11" s="36">
        <v>0.4</v>
      </c>
      <c r="G11" s="37">
        <v>52</v>
      </c>
      <c r="H11" s="37">
        <v>73</v>
      </c>
      <c r="I11" s="37">
        <v>90</v>
      </c>
      <c r="J11" s="38">
        <v>126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19"/>
  <sheetViews>
    <sheetView workbookViewId="0">
      <selection activeCell="I26" sqref="I26"/>
    </sheetView>
  </sheetViews>
  <sheetFormatPr defaultRowHeight="15" x14ac:dyDescent="0.25"/>
  <sheetData>
    <row r="3" spans="4:5" ht="15.75" thickBot="1" x14ac:dyDescent="0.3"/>
    <row r="4" spans="4:5" ht="15.75" thickBot="1" x14ac:dyDescent="0.3">
      <c r="D4" s="47" t="s">
        <v>34</v>
      </c>
      <c r="E4" s="48" t="s">
        <v>35</v>
      </c>
    </row>
    <row r="5" spans="4:5" x14ac:dyDescent="0.25">
      <c r="D5" s="49" t="s">
        <v>14</v>
      </c>
      <c r="E5" s="50">
        <v>1</v>
      </c>
    </row>
    <row r="6" spans="4:5" x14ac:dyDescent="0.25">
      <c r="D6" s="51" t="s">
        <v>25</v>
      </c>
      <c r="E6" s="52">
        <v>5</v>
      </c>
    </row>
    <row r="7" spans="4:5" x14ac:dyDescent="0.25">
      <c r="D7" s="51" t="s">
        <v>24</v>
      </c>
      <c r="E7" s="52">
        <v>19</v>
      </c>
    </row>
    <row r="8" spans="4:5" x14ac:dyDescent="0.25">
      <c r="D8" s="51" t="s">
        <v>18</v>
      </c>
      <c r="E8" s="52">
        <v>34</v>
      </c>
    </row>
    <row r="9" spans="4:5" x14ac:dyDescent="0.25">
      <c r="D9" s="51" t="s">
        <v>23</v>
      </c>
      <c r="E9" s="52">
        <v>0</v>
      </c>
    </row>
    <row r="10" spans="4:5" x14ac:dyDescent="0.25">
      <c r="D10" s="51" t="s">
        <v>16</v>
      </c>
      <c r="E10" s="52">
        <v>6</v>
      </c>
    </row>
    <row r="11" spans="4:5" x14ac:dyDescent="0.25">
      <c r="D11" s="51" t="s">
        <v>15</v>
      </c>
      <c r="E11" s="52">
        <v>28</v>
      </c>
    </row>
    <row r="12" spans="4:5" x14ac:dyDescent="0.25">
      <c r="D12" s="51" t="s">
        <v>20</v>
      </c>
      <c r="E12" s="52">
        <v>0</v>
      </c>
    </row>
    <row r="13" spans="4:5" x14ac:dyDescent="0.25">
      <c r="D13" s="51" t="s">
        <v>22</v>
      </c>
      <c r="E13" s="52">
        <v>3</v>
      </c>
    </row>
    <row r="14" spans="4:5" x14ac:dyDescent="0.25">
      <c r="D14" s="51" t="s">
        <v>17</v>
      </c>
      <c r="E14" s="52">
        <v>54</v>
      </c>
    </row>
    <row r="15" spans="4:5" x14ac:dyDescent="0.25">
      <c r="D15" s="51" t="s">
        <v>21</v>
      </c>
      <c r="E15" s="52">
        <v>60</v>
      </c>
    </row>
    <row r="16" spans="4:5" x14ac:dyDescent="0.25">
      <c r="D16" s="51" t="s">
        <v>19</v>
      </c>
      <c r="E16" s="52">
        <v>40</v>
      </c>
    </row>
    <row r="17" spans="4:5" x14ac:dyDescent="0.25">
      <c r="D17" s="51" t="s">
        <v>26</v>
      </c>
      <c r="E17" s="52">
        <v>0</v>
      </c>
    </row>
    <row r="18" spans="4:5" x14ac:dyDescent="0.25">
      <c r="D18" s="51" t="s">
        <v>27</v>
      </c>
      <c r="E18" s="52">
        <v>40</v>
      </c>
    </row>
    <row r="19" spans="4:5" ht="15.75" thickBot="1" x14ac:dyDescent="0.3">
      <c r="D19" s="53" t="s">
        <v>36</v>
      </c>
      <c r="E19" s="54">
        <v>50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54"/>
  <sheetViews>
    <sheetView tabSelected="1" topLeftCell="A34" workbookViewId="0">
      <selection activeCell="B7" sqref="B7"/>
    </sheetView>
  </sheetViews>
  <sheetFormatPr defaultRowHeight="15" x14ac:dyDescent="0.25"/>
  <sheetData>
    <row r="2" spans="4:19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4:19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4:19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4:19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4:19" ht="15.75" thickBot="1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4:19" ht="15.75" thickBot="1" x14ac:dyDescent="0.3">
      <c r="D7" s="1"/>
      <c r="E7" s="40" t="s">
        <v>28</v>
      </c>
      <c r="F7" s="22" t="s">
        <v>29</v>
      </c>
      <c r="G7" s="22" t="s">
        <v>29</v>
      </c>
      <c r="H7" s="22" t="s">
        <v>29</v>
      </c>
      <c r="I7" s="22" t="s">
        <v>30</v>
      </c>
      <c r="J7" s="15" t="s">
        <v>31</v>
      </c>
      <c r="K7" s="1"/>
      <c r="L7" s="1"/>
      <c r="M7" s="1"/>
      <c r="N7" s="1"/>
      <c r="O7" s="1"/>
      <c r="P7" s="1"/>
      <c r="Q7" s="1"/>
      <c r="R7" s="1"/>
      <c r="S7" s="1"/>
    </row>
    <row r="8" spans="4:19" x14ac:dyDescent="0.25">
      <c r="D8" s="1"/>
      <c r="E8" s="23">
        <v>1500</v>
      </c>
      <c r="F8" s="41">
        <v>76</v>
      </c>
      <c r="G8" s="41">
        <v>74</v>
      </c>
      <c r="H8" s="41">
        <v>78</v>
      </c>
      <c r="I8" s="41">
        <f>AVERAGE(F8:H8)</f>
        <v>76</v>
      </c>
      <c r="J8" s="24">
        <f>_xlfn.STDEV.S(F8:H8)</f>
        <v>2</v>
      </c>
      <c r="K8" s="1"/>
      <c r="L8" s="1"/>
      <c r="M8" s="1"/>
      <c r="N8" s="1"/>
      <c r="O8" s="1"/>
      <c r="P8" s="1"/>
      <c r="Q8" s="1"/>
      <c r="R8" s="1"/>
      <c r="S8" s="1"/>
    </row>
    <row r="9" spans="4:19" x14ac:dyDescent="0.25">
      <c r="D9" s="1"/>
      <c r="E9" s="25">
        <v>1000</v>
      </c>
      <c r="F9" s="42">
        <v>65</v>
      </c>
      <c r="G9" s="42">
        <v>69</v>
      </c>
      <c r="H9" s="42">
        <v>62</v>
      </c>
      <c r="I9" s="42">
        <f t="shared" ref="I9:I13" si="0">AVERAGE(F9:H9)</f>
        <v>65.333333333333329</v>
      </c>
      <c r="J9" s="26">
        <f t="shared" ref="J9:J13" si="1">_xlfn.STDEV.S(F9:H9)</f>
        <v>3.5118845842842461</v>
      </c>
      <c r="K9" s="1"/>
      <c r="L9" s="1"/>
      <c r="M9" s="1"/>
      <c r="N9" s="1"/>
      <c r="O9" s="1"/>
      <c r="P9" s="1"/>
      <c r="Q9" s="1"/>
      <c r="R9" s="1"/>
      <c r="S9" s="1"/>
    </row>
    <row r="10" spans="4:19" x14ac:dyDescent="0.25">
      <c r="D10" s="1"/>
      <c r="E10" s="25">
        <v>750</v>
      </c>
      <c r="F10" s="42">
        <v>54.4</v>
      </c>
      <c r="G10" s="42">
        <v>54.6</v>
      </c>
      <c r="H10" s="42">
        <v>54.3</v>
      </c>
      <c r="I10" s="42">
        <f t="shared" si="0"/>
        <v>54.433333333333337</v>
      </c>
      <c r="J10" s="26">
        <f t="shared" si="1"/>
        <v>0.15275252316519683</v>
      </c>
      <c r="K10" s="1"/>
      <c r="L10" s="1"/>
      <c r="M10" s="1"/>
      <c r="N10" s="1"/>
      <c r="O10" s="1"/>
      <c r="P10" s="1"/>
      <c r="Q10" s="1"/>
      <c r="R10" s="1"/>
      <c r="S10" s="1"/>
    </row>
    <row r="11" spans="4:19" x14ac:dyDescent="0.25">
      <c r="D11" s="1"/>
      <c r="E11" s="25">
        <v>550</v>
      </c>
      <c r="F11" s="42">
        <v>39</v>
      </c>
      <c r="G11" s="42">
        <v>43.4</v>
      </c>
      <c r="H11" s="42">
        <v>48.7</v>
      </c>
      <c r="I11" s="42">
        <f t="shared" si="0"/>
        <v>43.70000000000001</v>
      </c>
      <c r="J11" s="26">
        <f t="shared" si="1"/>
        <v>4.8569537778323584</v>
      </c>
      <c r="K11" s="1"/>
      <c r="L11" s="1"/>
      <c r="M11" s="1"/>
      <c r="N11" s="1"/>
      <c r="O11" s="1"/>
      <c r="P11" s="1"/>
      <c r="Q11" s="1"/>
      <c r="R11" s="1"/>
      <c r="S11" s="1"/>
    </row>
    <row r="12" spans="4:19" x14ac:dyDescent="0.25">
      <c r="D12" s="1"/>
      <c r="E12" s="25">
        <v>350</v>
      </c>
      <c r="F12" s="42">
        <v>25.5</v>
      </c>
      <c r="G12" s="42">
        <v>27.7</v>
      </c>
      <c r="H12" s="42">
        <v>29.3</v>
      </c>
      <c r="I12" s="42">
        <f t="shared" si="0"/>
        <v>27.5</v>
      </c>
      <c r="J12" s="26">
        <f t="shared" si="1"/>
        <v>1.9078784028338918</v>
      </c>
      <c r="K12" s="1"/>
      <c r="L12" s="1"/>
      <c r="M12" s="1"/>
      <c r="N12" s="1"/>
      <c r="O12" s="1"/>
      <c r="P12" s="1"/>
      <c r="Q12" s="1"/>
      <c r="R12" s="1"/>
      <c r="S12" s="1"/>
    </row>
    <row r="13" spans="4:19" ht="15.75" thickBot="1" x14ac:dyDescent="0.3">
      <c r="D13" s="1"/>
      <c r="E13" s="27">
        <v>150</v>
      </c>
      <c r="F13" s="43">
        <v>2.1</v>
      </c>
      <c r="G13" s="43">
        <v>3.4</v>
      </c>
      <c r="H13" s="43">
        <v>4.5999999999999996</v>
      </c>
      <c r="I13" s="43">
        <f t="shared" si="0"/>
        <v>3.3666666666666667</v>
      </c>
      <c r="J13" s="28">
        <f t="shared" si="1"/>
        <v>1.2503332889007366</v>
      </c>
      <c r="K13" s="1"/>
      <c r="L13" s="1"/>
      <c r="M13" s="1"/>
      <c r="N13" s="1"/>
      <c r="O13" s="1"/>
      <c r="P13" s="1"/>
      <c r="Q13" s="1"/>
      <c r="R13" s="1"/>
      <c r="S13" s="1"/>
    </row>
    <row r="14" spans="4:19" ht="15.75" thickBot="1" x14ac:dyDescent="0.3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4:19" ht="15.75" thickBot="1" x14ac:dyDescent="0.3">
      <c r="D15" s="1"/>
      <c r="E15" s="1"/>
      <c r="F15" s="1"/>
      <c r="G15" s="1"/>
      <c r="H15" s="44" t="s">
        <v>4</v>
      </c>
      <c r="I15" s="45">
        <f>EXP((50+160.01)/32.348)</f>
        <v>659.98012392548742</v>
      </c>
      <c r="J15" s="46">
        <f>AVEDEV(J8:J13)</f>
        <v>1.2696347232592649</v>
      </c>
      <c r="K15" s="1"/>
      <c r="L15" s="1"/>
      <c r="M15" s="1"/>
      <c r="N15" s="1"/>
      <c r="O15" s="1"/>
      <c r="P15" s="1"/>
      <c r="Q15" s="1"/>
      <c r="R15" s="1"/>
      <c r="S15" s="1"/>
    </row>
    <row r="16" spans="4:19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4:19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 x14ac:dyDescent="0.2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4:19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4:19" ht="15.75" thickBot="1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 ht="15.75" thickBot="1" x14ac:dyDescent="0.3">
      <c r="D22" s="1"/>
      <c r="E22" s="40" t="s">
        <v>32</v>
      </c>
      <c r="F22" s="22" t="s">
        <v>29</v>
      </c>
      <c r="G22" s="22" t="s">
        <v>29</v>
      </c>
      <c r="H22" s="22" t="s">
        <v>29</v>
      </c>
      <c r="I22" s="22" t="s">
        <v>30</v>
      </c>
      <c r="J22" s="15" t="s">
        <v>31</v>
      </c>
      <c r="K22" s="1"/>
      <c r="L22" s="1"/>
      <c r="M22" s="1"/>
      <c r="N22" s="1"/>
      <c r="O22" s="1"/>
      <c r="P22" s="1"/>
      <c r="Q22" s="1"/>
      <c r="R22" s="1"/>
      <c r="S22" s="1"/>
    </row>
    <row r="23" spans="4:19" x14ac:dyDescent="0.25">
      <c r="D23" s="1"/>
      <c r="E23" s="23">
        <v>1500</v>
      </c>
      <c r="F23" s="41">
        <v>78.2</v>
      </c>
      <c r="G23" s="41">
        <v>79.2</v>
      </c>
      <c r="H23" s="41">
        <v>83.4</v>
      </c>
      <c r="I23" s="41">
        <f>AVERAGE(F23:H23)</f>
        <v>80.266666666666666</v>
      </c>
      <c r="J23" s="24">
        <f>_xlfn.STDEV.S(F23:H23)</f>
        <v>2.759226944876652</v>
      </c>
      <c r="K23" s="1"/>
      <c r="L23" s="1"/>
      <c r="M23" s="1"/>
      <c r="N23" s="1"/>
      <c r="O23" s="1"/>
      <c r="P23" s="1"/>
      <c r="Q23" s="1"/>
      <c r="R23" s="1"/>
      <c r="S23" s="1"/>
    </row>
    <row r="24" spans="4:19" x14ac:dyDescent="0.25">
      <c r="D24" s="1"/>
      <c r="E24" s="25">
        <v>1000</v>
      </c>
      <c r="F24" s="42">
        <v>72.5</v>
      </c>
      <c r="G24" s="42">
        <v>69.3</v>
      </c>
      <c r="H24" s="42">
        <v>66.2</v>
      </c>
      <c r="I24" s="42">
        <f t="shared" ref="I24:I28" si="2">AVERAGE(F24:H24)</f>
        <v>69.333333333333329</v>
      </c>
      <c r="J24" s="26">
        <f t="shared" ref="J24:J28" si="3">_xlfn.STDEV.S(F24:H24)</f>
        <v>3.1501322723551346</v>
      </c>
      <c r="K24" s="1"/>
      <c r="L24" s="1"/>
      <c r="M24" s="1"/>
      <c r="N24" s="1"/>
      <c r="O24" s="1"/>
      <c r="P24" s="1"/>
      <c r="Q24" s="1"/>
      <c r="R24" s="1"/>
      <c r="S24" s="1"/>
    </row>
    <row r="25" spans="4:19" x14ac:dyDescent="0.25">
      <c r="D25" s="1"/>
      <c r="E25" s="25">
        <v>750</v>
      </c>
      <c r="F25" s="42">
        <v>60.6</v>
      </c>
      <c r="G25" s="42">
        <v>60.3</v>
      </c>
      <c r="H25" s="42">
        <v>60</v>
      </c>
      <c r="I25" s="42">
        <f t="shared" si="2"/>
        <v>60.300000000000004</v>
      </c>
      <c r="J25" s="26">
        <f t="shared" si="3"/>
        <v>0.30000000000000071</v>
      </c>
      <c r="K25" s="1"/>
      <c r="L25" s="1"/>
      <c r="M25" s="1"/>
      <c r="N25" s="1"/>
      <c r="O25" s="1"/>
      <c r="P25" s="1"/>
      <c r="Q25" s="1"/>
      <c r="R25" s="1"/>
      <c r="S25" s="1"/>
    </row>
    <row r="26" spans="4:19" x14ac:dyDescent="0.25">
      <c r="D26" s="1"/>
      <c r="E26" s="25">
        <v>550</v>
      </c>
      <c r="F26" s="42">
        <v>54</v>
      </c>
      <c r="G26" s="42">
        <v>52</v>
      </c>
      <c r="H26" s="42">
        <v>45</v>
      </c>
      <c r="I26" s="42">
        <f t="shared" si="2"/>
        <v>50.333333333333336</v>
      </c>
      <c r="J26" s="26">
        <f t="shared" si="3"/>
        <v>4.7258156262526088</v>
      </c>
      <c r="K26" s="1"/>
      <c r="L26" s="1"/>
      <c r="M26" s="1"/>
      <c r="N26" s="1"/>
      <c r="O26" s="1"/>
      <c r="P26" s="1"/>
      <c r="Q26" s="1"/>
      <c r="R26" s="1"/>
      <c r="S26" s="1"/>
    </row>
    <row r="27" spans="4:19" x14ac:dyDescent="0.25">
      <c r="D27" s="1"/>
      <c r="E27" s="25">
        <v>350</v>
      </c>
      <c r="F27" s="42">
        <v>36.1</v>
      </c>
      <c r="G27" s="42">
        <v>31.9</v>
      </c>
      <c r="H27" s="42">
        <v>34.700000000000003</v>
      </c>
      <c r="I27" s="42">
        <f t="shared" si="2"/>
        <v>34.233333333333334</v>
      </c>
      <c r="J27" s="26">
        <f t="shared" si="3"/>
        <v>2.138535324312727</v>
      </c>
      <c r="K27" s="1"/>
      <c r="L27" s="1"/>
      <c r="M27" s="1"/>
      <c r="N27" s="1"/>
      <c r="O27" s="1"/>
      <c r="P27" s="1"/>
      <c r="Q27" s="1"/>
      <c r="R27" s="1"/>
      <c r="S27" s="1"/>
    </row>
    <row r="28" spans="4:19" ht="15.75" thickBot="1" x14ac:dyDescent="0.3">
      <c r="D28" s="1"/>
      <c r="E28" s="27">
        <v>150</v>
      </c>
      <c r="F28" s="43">
        <v>10</v>
      </c>
      <c r="G28" s="43">
        <v>7.5</v>
      </c>
      <c r="H28" s="43">
        <v>12.5</v>
      </c>
      <c r="I28" s="43">
        <f t="shared" si="2"/>
        <v>10</v>
      </c>
      <c r="J28" s="28">
        <f t="shared" si="3"/>
        <v>2.5</v>
      </c>
      <c r="K28" s="1"/>
      <c r="L28" s="1"/>
      <c r="M28" s="1"/>
      <c r="N28" s="1"/>
      <c r="O28" s="1"/>
      <c r="P28" s="1"/>
      <c r="Q28" s="1"/>
      <c r="R28" s="1"/>
      <c r="S28" s="1"/>
    </row>
    <row r="29" spans="4:19" ht="15.75" thickBot="1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4:19" ht="15.75" thickBot="1" x14ac:dyDescent="0.3">
      <c r="D30" s="1"/>
      <c r="E30" s="1"/>
      <c r="F30" s="1"/>
      <c r="G30" s="1"/>
      <c r="H30" s="44" t="s">
        <v>4</v>
      </c>
      <c r="I30" s="45">
        <f>EXP((50+146.25)/31.089)</f>
        <v>551.43397574588255</v>
      </c>
      <c r="J30" s="46">
        <f>AVEDEV(J23:J28)</f>
        <v>0.94943991986194443</v>
      </c>
      <c r="K30" s="1"/>
      <c r="L30" s="1"/>
      <c r="M30" s="1"/>
      <c r="N30" s="1"/>
      <c r="O30" s="1"/>
      <c r="P30" s="1"/>
      <c r="Q30" s="1"/>
      <c r="R30" s="1"/>
      <c r="S30" s="1"/>
    </row>
    <row r="31" spans="4:1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4:1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4:1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4:1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4:19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4:19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4:19" ht="15.75" thickBot="1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4:19" ht="15.75" thickBot="1" x14ac:dyDescent="0.3">
      <c r="D39" s="1"/>
      <c r="E39" s="40" t="s">
        <v>33</v>
      </c>
      <c r="F39" s="22" t="s">
        <v>29</v>
      </c>
      <c r="G39" s="22" t="s">
        <v>29</v>
      </c>
      <c r="H39" s="22" t="s">
        <v>29</v>
      </c>
      <c r="I39" s="22" t="s">
        <v>30</v>
      </c>
      <c r="J39" s="15" t="s">
        <v>31</v>
      </c>
      <c r="K39" s="1"/>
      <c r="L39" s="1"/>
      <c r="M39" s="1"/>
      <c r="N39" s="1"/>
      <c r="O39" s="1"/>
      <c r="P39" s="1"/>
      <c r="Q39" s="1"/>
      <c r="R39" s="1"/>
      <c r="S39" s="1"/>
    </row>
    <row r="40" spans="4:19" x14ac:dyDescent="0.25">
      <c r="D40" s="1"/>
      <c r="E40" s="23">
        <v>1000</v>
      </c>
      <c r="F40" s="41">
        <v>54</v>
      </c>
      <c r="G40" s="41">
        <v>55.1</v>
      </c>
      <c r="H40" s="41">
        <v>56</v>
      </c>
      <c r="I40" s="41">
        <f>AVERAGE(F40:H40)</f>
        <v>55.033333333333331</v>
      </c>
      <c r="J40" s="24">
        <f>_xlfn.STDEV.S(F40:H40)</f>
        <v>1.0016652800877812</v>
      </c>
      <c r="K40" s="1"/>
      <c r="L40" s="1"/>
      <c r="M40" s="1"/>
      <c r="N40" s="1"/>
      <c r="O40" s="1"/>
      <c r="P40" s="1"/>
      <c r="Q40" s="1"/>
      <c r="R40" s="1"/>
      <c r="S40" s="1"/>
    </row>
    <row r="41" spans="4:19" x14ac:dyDescent="0.25">
      <c r="D41" s="1"/>
      <c r="E41" s="25">
        <v>750</v>
      </c>
      <c r="F41" s="42">
        <v>50.2</v>
      </c>
      <c r="G41" s="42">
        <v>49.78</v>
      </c>
      <c r="H41" s="42">
        <v>50</v>
      </c>
      <c r="I41" s="42">
        <f t="shared" ref="I41:I45" si="4">AVERAGE(F41:H41)</f>
        <v>49.993333333333339</v>
      </c>
      <c r="J41" s="26">
        <f t="shared" ref="J41:J45" si="5">_xlfn.STDEV.S(F41:H41)</f>
        <v>0.21007935008785056</v>
      </c>
      <c r="K41" s="1"/>
      <c r="L41" s="1"/>
      <c r="M41" s="1"/>
      <c r="N41" s="1"/>
      <c r="O41" s="1"/>
      <c r="P41" s="1"/>
      <c r="Q41" s="1"/>
      <c r="R41" s="1"/>
      <c r="S41" s="1"/>
    </row>
    <row r="42" spans="4:19" x14ac:dyDescent="0.25">
      <c r="D42" s="1"/>
      <c r="E42" s="25">
        <v>550</v>
      </c>
      <c r="F42" s="42">
        <v>46.1</v>
      </c>
      <c r="G42" s="42">
        <v>44.3</v>
      </c>
      <c r="H42" s="42">
        <v>43.2</v>
      </c>
      <c r="I42" s="42">
        <f t="shared" si="4"/>
        <v>44.533333333333339</v>
      </c>
      <c r="J42" s="26">
        <f t="shared" si="5"/>
        <v>1.4640127503998495</v>
      </c>
      <c r="K42" s="1"/>
      <c r="L42" s="1"/>
      <c r="M42" s="1"/>
      <c r="N42" s="1"/>
      <c r="O42" s="1"/>
      <c r="P42" s="1"/>
      <c r="Q42" s="1"/>
      <c r="R42" s="1"/>
      <c r="S42" s="1"/>
    </row>
    <row r="43" spans="4:19" x14ac:dyDescent="0.25">
      <c r="D43" s="1"/>
      <c r="E43" s="25">
        <v>350</v>
      </c>
      <c r="F43" s="42">
        <v>32.5</v>
      </c>
      <c r="G43" s="42">
        <v>38</v>
      </c>
      <c r="H43" s="42">
        <v>39.1</v>
      </c>
      <c r="I43" s="42">
        <f t="shared" si="4"/>
        <v>36.533333333333331</v>
      </c>
      <c r="J43" s="26">
        <f t="shared" si="5"/>
        <v>3.5360052790307508</v>
      </c>
      <c r="K43" s="1"/>
      <c r="L43" s="1"/>
      <c r="M43" s="1"/>
      <c r="N43" s="1"/>
      <c r="O43" s="1"/>
      <c r="P43" s="1"/>
      <c r="Q43" s="1"/>
      <c r="R43" s="1"/>
      <c r="S43" s="1"/>
    </row>
    <row r="44" spans="4:19" x14ac:dyDescent="0.25">
      <c r="D44" s="1"/>
      <c r="E44" s="25">
        <v>150</v>
      </c>
      <c r="F44" s="42">
        <v>23.1</v>
      </c>
      <c r="G44" s="42">
        <v>20.3</v>
      </c>
      <c r="H44" s="42">
        <v>21.6</v>
      </c>
      <c r="I44" s="42">
        <f t="shared" si="4"/>
        <v>21.666666666666668</v>
      </c>
      <c r="J44" s="26">
        <f t="shared" si="5"/>
        <v>1.4011899704655804</v>
      </c>
      <c r="K44" s="1"/>
      <c r="L44" s="1"/>
      <c r="M44" s="1"/>
      <c r="N44" s="1"/>
      <c r="O44" s="1"/>
      <c r="P44" s="1"/>
      <c r="Q44" s="1"/>
      <c r="R44" s="1"/>
      <c r="S44" s="1"/>
    </row>
    <row r="45" spans="4:19" ht="15.75" thickBot="1" x14ac:dyDescent="0.3">
      <c r="D45" s="1"/>
      <c r="E45" s="27">
        <v>75</v>
      </c>
      <c r="F45" s="43">
        <v>9.6</v>
      </c>
      <c r="G45" s="43">
        <v>10.9</v>
      </c>
      <c r="H45" s="43">
        <v>8</v>
      </c>
      <c r="I45" s="43">
        <f t="shared" si="4"/>
        <v>9.5</v>
      </c>
      <c r="J45" s="28">
        <f t="shared" si="5"/>
        <v>1.4525839046333997</v>
      </c>
      <c r="K45" s="1"/>
      <c r="L45" s="1"/>
      <c r="M45" s="1"/>
      <c r="N45" s="1"/>
      <c r="O45" s="1"/>
      <c r="P45" s="1"/>
      <c r="Q45" s="1"/>
      <c r="R45" s="1"/>
      <c r="S45" s="1"/>
    </row>
    <row r="46" spans="4:19" ht="15.75" thickBo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4:19" ht="15.75" thickBot="1" x14ac:dyDescent="0.3">
      <c r="D47" s="1"/>
      <c r="E47" s="1"/>
      <c r="F47" s="1"/>
      <c r="G47" s="1"/>
      <c r="H47" s="44" t="s">
        <v>4</v>
      </c>
      <c r="I47" s="45">
        <f>EXP((50+66.52)/17.6)</f>
        <v>750.28605873233914</v>
      </c>
      <c r="J47" s="46">
        <f>AVEDEV(J40:J45)</f>
        <v>0.67502750774884956</v>
      </c>
      <c r="K47" s="1"/>
      <c r="L47" s="1"/>
      <c r="M47" s="1"/>
      <c r="N47" s="1"/>
      <c r="O47" s="1"/>
      <c r="P47" s="1"/>
      <c r="Q47" s="1"/>
      <c r="R47" s="1"/>
      <c r="S47" s="1"/>
    </row>
    <row r="48" spans="4:19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PTB1B-IC50</vt:lpstr>
      <vt:lpstr>%Inhibition-PTP1B</vt:lpstr>
      <vt:lpstr>Kinetic-PTP1B</vt:lpstr>
      <vt:lpstr>%Inhibition-Glucosidase</vt:lpstr>
      <vt:lpstr>Glucosidase-IC50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Dr Maryam Mohammadi</cp:lastModifiedBy>
  <dcterms:created xsi:type="dcterms:W3CDTF">2023-10-20T19:33:08Z</dcterms:created>
  <dcterms:modified xsi:type="dcterms:W3CDTF">2025-12-16T06:56:45Z</dcterms:modified>
</cp:coreProperties>
</file>